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workbookPassword="EC45" lockStructure="1"/>
  <bookViews>
    <workbookView xWindow="336" yWindow="-36" windowWidth="14808" windowHeight="7956" activeTab="5"/>
  </bookViews>
  <sheets>
    <sheet name="Cover" sheetId="8" r:id="rId1"/>
    <sheet name="PG1" sheetId="1" r:id="rId2"/>
    <sheet name="PG2" sheetId="2" r:id="rId3"/>
    <sheet name="PG3" sheetId="3" r:id="rId4"/>
    <sheet name="Mat-Str" sheetId="9" r:id="rId5"/>
    <sheet name="LAR_FORM_NEW" sheetId="4" r:id="rId6"/>
    <sheet name="Cb10ascl" sheetId="5" state="hidden" r:id="rId7"/>
    <sheet name="CB10ASCLL_NEW" sheetId="6" state="hidden" r:id="rId8"/>
    <sheet name="Codes" sheetId="7" state="hidden" r:id="rId9"/>
  </sheets>
  <externalReferences>
    <externalReference r:id="rId10"/>
  </externalReferences>
  <definedNames>
    <definedName name="Institutions">Codes!$C$1:$C$13</definedName>
    <definedName name="Name">Cover!$A$6</definedName>
    <definedName name="Plans">[1]Codes!$C$1:$C$266</definedName>
  </definedNames>
  <calcPr calcId="145621"/>
</workbook>
</file>

<file path=xl/calcChain.xml><?xml version="1.0" encoding="utf-8"?>
<calcChain xmlns="http://schemas.openxmlformats.org/spreadsheetml/2006/main">
  <c r="I47" i="1" l="1"/>
  <c r="G47" i="1"/>
  <c r="E12" i="1"/>
  <c r="C5" i="1" l="1"/>
  <c r="F21" i="2" l="1"/>
  <c r="J30" i="2"/>
  <c r="J29" i="2" s="1"/>
  <c r="H30" i="2"/>
  <c r="H29" i="2" s="1"/>
  <c r="D34" i="4"/>
  <c r="C34" i="4"/>
  <c r="F23" i="2" l="1"/>
  <c r="F12" i="2"/>
  <c r="C40" i="4"/>
  <c r="F36" i="2"/>
  <c r="H22" i="2"/>
  <c r="J22" i="2"/>
  <c r="I36" i="1"/>
  <c r="I42" i="1" s="1"/>
  <c r="G36" i="1"/>
  <c r="G42" i="1" s="1"/>
  <c r="E27" i="1"/>
  <c r="E25" i="1"/>
  <c r="E24" i="1"/>
  <c r="E23" i="1"/>
  <c r="I22" i="1"/>
  <c r="G22" i="1"/>
  <c r="E11" i="1"/>
  <c r="G20" i="1"/>
  <c r="C13" i="6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F30" i="2" l="1"/>
  <c r="F29" i="2" s="1"/>
  <c r="E40" i="1"/>
  <c r="F15" i="2"/>
  <c r="B39" i="5" s="1"/>
  <c r="H16" i="2"/>
  <c r="H17" i="2" s="1"/>
  <c r="E41" i="1"/>
  <c r="B34" i="5" s="1"/>
  <c r="E39" i="1"/>
  <c r="B32" i="5" s="1"/>
  <c r="E38" i="1"/>
  <c r="B31" i="5" s="1"/>
  <c r="E37" i="1"/>
  <c r="E35" i="1"/>
  <c r="E34" i="1"/>
  <c r="B27" i="5" s="1"/>
  <c r="I32" i="1"/>
  <c r="I43" i="1" s="1"/>
  <c r="G32" i="1"/>
  <c r="G43" i="1" s="1"/>
  <c r="E31" i="1"/>
  <c r="B25" i="5" s="1"/>
  <c r="E30" i="1"/>
  <c r="B24" i="5" s="1"/>
  <c r="E29" i="1"/>
  <c r="B23" i="5" s="1"/>
  <c r="E28" i="1"/>
  <c r="B22" i="5" s="1"/>
  <c r="E26" i="1"/>
  <c r="B20" i="5" s="1"/>
  <c r="B19" i="5"/>
  <c r="I20" i="1"/>
  <c r="D15" i="5" s="1"/>
  <c r="C15" i="5"/>
  <c r="E19" i="1"/>
  <c r="E18" i="1"/>
  <c r="B13" i="5" s="1"/>
  <c r="E17" i="1"/>
  <c r="B12" i="5" s="1"/>
  <c r="E16" i="1"/>
  <c r="B11" i="5" s="1"/>
  <c r="E15" i="1"/>
  <c r="B10" i="5" s="1"/>
  <c r="E14" i="1"/>
  <c r="B9" i="5" s="1"/>
  <c r="E13" i="1"/>
  <c r="B8" i="5" s="1"/>
  <c r="A4" i="6"/>
  <c r="A3" i="6"/>
  <c r="A2" i="6"/>
  <c r="D1" i="6"/>
  <c r="C1" i="6"/>
  <c r="A52" i="6" s="1"/>
  <c r="B53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D41" i="5"/>
  <c r="C41" i="5"/>
  <c r="D40" i="5"/>
  <c r="C40" i="5"/>
  <c r="D39" i="5"/>
  <c r="C39" i="5"/>
  <c r="C38" i="5"/>
  <c r="C37" i="5"/>
  <c r="C36" i="5"/>
  <c r="D51" i="5"/>
  <c r="C51" i="5"/>
  <c r="D50" i="5"/>
  <c r="C50" i="5"/>
  <c r="D49" i="5"/>
  <c r="C49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B28" i="5"/>
  <c r="D27" i="5"/>
  <c r="C27" i="5"/>
  <c r="D25" i="5"/>
  <c r="C25" i="5"/>
  <c r="D24" i="5"/>
  <c r="C24" i="5"/>
  <c r="D23" i="5"/>
  <c r="C23" i="5"/>
  <c r="D22" i="5"/>
  <c r="C22" i="5"/>
  <c r="D21" i="5"/>
  <c r="C21" i="5"/>
  <c r="B21" i="5"/>
  <c r="D20" i="5"/>
  <c r="C20" i="5"/>
  <c r="D19" i="5"/>
  <c r="C19" i="5"/>
  <c r="D18" i="5"/>
  <c r="C18" i="5"/>
  <c r="B18" i="5"/>
  <c r="D17" i="5"/>
  <c r="C17" i="5"/>
  <c r="B17" i="5"/>
  <c r="D16" i="5"/>
  <c r="C16" i="5"/>
  <c r="D14" i="5"/>
  <c r="C14" i="5"/>
  <c r="B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B7" i="5"/>
  <c r="D6" i="5"/>
  <c r="C6" i="5"/>
  <c r="B6" i="5"/>
  <c r="A4" i="5"/>
  <c r="A3" i="5"/>
  <c r="A2" i="5"/>
  <c r="D1" i="5"/>
  <c r="C1" i="5"/>
  <c r="A82" i="5" s="1"/>
  <c r="B52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C28" i="6"/>
  <c r="B28" i="6"/>
  <c r="C26" i="6"/>
  <c r="B26" i="6"/>
  <c r="C25" i="6"/>
  <c r="B25" i="6"/>
  <c r="C24" i="6"/>
  <c r="B24" i="6"/>
  <c r="C23" i="6"/>
  <c r="B23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B13" i="6"/>
  <c r="C12" i="6"/>
  <c r="B12" i="6"/>
  <c r="C11" i="6"/>
  <c r="C10" i="6"/>
  <c r="B10" i="6"/>
  <c r="C9" i="6"/>
  <c r="B9" i="6"/>
  <c r="C8" i="6"/>
  <c r="B8" i="6"/>
  <c r="C7" i="6"/>
  <c r="B7" i="6"/>
  <c r="C55" i="4"/>
  <c r="B51" i="6" s="1"/>
  <c r="B11" i="6"/>
  <c r="C6" i="6"/>
  <c r="E20" i="3"/>
  <c r="B51" i="5" s="1"/>
  <c r="E19" i="3"/>
  <c r="B50" i="5" s="1"/>
  <c r="E12" i="3"/>
  <c r="B49" i="5" s="1"/>
  <c r="F39" i="2"/>
  <c r="B48" i="5" s="1"/>
  <c r="F38" i="2"/>
  <c r="B47" i="5" s="1"/>
  <c r="B46" i="5"/>
  <c r="F34" i="2"/>
  <c r="B45" i="5" s="1"/>
  <c r="F33" i="2"/>
  <c r="B44" i="5" s="1"/>
  <c r="F32" i="2"/>
  <c r="B43" i="5" s="1"/>
  <c r="F24" i="2"/>
  <c r="B41" i="5" s="1"/>
  <c r="B40" i="5"/>
  <c r="B29" i="6" l="1"/>
  <c r="B30" i="5"/>
  <c r="E36" i="1"/>
  <c r="B29" i="5" s="1"/>
  <c r="C26" i="5"/>
  <c r="E22" i="1"/>
  <c r="E32" i="1" s="1"/>
  <c r="B26" i="5" s="1"/>
  <c r="D26" i="5"/>
  <c r="E20" i="1"/>
  <c r="B33" i="5"/>
  <c r="B6" i="6"/>
  <c r="A6" i="6"/>
  <c r="A8" i="6"/>
  <c r="A10" i="6"/>
  <c r="A12" i="6"/>
  <c r="A14" i="6"/>
  <c r="A16" i="6"/>
  <c r="A18" i="6"/>
  <c r="A20" i="6"/>
  <c r="A23" i="6"/>
  <c r="A25" i="6"/>
  <c r="A28" i="6"/>
  <c r="A7" i="6"/>
  <c r="A9" i="6"/>
  <c r="A11" i="6"/>
  <c r="A13" i="6"/>
  <c r="A15" i="6"/>
  <c r="A17" i="6"/>
  <c r="A19" i="6"/>
  <c r="A21" i="6"/>
  <c r="A24" i="6"/>
  <c r="A26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3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D36" i="5"/>
  <c r="F14" i="2"/>
  <c r="B38" i="5" s="1"/>
  <c r="D38" i="5"/>
  <c r="F13" i="2"/>
  <c r="B37" i="5" s="1"/>
  <c r="D37" i="5"/>
  <c r="B36" i="5"/>
  <c r="J16" i="2"/>
  <c r="J17" i="2" s="1"/>
  <c r="E42" i="1" l="1"/>
  <c r="B35" i="5" s="1"/>
  <c r="B16" i="5"/>
  <c r="B15" i="5"/>
  <c r="F16" i="2"/>
  <c r="F17" i="2" s="1"/>
  <c r="E43" i="1"/>
  <c r="E47" i="1" s="1"/>
  <c r="F31" i="2"/>
  <c r="B42" i="5" s="1"/>
  <c r="C42" i="5"/>
</calcChain>
</file>

<file path=xl/comments1.xml><?xml version="1.0" encoding="utf-8"?>
<comments xmlns="http://schemas.openxmlformats.org/spreadsheetml/2006/main">
  <authors>
    <author>Author</author>
  </authors>
  <commentList>
    <comment ref="B2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monthly extract and rework using present rate weekly.</t>
        </r>
      </text>
    </comment>
  </commentList>
</comments>
</file>

<file path=xl/sharedStrings.xml><?xml version="1.0" encoding="utf-8"?>
<sst xmlns="http://schemas.openxmlformats.org/spreadsheetml/2006/main" count="276" uniqueCount="215">
  <si>
    <t xml:space="preserve"> CENTRAL BANK OF TRINIDAD AND TOBAGO</t>
  </si>
  <si>
    <t xml:space="preserve"> WEEKLY STATEMENT OF CONDITION</t>
  </si>
  <si>
    <t>(In Thousands of TT Dollars)</t>
  </si>
  <si>
    <t>BANK CODE</t>
  </si>
  <si>
    <t xml:space="preserve"> </t>
  </si>
  <si>
    <t>DAY</t>
  </si>
  <si>
    <t>MONTH:</t>
  </si>
  <si>
    <t>YEAR:</t>
  </si>
  <si>
    <t>VERSION:</t>
  </si>
  <si>
    <t>n</t>
  </si>
  <si>
    <t>FOREIGN</t>
  </si>
  <si>
    <t xml:space="preserve"> ASSETS</t>
  </si>
  <si>
    <t>TOTAL</t>
  </si>
  <si>
    <t>LOCAL</t>
  </si>
  <si>
    <t>(T.T.  Equiv.)</t>
  </si>
  <si>
    <t xml:space="preserve">  11</t>
  </si>
  <si>
    <t xml:space="preserve"> LIQUID FUNDS</t>
  </si>
  <si>
    <t xml:space="preserve">  12</t>
  </si>
  <si>
    <t xml:space="preserve"> INTER-BANK FUNDS SOLD</t>
  </si>
  <si>
    <t xml:space="preserve">  13</t>
  </si>
  <si>
    <t xml:space="preserve"> INVESTMENTS </t>
  </si>
  <si>
    <t xml:space="preserve">  14</t>
  </si>
  <si>
    <t xml:space="preserve"> LOANS (net)</t>
  </si>
  <si>
    <t xml:space="preserve">  15</t>
  </si>
  <si>
    <t xml:space="preserve"> CUSTOMERS' LIAB. ACCEPT.</t>
  </si>
  <si>
    <t xml:space="preserve">  16</t>
  </si>
  <si>
    <t xml:space="preserve"> EQUITY IN SUBS. &amp; AFFIL..</t>
  </si>
  <si>
    <t xml:space="preserve">  17</t>
  </si>
  <si>
    <t xml:space="preserve"> ACCOUNTS RECEIVABLE</t>
  </si>
  <si>
    <t xml:space="preserve">  18</t>
  </si>
  <si>
    <t xml:space="preserve"> FIXED ASSETS</t>
  </si>
  <si>
    <t xml:space="preserve">  19</t>
  </si>
  <si>
    <t xml:space="preserve"> PREPAID &amp; OTHER ASSETS</t>
  </si>
  <si>
    <t xml:space="preserve"> TOTAL ASSETS</t>
  </si>
  <si>
    <t xml:space="preserve"> LIABILITIES</t>
  </si>
  <si>
    <t xml:space="preserve">  </t>
  </si>
  <si>
    <t xml:space="preserve">  21</t>
  </si>
  <si>
    <t>Deposits of which:</t>
  </si>
  <si>
    <t>Demand</t>
  </si>
  <si>
    <t>Savings</t>
  </si>
  <si>
    <t>Time</t>
  </si>
  <si>
    <t xml:space="preserve">  22</t>
  </si>
  <si>
    <t xml:space="preserve"> INTER-BANK FUNDS BOUGHT</t>
  </si>
  <si>
    <t xml:space="preserve">  23</t>
  </si>
  <si>
    <t xml:space="preserve"> CENTRAL BANK FUNDS</t>
  </si>
  <si>
    <t xml:space="preserve">  24</t>
  </si>
  <si>
    <t xml:space="preserve"> BORROWINGS</t>
  </si>
  <si>
    <t xml:space="preserve">  25</t>
  </si>
  <si>
    <t xml:space="preserve"> ACCEPTANCES EXECUTED</t>
  </si>
  <si>
    <t xml:space="preserve">  26</t>
  </si>
  <si>
    <t xml:space="preserve"> OTHER CURRENT LIABILITIES</t>
  </si>
  <si>
    <t xml:space="preserve">  27</t>
  </si>
  <si>
    <t xml:space="preserve"> LONG-TERM LIABILITIES</t>
  </si>
  <si>
    <t xml:space="preserve"> TOTAL LIABILITIES</t>
  </si>
  <si>
    <t xml:space="preserve"> CAPITAL  ACCOUNTS</t>
  </si>
  <si>
    <t>PAID-IN CAPITAL</t>
  </si>
  <si>
    <t>PAID-IN SURPLUS</t>
  </si>
  <si>
    <t>RESERVES</t>
  </si>
  <si>
    <t>Statutory Reserves</t>
  </si>
  <si>
    <t>Capital Reserves</t>
  </si>
  <si>
    <t>General Reserves</t>
  </si>
  <si>
    <t>RETAINED  EARNINGS</t>
  </si>
  <si>
    <t>UNDIVIDED  PROFITS</t>
  </si>
  <si>
    <t>TOTAL CAPITAL ACCOUNTS</t>
  </si>
  <si>
    <t>TOTAL LIABILITIES  AND  CAPITAL ACCOUNTS</t>
  </si>
  <si>
    <t>1. ASSETS</t>
  </si>
  <si>
    <t>ACCOUNT</t>
  </si>
  <si>
    <t>FOREIGN               (T.T.  Equiv.)</t>
  </si>
  <si>
    <t>11.  LIQUID FUNDS SCHEDULE</t>
  </si>
  <si>
    <t>1101   CASH</t>
  </si>
  <si>
    <t>1102   DEPOSITS AT CENTRAL BANK</t>
  </si>
  <si>
    <t>1103   DUE FROM BANKS</t>
  </si>
  <si>
    <t xml:space="preserve">1104   CASH ITEMS IN PROCESS COLLECTION </t>
  </si>
  <si>
    <t xml:space="preserve">           </t>
  </si>
  <si>
    <t>LOANS</t>
  </si>
  <si>
    <t>PROVISIONS FOR LOAN LOSSES</t>
  </si>
  <si>
    <t>PREPAID  EXPENSES  AND  OTHER  ASSETS</t>
  </si>
  <si>
    <t>Branch   Clearings</t>
  </si>
  <si>
    <t>2. LIABILITIES</t>
  </si>
  <si>
    <t>21.      DEPOSITS</t>
  </si>
  <si>
    <t>Demand Deposits</t>
  </si>
  <si>
    <t>Non-Interest  Bearing</t>
  </si>
  <si>
    <t>Central  Government</t>
  </si>
  <si>
    <t>Interest  Bearing</t>
  </si>
  <si>
    <t>24.      BORROWINGS (UP  TO  1  YEAR)</t>
  </si>
  <si>
    <t>Commercial</t>
  </si>
  <si>
    <t>26.      OTHER  CURRENT  LIABILITIES</t>
  </si>
  <si>
    <t>2601   Cashiers'  Cheques</t>
  </si>
  <si>
    <t>260701   Branch  Clearings</t>
  </si>
  <si>
    <t>7.  CONTINGENT ACCOUNTS</t>
  </si>
  <si>
    <t>72.  CONTINGENT  ACCOUNTS  (CREDIT)</t>
  </si>
  <si>
    <t>7202   Letters  of Credit</t>
  </si>
  <si>
    <t>8.  MEMORANDA ACCOUNTS</t>
  </si>
  <si>
    <t>82.      MEMORANDA  ACCOUNTS  (CREDIT)</t>
  </si>
  <si>
    <t>8201   Non-Resident  Deposits</t>
  </si>
  <si>
    <t>CB10</t>
  </si>
  <si>
    <t>Schedule IV</t>
  </si>
  <si>
    <t>WEEKLY FOREIGN POSITION</t>
  </si>
  <si>
    <t>Column 1</t>
  </si>
  <si>
    <t>Column 2</t>
  </si>
  <si>
    <t>Column 3</t>
  </si>
  <si>
    <t>Foreign (TT$ equiv.)</t>
  </si>
  <si>
    <t>Ratings</t>
  </si>
  <si>
    <t>Liquid Funds</t>
  </si>
  <si>
    <t>Of which:</t>
  </si>
  <si>
    <r>
      <t xml:space="preserve">1101     </t>
    </r>
    <r>
      <rPr>
        <i/>
        <sz val="11"/>
        <rFont val="Times New Roman"/>
        <family val="1"/>
      </rPr>
      <t>Cash</t>
    </r>
  </si>
  <si>
    <r>
      <t xml:space="preserve">1103     </t>
    </r>
    <r>
      <rPr>
        <i/>
        <sz val="11"/>
        <rFont val="Times New Roman"/>
        <family val="1"/>
      </rPr>
      <t>Due from Banks</t>
    </r>
  </si>
  <si>
    <r>
      <t xml:space="preserve">110301 </t>
    </r>
    <r>
      <rPr>
        <i/>
        <sz val="11"/>
        <rFont val="Times New Roman"/>
        <family val="1"/>
      </rPr>
      <t>Of which:      Local Banks</t>
    </r>
  </si>
  <si>
    <t>Inter-Bank Funds Sold</t>
  </si>
  <si>
    <t>Investments</t>
  </si>
  <si>
    <r>
      <t xml:space="preserve">1302     </t>
    </r>
    <r>
      <rPr>
        <i/>
        <sz val="11"/>
        <rFont val="Times New Roman"/>
        <family val="1"/>
      </rPr>
      <t>Gov't Securities (1 year and less)</t>
    </r>
  </si>
  <si>
    <r>
      <t xml:space="preserve">            </t>
    </r>
    <r>
      <rPr>
        <i/>
        <sz val="11"/>
        <rFont val="Times New Roman"/>
        <family val="1"/>
      </rPr>
      <t>Of which:      GOTT</t>
    </r>
  </si>
  <si>
    <r>
      <t xml:space="preserve">1307  </t>
    </r>
    <r>
      <rPr>
        <i/>
        <sz val="11"/>
        <rFont val="Times New Roman"/>
        <family val="1"/>
      </rPr>
      <t xml:space="preserve">   Corporate Securities (6 mths and less)</t>
    </r>
  </si>
  <si>
    <r>
      <t xml:space="preserve">130801  </t>
    </r>
    <r>
      <rPr>
        <i/>
        <sz val="11"/>
        <rFont val="Times New Roman"/>
        <family val="1"/>
      </rPr>
      <t>Time Deposits at Commercial Banks</t>
    </r>
  </si>
  <si>
    <r>
      <t xml:space="preserve">130802  </t>
    </r>
    <r>
      <rPr>
        <i/>
        <sz val="11"/>
        <rFont val="Times New Roman"/>
        <family val="1"/>
      </rPr>
      <t>Time Deposits at Financial Institutions</t>
    </r>
  </si>
  <si>
    <t>Other Investments</t>
  </si>
  <si>
    <t>Loans</t>
  </si>
  <si>
    <r>
      <t xml:space="preserve">140105 </t>
    </r>
    <r>
      <rPr>
        <i/>
        <sz val="11"/>
        <rFont val="Times New Roman"/>
        <family val="1"/>
      </rPr>
      <t>Discounts</t>
    </r>
  </si>
  <si>
    <t xml:space="preserve">Customers' Liability and Acceptances </t>
  </si>
  <si>
    <t>Non-Collateral</t>
  </si>
  <si>
    <r>
      <t>1501</t>
    </r>
    <r>
      <rPr>
        <i/>
        <sz val="11"/>
        <rFont val="Times New Roman"/>
        <family val="1"/>
      </rPr>
      <t xml:space="preserve">     Bills for Collection</t>
    </r>
  </si>
  <si>
    <r>
      <t>1502</t>
    </r>
    <r>
      <rPr>
        <i/>
        <sz val="11"/>
        <rFont val="Times New Roman"/>
        <family val="1"/>
      </rPr>
      <t xml:space="preserve">     Letters of Credit</t>
    </r>
  </si>
  <si>
    <r>
      <t>1504</t>
    </r>
    <r>
      <rPr>
        <i/>
        <sz val="11"/>
        <rFont val="Times New Roman"/>
        <family val="1"/>
      </rPr>
      <t xml:space="preserve">     Guarantee</t>
    </r>
  </si>
  <si>
    <r>
      <t>1506</t>
    </r>
    <r>
      <rPr>
        <i/>
        <sz val="11"/>
        <rFont val="Times New Roman"/>
        <family val="1"/>
      </rPr>
      <t xml:space="preserve">     Acceptances</t>
    </r>
  </si>
  <si>
    <t xml:space="preserve">Other Assets </t>
  </si>
  <si>
    <r>
      <t xml:space="preserve">1902     </t>
    </r>
    <r>
      <rPr>
        <i/>
        <sz val="11"/>
        <rFont val="Times New Roman"/>
        <family val="1"/>
      </rPr>
      <t>Inter-Office Accounts</t>
    </r>
  </si>
  <si>
    <t>Total Assets</t>
  </si>
  <si>
    <t xml:space="preserve">Deposits </t>
  </si>
  <si>
    <t>Inter-Bank Funds Bought</t>
  </si>
  <si>
    <t>Central Bank Funds</t>
  </si>
  <si>
    <t>Of Which:</t>
  </si>
  <si>
    <r>
      <t xml:space="preserve">2401    </t>
    </r>
    <r>
      <rPr>
        <i/>
        <sz val="11"/>
        <rFont val="Times New Roman"/>
        <family val="1"/>
      </rPr>
      <t xml:space="preserve"> Central Bank</t>
    </r>
  </si>
  <si>
    <r>
      <t xml:space="preserve">2402     </t>
    </r>
    <r>
      <rPr>
        <i/>
        <sz val="11"/>
        <rFont val="Times New Roman"/>
        <family val="1"/>
      </rPr>
      <t>Commercial Banks</t>
    </r>
  </si>
  <si>
    <r>
      <t xml:space="preserve">2403     </t>
    </r>
    <r>
      <rPr>
        <i/>
        <sz val="11"/>
        <rFont val="Times New Roman"/>
        <family val="1"/>
      </rPr>
      <t>Other Financial Institutions</t>
    </r>
  </si>
  <si>
    <t>Acceptances Executed</t>
  </si>
  <si>
    <t>Other Current Liabilities</t>
  </si>
  <si>
    <r>
      <t xml:space="preserve">2605     </t>
    </r>
    <r>
      <rPr>
        <i/>
        <sz val="11"/>
        <rFont val="Times New Roman"/>
        <family val="1"/>
      </rPr>
      <t>Accounts Payable</t>
    </r>
  </si>
  <si>
    <r>
      <t xml:space="preserve">2607    </t>
    </r>
    <r>
      <rPr>
        <i/>
        <sz val="11"/>
        <rFont val="Times New Roman"/>
        <family val="1"/>
      </rPr>
      <t xml:space="preserve"> Inter-Office Accounts</t>
    </r>
  </si>
  <si>
    <t>Long Term Liabilities</t>
  </si>
  <si>
    <r>
      <t xml:space="preserve">2701     </t>
    </r>
    <r>
      <rPr>
        <i/>
        <sz val="11"/>
        <rFont val="Times New Roman"/>
        <family val="1"/>
      </rPr>
      <t>Central Bank</t>
    </r>
  </si>
  <si>
    <r>
      <t xml:space="preserve">2702     </t>
    </r>
    <r>
      <rPr>
        <i/>
        <sz val="11"/>
        <rFont val="Times New Roman"/>
        <family val="1"/>
      </rPr>
      <t>Commercial Banks</t>
    </r>
  </si>
  <si>
    <r>
      <t xml:space="preserve">2703     </t>
    </r>
    <r>
      <rPr>
        <i/>
        <sz val="11"/>
        <rFont val="Times New Roman"/>
        <family val="1"/>
      </rPr>
      <t>Other Financial Institutions</t>
    </r>
  </si>
  <si>
    <t>Total Liabilities</t>
  </si>
  <si>
    <t>3. Capital</t>
  </si>
  <si>
    <t>Total Capital</t>
  </si>
  <si>
    <t>hdr</t>
  </si>
  <si>
    <t>cb10</t>
  </si>
  <si>
    <t>sect1</t>
  </si>
  <si>
    <t>all</t>
  </si>
  <si>
    <t>tt</t>
  </si>
  <si>
    <t>for</t>
  </si>
  <si>
    <t>sect2</t>
  </si>
  <si>
    <t>sect3</t>
  </si>
  <si>
    <t>for_cur.tot</t>
  </si>
  <si>
    <t>for_cur.rat</t>
  </si>
  <si>
    <t>for_cur.nc</t>
  </si>
  <si>
    <t>Zero Checks</t>
  </si>
  <si>
    <t>citi</t>
  </si>
  <si>
    <t>ansa</t>
  </si>
  <si>
    <t>bbda</t>
  </si>
  <si>
    <t>bns</t>
  </si>
  <si>
    <t>fcib</t>
  </si>
  <si>
    <t>fcb</t>
  </si>
  <si>
    <t>icbl</t>
  </si>
  <si>
    <t>rbl</t>
  </si>
  <si>
    <t>rmbf</t>
  </si>
  <si>
    <t>Republic Bank Limited</t>
  </si>
  <si>
    <t>CENTRAL BANK OF TRINIDAD AND TOBAGO</t>
  </si>
  <si>
    <t>FOR</t>
  </si>
  <si>
    <t>Weekly  Statement of Condition CB10</t>
  </si>
  <si>
    <t>rbtt</t>
  </si>
  <si>
    <t>xxxx</t>
  </si>
  <si>
    <t xml:space="preserve">  Select Institution</t>
  </si>
  <si>
    <t>cmbl</t>
  </si>
  <si>
    <t xml:space="preserve">Name of Person Completing Form </t>
  </si>
  <si>
    <t xml:space="preserve">Signature of Person Completing Form </t>
  </si>
  <si>
    <t>(Block Letters)</t>
  </si>
  <si>
    <t xml:space="preserve">Position/Office Held </t>
  </si>
  <si>
    <t>DATE</t>
  </si>
  <si>
    <t>(Place Company Stamp)</t>
  </si>
  <si>
    <t>Schedule IV Con't</t>
  </si>
  <si>
    <t>Maturity Structure</t>
  </si>
  <si>
    <t>Total Foreign Currency Loans</t>
  </si>
  <si>
    <t>Short-term (1 year and less)</t>
  </si>
  <si>
    <t>Total Loans</t>
  </si>
  <si>
    <t>Total Foreign Currency Investments</t>
  </si>
  <si>
    <t>Total Investments</t>
  </si>
  <si>
    <t>Total Foreign Currency Deposits</t>
  </si>
  <si>
    <t>Total Deposits</t>
  </si>
  <si>
    <t>Report For The Period</t>
  </si>
  <si>
    <t>CONFIDENTIAL</t>
  </si>
  <si>
    <t xml:space="preserve">ANSA Finance and Merchant Bank </t>
  </si>
  <si>
    <t>Bank of Baroda (Trinidad and Tobago) Limited</t>
  </si>
  <si>
    <t>Scotiabank of Trinidad and Tobago Limited</t>
  </si>
  <si>
    <t>Citibank (Trinidad &amp; Tobago) Limited</t>
  </si>
  <si>
    <t>Citicorp Merchant Bank Limited</t>
  </si>
  <si>
    <t>FirstCaribbean International Bank (Trinidad and Tobago) Limited</t>
  </si>
  <si>
    <t>First Citizens Bank Limited</t>
  </si>
  <si>
    <t>RBC Merchant Bank (Caribbean) Limited</t>
  </si>
  <si>
    <t>RBC Royal Bank (Trinidad and Tobago) Limited</t>
  </si>
  <si>
    <t>JMMB Bank (T&amp;T) Limited</t>
  </si>
  <si>
    <t>mm/dd/yyyy</t>
  </si>
  <si>
    <t>CB10/2</t>
  </si>
  <si>
    <t>C.B. 10/1</t>
  </si>
  <si>
    <t>CB10/3</t>
  </si>
  <si>
    <r>
      <t xml:space="preserve">Medium-term </t>
    </r>
    <r>
      <rPr>
        <b/>
        <sz val="11"/>
        <rFont val="Times New Roman"/>
        <family val="1"/>
      </rPr>
      <t>(&lt;1&lt;5)</t>
    </r>
  </si>
  <si>
    <r>
      <t xml:space="preserve">Long-term </t>
    </r>
    <r>
      <rPr>
        <b/>
        <sz val="11"/>
        <rFont val="Times New Roman"/>
        <family val="1"/>
      </rPr>
      <t>(&gt;5)</t>
    </r>
  </si>
  <si>
    <r>
      <t>Medium-term</t>
    </r>
    <r>
      <rPr>
        <b/>
        <sz val="11"/>
        <rFont val="Times New Roman"/>
        <family val="1"/>
      </rPr>
      <t xml:space="preserve"> (&lt;1&lt;5)</t>
    </r>
  </si>
  <si>
    <t>Equity in Subs &amp; Affiliates</t>
  </si>
  <si>
    <t>Accounts Receivable</t>
  </si>
  <si>
    <t>Borrowings (Up to 1 Year)</t>
  </si>
  <si>
    <t xml:space="preserve">Name of Authorized Official </t>
  </si>
  <si>
    <t xml:space="preserve">Signature of Authorized Official </t>
  </si>
  <si>
    <r>
      <t xml:space="preserve">1301     </t>
    </r>
    <r>
      <rPr>
        <i/>
        <sz val="11"/>
        <rFont val="Times New Roman"/>
        <family val="1"/>
      </rPr>
      <t>Gov't T-bills (1 year and less)</t>
    </r>
  </si>
  <si>
    <r>
      <t xml:space="preserve">1104     </t>
    </r>
    <r>
      <rPr>
        <i/>
        <sz val="11"/>
        <rFont val="Times New Roman"/>
        <family val="1"/>
      </rPr>
      <t>Cash Items in the Process of Collection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</si>
</sst>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General_)"/>
    <numFmt numFmtId="165" formatCode="00"/>
    <numFmt numFmtId="166" formatCode="0."/>
    <numFmt numFmtId="167" formatCode="0_)"/>
    <numFmt numFmtId="168" formatCode="###0"/>
    <numFmt numFmtId="169" formatCode="[$-809]dd\ mmmm\ yyyy;@"/>
    <numFmt numFmtId="170" formatCode="mmmm\ d\,\ yyyy"/>
    <numFmt numFmtId="171" formatCode="_(* #,##0_);_(* \(#,##0\);_(* &quot;-&quot;??_);_(@_)"/>
    <numFmt numFmtId="172" formatCode="dd/mm/yyyy;@"/>
  </numFmts>
  <fonts count="4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name val="Times New Roman"/>
      <family val="1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u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color rgb="FF002060"/>
      <name val="Arial Black"/>
      <family val="2"/>
    </font>
    <font>
      <b/>
      <u/>
      <sz val="11"/>
      <color rgb="FFFF0000"/>
      <name val="Calibri"/>
      <family val="2"/>
      <scheme val="minor"/>
    </font>
    <font>
      <i/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43" fontId="33" fillId="0" borderId="0" applyFont="0" applyFill="0" applyBorder="0" applyAlignment="0" applyProtection="0"/>
  </cellStyleXfs>
  <cellXfs count="319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2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/>
    <xf numFmtId="164" fontId="1" fillId="0" borderId="0" xfId="0" applyNumberFormat="1" applyFont="1" applyBorder="1"/>
    <xf numFmtId="164" fontId="2" fillId="0" borderId="4" xfId="0" applyNumberFormat="1" applyFont="1" applyBorder="1"/>
    <xf numFmtId="164" fontId="3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164" fontId="1" fillId="0" borderId="5" xfId="0" applyNumberFormat="1" applyFont="1" applyBorder="1"/>
    <xf numFmtId="164" fontId="4" fillId="0" borderId="4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centerContinuous" vertical="top"/>
    </xf>
    <xf numFmtId="164" fontId="0" fillId="0" borderId="0" xfId="0" applyNumberFormat="1"/>
    <xf numFmtId="164" fontId="5" fillId="0" borderId="0" xfId="0" applyNumberFormat="1" applyFont="1" applyAlignment="1">
      <alignment wrapText="1"/>
    </xf>
    <xf numFmtId="164" fontId="1" fillId="0" borderId="6" xfId="0" applyNumberFormat="1" applyFont="1" applyBorder="1" applyProtection="1">
      <protection locked="0"/>
    </xf>
    <xf numFmtId="164" fontId="6" fillId="0" borderId="0" xfId="0" applyNumberFormat="1" applyFont="1" applyBorder="1" applyAlignment="1"/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protection locked="0"/>
    </xf>
    <xf numFmtId="165" fontId="1" fillId="0" borderId="6" xfId="0" applyNumberFormat="1" applyFont="1" applyBorder="1" applyProtection="1">
      <protection locked="0"/>
    </xf>
    <xf numFmtId="164" fontId="6" fillId="0" borderId="0" xfId="0" applyNumberFormat="1" applyFont="1" applyBorder="1" applyAlignment="1">
      <alignment horizontal="left"/>
    </xf>
    <xf numFmtId="164" fontId="2" fillId="0" borderId="1" xfId="0" applyNumberFormat="1" applyFont="1" applyBorder="1"/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/>
    <xf numFmtId="164" fontId="5" fillId="0" borderId="2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/>
    <xf numFmtId="166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7" xfId="0" applyNumberFormat="1" applyFont="1" applyBorder="1"/>
    <xf numFmtId="164" fontId="7" fillId="0" borderId="0" xfId="0" applyNumberFormat="1" applyFont="1" applyBorder="1"/>
    <xf numFmtId="167" fontId="6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Protection="1">
      <protection locked="0"/>
    </xf>
    <xf numFmtId="164" fontId="1" fillId="0" borderId="4" xfId="0" applyNumberFormat="1" applyFont="1" applyBorder="1"/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left"/>
    </xf>
    <xf numFmtId="164" fontId="6" fillId="0" borderId="4" xfId="0" applyNumberFormat="1" applyFont="1" applyBorder="1"/>
    <xf numFmtId="164" fontId="6" fillId="0" borderId="5" xfId="0" applyNumberFormat="1" applyFont="1" applyBorder="1"/>
    <xf numFmtId="164" fontId="3" fillId="0" borderId="4" xfId="0" applyNumberFormat="1" applyFont="1" applyBorder="1" applyAlignment="1">
      <alignment horizontal="left"/>
    </xf>
    <xf numFmtId="164" fontId="6" fillId="0" borderId="4" xfId="0" applyNumberFormat="1" applyFont="1" applyBorder="1" applyAlignment="1"/>
    <xf numFmtId="164" fontId="6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Protection="1">
      <protection locked="0"/>
    </xf>
    <xf numFmtId="164" fontId="0" fillId="0" borderId="5" xfId="0" applyNumberFormat="1" applyBorder="1"/>
    <xf numFmtId="164" fontId="0" fillId="0" borderId="0" xfId="0" applyNumberFormat="1" applyBorder="1" applyAlignment="1">
      <alignment horizontal="center"/>
    </xf>
    <xf numFmtId="164" fontId="9" fillId="0" borderId="0" xfId="0" quotePrefix="1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164" fontId="0" fillId="0" borderId="4" xfId="0" applyNumberFormat="1" applyBorder="1"/>
    <xf numFmtId="164" fontId="0" fillId="0" borderId="0" xfId="0" applyNumberFormat="1" applyBorder="1"/>
    <xf numFmtId="164" fontId="1" fillId="0" borderId="12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10" xfId="0" applyNumberFormat="1" applyFont="1" applyBorder="1"/>
    <xf numFmtId="164" fontId="1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Border="1"/>
    <xf numFmtId="164" fontId="2" fillId="0" borderId="0" xfId="0" applyNumberFormat="1" applyFont="1" applyBorder="1"/>
    <xf numFmtId="164" fontId="3" fillId="0" borderId="4" xfId="0" applyNumberFormat="1" applyFont="1" applyBorder="1" applyAlignment="1">
      <alignment horizontal="centerContinuous"/>
    </xf>
    <xf numFmtId="164" fontId="9" fillId="0" borderId="0" xfId="0" applyNumberFormat="1" applyFont="1"/>
    <xf numFmtId="164" fontId="9" fillId="0" borderId="13" xfId="0" applyNumberFormat="1" applyFont="1" applyBorder="1"/>
    <xf numFmtId="164" fontId="7" fillId="0" borderId="11" xfId="0" applyNumberFormat="1" applyFont="1" applyBorder="1"/>
    <xf numFmtId="164" fontId="5" fillId="0" borderId="11" xfId="0" applyNumberFormat="1" applyFont="1" applyBorder="1"/>
    <xf numFmtId="164" fontId="5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5" fillId="0" borderId="11" xfId="0" applyNumberFormat="1" applyFont="1" applyBorder="1" applyAlignment="1">
      <alignment horizontal="center" wrapText="1"/>
    </xf>
    <xf numFmtId="164" fontId="1" fillId="0" borderId="14" xfId="0" applyNumberFormat="1" applyFont="1" applyBorder="1"/>
    <xf numFmtId="164" fontId="9" fillId="0" borderId="4" xfId="0" applyNumberFormat="1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/>
    <xf numFmtId="164" fontId="10" fillId="0" borderId="0" xfId="0" applyNumberFormat="1" applyFont="1" applyBorder="1"/>
    <xf numFmtId="164" fontId="8" fillId="0" borderId="0" xfId="0" applyNumberFormat="1" applyFont="1" applyBorder="1" applyAlignment="1">
      <alignment horizontal="left" vertical="top"/>
    </xf>
    <xf numFmtId="167" fontId="6" fillId="0" borderId="0" xfId="0" applyNumberFormat="1" applyFont="1" applyBorder="1" applyProtection="1"/>
    <xf numFmtId="164" fontId="2" fillId="0" borderId="10" xfId="0" applyNumberFormat="1" applyFont="1" applyBorder="1"/>
    <xf numFmtId="164" fontId="1" fillId="0" borderId="15" xfId="0" applyNumberFormat="1" applyFont="1" applyBorder="1" applyProtection="1">
      <protection locked="0"/>
    </xf>
    <xf numFmtId="164" fontId="1" fillId="0" borderId="16" xfId="0" applyNumberFormat="1" applyFont="1" applyBorder="1" applyProtection="1">
      <protection locked="0"/>
    </xf>
    <xf numFmtId="164" fontId="6" fillId="0" borderId="0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64" fontId="7" fillId="0" borderId="0" xfId="0" applyNumberFormat="1" applyFont="1"/>
    <xf numFmtId="164" fontId="7" fillId="0" borderId="4" xfId="0" applyNumberFormat="1" applyFont="1" applyBorder="1"/>
    <xf numFmtId="166" fontId="5" fillId="0" borderId="0" xfId="0" applyNumberFormat="1" applyFont="1" applyBorder="1" applyAlignment="1">
      <alignment horizontal="left"/>
    </xf>
    <xf numFmtId="166" fontId="2" fillId="0" borderId="0" xfId="0" applyNumberFormat="1" applyFont="1" applyBorder="1"/>
    <xf numFmtId="168" fontId="6" fillId="0" borderId="0" xfId="0" applyNumberFormat="1" applyFont="1" applyBorder="1" applyAlignment="1"/>
    <xf numFmtId="168" fontId="10" fillId="0" borderId="0" xfId="0" applyNumberFormat="1" applyFont="1" applyBorder="1" applyAlignment="1"/>
    <xf numFmtId="164" fontId="3" fillId="0" borderId="13" xfId="0" applyNumberFormat="1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Continuous"/>
    </xf>
    <xf numFmtId="164" fontId="1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/>
    </xf>
    <xf numFmtId="164" fontId="10" fillId="0" borderId="11" xfId="0" applyNumberFormat="1" applyFont="1" applyBorder="1" applyAlignment="1">
      <alignment horizontal="centerContinuous" vertical="center" wrapText="1"/>
    </xf>
    <xf numFmtId="164" fontId="1" fillId="0" borderId="11" xfId="0" applyNumberFormat="1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164" fontId="1" fillId="0" borderId="0" xfId="0" applyNumberFormat="1" applyFont="1" applyAlignment="1"/>
    <xf numFmtId="164" fontId="1" fillId="0" borderId="13" xfId="0" applyNumberFormat="1" applyFont="1" applyBorder="1" applyAlignment="1"/>
    <xf numFmtId="164" fontId="8" fillId="0" borderId="11" xfId="0" quotePrefix="1" applyNumberFormat="1" applyFont="1" applyBorder="1" applyAlignment="1">
      <alignment horizontal="left"/>
    </xf>
    <xf numFmtId="164" fontId="10" fillId="0" borderId="11" xfId="0" applyNumberFormat="1" applyFont="1" applyBorder="1" applyAlignment="1"/>
    <xf numFmtId="164" fontId="1" fillId="0" borderId="4" xfId="0" applyNumberFormat="1" applyFont="1" applyBorder="1" applyAlignment="1"/>
    <xf numFmtId="164" fontId="8" fillId="0" borderId="0" xfId="0" quotePrefix="1" applyNumberFormat="1" applyFont="1" applyBorder="1" applyAlignment="1">
      <alignment horizontal="left"/>
    </xf>
    <xf numFmtId="164" fontId="10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5" xfId="0" applyNumberFormat="1" applyFont="1" applyBorder="1" applyAlignment="1"/>
    <xf numFmtId="164" fontId="2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164" fontId="6" fillId="0" borderId="6" xfId="0" applyNumberFormat="1" applyFont="1" applyBorder="1" applyAlignment="1">
      <alignment horizontal="left"/>
    </xf>
    <xf numFmtId="164" fontId="1" fillId="0" borderId="7" xfId="0" applyNumberFormat="1" applyFont="1" applyBorder="1" applyAlignment="1"/>
    <xf numFmtId="164" fontId="1" fillId="0" borderId="17" xfId="0" applyNumberFormat="1" applyFont="1" applyBorder="1"/>
    <xf numFmtId="164" fontId="6" fillId="0" borderId="1" xfId="0" applyNumberFormat="1" applyFont="1" applyBorder="1"/>
    <xf numFmtId="164" fontId="3" fillId="0" borderId="0" xfId="0" applyNumberFormat="1" applyFont="1" applyBorder="1" applyAlignment="1">
      <alignment horizontal="center"/>
    </xf>
    <xf numFmtId="164" fontId="7" fillId="0" borderId="13" xfId="0" applyNumberFormat="1" applyFont="1" applyBorder="1"/>
    <xf numFmtId="164" fontId="6" fillId="0" borderId="4" xfId="0" applyNumberFormat="1" applyFont="1" applyBorder="1" applyAlignment="1">
      <alignment horizontal="left"/>
    </xf>
    <xf numFmtId="166" fontId="2" fillId="0" borderId="4" xfId="0" applyNumberFormat="1" applyFont="1" applyBorder="1"/>
    <xf numFmtId="164" fontId="7" fillId="0" borderId="13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0" fillId="0" borderId="2" xfId="0" applyNumberFormat="1" applyBorder="1"/>
    <xf numFmtId="164" fontId="3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8" fillId="0" borderId="13" xfId="0" quotePrefix="1" applyNumberFormat="1" applyFont="1" applyBorder="1" applyAlignment="1">
      <alignment horizontal="left"/>
    </xf>
    <xf numFmtId="164" fontId="8" fillId="0" borderId="4" xfId="0" quotePrefix="1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Continuous"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164" fontId="6" fillId="0" borderId="12" xfId="0" applyNumberFormat="1" applyFont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0" xfId="0" applyFont="1" applyBorder="1"/>
    <xf numFmtId="0" fontId="1" fillId="0" borderId="6" xfId="0" applyFont="1" applyBorder="1" applyAlignment="1"/>
    <xf numFmtId="165" fontId="17" fillId="0" borderId="0" xfId="0" applyNumberFormat="1" applyFont="1"/>
    <xf numFmtId="0" fontId="0" fillId="0" borderId="0" xfId="0" applyAlignment="1">
      <alignment horizontal="left" vertical="top" wrapText="1"/>
    </xf>
    <xf numFmtId="0" fontId="1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/>
    </xf>
    <xf numFmtId="165" fontId="17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quotePrefix="1" applyAlignment="1">
      <alignment vertical="top"/>
    </xf>
    <xf numFmtId="3" fontId="2" fillId="0" borderId="8" xfId="0" applyNumberFormat="1" applyFont="1" applyBorder="1"/>
    <xf numFmtId="3" fontId="1" fillId="0" borderId="0" xfId="0" applyNumberFormat="1" applyFont="1" applyBorder="1"/>
    <xf numFmtId="3" fontId="1" fillId="0" borderId="8" xfId="1" applyNumberFormat="1" applyFont="1" applyFill="1" applyBorder="1" applyProtection="1">
      <protection locked="0"/>
    </xf>
    <xf numFmtId="3" fontId="2" fillId="0" borderId="6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2" fillId="0" borderId="9" xfId="0" applyNumberFormat="1" applyFont="1" applyBorder="1"/>
    <xf numFmtId="3" fontId="2" fillId="0" borderId="9" xfId="1" applyNumberFormat="1" applyFont="1" applyFill="1" applyBorder="1"/>
    <xf numFmtId="3" fontId="1" fillId="0" borderId="8" xfId="1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3" fontId="1" fillId="0" borderId="2" xfId="1" applyNumberFormat="1" applyFont="1" applyFill="1" applyBorder="1"/>
    <xf numFmtId="3" fontId="1" fillId="0" borderId="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0" xfId="0" applyNumberFormat="1" applyFont="1" applyBorder="1" applyProtection="1"/>
    <xf numFmtId="3" fontId="2" fillId="0" borderId="8" xfId="1" applyNumberFormat="1" applyFont="1" applyFill="1" applyBorder="1" applyProtection="1"/>
    <xf numFmtId="3" fontId="2" fillId="0" borderId="11" xfId="0" applyNumberFormat="1" applyFont="1" applyBorder="1"/>
    <xf numFmtId="0" fontId="12" fillId="0" borderId="0" xfId="0" applyFont="1" applyProtection="1">
      <protection locked="0"/>
    </xf>
    <xf numFmtId="3" fontId="2" fillId="0" borderId="9" xfId="0" applyNumberFormat="1" applyFont="1" applyBorder="1" applyProtection="1"/>
    <xf numFmtId="164" fontId="19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" fillId="0" borderId="19" xfId="0" applyNumberFormat="1" applyFont="1" applyBorder="1" applyAlignment="1"/>
    <xf numFmtId="164" fontId="8" fillId="0" borderId="18" xfId="0" applyNumberFormat="1" applyFont="1" applyBorder="1" applyAlignment="1">
      <alignment horizontal="left"/>
    </xf>
    <xf numFmtId="164" fontId="10" fillId="0" borderId="18" xfId="0" applyNumberFormat="1" applyFont="1" applyBorder="1"/>
    <xf numFmtId="164" fontId="23" fillId="0" borderId="0" xfId="0" applyNumberFormat="1" applyFont="1" applyBorder="1" applyAlignment="1"/>
    <xf numFmtId="164" fontId="19" fillId="0" borderId="0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 wrapText="1"/>
    </xf>
    <xf numFmtId="164" fontId="20" fillId="0" borderId="5" xfId="0" quotePrefix="1" applyNumberFormat="1" applyFont="1" applyBorder="1" applyAlignment="1">
      <alignment horizontal="left"/>
    </xf>
    <xf numFmtId="164" fontId="1" fillId="0" borderId="25" xfId="0" applyNumberFormat="1" applyFont="1" applyBorder="1" applyAlignment="1"/>
    <xf numFmtId="164" fontId="20" fillId="0" borderId="5" xfId="0" applyNumberFormat="1" applyFont="1" applyBorder="1" applyAlignment="1">
      <alignment horizontal="left"/>
    </xf>
    <xf numFmtId="164" fontId="22" fillId="0" borderId="3" xfId="0" applyNumberFormat="1" applyFont="1" applyBorder="1"/>
    <xf numFmtId="164" fontId="1" fillId="0" borderId="26" xfId="0" applyNumberFormat="1" applyFont="1" applyBorder="1"/>
    <xf numFmtId="164" fontId="1" fillId="0" borderId="0" xfId="0" applyNumberFormat="1" applyFont="1" applyBorder="1" applyAlignment="1" applyProtection="1">
      <protection locked="0"/>
    </xf>
    <xf numFmtId="3" fontId="1" fillId="0" borderId="9" xfId="1" applyNumberFormat="1" applyFont="1" applyFill="1" applyBorder="1" applyProtection="1">
      <protection locked="0"/>
    </xf>
    <xf numFmtId="3" fontId="4" fillId="0" borderId="8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9" xfId="1" applyNumberFormat="1" applyFont="1" applyFill="1" applyBorder="1" applyProtection="1">
      <protection locked="0"/>
    </xf>
    <xf numFmtId="164" fontId="4" fillId="0" borderId="10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164" fontId="2" fillId="0" borderId="9" xfId="0" applyNumberFormat="1" applyFont="1" applyBorder="1" applyAlignment="1">
      <alignment horizontal="right" vertical="center"/>
    </xf>
    <xf numFmtId="3" fontId="12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12" fillId="0" borderId="0" xfId="0" quotePrefix="1" applyNumberFormat="1" applyFont="1" applyProtection="1">
      <protection locked="0"/>
    </xf>
    <xf numFmtId="3" fontId="12" fillId="0" borderId="0" xfId="0" applyNumberFormat="1" applyFont="1" applyProtection="1">
      <protection locked="0"/>
    </xf>
    <xf numFmtId="3" fontId="12" fillId="0" borderId="0" xfId="0" quotePrefix="1" applyNumberFormat="1" applyFont="1"/>
    <xf numFmtId="3" fontId="12" fillId="0" borderId="0" xfId="0" quotePrefix="1" applyNumberFormat="1" applyFont="1" applyFill="1" applyProtection="1">
      <protection locked="0"/>
    </xf>
    <xf numFmtId="3" fontId="3" fillId="2" borderId="24" xfId="0" quotePrefix="1" applyNumberFormat="1" applyFont="1" applyFill="1" applyBorder="1"/>
    <xf numFmtId="3" fontId="3" fillId="3" borderId="24" xfId="0" applyNumberFormat="1" applyFont="1" applyFill="1" applyBorder="1"/>
    <xf numFmtId="3" fontId="16" fillId="0" borderId="0" xfId="0" applyNumberFormat="1" applyFont="1"/>
    <xf numFmtId="0" fontId="24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0" borderId="0" xfId="0" applyFont="1"/>
    <xf numFmtId="0" fontId="24" fillId="0" borderId="0" xfId="0" applyFont="1" applyFill="1" applyBorder="1" applyAlignment="1" applyProtection="1">
      <alignment vertical="top" wrapText="1"/>
      <protection locked="0"/>
    </xf>
    <xf numFmtId="0" fontId="29" fillId="0" borderId="0" xfId="0" applyFont="1" applyProtection="1">
      <protection locked="0"/>
    </xf>
    <xf numFmtId="164" fontId="31" fillId="0" borderId="0" xfId="0" applyNumberFormat="1" applyFont="1"/>
    <xf numFmtId="3" fontId="1" fillId="0" borderId="2" xfId="0" applyNumberFormat="1" applyFont="1" applyBorder="1" applyProtection="1"/>
    <xf numFmtId="164" fontId="1" fillId="0" borderId="0" xfId="0" applyNumberFormat="1" applyFont="1" applyBorder="1" applyProtection="1"/>
    <xf numFmtId="3" fontId="0" fillId="0" borderId="0" xfId="0" applyNumberFormat="1" applyProtection="1"/>
    <xf numFmtId="164" fontId="0" fillId="0" borderId="0" xfId="0" applyNumberFormat="1" applyBorder="1" applyProtection="1"/>
    <xf numFmtId="164" fontId="20" fillId="0" borderId="8" xfId="0" applyNumberFormat="1" applyFont="1" applyBorder="1" applyAlignment="1" applyProtection="1">
      <alignment horizontal="center" vertical="center"/>
    </xf>
    <xf numFmtId="164" fontId="7" fillId="0" borderId="11" xfId="0" applyNumberFormat="1" applyFont="1" applyBorder="1" applyAlignment="1" applyProtection="1">
      <alignment horizontal="centerContinuous"/>
    </xf>
    <xf numFmtId="164" fontId="1" fillId="0" borderId="11" xfId="0" applyNumberFormat="1" applyFont="1" applyBorder="1" applyProtection="1"/>
    <xf numFmtId="164" fontId="22" fillId="0" borderId="0" xfId="0" applyNumberFormat="1" applyFont="1" applyBorder="1" applyProtection="1"/>
    <xf numFmtId="164" fontId="22" fillId="0" borderId="18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1" fillId="0" borderId="6" xfId="0" applyNumberFormat="1" applyFont="1" applyBorder="1" applyProtection="1"/>
    <xf numFmtId="164" fontId="6" fillId="0" borderId="11" xfId="0" applyNumberFormat="1" applyFont="1" applyBorder="1" applyAlignment="1" applyProtection="1">
      <alignment horizontal="centerContinuous"/>
    </xf>
    <xf numFmtId="164" fontId="31" fillId="0" borderId="0" xfId="0" applyNumberFormat="1" applyFont="1" applyBorder="1" applyAlignment="1"/>
    <xf numFmtId="164" fontId="31" fillId="0" borderId="8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1" fillId="0" borderId="2" xfId="0" applyNumberFormat="1" applyFont="1" applyBorder="1" applyProtection="1"/>
    <xf numFmtId="164" fontId="3" fillId="0" borderId="0" xfId="0" applyNumberFormat="1" applyFont="1" applyBorder="1" applyAlignment="1" applyProtection="1">
      <alignment horizontal="centerContinuous"/>
    </xf>
    <xf numFmtId="164" fontId="7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3" fontId="3" fillId="3" borderId="0" xfId="0" quotePrefix="1" applyNumberFormat="1" applyFont="1" applyFill="1" applyProtection="1">
      <protection locked="0"/>
    </xf>
    <xf numFmtId="3" fontId="3" fillId="3" borderId="0" xfId="0" applyNumberFormat="1" applyFont="1" applyFill="1" applyProtection="1">
      <protection locked="0"/>
    </xf>
    <xf numFmtId="3" fontId="3" fillId="0" borderId="0" xfId="0" quotePrefix="1" applyNumberFormat="1" applyFont="1" applyProtection="1">
      <protection locked="0"/>
    </xf>
    <xf numFmtId="3" fontId="3" fillId="0" borderId="0" xfId="0" quotePrefix="1" applyNumberFormat="1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3" fontId="3" fillId="0" borderId="0" xfId="0" applyNumberFormat="1" applyFont="1" applyFill="1" applyProtection="1">
      <protection locked="0"/>
    </xf>
    <xf numFmtId="3" fontId="3" fillId="0" borderId="0" xfId="0" applyNumberFormat="1" applyFont="1" applyProtection="1">
      <protection locked="0"/>
    </xf>
    <xf numFmtId="3" fontId="32" fillId="3" borderId="0" xfId="0" quotePrefix="1" applyNumberFormat="1" applyFont="1" applyFill="1" applyProtection="1"/>
    <xf numFmtId="3" fontId="32" fillId="3" borderId="0" xfId="0" quotePrefix="1" applyNumberFormat="1" applyFont="1" applyFill="1" applyProtection="1">
      <protection locked="0"/>
    </xf>
    <xf numFmtId="3" fontId="3" fillId="2" borderId="24" xfId="0" applyNumberFormat="1" applyFont="1" applyFill="1" applyBorder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3" fontId="3" fillId="2" borderId="0" xfId="0" quotePrefix="1" applyNumberFormat="1" applyFont="1" applyFill="1" applyProtection="1">
      <protection locked="0"/>
    </xf>
    <xf numFmtId="0" fontId="28" fillId="0" borderId="9" xfId="0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/>
    <xf numFmtId="37" fontId="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37" fontId="3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Protection="1"/>
    <xf numFmtId="0" fontId="0" fillId="4" borderId="0" xfId="0" applyFill="1" applyBorder="1"/>
    <xf numFmtId="0" fontId="0" fillId="0" borderId="0" xfId="0" applyBorder="1"/>
    <xf numFmtId="0" fontId="0" fillId="4" borderId="5" xfId="0" applyFill="1" applyBorder="1"/>
    <xf numFmtId="0" fontId="0" fillId="4" borderId="4" xfId="0" applyFill="1" applyBorder="1"/>
    <xf numFmtId="164" fontId="22" fillId="0" borderId="0" xfId="0" applyNumberFormat="1" applyFont="1"/>
    <xf numFmtId="169" fontId="28" fillId="5" borderId="4" xfId="0" applyNumberFormat="1" applyFont="1" applyFill="1" applyBorder="1" applyAlignment="1" applyProtection="1">
      <alignment horizontal="center"/>
      <protection locked="0"/>
    </xf>
    <xf numFmtId="169" fontId="28" fillId="5" borderId="0" xfId="0" applyNumberFormat="1" applyFont="1" applyFill="1" applyBorder="1" applyAlignment="1" applyProtection="1">
      <alignment horizontal="center"/>
      <protection locked="0"/>
    </xf>
    <xf numFmtId="169" fontId="28" fillId="5" borderId="5" xfId="0" applyNumberFormat="1" applyFont="1" applyFill="1" applyBorder="1" applyAlignment="1" applyProtection="1">
      <alignment horizontal="center"/>
      <protection locked="0"/>
    </xf>
    <xf numFmtId="0" fontId="26" fillId="4" borderId="4" xfId="0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/>
    </xf>
    <xf numFmtId="0" fontId="26" fillId="4" borderId="5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center"/>
    </xf>
    <xf numFmtId="0" fontId="25" fillId="4" borderId="5" xfId="0" applyFont="1" applyFill="1" applyBorder="1" applyAlignment="1" applyProtection="1">
      <alignment horizontal="center"/>
    </xf>
    <xf numFmtId="0" fontId="30" fillId="6" borderId="4" xfId="0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center"/>
      <protection locked="0"/>
    </xf>
    <xf numFmtId="0" fontId="30" fillId="6" borderId="5" xfId="0" applyFont="1" applyFill="1" applyBorder="1" applyAlignment="1" applyProtection="1">
      <alignment horizontal="center"/>
      <protection locked="0"/>
    </xf>
    <xf numFmtId="172" fontId="34" fillId="0" borderId="9" xfId="0" applyNumberFormat="1" applyFont="1" applyFill="1" applyBorder="1" applyAlignment="1" applyProtection="1">
      <alignment horizontal="center"/>
      <protection locked="0"/>
    </xf>
    <xf numFmtId="172" fontId="34" fillId="0" borderId="9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70" fontId="34" fillId="0" borderId="9" xfId="0" applyNumberFormat="1" applyFont="1" applyFill="1" applyBorder="1" applyAlignment="1" applyProtection="1">
      <alignment horizontal="center"/>
      <protection locked="0"/>
    </xf>
    <xf numFmtId="170" fontId="34" fillId="0" borderId="9" xfId="0" quotePrefix="1" applyNumberFormat="1" applyFont="1" applyFill="1" applyBorder="1" applyAlignment="1" applyProtection="1">
      <alignment horizontal="center"/>
      <protection locked="0"/>
    </xf>
    <xf numFmtId="37" fontId="1" fillId="0" borderId="9" xfId="0" applyNumberFormat="1" applyFont="1" applyFill="1" applyBorder="1" applyAlignment="1" applyProtection="1">
      <alignment horizontal="center"/>
      <protection locked="0"/>
    </xf>
    <xf numFmtId="0" fontId="38" fillId="4" borderId="6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8" fillId="4" borderId="7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164" fontId="20" fillId="0" borderId="18" xfId="0" applyNumberFormat="1" applyFont="1" applyBorder="1" applyAlignment="1">
      <alignment horizontal="right" vertical="top"/>
    </xf>
    <xf numFmtId="164" fontId="31" fillId="0" borderId="18" xfId="0" applyNumberFormat="1" applyFont="1" applyBorder="1" applyAlignment="1" applyProtection="1">
      <alignment horizontal="right" vertical="center"/>
    </xf>
    <xf numFmtId="164" fontId="31" fillId="0" borderId="21" xfId="0" applyNumberFormat="1" applyFont="1" applyBorder="1" applyAlignment="1" applyProtection="1">
      <alignment horizontal="right" vertical="center"/>
    </xf>
    <xf numFmtId="164" fontId="39" fillId="0" borderId="0" xfId="0" applyNumberFormat="1" applyFont="1" applyBorder="1" applyProtection="1"/>
    <xf numFmtId="164" fontId="20" fillId="0" borderId="22" xfId="0" applyNumberFormat="1" applyFont="1" applyBorder="1" applyAlignment="1">
      <alignment horizontal="center" vertical="center"/>
    </xf>
    <xf numFmtId="164" fontId="20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4" fontId="8" fillId="0" borderId="11" xfId="0" applyNumberFormat="1" applyFont="1" applyBorder="1"/>
    <xf numFmtId="164" fontId="40" fillId="0" borderId="11" xfId="0" applyNumberFormat="1" applyFont="1" applyBorder="1"/>
    <xf numFmtId="164" fontId="8" fillId="0" borderId="11" xfId="0" applyNumberFormat="1" applyFont="1" applyBorder="1" applyAlignment="1">
      <alignment horizontal="center"/>
    </xf>
    <xf numFmtId="164" fontId="10" fillId="0" borderId="11" xfId="0" applyNumberFormat="1" applyFont="1" applyBorder="1"/>
    <xf numFmtId="164" fontId="10" fillId="0" borderId="11" xfId="0" applyNumberFormat="1" applyFont="1" applyBorder="1" applyProtection="1"/>
    <xf numFmtId="164" fontId="8" fillId="0" borderId="1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top"/>
    </xf>
    <xf numFmtId="164" fontId="41" fillId="0" borderId="0" xfId="0" applyNumberFormat="1" applyFont="1" applyBorder="1"/>
    <xf numFmtId="164" fontId="41" fillId="0" borderId="0" xfId="0" applyNumberFormat="1" applyFont="1" applyBorder="1" applyProtection="1"/>
    <xf numFmtId="164" fontId="1" fillId="0" borderId="4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42" fillId="0" borderId="0" xfId="0" applyFont="1"/>
    <xf numFmtId="0" fontId="4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27" xfId="0" applyFont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12" fillId="0" borderId="27" xfId="0" applyFont="1" applyBorder="1" applyAlignment="1">
      <alignment horizontal="center" vertical="center"/>
    </xf>
    <xf numFmtId="171" fontId="12" fillId="0" borderId="28" xfId="2" applyNumberFormat="1" applyFont="1" applyBorder="1" applyAlignment="1" applyProtection="1">
      <alignment horizontal="center" vertical="center"/>
      <protection locked="0" hidden="1"/>
    </xf>
    <xf numFmtId="171" fontId="3" fillId="0" borderId="28" xfId="2" applyNumberFormat="1" applyFont="1" applyBorder="1" applyAlignment="1" applyProtection="1">
      <alignment horizontal="center" vertical="center"/>
      <protection locked="0" hidden="1"/>
    </xf>
  </cellXfs>
  <cellStyles count="3">
    <cellStyle name="Comma" xfId="2" builtinId="3"/>
    <cellStyle name="Normal" xfId="0" builtinId="0"/>
    <cellStyle name="Normal_CB 10 Mapping Document for Developers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%20Submissions\Dec%202012\Completed%20Excel\Demerara%20Life%20Dec%202012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B40"/>
      <sheetName val="CB20"/>
      <sheetName val="1A"/>
      <sheetName val="1B"/>
      <sheetName val="CB201"/>
      <sheetName val="CB202"/>
      <sheetName val="Stat Fund-LT"/>
      <sheetName val="Stat Deposit"/>
      <sheetName val="Stat Fund-MV"/>
      <sheetName val="Notes"/>
      <sheetName val="INSASCII"/>
      <sheetName val="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 xml:space="preserve"> SELECT INSURANCE COMPANY</v>
          </cell>
        </row>
        <row r="2">
          <cell r="C2" t="str">
            <v>American Life and General Insurance Company Limited (General Division)</v>
          </cell>
        </row>
        <row r="3">
          <cell r="C3" t="str">
            <v>American Life and General Insurance Company Limited (Life Division)</v>
          </cell>
        </row>
        <row r="4">
          <cell r="C4" t="str">
            <v>Bancassurance Caribbean Limited</v>
          </cell>
        </row>
        <row r="5">
          <cell r="C5" t="str">
            <v>Bankers Insurance Company of Trinidad and Tobago Limited</v>
          </cell>
        </row>
        <row r="6">
          <cell r="C6" t="str">
            <v>British American Insurance Company (Trinidad) Limited</v>
          </cell>
        </row>
        <row r="7">
          <cell r="C7" t="str">
            <v>Capital Insurance Limited</v>
          </cell>
        </row>
        <row r="8">
          <cell r="C8" t="str">
            <v>Caribbean Atlantic Life Insurance Company Limited</v>
          </cell>
        </row>
        <row r="9">
          <cell r="C9" t="str">
            <v>Caribbean Insurance Company Limited</v>
          </cell>
        </row>
        <row r="10">
          <cell r="C10" t="str">
            <v>Citizen Insurance Company Limited</v>
          </cell>
        </row>
        <row r="11">
          <cell r="C11" t="str">
            <v>Colonial Fire and General Insurance Company Limited</v>
          </cell>
        </row>
        <row r="12">
          <cell r="C12" t="str">
            <v>Colonial Life Insurance Company (Trinidad) Limited</v>
          </cell>
        </row>
        <row r="13">
          <cell r="C13" t="str">
            <v>Cuna Caribbean Insurance Society Limited</v>
          </cell>
        </row>
        <row r="14">
          <cell r="C14" t="str">
            <v>Cuna Mutual Insurance Society</v>
          </cell>
        </row>
        <row r="15">
          <cell r="C15" t="str">
            <v>Demerara Life Assurance Company of Trinidad &amp; Tobago Limited</v>
          </cell>
        </row>
        <row r="16">
          <cell r="C16" t="str">
            <v>Export Import Bank of Trinidad &amp; Tobago (Eximbank) Limited</v>
          </cell>
        </row>
        <row r="17">
          <cell r="C17" t="str">
            <v>Furness Anchorage General Insurance Limited</v>
          </cell>
        </row>
        <row r="18">
          <cell r="C18" t="str">
            <v>Goodwill General Insurance Company Limited</v>
          </cell>
        </row>
        <row r="19">
          <cell r="C19" t="str">
            <v>GTM Insurance Company Limited</v>
          </cell>
        </row>
        <row r="20">
          <cell r="C20" t="str">
            <v>Guardian General Insurance Limited</v>
          </cell>
        </row>
        <row r="21">
          <cell r="C21" t="str">
            <v>Guardian Life of the Caribbean Limited</v>
          </cell>
        </row>
        <row r="22">
          <cell r="C22" t="str">
            <v>Gulf Insurance Limited</v>
          </cell>
        </row>
        <row r="23">
          <cell r="C23" t="str">
            <v>Maritime General Insurance Company Limited</v>
          </cell>
        </row>
        <row r="24">
          <cell r="C24" t="str">
            <v>Maritime Life (Caribbean) Limited</v>
          </cell>
        </row>
        <row r="25">
          <cell r="C25" t="str">
            <v>Mega Insurance Company Limited</v>
          </cell>
        </row>
        <row r="26">
          <cell r="C26" t="str">
            <v>Motor and General Insurance Limited</v>
          </cell>
        </row>
        <row r="27">
          <cell r="C27" t="str">
            <v>Motor One Insurance Company Limited</v>
          </cell>
        </row>
        <row r="28">
          <cell r="C28" t="str">
            <v>Nationwide Insurance Company Limited</v>
          </cell>
        </row>
        <row r="29">
          <cell r="C29" t="str">
            <v>Royal Caribbean Insurance Limited</v>
          </cell>
        </row>
        <row r="30">
          <cell r="C30" t="str">
            <v>Sagicor General Insurance Inc.</v>
          </cell>
        </row>
        <row r="31">
          <cell r="C31" t="str">
            <v>Sagicor Life Inc</v>
          </cell>
        </row>
        <row r="32">
          <cell r="C32" t="str">
            <v>Scotialife Trinidad and Tobago Limited</v>
          </cell>
        </row>
        <row r="33">
          <cell r="C33" t="str">
            <v>Sun Life Assurance Company of Canada</v>
          </cell>
        </row>
        <row r="34">
          <cell r="C34" t="str">
            <v>Tatil Life Assurance Limited</v>
          </cell>
        </row>
        <row r="35">
          <cell r="C35" t="str">
            <v>The Beacon Insurance Company Limited</v>
          </cell>
        </row>
        <row r="36">
          <cell r="C36" t="str">
            <v>The Great Northern Insurance Company Limited</v>
          </cell>
        </row>
        <row r="37">
          <cell r="C37" t="str">
            <v>The Mountain General Insurance Company Limited</v>
          </cell>
        </row>
        <row r="38">
          <cell r="C38" t="str">
            <v>The New India Assurance Company Limited</v>
          </cell>
        </row>
        <row r="39">
          <cell r="C39" t="str">
            <v>The Presidential Insurance Company Limited</v>
          </cell>
        </row>
        <row r="40">
          <cell r="C40" t="str">
            <v>The Reinsurance Company of Trinidad and Tobago Limited</v>
          </cell>
        </row>
        <row r="41">
          <cell r="C41" t="str">
            <v>The Western General Insurance Company Limited</v>
          </cell>
        </row>
        <row r="42">
          <cell r="C42" t="str">
            <v>Trinidad and Tobago Insurance Limited</v>
          </cell>
        </row>
        <row r="43">
          <cell r="C43" t="str">
            <v>United Insurance Company Limited</v>
          </cell>
        </row>
        <row r="44">
          <cell r="C44" t="str">
            <v>United Security Life Insurance Company Limited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3" workbookViewId="0">
      <selection activeCell="A8" sqref="A8:H8"/>
    </sheetView>
  </sheetViews>
  <sheetFormatPr defaultRowHeight="14.4" x14ac:dyDescent="0.3"/>
  <cols>
    <col min="8" max="8" width="58.44140625" customWidth="1"/>
  </cols>
  <sheetData>
    <row r="1" spans="1:8" x14ac:dyDescent="0.3">
      <c r="A1" s="245"/>
      <c r="B1" s="246"/>
      <c r="C1" s="246"/>
      <c r="D1" s="246"/>
      <c r="E1" s="246"/>
      <c r="F1" s="246"/>
      <c r="G1" s="246"/>
      <c r="H1" s="247"/>
    </row>
    <row r="2" spans="1:8" ht="17.399999999999999" x14ac:dyDescent="0.3">
      <c r="A2" s="271" t="s">
        <v>167</v>
      </c>
      <c r="B2" s="272"/>
      <c r="C2" s="272"/>
      <c r="D2" s="272"/>
      <c r="E2" s="272"/>
      <c r="F2" s="272"/>
      <c r="G2" s="272"/>
      <c r="H2" s="273"/>
    </row>
    <row r="3" spans="1:8" ht="17.399999999999999" x14ac:dyDescent="0.3">
      <c r="A3" s="271"/>
      <c r="B3" s="272"/>
      <c r="C3" s="272"/>
      <c r="D3" s="272"/>
      <c r="E3" s="272"/>
      <c r="F3" s="272"/>
      <c r="G3" s="272"/>
      <c r="H3" s="273"/>
    </row>
    <row r="4" spans="1:8" ht="17.399999999999999" x14ac:dyDescent="0.3">
      <c r="A4" s="271" t="s">
        <v>169</v>
      </c>
      <c r="B4" s="272"/>
      <c r="C4" s="272"/>
      <c r="D4" s="272"/>
      <c r="E4" s="272"/>
      <c r="F4" s="272"/>
      <c r="G4" s="272"/>
      <c r="H4" s="273"/>
    </row>
    <row r="5" spans="1:8" ht="15.6" x14ac:dyDescent="0.3">
      <c r="A5" s="268" t="s">
        <v>168</v>
      </c>
      <c r="B5" s="269"/>
      <c r="C5" s="269"/>
      <c r="D5" s="269"/>
      <c r="E5" s="269"/>
      <c r="F5" s="269"/>
      <c r="G5" s="269"/>
      <c r="H5" s="270"/>
    </row>
    <row r="6" spans="1:8" ht="17.399999999999999" x14ac:dyDescent="0.3">
      <c r="A6" s="274" t="s">
        <v>172</v>
      </c>
      <c r="B6" s="275"/>
      <c r="C6" s="275"/>
      <c r="D6" s="275"/>
      <c r="E6" s="275"/>
      <c r="F6" s="275"/>
      <c r="G6" s="275"/>
      <c r="H6" s="276"/>
    </row>
    <row r="7" spans="1:8" ht="15.6" x14ac:dyDescent="0.3">
      <c r="A7" s="268" t="s">
        <v>189</v>
      </c>
      <c r="B7" s="269"/>
      <c r="C7" s="269"/>
      <c r="D7" s="269"/>
      <c r="E7" s="269"/>
      <c r="F7" s="269"/>
      <c r="G7" s="269"/>
      <c r="H7" s="270"/>
    </row>
    <row r="8" spans="1:8" ht="15.6" x14ac:dyDescent="0.3">
      <c r="A8" s="265">
        <v>43012</v>
      </c>
      <c r="B8" s="266"/>
      <c r="C8" s="266"/>
      <c r="D8" s="266"/>
      <c r="E8" s="266"/>
      <c r="F8" s="266"/>
      <c r="G8" s="266"/>
      <c r="H8" s="267"/>
    </row>
    <row r="9" spans="1:8" x14ac:dyDescent="0.3">
      <c r="A9" s="286" t="s">
        <v>201</v>
      </c>
      <c r="B9" s="287"/>
      <c r="C9" s="287"/>
      <c r="D9" s="287"/>
      <c r="E9" s="287"/>
      <c r="F9" s="287"/>
      <c r="G9" s="287"/>
      <c r="H9" s="288"/>
    </row>
    <row r="10" spans="1:8" x14ac:dyDescent="0.3">
      <c r="A10" s="263"/>
      <c r="B10" s="260"/>
      <c r="C10" s="260"/>
      <c r="D10" s="260"/>
      <c r="E10" s="260"/>
      <c r="F10" s="260"/>
      <c r="G10" s="260"/>
      <c r="H10" s="262"/>
    </row>
    <row r="11" spans="1:8" x14ac:dyDescent="0.3">
      <c r="A11" s="263"/>
      <c r="B11" s="260"/>
      <c r="C11" s="260"/>
      <c r="D11" s="260"/>
      <c r="E11" s="260"/>
      <c r="F11" s="260"/>
      <c r="G11" s="260"/>
      <c r="H11" s="262"/>
    </row>
    <row r="12" spans="1:8" x14ac:dyDescent="0.3">
      <c r="A12" s="263"/>
      <c r="B12" s="260"/>
      <c r="C12" s="260"/>
      <c r="D12" s="260"/>
      <c r="E12" s="260"/>
      <c r="F12" s="260"/>
      <c r="G12" s="260"/>
      <c r="H12" s="262"/>
    </row>
    <row r="13" spans="1:8" x14ac:dyDescent="0.3">
      <c r="A13" s="263"/>
      <c r="B13" s="260"/>
      <c r="C13" s="260"/>
      <c r="D13" s="260"/>
      <c r="E13" s="260"/>
      <c r="F13" s="260"/>
      <c r="G13" s="260"/>
      <c r="H13" s="262"/>
    </row>
    <row r="14" spans="1:8" x14ac:dyDescent="0.3">
      <c r="A14" s="263"/>
      <c r="B14" s="260"/>
      <c r="C14" s="260"/>
      <c r="D14" s="260"/>
      <c r="E14" s="260"/>
      <c r="F14" s="260"/>
      <c r="G14" s="260"/>
      <c r="H14" s="262"/>
    </row>
    <row r="15" spans="1:8" x14ac:dyDescent="0.3">
      <c r="A15" s="263"/>
      <c r="B15" s="260"/>
      <c r="C15" s="260"/>
      <c r="D15" s="260"/>
      <c r="E15" s="260"/>
      <c r="F15" s="260"/>
      <c r="G15" s="260"/>
      <c r="H15" s="262"/>
    </row>
    <row r="16" spans="1:8" x14ac:dyDescent="0.3">
      <c r="A16" s="263"/>
      <c r="B16" s="260"/>
      <c r="C16" s="260"/>
      <c r="D16" s="260"/>
      <c r="E16" s="260"/>
      <c r="F16" s="260"/>
      <c r="G16" s="260"/>
      <c r="H16" s="262"/>
    </row>
    <row r="17" spans="1:8" x14ac:dyDescent="0.3">
      <c r="A17" s="263"/>
      <c r="B17" s="260"/>
      <c r="C17" s="260"/>
      <c r="D17" s="260"/>
      <c r="E17" s="260"/>
      <c r="F17" s="260"/>
      <c r="G17" s="260"/>
      <c r="H17" s="262"/>
    </row>
    <row r="18" spans="1:8" x14ac:dyDescent="0.3">
      <c r="A18" s="263"/>
      <c r="B18" s="260"/>
      <c r="C18" s="260"/>
      <c r="D18" s="260"/>
      <c r="E18" s="260"/>
      <c r="F18" s="260"/>
      <c r="G18" s="260"/>
      <c r="H18" s="262"/>
    </row>
    <row r="19" spans="1:8" x14ac:dyDescent="0.3">
      <c r="A19" s="263"/>
      <c r="B19" s="260"/>
      <c r="C19" s="260"/>
      <c r="D19" s="260"/>
      <c r="E19" s="260"/>
      <c r="F19" s="260"/>
      <c r="G19" s="260"/>
      <c r="H19" s="262"/>
    </row>
    <row r="20" spans="1:8" x14ac:dyDescent="0.3">
      <c r="A20" s="263"/>
      <c r="B20" s="260"/>
      <c r="C20" s="260"/>
      <c r="D20" s="260"/>
      <c r="E20" s="260"/>
      <c r="F20" s="260"/>
      <c r="G20" s="260"/>
      <c r="H20" s="262"/>
    </row>
    <row r="21" spans="1:8" x14ac:dyDescent="0.3">
      <c r="A21" s="263"/>
      <c r="B21" s="260"/>
      <c r="C21" s="260"/>
      <c r="D21" s="260"/>
      <c r="E21" s="260"/>
      <c r="F21" s="260"/>
      <c r="G21" s="260"/>
      <c r="H21" s="262"/>
    </row>
    <row r="22" spans="1:8" x14ac:dyDescent="0.3">
      <c r="A22" s="263"/>
      <c r="B22" s="260"/>
      <c r="C22" s="260"/>
      <c r="D22" s="260"/>
      <c r="E22" s="260"/>
      <c r="F22" s="260"/>
      <c r="G22" s="260"/>
      <c r="H22" s="262"/>
    </row>
    <row r="23" spans="1:8" x14ac:dyDescent="0.3">
      <c r="A23" s="263"/>
      <c r="B23" s="260"/>
      <c r="C23" s="260"/>
      <c r="D23" s="260"/>
      <c r="E23" s="260"/>
      <c r="F23" s="260"/>
      <c r="G23" s="260"/>
      <c r="H23" s="262"/>
    </row>
    <row r="24" spans="1:8" x14ac:dyDescent="0.3">
      <c r="A24" s="263"/>
      <c r="B24" s="260"/>
      <c r="C24" s="260"/>
      <c r="D24" s="260"/>
      <c r="E24" s="260"/>
      <c r="F24" s="260"/>
      <c r="G24" s="260"/>
      <c r="H24" s="262"/>
    </row>
    <row r="25" spans="1:8" x14ac:dyDescent="0.3">
      <c r="A25" s="263"/>
      <c r="B25" s="260"/>
      <c r="C25" s="260"/>
      <c r="D25" s="260"/>
      <c r="E25" s="260"/>
      <c r="F25" s="260"/>
      <c r="G25" s="260"/>
      <c r="H25" s="262"/>
    </row>
    <row r="26" spans="1:8" x14ac:dyDescent="0.3">
      <c r="A26" s="263"/>
      <c r="B26" s="260"/>
      <c r="C26" s="260"/>
      <c r="D26" s="260"/>
      <c r="E26" s="260"/>
      <c r="F26" s="260"/>
      <c r="G26" s="260"/>
      <c r="H26" s="262"/>
    </row>
    <row r="27" spans="1:8" x14ac:dyDescent="0.3">
      <c r="A27" s="263"/>
      <c r="B27" s="260"/>
      <c r="C27" s="260"/>
      <c r="D27" s="260"/>
      <c r="E27" s="260"/>
      <c r="F27" s="260"/>
      <c r="G27" s="260"/>
      <c r="H27" s="262"/>
    </row>
    <row r="28" spans="1:8" x14ac:dyDescent="0.3">
      <c r="A28" s="263"/>
      <c r="B28" s="260"/>
      <c r="C28" s="260"/>
      <c r="D28" s="260"/>
      <c r="E28" s="260"/>
      <c r="F28" s="260"/>
      <c r="G28" s="260"/>
      <c r="H28" s="262"/>
    </row>
    <row r="29" spans="1:8" x14ac:dyDescent="0.3">
      <c r="A29" s="263"/>
      <c r="B29" s="260"/>
      <c r="C29" s="260"/>
      <c r="D29" s="260"/>
      <c r="E29" s="260"/>
      <c r="F29" s="260"/>
      <c r="G29" s="260"/>
      <c r="H29" s="262"/>
    </row>
    <row r="30" spans="1:8" x14ac:dyDescent="0.3">
      <c r="A30" s="263"/>
      <c r="B30" s="260"/>
      <c r="C30" s="260"/>
      <c r="D30" s="260"/>
      <c r="E30" s="260"/>
      <c r="F30" s="260"/>
      <c r="G30" s="260"/>
      <c r="H30" s="262"/>
    </row>
    <row r="31" spans="1:8" x14ac:dyDescent="0.3">
      <c r="A31" s="263"/>
      <c r="B31" s="260"/>
      <c r="C31" s="260"/>
      <c r="D31" s="260"/>
      <c r="E31" s="260"/>
      <c r="F31" s="260"/>
      <c r="G31" s="260"/>
      <c r="H31" s="262"/>
    </row>
    <row r="32" spans="1:8" ht="28.2" customHeight="1" thickBot="1" x14ac:dyDescent="0.65">
      <c r="A32" s="284" t="s">
        <v>190</v>
      </c>
      <c r="B32" s="283"/>
      <c r="C32" s="283"/>
      <c r="D32" s="283"/>
      <c r="E32" s="283"/>
      <c r="F32" s="283"/>
      <c r="G32" s="283"/>
      <c r="H32" s="285"/>
    </row>
    <row r="33" spans="7:8" x14ac:dyDescent="0.3">
      <c r="G33" s="261"/>
      <c r="H33" s="261"/>
    </row>
  </sheetData>
  <sheetProtection password="EC45" sheet="1" objects="1" scenarios="1" selectLockedCells="1"/>
  <mergeCells count="9">
    <mergeCell ref="A32:H32"/>
    <mergeCell ref="A9:H9"/>
    <mergeCell ref="A8:H8"/>
    <mergeCell ref="A7:H7"/>
    <mergeCell ref="A2:H2"/>
    <mergeCell ref="A3:H3"/>
    <mergeCell ref="A4:H4"/>
    <mergeCell ref="A5:H5"/>
    <mergeCell ref="A6:H6"/>
  </mergeCells>
  <dataValidations count="3">
    <dataValidation type="list" showInputMessage="1" showErrorMessage="1" errorTitle="Invalid Data" error="You must select a valid institution from the list" promptTitle="Institution List" prompt="Please select an institution from the list" sqref="I6:XFD6">
      <formula1>Institution</formula1>
    </dataValidation>
    <dataValidation type="list" showInputMessage="1" showErrorMessage="1" errorTitle="Invalid Data" error="You must select a valid institution from the list" promptTitle="Institution List" prompt="Please select an institution from the list" sqref="A6:H6">
      <formula1>Institutions</formula1>
    </dataValidation>
    <dataValidation type="date" allowBlank="1" showInputMessage="1" showErrorMessage="1" sqref="A8:H8">
      <formula1>39082</formula1>
      <formula2>46022</formula2>
    </dataValidation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7"/>
  <sheetViews>
    <sheetView showGridLines="0" workbookViewId="0">
      <selection activeCell="I11" sqref="I11"/>
    </sheetView>
  </sheetViews>
  <sheetFormatPr defaultRowHeight="14.4" x14ac:dyDescent="0.3"/>
  <cols>
    <col min="1" max="1" width="18.109375" customWidth="1"/>
    <col min="4" max="4" width="23.109375" customWidth="1"/>
    <col min="5" max="5" width="15" customWidth="1"/>
    <col min="7" max="7" width="12.5546875" customWidth="1"/>
    <col min="8" max="8" width="12.33203125" customWidth="1"/>
    <col min="9" max="9" width="9.44140625" bestFit="1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3" t="s">
        <v>203</v>
      </c>
      <c r="J1" s="4"/>
      <c r="K1" s="5"/>
    </row>
    <row r="2" spans="1:11" x14ac:dyDescent="0.3">
      <c r="A2" s="6"/>
      <c r="B2" s="7" t="s">
        <v>0</v>
      </c>
      <c r="C2" s="8"/>
      <c r="D2" s="8"/>
      <c r="E2" s="8"/>
      <c r="F2" s="8"/>
      <c r="G2" s="8"/>
      <c r="H2" s="8"/>
      <c r="I2" s="8"/>
      <c r="J2" s="9"/>
      <c r="K2" s="5"/>
    </row>
    <row r="3" spans="1:11" x14ac:dyDescent="0.3">
      <c r="A3" s="6"/>
      <c r="B3" s="7" t="s">
        <v>1</v>
      </c>
      <c r="C3" s="8"/>
      <c r="D3" s="8"/>
      <c r="E3" s="8"/>
      <c r="F3" s="8"/>
      <c r="G3" s="8"/>
      <c r="H3" s="8"/>
      <c r="I3" s="8"/>
      <c r="J3" s="9"/>
      <c r="K3" s="5"/>
    </row>
    <row r="4" spans="1:11" x14ac:dyDescent="0.3">
      <c r="A4" s="10"/>
      <c r="B4" s="11" t="s">
        <v>2</v>
      </c>
      <c r="C4" s="8"/>
      <c r="D4" s="8"/>
      <c r="E4" s="8"/>
      <c r="F4" s="8"/>
      <c r="G4" s="8"/>
      <c r="H4" s="8"/>
      <c r="I4" s="8"/>
      <c r="J4" s="9"/>
      <c r="K4" s="5"/>
    </row>
    <row r="5" spans="1:11" ht="22.2" thickBot="1" x14ac:dyDescent="0.35">
      <c r="A5" s="12"/>
      <c r="B5" s="13" t="s">
        <v>3</v>
      </c>
      <c r="C5" s="14" t="str">
        <f>LOOKUP(Name,Codes!C1:D13)</f>
        <v>xxxx</v>
      </c>
      <c r="D5" s="12"/>
      <c r="E5" s="5"/>
      <c r="F5" s="15"/>
      <c r="G5" s="5"/>
      <c r="H5" s="5"/>
      <c r="I5" s="5"/>
      <c r="J5" s="9"/>
      <c r="K5" s="5"/>
    </row>
    <row r="6" spans="1:11" ht="15" thickBot="1" x14ac:dyDescent="0.35">
      <c r="A6" s="6"/>
      <c r="B6" s="16" t="s">
        <v>5</v>
      </c>
      <c r="C6" s="14">
        <v>27</v>
      </c>
      <c r="D6" s="12"/>
      <c r="E6" s="17" t="s">
        <v>6</v>
      </c>
      <c r="F6" s="18">
        <v>2</v>
      </c>
      <c r="G6" s="17" t="s">
        <v>7</v>
      </c>
      <c r="H6" s="19">
        <v>13</v>
      </c>
      <c r="I6" s="12"/>
      <c r="J6" s="9"/>
      <c r="K6" s="5"/>
    </row>
    <row r="7" spans="1:11" ht="15" thickBot="1" x14ac:dyDescent="0.35">
      <c r="A7" s="6"/>
      <c r="B7" s="16"/>
      <c r="C7" s="5"/>
      <c r="D7" s="12"/>
      <c r="E7" s="17" t="s">
        <v>8</v>
      </c>
      <c r="F7" s="18" t="s">
        <v>9</v>
      </c>
      <c r="G7" s="17"/>
      <c r="H7" s="5"/>
      <c r="I7" s="12"/>
      <c r="J7" s="9"/>
      <c r="K7" s="5"/>
    </row>
    <row r="8" spans="1:11" ht="15" thickBot="1" x14ac:dyDescent="0.35">
      <c r="A8" s="6"/>
      <c r="B8" s="20"/>
      <c r="C8" s="5"/>
      <c r="D8" s="5"/>
      <c r="E8" s="5"/>
      <c r="F8" s="15"/>
      <c r="G8" s="5"/>
      <c r="H8" s="5"/>
      <c r="I8" s="5"/>
      <c r="J8" s="9"/>
      <c r="K8" s="5"/>
    </row>
    <row r="9" spans="1:11" x14ac:dyDescent="0.3">
      <c r="A9" s="21"/>
      <c r="B9" s="22"/>
      <c r="C9" s="2"/>
      <c r="D9" s="2"/>
      <c r="E9" s="2"/>
      <c r="F9" s="23"/>
      <c r="G9" s="2"/>
      <c r="H9" s="2"/>
      <c r="I9" s="24" t="s">
        <v>10</v>
      </c>
      <c r="J9" s="4"/>
      <c r="K9" s="5"/>
    </row>
    <row r="10" spans="1:11" ht="15" thickBot="1" x14ac:dyDescent="0.35">
      <c r="A10" s="25"/>
      <c r="B10" s="26">
        <v>1</v>
      </c>
      <c r="C10" s="27" t="s">
        <v>11</v>
      </c>
      <c r="D10" s="28"/>
      <c r="E10" s="29" t="s">
        <v>12</v>
      </c>
      <c r="F10" s="30"/>
      <c r="G10" s="31" t="s">
        <v>13</v>
      </c>
      <c r="H10" s="32"/>
      <c r="I10" s="31" t="s">
        <v>14</v>
      </c>
      <c r="J10" s="33"/>
      <c r="K10" s="34"/>
    </row>
    <row r="11" spans="1:11" x14ac:dyDescent="0.3">
      <c r="A11" s="6"/>
      <c r="B11" s="20" t="s">
        <v>15</v>
      </c>
      <c r="C11" s="20" t="s">
        <v>16</v>
      </c>
      <c r="D11" s="20"/>
      <c r="E11" s="156">
        <f>G11+I11</f>
        <v>0</v>
      </c>
      <c r="F11" s="157"/>
      <c r="G11" s="158">
        <v>0</v>
      </c>
      <c r="H11" s="216"/>
      <c r="I11" s="158">
        <v>0</v>
      </c>
      <c r="J11" s="9"/>
      <c r="K11" s="5"/>
    </row>
    <row r="12" spans="1:11" x14ac:dyDescent="0.3">
      <c r="A12" s="6"/>
      <c r="B12" s="35" t="s">
        <v>17</v>
      </c>
      <c r="C12" s="20" t="s">
        <v>18</v>
      </c>
      <c r="D12" s="20"/>
      <c r="E12" s="156">
        <f>G12+I12</f>
        <v>0</v>
      </c>
      <c r="F12" s="157"/>
      <c r="G12" s="158">
        <v>0</v>
      </c>
      <c r="H12" s="169"/>
      <c r="I12" s="158">
        <v>0</v>
      </c>
      <c r="J12" s="9"/>
      <c r="K12" s="5"/>
    </row>
    <row r="13" spans="1:11" x14ac:dyDescent="0.3">
      <c r="A13" s="6"/>
      <c r="B13" s="35" t="s">
        <v>19</v>
      </c>
      <c r="C13" s="20" t="s">
        <v>20</v>
      </c>
      <c r="D13" s="20"/>
      <c r="E13" s="156">
        <f t="shared" ref="E12:E19" si="0">G13+I13</f>
        <v>0</v>
      </c>
      <c r="F13" s="157"/>
      <c r="G13" s="158">
        <v>0</v>
      </c>
      <c r="H13" s="169"/>
      <c r="I13" s="158">
        <v>0</v>
      </c>
      <c r="J13" s="9"/>
      <c r="K13" s="5"/>
    </row>
    <row r="14" spans="1:11" x14ac:dyDescent="0.3">
      <c r="A14" s="6"/>
      <c r="B14" s="35" t="s">
        <v>21</v>
      </c>
      <c r="C14" s="20" t="s">
        <v>22</v>
      </c>
      <c r="D14" s="20"/>
      <c r="E14" s="156">
        <f t="shared" si="0"/>
        <v>0</v>
      </c>
      <c r="F14" s="157"/>
      <c r="G14" s="158">
        <v>0</v>
      </c>
      <c r="H14" s="169"/>
      <c r="I14" s="158">
        <v>0</v>
      </c>
      <c r="J14" s="9"/>
      <c r="K14" s="5"/>
    </row>
    <row r="15" spans="1:11" x14ac:dyDescent="0.3">
      <c r="A15" s="6"/>
      <c r="B15" s="35" t="s">
        <v>23</v>
      </c>
      <c r="C15" s="20" t="s">
        <v>24</v>
      </c>
      <c r="D15" s="20"/>
      <c r="E15" s="156">
        <f t="shared" si="0"/>
        <v>0</v>
      </c>
      <c r="F15" s="157"/>
      <c r="G15" s="158">
        <v>0</v>
      </c>
      <c r="H15" s="217"/>
      <c r="I15" s="158">
        <v>0</v>
      </c>
      <c r="J15" s="9"/>
      <c r="K15" s="5"/>
    </row>
    <row r="16" spans="1:11" x14ac:dyDescent="0.3">
      <c r="A16" s="6"/>
      <c r="B16" s="35" t="s">
        <v>25</v>
      </c>
      <c r="C16" s="20" t="s">
        <v>26</v>
      </c>
      <c r="D16" s="20"/>
      <c r="E16" s="156">
        <f t="shared" si="0"/>
        <v>0</v>
      </c>
      <c r="F16" s="157"/>
      <c r="G16" s="158">
        <v>0</v>
      </c>
      <c r="H16" s="169"/>
      <c r="I16" s="158">
        <v>0</v>
      </c>
      <c r="J16" s="9"/>
      <c r="K16" s="5"/>
    </row>
    <row r="17" spans="1:11" x14ac:dyDescent="0.3">
      <c r="A17" s="6"/>
      <c r="B17" s="35" t="s">
        <v>27</v>
      </c>
      <c r="C17" s="20" t="s">
        <v>28</v>
      </c>
      <c r="D17" s="20"/>
      <c r="E17" s="156">
        <f t="shared" si="0"/>
        <v>0</v>
      </c>
      <c r="F17" s="157"/>
      <c r="G17" s="158">
        <v>0</v>
      </c>
      <c r="H17" s="169"/>
      <c r="I17" s="158">
        <v>0</v>
      </c>
      <c r="J17" s="9"/>
      <c r="K17" s="5"/>
    </row>
    <row r="18" spans="1:11" x14ac:dyDescent="0.3">
      <c r="A18" s="6"/>
      <c r="B18" s="35" t="s">
        <v>29</v>
      </c>
      <c r="C18" s="20" t="s">
        <v>30</v>
      </c>
      <c r="D18" s="20"/>
      <c r="E18" s="156">
        <f t="shared" si="0"/>
        <v>0</v>
      </c>
      <c r="F18" s="157"/>
      <c r="G18" s="158">
        <v>0</v>
      </c>
      <c r="H18" s="169"/>
      <c r="I18" s="158">
        <v>0</v>
      </c>
      <c r="J18" s="9"/>
      <c r="K18" s="5"/>
    </row>
    <row r="19" spans="1:11" x14ac:dyDescent="0.3">
      <c r="A19" s="6"/>
      <c r="B19" s="35" t="s">
        <v>31</v>
      </c>
      <c r="C19" s="20" t="s">
        <v>32</v>
      </c>
      <c r="D19" s="20"/>
      <c r="E19" s="156">
        <f t="shared" si="0"/>
        <v>0</v>
      </c>
      <c r="F19" s="157"/>
      <c r="G19" s="158">
        <v>0</v>
      </c>
      <c r="H19" s="169"/>
      <c r="I19" s="158">
        <v>0</v>
      </c>
      <c r="J19" s="9"/>
      <c r="K19" s="5"/>
    </row>
    <row r="20" spans="1:11" ht="15" thickBot="1" x14ac:dyDescent="0.35">
      <c r="A20" s="37"/>
      <c r="B20" s="38" t="s">
        <v>33</v>
      </c>
      <c r="C20" s="39"/>
      <c r="D20" s="39"/>
      <c r="E20" s="159">
        <f>SUM(E11:E19)</f>
        <v>0</v>
      </c>
      <c r="F20" s="157" t="s">
        <v>4</v>
      </c>
      <c r="G20" s="159">
        <f>SUM(G11:G19)</f>
        <v>0</v>
      </c>
      <c r="H20" s="169" t="s">
        <v>4</v>
      </c>
      <c r="I20" s="159">
        <f>SUM(I11:I19)</f>
        <v>0</v>
      </c>
      <c r="J20" s="9"/>
      <c r="K20" s="5"/>
    </row>
    <row r="21" spans="1:11" x14ac:dyDescent="0.3">
      <c r="A21" s="37"/>
      <c r="B21" s="26">
        <v>2</v>
      </c>
      <c r="C21" s="27" t="s">
        <v>34</v>
      </c>
      <c r="D21" s="28"/>
      <c r="E21" s="160"/>
      <c r="F21" s="157"/>
      <c r="G21" s="161"/>
      <c r="H21" s="169"/>
      <c r="I21" s="161" t="s">
        <v>35</v>
      </c>
      <c r="J21" s="9"/>
      <c r="K21" s="5"/>
    </row>
    <row r="22" spans="1:11" x14ac:dyDescent="0.3">
      <c r="A22" s="37"/>
      <c r="B22" s="35" t="s">
        <v>36</v>
      </c>
      <c r="C22" s="20"/>
      <c r="D22" s="20" t="s">
        <v>37</v>
      </c>
      <c r="E22" s="162">
        <f>SUM(E23:E25)</f>
        <v>0</v>
      </c>
      <c r="F22" s="162"/>
      <c r="G22" s="162">
        <f>SUM(G23:G25)</f>
        <v>0</v>
      </c>
      <c r="H22" s="173"/>
      <c r="I22" s="162">
        <f>SUM(I23:I25)</f>
        <v>0</v>
      </c>
      <c r="J22" s="9"/>
      <c r="K22" s="5"/>
    </row>
    <row r="23" spans="1:11" x14ac:dyDescent="0.3">
      <c r="A23" s="37"/>
      <c r="B23" s="38"/>
      <c r="C23" s="41">
        <v>2101</v>
      </c>
      <c r="D23" s="42" t="s">
        <v>38</v>
      </c>
      <c r="E23" s="162">
        <f>SUM(G23,I23)</f>
        <v>0</v>
      </c>
      <c r="F23" s="157"/>
      <c r="G23" s="193">
        <v>0</v>
      </c>
      <c r="H23" s="169" t="s">
        <v>4</v>
      </c>
      <c r="I23" s="193">
        <v>0</v>
      </c>
      <c r="J23" s="9"/>
      <c r="K23" s="5"/>
    </row>
    <row r="24" spans="1:11" x14ac:dyDescent="0.3">
      <c r="A24" s="37"/>
      <c r="B24" s="38"/>
      <c r="C24" s="41">
        <v>2102</v>
      </c>
      <c r="D24" s="42" t="s">
        <v>39</v>
      </c>
      <c r="E24" s="162">
        <f>SUM(G24,I24)</f>
        <v>0</v>
      </c>
      <c r="F24" s="157"/>
      <c r="G24" s="193">
        <v>0</v>
      </c>
      <c r="H24" s="169" t="s">
        <v>4</v>
      </c>
      <c r="I24" s="193">
        <v>0</v>
      </c>
      <c r="J24" s="9"/>
      <c r="K24" s="5"/>
    </row>
    <row r="25" spans="1:11" x14ac:dyDescent="0.3">
      <c r="A25" s="37"/>
      <c r="B25" s="38"/>
      <c r="C25" s="41">
        <v>2103</v>
      </c>
      <c r="D25" s="42" t="s">
        <v>40</v>
      </c>
      <c r="E25" s="156">
        <f>SUM(G25,I25)</f>
        <v>0</v>
      </c>
      <c r="F25" s="157"/>
      <c r="G25" s="195">
        <v>0</v>
      </c>
      <c r="H25" s="169"/>
      <c r="I25" s="193">
        <v>0</v>
      </c>
      <c r="J25" s="9"/>
      <c r="K25" s="5"/>
    </row>
    <row r="26" spans="1:11" x14ac:dyDescent="0.3">
      <c r="A26" s="37"/>
      <c r="B26" s="35" t="s">
        <v>41</v>
      </c>
      <c r="C26" s="20" t="s">
        <v>42</v>
      </c>
      <c r="D26" s="20"/>
      <c r="E26" s="156">
        <f t="shared" ref="E26:E31" si="1">G26+I26</f>
        <v>0</v>
      </c>
      <c r="F26" s="157"/>
      <c r="G26" s="158">
        <v>0</v>
      </c>
      <c r="H26" s="169"/>
      <c r="I26" s="158">
        <v>0</v>
      </c>
      <c r="J26" s="9"/>
      <c r="K26" s="5"/>
    </row>
    <row r="27" spans="1:11" x14ac:dyDescent="0.3">
      <c r="A27" s="37"/>
      <c r="B27" s="35" t="s">
        <v>43</v>
      </c>
      <c r="C27" s="20" t="s">
        <v>44</v>
      </c>
      <c r="D27" s="20"/>
      <c r="E27" s="156">
        <f>SUM(G27,I27)</f>
        <v>0</v>
      </c>
      <c r="F27" s="157"/>
      <c r="G27" s="158">
        <v>0</v>
      </c>
      <c r="H27" s="169"/>
      <c r="I27" s="158">
        <v>0</v>
      </c>
      <c r="J27" s="9"/>
      <c r="K27" s="5"/>
    </row>
    <row r="28" spans="1:11" x14ac:dyDescent="0.3">
      <c r="A28" s="37"/>
      <c r="B28" s="35" t="s">
        <v>45</v>
      </c>
      <c r="C28" s="20" t="s">
        <v>46</v>
      </c>
      <c r="D28" s="20"/>
      <c r="E28" s="156">
        <f t="shared" si="1"/>
        <v>0</v>
      </c>
      <c r="F28" s="157"/>
      <c r="G28" s="164">
        <v>0</v>
      </c>
      <c r="H28" s="169"/>
      <c r="I28" s="158">
        <v>0</v>
      </c>
      <c r="J28" s="9"/>
      <c r="K28" s="5"/>
    </row>
    <row r="29" spans="1:11" x14ac:dyDescent="0.3">
      <c r="A29" s="37"/>
      <c r="B29" s="35" t="s">
        <v>47</v>
      </c>
      <c r="C29" s="20" t="s">
        <v>48</v>
      </c>
      <c r="D29" s="20"/>
      <c r="E29" s="156">
        <f>G29+I29</f>
        <v>0</v>
      </c>
      <c r="F29" s="157"/>
      <c r="G29" s="158">
        <v>0</v>
      </c>
      <c r="H29" s="169"/>
      <c r="I29" s="158">
        <v>0</v>
      </c>
      <c r="J29" s="9"/>
      <c r="K29" s="5"/>
    </row>
    <row r="30" spans="1:11" x14ac:dyDescent="0.3">
      <c r="A30" s="37"/>
      <c r="B30" s="35" t="s">
        <v>49</v>
      </c>
      <c r="C30" s="20" t="s">
        <v>50</v>
      </c>
      <c r="D30" s="20"/>
      <c r="E30" s="156">
        <f t="shared" si="1"/>
        <v>0</v>
      </c>
      <c r="F30" s="157"/>
      <c r="G30" s="192">
        <v>0</v>
      </c>
      <c r="H30" s="169"/>
      <c r="I30" s="158">
        <v>0</v>
      </c>
      <c r="J30" s="9"/>
      <c r="K30" s="5"/>
    </row>
    <row r="31" spans="1:11" x14ac:dyDescent="0.3">
      <c r="A31" s="37"/>
      <c r="B31" s="35" t="s">
        <v>51</v>
      </c>
      <c r="C31" s="20" t="s">
        <v>52</v>
      </c>
      <c r="D31" s="20"/>
      <c r="E31" s="156">
        <f t="shared" si="1"/>
        <v>0</v>
      </c>
      <c r="F31" s="157"/>
      <c r="G31" s="158">
        <v>0</v>
      </c>
      <c r="H31" s="169"/>
      <c r="I31" s="158">
        <v>0</v>
      </c>
      <c r="J31" s="9"/>
      <c r="K31" s="5"/>
    </row>
    <row r="32" spans="1:11" ht="15" thickBot="1" x14ac:dyDescent="0.35">
      <c r="A32" s="43"/>
      <c r="B32" s="38" t="s">
        <v>53</v>
      </c>
      <c r="C32" s="39"/>
      <c r="D32" s="39"/>
      <c r="E32" s="159">
        <f>SUM(E26:E31,E22)</f>
        <v>0</v>
      </c>
      <c r="F32" s="157"/>
      <c r="G32" s="159">
        <f>SUM(G26:G31,G22)</f>
        <v>0</v>
      </c>
      <c r="H32" s="218"/>
      <c r="I32" s="159">
        <f>SUM(I26:I31,I22)</f>
        <v>0</v>
      </c>
      <c r="J32" s="44"/>
      <c r="K32" s="39"/>
    </row>
    <row r="33" spans="1:11" x14ac:dyDescent="0.3">
      <c r="A33" s="45"/>
      <c r="B33" s="26">
        <v>3</v>
      </c>
      <c r="C33" s="27" t="s">
        <v>54</v>
      </c>
      <c r="D33" s="28"/>
      <c r="E33" s="157"/>
      <c r="F33" s="157" t="s">
        <v>4</v>
      </c>
      <c r="G33" s="166"/>
      <c r="H33" s="169" t="s">
        <v>4</v>
      </c>
      <c r="I33" s="167"/>
      <c r="J33" s="44"/>
      <c r="K33" s="39"/>
    </row>
    <row r="34" spans="1:11" x14ac:dyDescent="0.3">
      <c r="A34" s="46"/>
      <c r="B34" s="47">
        <v>31</v>
      </c>
      <c r="C34" s="15" t="s">
        <v>55</v>
      </c>
      <c r="D34" s="5"/>
      <c r="E34" s="156">
        <f t="shared" ref="E34:E41" si="2">G34+I34</f>
        <v>0</v>
      </c>
      <c r="F34" s="157"/>
      <c r="G34" s="168">
        <v>0</v>
      </c>
      <c r="H34" s="169"/>
      <c r="I34" s="168">
        <v>0</v>
      </c>
      <c r="J34" s="49"/>
      <c r="K34" s="5"/>
    </row>
    <row r="35" spans="1:11" x14ac:dyDescent="0.3">
      <c r="A35" s="46"/>
      <c r="B35" s="47">
        <v>32</v>
      </c>
      <c r="C35" s="15" t="s">
        <v>56</v>
      </c>
      <c r="D35" s="5"/>
      <c r="E35" s="156">
        <f t="shared" si="2"/>
        <v>0</v>
      </c>
      <c r="F35" s="157"/>
      <c r="G35" s="168">
        <v>0</v>
      </c>
      <c r="H35" s="169"/>
      <c r="I35" s="158">
        <v>0</v>
      </c>
      <c r="J35" s="49"/>
      <c r="K35" s="5"/>
    </row>
    <row r="36" spans="1:11" x14ac:dyDescent="0.3">
      <c r="A36" s="37"/>
      <c r="B36" s="47">
        <v>33</v>
      </c>
      <c r="C36" s="15" t="s">
        <v>57</v>
      </c>
      <c r="D36" s="5"/>
      <c r="E36" s="156">
        <f>SUM(E37:E39)</f>
        <v>0</v>
      </c>
      <c r="F36" s="157"/>
      <c r="G36" s="170">
        <f>SUM(G37:G39)</f>
        <v>0</v>
      </c>
      <c r="H36" s="169"/>
      <c r="I36" s="170">
        <f>SUM(I37:I39)</f>
        <v>0</v>
      </c>
      <c r="J36" s="49"/>
      <c r="K36" s="5"/>
    </row>
    <row r="37" spans="1:11" x14ac:dyDescent="0.3">
      <c r="A37" s="37"/>
      <c r="B37" s="50"/>
      <c r="C37" s="51">
        <v>3301</v>
      </c>
      <c r="D37" s="42" t="s">
        <v>58</v>
      </c>
      <c r="E37" s="156">
        <f t="shared" si="2"/>
        <v>0</v>
      </c>
      <c r="F37" s="157" t="s">
        <v>4</v>
      </c>
      <c r="G37" s="193">
        <v>0</v>
      </c>
      <c r="H37" s="169"/>
      <c r="I37" s="194">
        <v>0</v>
      </c>
      <c r="J37" s="49"/>
      <c r="K37" s="5"/>
    </row>
    <row r="38" spans="1:11" x14ac:dyDescent="0.3">
      <c r="A38" s="37"/>
      <c r="B38" s="50"/>
      <c r="C38" s="52">
        <v>3302</v>
      </c>
      <c r="D38" s="42" t="s">
        <v>59</v>
      </c>
      <c r="E38" s="156">
        <f t="shared" si="2"/>
        <v>0</v>
      </c>
      <c r="F38" s="157"/>
      <c r="G38" s="193">
        <v>0</v>
      </c>
      <c r="H38" s="169"/>
      <c r="I38" s="194">
        <v>0</v>
      </c>
      <c r="J38" s="49"/>
      <c r="K38" s="5"/>
    </row>
    <row r="39" spans="1:11" x14ac:dyDescent="0.3">
      <c r="A39" s="37"/>
      <c r="B39" s="50"/>
      <c r="C39" s="52">
        <v>3303</v>
      </c>
      <c r="D39" s="42" t="s">
        <v>60</v>
      </c>
      <c r="E39" s="156">
        <f t="shared" si="2"/>
        <v>0</v>
      </c>
      <c r="F39" s="157"/>
      <c r="G39" s="193">
        <v>0</v>
      </c>
      <c r="H39" s="169"/>
      <c r="I39" s="194">
        <v>0</v>
      </c>
      <c r="J39" s="49"/>
      <c r="K39" s="5"/>
    </row>
    <row r="40" spans="1:11" x14ac:dyDescent="0.3">
      <c r="A40" s="37"/>
      <c r="B40" s="47">
        <v>34</v>
      </c>
      <c r="C40" s="15" t="s">
        <v>61</v>
      </c>
      <c r="D40" s="5"/>
      <c r="E40" s="156">
        <f t="shared" si="2"/>
        <v>0</v>
      </c>
      <c r="F40" s="157"/>
      <c r="G40" s="158">
        <v>0</v>
      </c>
      <c r="H40" s="169"/>
      <c r="I40" s="168">
        <v>0</v>
      </c>
      <c r="J40" s="49"/>
      <c r="K40" s="5"/>
    </row>
    <row r="41" spans="1:11" x14ac:dyDescent="0.3">
      <c r="A41" s="37"/>
      <c r="B41" s="47">
        <v>35</v>
      </c>
      <c r="C41" s="15" t="s">
        <v>62</v>
      </c>
      <c r="D41" s="5"/>
      <c r="E41" s="156">
        <f t="shared" si="2"/>
        <v>0</v>
      </c>
      <c r="F41" s="157"/>
      <c r="G41" s="158">
        <v>0</v>
      </c>
      <c r="H41" s="169"/>
      <c r="I41" s="158">
        <v>0</v>
      </c>
      <c r="J41" s="49"/>
      <c r="K41" s="5"/>
    </row>
    <row r="42" spans="1:11" ht="15" thickBot="1" x14ac:dyDescent="0.35">
      <c r="A42" s="37"/>
      <c r="B42" s="38" t="s">
        <v>63</v>
      </c>
      <c r="C42" s="39"/>
      <c r="D42" s="5"/>
      <c r="E42" s="162">
        <f>SUM(E40:E41,E36,E35,E34)</f>
        <v>0</v>
      </c>
      <c r="F42" s="157"/>
      <c r="G42" s="173">
        <f>SUM(G34,G35,G36,G40,G41)</f>
        <v>0</v>
      </c>
      <c r="H42" s="169"/>
      <c r="I42" s="163">
        <f>SUM(I34,I35,I36,I40,I41)</f>
        <v>0</v>
      </c>
      <c r="J42" s="49"/>
      <c r="K42" s="5"/>
    </row>
    <row r="43" spans="1:11" ht="15" thickBot="1" x14ac:dyDescent="0.35">
      <c r="A43" s="53"/>
      <c r="B43" s="38" t="s">
        <v>64</v>
      </c>
      <c r="C43" s="54"/>
      <c r="D43" s="54"/>
      <c r="E43" s="171">
        <f>SUM(E42,E32)</f>
        <v>0</v>
      </c>
      <c r="F43" s="157"/>
      <c r="G43" s="171">
        <f>SUM(G42,G32)</f>
        <v>0</v>
      </c>
      <c r="H43" s="169"/>
      <c r="I43" s="171">
        <f>SUM(I42,I32)</f>
        <v>0</v>
      </c>
      <c r="J43" s="49"/>
      <c r="K43" s="5"/>
    </row>
    <row r="44" spans="1:11" x14ac:dyDescent="0.3">
      <c r="A44" s="53"/>
      <c r="B44" s="54"/>
      <c r="C44" s="54"/>
      <c r="D44" s="54"/>
      <c r="E44" s="54"/>
      <c r="F44" s="54"/>
      <c r="G44" s="54"/>
      <c r="H44" s="54"/>
      <c r="I44" s="54"/>
      <c r="J44" s="9"/>
      <c r="K44" s="5"/>
    </row>
    <row r="45" spans="1:11" ht="15" thickBot="1" x14ac:dyDescent="0.35">
      <c r="A45" s="55"/>
      <c r="B45" s="56"/>
      <c r="C45" s="56"/>
      <c r="D45" s="56"/>
      <c r="E45" s="56"/>
      <c r="F45" s="56"/>
      <c r="G45" s="56"/>
      <c r="H45" s="56"/>
      <c r="I45" s="56"/>
      <c r="J45" s="57"/>
      <c r="K45" s="58"/>
    </row>
    <row r="47" spans="1:11" x14ac:dyDescent="0.3">
      <c r="B47" s="294" t="s">
        <v>156</v>
      </c>
      <c r="C47" s="264"/>
      <c r="D47" s="59"/>
      <c r="E47" s="215">
        <f>SUM(E20-E43)</f>
        <v>0</v>
      </c>
      <c r="F47" s="59"/>
      <c r="G47" s="215">
        <f>SUM(G20-G43)</f>
        <v>0</v>
      </c>
      <c r="H47" s="59"/>
      <c r="I47" s="215">
        <f>SUM(I20-I43)</f>
        <v>0</v>
      </c>
    </row>
  </sheetData>
  <sheetProtection password="EC45" sheet="1" objects="1" scenarios="1" selectLockedCells="1"/>
  <pageMargins left="0.7" right="0.7" top="0.75" bottom="0.75" header="0.3" footer="0.3"/>
  <pageSetup scale="66" orientation="portrait" r:id="rId1"/>
  <ignoredErrors>
    <ignoredError sqref="G32 G22 I22 I32 I36 G36" formulaRange="1"/>
    <ignoredError sqref="E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6"/>
  <sheetViews>
    <sheetView showGridLines="0" zoomScaleNormal="100" workbookViewId="0">
      <selection activeCell="H21" sqref="H21"/>
    </sheetView>
  </sheetViews>
  <sheetFormatPr defaultRowHeight="14.4" x14ac:dyDescent="0.3"/>
  <cols>
    <col min="5" max="5" width="27.5546875" customWidth="1"/>
    <col min="6" max="6" width="13.33203125" customWidth="1"/>
    <col min="8" max="8" width="9.33203125" bestFit="1" customWidth="1"/>
    <col min="10" max="10" width="9.33203125" bestFit="1" customWidth="1"/>
    <col min="12" max="12" width="17.44140625" customWidth="1"/>
  </cols>
  <sheetData>
    <row r="1" spans="1:13" ht="15" thickBot="1" x14ac:dyDescent="0.35">
      <c r="A1" s="59"/>
      <c r="B1" s="59"/>
      <c r="C1" s="60"/>
      <c r="D1" s="60"/>
      <c r="E1" s="60"/>
      <c r="F1" s="59"/>
      <c r="G1" s="59"/>
      <c r="H1" s="59"/>
      <c r="I1" s="59"/>
      <c r="J1" s="59"/>
      <c r="K1" s="59"/>
      <c r="L1" s="59"/>
      <c r="M1" s="59"/>
    </row>
    <row r="2" spans="1:13" x14ac:dyDescent="0.3">
      <c r="A2" s="59"/>
      <c r="B2" s="1"/>
      <c r="C2" s="61"/>
      <c r="D2" s="61"/>
      <c r="E2" s="61"/>
      <c r="F2" s="2"/>
      <c r="G2" s="2"/>
      <c r="H2" s="2"/>
      <c r="I2" s="2"/>
      <c r="J2" s="2"/>
      <c r="K2" s="2"/>
      <c r="L2" s="4"/>
      <c r="M2" s="59"/>
    </row>
    <row r="3" spans="1:13" x14ac:dyDescent="0.3">
      <c r="A3" s="59"/>
      <c r="B3" s="37"/>
      <c r="C3" s="39"/>
      <c r="D3" s="39"/>
      <c r="E3" s="39"/>
      <c r="F3" s="5"/>
      <c r="G3" s="5"/>
      <c r="H3" s="5"/>
      <c r="I3" s="5"/>
      <c r="J3" s="5"/>
      <c r="K3" s="62" t="s">
        <v>202</v>
      </c>
      <c r="L3" s="9"/>
      <c r="M3" s="59"/>
    </row>
    <row r="4" spans="1:13" x14ac:dyDescent="0.3">
      <c r="A4" s="59"/>
      <c r="B4" s="37"/>
      <c r="C4" s="39"/>
      <c r="D4" s="39"/>
      <c r="E4" s="39"/>
      <c r="F4" s="5"/>
      <c r="G4" s="5"/>
      <c r="H4" s="5"/>
      <c r="I4" s="5"/>
      <c r="J4" s="5"/>
      <c r="K4" s="5"/>
      <c r="L4" s="9"/>
      <c r="M4" s="59"/>
    </row>
    <row r="5" spans="1:13" x14ac:dyDescent="0.3">
      <c r="A5" s="59"/>
      <c r="B5" s="37"/>
      <c r="C5" s="39"/>
      <c r="D5" s="39"/>
      <c r="E5" s="39"/>
      <c r="F5" s="5"/>
      <c r="G5" s="5"/>
      <c r="H5" s="5"/>
      <c r="I5" s="5"/>
      <c r="J5" s="5"/>
      <c r="K5" s="5"/>
      <c r="L5" s="9"/>
      <c r="M5" s="59"/>
    </row>
    <row r="6" spans="1:13" x14ac:dyDescent="0.3">
      <c r="A6" s="59"/>
      <c r="B6" s="63" t="s">
        <v>65</v>
      </c>
      <c r="C6" s="7"/>
      <c r="D6" s="7"/>
      <c r="E6" s="7"/>
      <c r="F6" s="7"/>
      <c r="G6" s="7"/>
      <c r="H6" s="7"/>
      <c r="I6" s="7"/>
      <c r="J6" s="7"/>
      <c r="K6" s="7"/>
      <c r="L6" s="9"/>
      <c r="M6" s="59"/>
    </row>
    <row r="7" spans="1:13" ht="15" thickBot="1" x14ac:dyDescent="0.35">
      <c r="A7" s="59"/>
      <c r="B7" s="37"/>
      <c r="C7" s="39"/>
      <c r="D7" s="39"/>
      <c r="E7" s="39"/>
      <c r="F7" s="5"/>
      <c r="G7" s="5"/>
      <c r="H7" s="5"/>
      <c r="I7" s="5"/>
      <c r="J7" s="5"/>
      <c r="K7" s="5"/>
      <c r="L7" s="9"/>
      <c r="M7" s="59"/>
    </row>
    <row r="8" spans="1:13" ht="26.4" customHeight="1" thickBot="1" x14ac:dyDescent="0.35">
      <c r="A8" s="64"/>
      <c r="B8" s="65"/>
      <c r="C8" s="66"/>
      <c r="D8" s="67" t="s">
        <v>66</v>
      </c>
      <c r="E8" s="66"/>
      <c r="F8" s="68" t="s">
        <v>12</v>
      </c>
      <c r="G8" s="69"/>
      <c r="H8" s="68" t="s">
        <v>13</v>
      </c>
      <c r="I8" s="69"/>
      <c r="J8" s="70" t="s">
        <v>67</v>
      </c>
      <c r="K8" s="69"/>
      <c r="L8" s="71"/>
      <c r="M8" s="59"/>
    </row>
    <row r="9" spans="1:13" x14ac:dyDescent="0.3">
      <c r="A9" s="64"/>
      <c r="B9" s="72"/>
      <c r="C9" s="34"/>
      <c r="D9" s="73"/>
      <c r="E9" s="34"/>
      <c r="F9" s="74"/>
      <c r="G9" s="217"/>
      <c r="H9" s="74"/>
      <c r="I9" s="217"/>
      <c r="J9" s="75"/>
      <c r="K9" s="5"/>
      <c r="L9" s="9"/>
      <c r="M9" s="59"/>
    </row>
    <row r="10" spans="1:13" x14ac:dyDescent="0.3">
      <c r="A10" s="76"/>
      <c r="B10" s="72"/>
      <c r="C10" s="28" t="s">
        <v>68</v>
      </c>
      <c r="D10" s="28"/>
      <c r="E10" s="77"/>
      <c r="F10" s="5"/>
      <c r="G10" s="217"/>
      <c r="H10" s="5"/>
      <c r="I10" s="217"/>
      <c r="J10" s="5"/>
      <c r="K10" s="5"/>
      <c r="L10" s="9"/>
      <c r="M10" s="5"/>
    </row>
    <row r="11" spans="1:13" x14ac:dyDescent="0.3">
      <c r="A11" s="59"/>
      <c r="B11" s="37"/>
      <c r="C11" s="77"/>
      <c r="D11" s="78"/>
      <c r="E11" s="77"/>
      <c r="F11" s="54"/>
      <c r="G11" s="219"/>
      <c r="H11" s="54"/>
      <c r="I11" s="219"/>
      <c r="J11" s="54"/>
      <c r="K11" s="5"/>
      <c r="L11" s="9"/>
      <c r="M11" s="59"/>
    </row>
    <row r="12" spans="1:13" x14ac:dyDescent="0.3">
      <c r="A12" s="59"/>
      <c r="B12" s="37"/>
      <c r="C12" s="20" t="s">
        <v>69</v>
      </c>
      <c r="D12" s="79"/>
      <c r="E12" s="5"/>
      <c r="F12" s="80">
        <f>SUM(H12,J12)</f>
        <v>0</v>
      </c>
      <c r="G12" s="217"/>
      <c r="H12" s="48">
        <v>0</v>
      </c>
      <c r="I12" s="217"/>
      <c r="J12" s="48">
        <v>0</v>
      </c>
      <c r="K12" s="5"/>
      <c r="L12" s="9"/>
      <c r="M12" s="59"/>
    </row>
    <row r="13" spans="1:13" x14ac:dyDescent="0.3">
      <c r="A13" s="59"/>
      <c r="B13" s="37"/>
      <c r="C13" s="20" t="s">
        <v>70</v>
      </c>
      <c r="D13" s="79"/>
      <c r="E13" s="5"/>
      <c r="F13" s="80">
        <f>SUM(H13,J13)</f>
        <v>0</v>
      </c>
      <c r="G13" s="217"/>
      <c r="H13" s="48">
        <v>0</v>
      </c>
      <c r="I13" s="217"/>
      <c r="J13" s="48">
        <v>0</v>
      </c>
      <c r="K13" s="5"/>
      <c r="L13" s="9"/>
      <c r="M13" s="59"/>
    </row>
    <row r="14" spans="1:13" x14ac:dyDescent="0.3">
      <c r="A14" s="59"/>
      <c r="B14" s="37"/>
      <c r="C14" s="20" t="s">
        <v>71</v>
      </c>
      <c r="D14" s="79"/>
      <c r="E14" s="5"/>
      <c r="F14" s="80">
        <f>SUM(H14,J14)</f>
        <v>0</v>
      </c>
      <c r="G14" s="217"/>
      <c r="H14" s="81">
        <v>0</v>
      </c>
      <c r="I14" s="217"/>
      <c r="J14" s="81">
        <v>0</v>
      </c>
      <c r="K14" s="5"/>
      <c r="L14" s="9"/>
      <c r="M14" s="59"/>
    </row>
    <row r="15" spans="1:13" x14ac:dyDescent="0.3">
      <c r="A15" s="59"/>
      <c r="B15" s="37"/>
      <c r="C15" s="20" t="s">
        <v>72</v>
      </c>
      <c r="D15" s="79"/>
      <c r="E15" s="5"/>
      <c r="F15" s="80">
        <f>SUM(H15,J15)</f>
        <v>0</v>
      </c>
      <c r="G15" s="217"/>
      <c r="H15" s="82">
        <v>0</v>
      </c>
      <c r="I15" s="217"/>
      <c r="J15" s="82">
        <v>0</v>
      </c>
      <c r="K15" s="5"/>
      <c r="L15" s="9"/>
      <c r="M15" s="59"/>
    </row>
    <row r="16" spans="1:13" x14ac:dyDescent="0.3">
      <c r="A16" s="59"/>
      <c r="B16" s="37"/>
      <c r="C16" s="83" t="s">
        <v>73</v>
      </c>
      <c r="D16" s="84" t="s">
        <v>12</v>
      </c>
      <c r="E16" s="5"/>
      <c r="F16" s="80">
        <f>SUM(H16,J16)</f>
        <v>0</v>
      </c>
      <c r="G16" s="217"/>
      <c r="H16" s="62">
        <f>SUM(H12:H15)</f>
        <v>0</v>
      </c>
      <c r="I16" s="217"/>
      <c r="J16" s="62">
        <f>SUM(J12:J15)</f>
        <v>0</v>
      </c>
      <c r="K16" s="5"/>
      <c r="L16" s="9"/>
      <c r="M16" s="59"/>
    </row>
    <row r="17" spans="1:13" x14ac:dyDescent="0.3">
      <c r="A17" s="59"/>
      <c r="B17" s="37"/>
      <c r="D17" s="54"/>
      <c r="E17" s="177" t="s">
        <v>156</v>
      </c>
      <c r="F17" s="228">
        <f>F16-'PG1'!$E$11</f>
        <v>0</v>
      </c>
      <c r="G17" s="292"/>
      <c r="H17" s="228">
        <f>H16-'PG1'!$G$11</f>
        <v>0</v>
      </c>
      <c r="I17" s="292"/>
      <c r="J17" s="228">
        <f>J16-'PG1'!$I$11</f>
        <v>0</v>
      </c>
      <c r="K17" s="5"/>
      <c r="L17" s="9"/>
      <c r="M17" s="5"/>
    </row>
    <row r="18" spans="1:13" x14ac:dyDescent="0.3">
      <c r="A18" s="59"/>
      <c r="B18" s="37"/>
      <c r="C18" s="38"/>
      <c r="D18" s="38"/>
      <c r="E18" s="38"/>
      <c r="F18" s="5"/>
      <c r="G18" s="217"/>
      <c r="H18" s="5"/>
      <c r="I18" s="217"/>
      <c r="J18" s="5"/>
      <c r="K18" s="5"/>
      <c r="L18" s="9"/>
      <c r="M18" s="5"/>
    </row>
    <row r="19" spans="1:13" x14ac:dyDescent="0.3">
      <c r="A19" s="59"/>
      <c r="B19" s="37"/>
      <c r="C19" s="38">
        <v>14</v>
      </c>
      <c r="D19" s="38" t="s">
        <v>74</v>
      </c>
      <c r="E19" s="38"/>
      <c r="F19" s="5" t="s">
        <v>4</v>
      </c>
      <c r="G19" s="217"/>
      <c r="H19" s="5"/>
      <c r="I19" s="217"/>
      <c r="J19" s="5"/>
      <c r="K19" s="5"/>
      <c r="L19" s="9"/>
      <c r="M19" s="5"/>
    </row>
    <row r="20" spans="1:13" x14ac:dyDescent="0.3">
      <c r="A20" s="59"/>
      <c r="B20" s="37"/>
      <c r="C20" s="38"/>
      <c r="D20" s="38"/>
      <c r="E20" s="38"/>
      <c r="F20" s="5"/>
      <c r="G20" s="217"/>
      <c r="H20" s="5"/>
      <c r="I20" s="217"/>
      <c r="J20" s="5"/>
      <c r="K20" s="5"/>
      <c r="L20" s="9"/>
      <c r="M20" s="5"/>
    </row>
    <row r="21" spans="1:13" x14ac:dyDescent="0.3">
      <c r="A21" s="59"/>
      <c r="B21" s="37"/>
      <c r="C21" s="20">
        <v>1409</v>
      </c>
      <c r="D21" s="20" t="s">
        <v>75</v>
      </c>
      <c r="E21" s="38"/>
      <c r="F21" s="259">
        <f>SUM(H21+J21)</f>
        <v>0</v>
      </c>
      <c r="G21" s="217"/>
      <c r="H21" s="36">
        <v>0</v>
      </c>
      <c r="I21" s="217"/>
      <c r="J21" s="36">
        <v>0</v>
      </c>
      <c r="K21" s="5"/>
      <c r="L21" s="9"/>
      <c r="M21" s="5"/>
    </row>
    <row r="22" spans="1:13" s="179" customFormat="1" ht="25.5" customHeight="1" x14ac:dyDescent="0.3">
      <c r="A22" s="175"/>
      <c r="B22" s="176"/>
      <c r="C22" s="174"/>
      <c r="D22" s="174"/>
      <c r="E22" s="174"/>
      <c r="F22" s="293" t="s">
        <v>156</v>
      </c>
      <c r="G22" s="220"/>
      <c r="H22" s="229">
        <f>SUM(H23-'PG1'!$G$19)</f>
        <v>0</v>
      </c>
      <c r="I22" s="220"/>
      <c r="J22" s="230">
        <f>SUM(J23-'PG1'!$I$19)</f>
        <v>0</v>
      </c>
      <c r="K22" s="177"/>
      <c r="L22" s="178"/>
      <c r="M22" s="177"/>
    </row>
    <row r="23" spans="1:13" x14ac:dyDescent="0.3">
      <c r="A23" s="85"/>
      <c r="B23" s="86"/>
      <c r="C23" s="87">
        <v>19</v>
      </c>
      <c r="D23" s="73" t="s">
        <v>76</v>
      </c>
      <c r="E23" s="39"/>
      <c r="F23" s="62">
        <f>SUM(H23,J23)</f>
        <v>0</v>
      </c>
      <c r="G23" s="217"/>
      <c r="H23" s="36">
        <v>0</v>
      </c>
      <c r="I23" s="217"/>
      <c r="J23" s="191">
        <v>0</v>
      </c>
      <c r="K23" s="39"/>
      <c r="L23" s="9"/>
      <c r="M23" s="60"/>
    </row>
    <row r="24" spans="1:13" x14ac:dyDescent="0.3">
      <c r="A24" s="85"/>
      <c r="B24" s="86"/>
      <c r="C24" s="88"/>
      <c r="D24" s="89">
        <v>190201</v>
      </c>
      <c r="E24" s="90" t="s">
        <v>77</v>
      </c>
      <c r="F24" s="62">
        <f>SUM(H24,J24)</f>
        <v>0</v>
      </c>
      <c r="G24" s="217"/>
      <c r="H24" s="82">
        <v>0</v>
      </c>
      <c r="I24" s="217"/>
      <c r="J24" s="82">
        <v>0</v>
      </c>
      <c r="K24" s="39"/>
      <c r="L24" s="44"/>
      <c r="M24" s="60"/>
    </row>
    <row r="25" spans="1:13" ht="15" thickBot="1" x14ac:dyDescent="0.35">
      <c r="A25" s="85"/>
      <c r="B25" s="86"/>
      <c r="C25" s="88"/>
      <c r="D25" s="73"/>
      <c r="E25" s="39"/>
      <c r="F25" s="5"/>
      <c r="G25" s="217"/>
      <c r="H25" s="5"/>
      <c r="I25" s="217"/>
      <c r="J25" s="15"/>
      <c r="K25" s="39"/>
      <c r="L25" s="44"/>
      <c r="M25" s="60"/>
    </row>
    <row r="26" spans="1:13" ht="15" thickBot="1" x14ac:dyDescent="0.35">
      <c r="A26" s="64"/>
      <c r="B26" s="91" t="s">
        <v>78</v>
      </c>
      <c r="C26" s="92"/>
      <c r="D26" s="92"/>
      <c r="E26" s="92"/>
      <c r="F26" s="93"/>
      <c r="G26" s="227"/>
      <c r="H26" s="94"/>
      <c r="I26" s="221"/>
      <c r="J26" s="95"/>
      <c r="K26" s="96"/>
      <c r="L26" s="97"/>
      <c r="M26" s="59"/>
    </row>
    <row r="27" spans="1:13" ht="27" customHeight="1" thickBot="1" x14ac:dyDescent="0.35">
      <c r="A27" s="98"/>
      <c r="B27" s="99"/>
      <c r="C27" s="100"/>
      <c r="D27" s="67" t="s">
        <v>66</v>
      </c>
      <c r="E27" s="101"/>
      <c r="F27" s="68" t="s">
        <v>12</v>
      </c>
      <c r="G27" s="222"/>
      <c r="H27" s="68" t="s">
        <v>13</v>
      </c>
      <c r="I27" s="222"/>
      <c r="J27" s="70" t="s">
        <v>67</v>
      </c>
      <c r="K27" s="69"/>
      <c r="L27" s="71"/>
      <c r="M27" s="98"/>
    </row>
    <row r="28" spans="1:13" x14ac:dyDescent="0.3">
      <c r="A28" s="98"/>
      <c r="B28" s="102"/>
      <c r="C28" s="103"/>
      <c r="D28" s="73"/>
      <c r="E28" s="183"/>
      <c r="F28" s="184"/>
      <c r="G28" s="223"/>
      <c r="H28" s="184"/>
      <c r="I28" s="223"/>
      <c r="J28" s="185"/>
      <c r="K28" s="190"/>
      <c r="L28" s="189"/>
      <c r="M28" s="98"/>
    </row>
    <row r="29" spans="1:13" ht="15" thickBot="1" x14ac:dyDescent="0.35">
      <c r="A29" s="98"/>
      <c r="B29" s="180"/>
      <c r="C29" s="181" t="s">
        <v>79</v>
      </c>
      <c r="D29" s="182"/>
      <c r="E29" s="289" t="s">
        <v>156</v>
      </c>
      <c r="F29" s="290">
        <f>SUM(F30-'PG1'!$E$23)</f>
        <v>0</v>
      </c>
      <c r="G29" s="224"/>
      <c r="H29" s="290">
        <f>SUM(H30-'PG1'!$G$23)</f>
        <v>0</v>
      </c>
      <c r="I29" s="224"/>
      <c r="J29" s="291">
        <f>SUM(J30-'PG1'!$I$23)</f>
        <v>0</v>
      </c>
      <c r="K29" s="187"/>
      <c r="L29" s="186"/>
      <c r="M29" s="98"/>
    </row>
    <row r="30" spans="1:13" ht="15" thickTop="1" x14ac:dyDescent="0.3">
      <c r="A30" s="59"/>
      <c r="B30" s="37"/>
      <c r="C30" s="38">
        <v>2101</v>
      </c>
      <c r="D30" s="28" t="s">
        <v>80</v>
      </c>
      <c r="E30" s="84"/>
      <c r="F30" s="62">
        <f>SUM(H30:J30)</f>
        <v>0</v>
      </c>
      <c r="G30" s="219"/>
      <c r="H30" s="62">
        <f>SUM(H31+H33)</f>
        <v>0</v>
      </c>
      <c r="I30" s="219"/>
      <c r="J30" s="62">
        <f>SUM(J31+J33)</f>
        <v>0</v>
      </c>
      <c r="K30" s="5"/>
      <c r="L30" s="188"/>
      <c r="M30" s="59"/>
    </row>
    <row r="31" spans="1:13" x14ac:dyDescent="0.3">
      <c r="A31" s="59"/>
      <c r="B31" s="37"/>
      <c r="C31" s="20"/>
      <c r="D31" s="20">
        <v>210101</v>
      </c>
      <c r="E31" s="42" t="s">
        <v>81</v>
      </c>
      <c r="F31" s="107">
        <f>SUM(H31,J31)</f>
        <v>0</v>
      </c>
      <c r="G31" s="225"/>
      <c r="H31" s="196">
        <v>0</v>
      </c>
      <c r="I31" s="225"/>
      <c r="J31" s="196">
        <v>0</v>
      </c>
      <c r="K31" s="5"/>
      <c r="L31" s="9"/>
      <c r="M31" s="59"/>
    </row>
    <row r="32" spans="1:13" x14ac:dyDescent="0.3">
      <c r="A32" s="59"/>
      <c r="B32" s="37"/>
      <c r="C32" s="20"/>
      <c r="D32" s="20">
        <v>21010101</v>
      </c>
      <c r="E32" s="42" t="s">
        <v>82</v>
      </c>
      <c r="F32" s="107">
        <f>SUM(H32,J32)</f>
        <v>0</v>
      </c>
      <c r="G32" s="225"/>
      <c r="H32" s="196">
        <v>0</v>
      </c>
      <c r="I32" s="225"/>
      <c r="J32" s="196">
        <v>0</v>
      </c>
      <c r="K32" s="5"/>
      <c r="L32" s="9"/>
      <c r="M32" s="59"/>
    </row>
    <row r="33" spans="1:13" x14ac:dyDescent="0.3">
      <c r="A33" s="59"/>
      <c r="B33" s="37"/>
      <c r="C33" s="20"/>
      <c r="D33" s="20">
        <v>210102</v>
      </c>
      <c r="E33" s="42" t="s">
        <v>83</v>
      </c>
      <c r="F33" s="107">
        <f>SUM(H33,J33)</f>
        <v>0</v>
      </c>
      <c r="G33" s="225"/>
      <c r="H33" s="196">
        <v>0</v>
      </c>
      <c r="I33" s="225"/>
      <c r="J33" s="196">
        <v>0</v>
      </c>
      <c r="K33" s="5"/>
      <c r="L33" s="9"/>
      <c r="M33" s="59"/>
    </row>
    <row r="34" spans="1:13" x14ac:dyDescent="0.3">
      <c r="A34" s="105"/>
      <c r="B34" s="37"/>
      <c r="C34" s="5"/>
      <c r="D34" s="20">
        <v>21010201</v>
      </c>
      <c r="E34" s="42" t="s">
        <v>82</v>
      </c>
      <c r="F34" s="107">
        <f>SUM(H34,J34)</f>
        <v>0</v>
      </c>
      <c r="G34" s="225"/>
      <c r="H34" s="196">
        <v>0</v>
      </c>
      <c r="I34" s="225"/>
      <c r="J34" s="197">
        <v>0</v>
      </c>
      <c r="K34" s="5"/>
      <c r="L34" s="9"/>
      <c r="M34" s="105"/>
    </row>
    <row r="35" spans="1:13" x14ac:dyDescent="0.3">
      <c r="A35" s="105"/>
      <c r="B35" s="37"/>
      <c r="C35" s="28" t="s">
        <v>84</v>
      </c>
      <c r="D35" s="5"/>
      <c r="E35" s="5"/>
      <c r="F35" s="5"/>
      <c r="G35" s="217"/>
      <c r="H35" s="5"/>
      <c r="I35" s="217"/>
      <c r="J35" s="5"/>
      <c r="K35" s="5"/>
      <c r="L35" s="106"/>
      <c r="M35" s="59"/>
    </row>
    <row r="36" spans="1:13" x14ac:dyDescent="0.3">
      <c r="A36" s="59"/>
      <c r="B36" s="37"/>
      <c r="C36" s="20">
        <v>2402</v>
      </c>
      <c r="D36" s="5" t="s">
        <v>85</v>
      </c>
      <c r="E36" s="5"/>
      <c r="F36" s="107">
        <f>SUM(H36,J36)</f>
        <v>0</v>
      </c>
      <c r="G36" s="225"/>
      <c r="H36" s="108">
        <v>0</v>
      </c>
      <c r="I36" s="225"/>
      <c r="J36" s="108">
        <v>0</v>
      </c>
      <c r="K36" s="5"/>
      <c r="L36" s="9"/>
      <c r="M36" s="59"/>
    </row>
    <row r="37" spans="1:13" x14ac:dyDescent="0.3">
      <c r="A37" s="59"/>
      <c r="B37" s="37"/>
      <c r="C37" s="28" t="s">
        <v>86</v>
      </c>
      <c r="D37" s="5"/>
      <c r="E37" s="5"/>
      <c r="F37" s="40"/>
      <c r="G37" s="225"/>
      <c r="H37" s="40"/>
      <c r="I37" s="225"/>
      <c r="J37" s="40"/>
      <c r="K37" s="5"/>
      <c r="L37" s="9"/>
      <c r="M37" s="59"/>
    </row>
    <row r="38" spans="1:13" x14ac:dyDescent="0.3">
      <c r="A38" s="59"/>
      <c r="B38" s="37"/>
      <c r="C38" s="20"/>
      <c r="D38" s="5" t="s">
        <v>87</v>
      </c>
      <c r="E38" s="5"/>
      <c r="F38" s="107">
        <f>SUM(H38,J38)</f>
        <v>0</v>
      </c>
      <c r="G38" s="225"/>
      <c r="H38" s="109">
        <v>0</v>
      </c>
      <c r="I38" s="225"/>
      <c r="J38" s="109">
        <v>0</v>
      </c>
      <c r="K38" s="5"/>
      <c r="L38" s="9"/>
      <c r="M38" s="59"/>
    </row>
    <row r="39" spans="1:13" x14ac:dyDescent="0.3">
      <c r="A39" s="59"/>
      <c r="B39" s="37"/>
      <c r="C39" s="20"/>
      <c r="D39" s="5" t="s">
        <v>88</v>
      </c>
      <c r="E39" s="5"/>
      <c r="F39" s="107">
        <f>SUM(H39,J39)</f>
        <v>0</v>
      </c>
      <c r="G39" s="225"/>
      <c r="H39" s="110">
        <v>0</v>
      </c>
      <c r="I39" s="225"/>
      <c r="J39" s="111">
        <v>0</v>
      </c>
      <c r="K39" s="5"/>
      <c r="L39" s="9"/>
      <c r="M39" s="59"/>
    </row>
    <row r="40" spans="1:13" x14ac:dyDescent="0.3">
      <c r="A40" s="59"/>
      <c r="B40" s="37"/>
      <c r="C40" s="20"/>
      <c r="D40" s="5"/>
      <c r="E40" s="5"/>
      <c r="F40" s="5"/>
      <c r="G40" s="217"/>
      <c r="H40" s="5"/>
      <c r="I40" s="217"/>
      <c r="J40" s="5"/>
      <c r="K40" s="5"/>
      <c r="L40" s="9"/>
      <c r="M40" s="59"/>
    </row>
    <row r="41" spans="1:13" ht="15" thickBot="1" x14ac:dyDescent="0.35">
      <c r="A41" s="59"/>
      <c r="B41" s="55"/>
      <c r="C41" s="112"/>
      <c r="D41" s="56"/>
      <c r="E41" s="56"/>
      <c r="F41" s="56"/>
      <c r="G41" s="226"/>
      <c r="H41" s="56"/>
      <c r="I41" s="226"/>
      <c r="J41" s="56"/>
      <c r="K41" s="56"/>
      <c r="L41" s="113"/>
      <c r="M41" s="59"/>
    </row>
    <row r="42" spans="1:13" x14ac:dyDescent="0.3">
      <c r="A42" s="59"/>
      <c r="B42" s="59"/>
      <c r="C42" s="20"/>
      <c r="D42" s="59"/>
      <c r="E42" s="59"/>
      <c r="F42" s="59"/>
      <c r="G42" s="59"/>
      <c r="H42" s="59"/>
      <c r="I42" s="59"/>
      <c r="J42" s="59"/>
      <c r="K42" s="59"/>
      <c r="L42" s="114"/>
      <c r="M42" s="59"/>
    </row>
    <row r="43" spans="1:13" x14ac:dyDescent="0.3">
      <c r="A43" s="59"/>
      <c r="B43" s="59"/>
      <c r="C43" s="20"/>
      <c r="D43" s="59"/>
      <c r="E43" s="59"/>
      <c r="F43" s="59"/>
      <c r="G43" s="59"/>
      <c r="H43" s="59"/>
      <c r="I43" s="59"/>
      <c r="J43" s="59"/>
      <c r="K43" s="59"/>
      <c r="L43" s="114"/>
      <c r="M43" s="59"/>
    </row>
    <row r="44" spans="1:13" x14ac:dyDescent="0.3">
      <c r="A44" s="59"/>
      <c r="B44" s="59"/>
      <c r="C44" s="20"/>
      <c r="D44" s="59"/>
      <c r="E44" s="59"/>
      <c r="F44" s="59"/>
      <c r="G44" s="59"/>
      <c r="H44" s="59"/>
      <c r="I44" s="59"/>
      <c r="J44" s="59"/>
      <c r="K44" s="59"/>
      <c r="L44" s="114"/>
      <c r="M44" s="59"/>
    </row>
    <row r="45" spans="1:13" x14ac:dyDescent="0.3">
      <c r="A45" s="59"/>
      <c r="B45" s="5"/>
      <c r="C45" s="20"/>
      <c r="D45" s="20"/>
      <c r="E45" s="39"/>
      <c r="F45" s="5"/>
      <c r="G45" s="5"/>
      <c r="H45" s="5"/>
      <c r="I45" s="5"/>
      <c r="J45" s="5"/>
      <c r="K45" s="5"/>
      <c r="L45" s="114"/>
      <c r="M45" s="5"/>
    </row>
    <row r="46" spans="1:13" x14ac:dyDescent="0.3">
      <c r="A46" s="59"/>
      <c r="B46" s="59"/>
      <c r="C46" s="60"/>
      <c r="D46" s="60"/>
      <c r="E46" s="60"/>
      <c r="F46" s="59"/>
      <c r="G46" s="59"/>
      <c r="H46" s="59"/>
      <c r="I46" s="59"/>
      <c r="J46" s="59"/>
      <c r="K46" s="59"/>
      <c r="L46" s="59"/>
      <c r="M46" s="59"/>
    </row>
  </sheetData>
  <sheetProtection password="EC45" sheet="1" objects="1" scenarios="1" selectLockedCells="1"/>
  <pageMargins left="0.7" right="0.7" top="0.75" bottom="0.75" header="0.3" footer="0.3"/>
  <pageSetup scale="64" orientation="portrait" r:id="rId1"/>
  <ignoredErrors>
    <ignoredError sqref="F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K21"/>
  <sheetViews>
    <sheetView workbookViewId="0">
      <selection activeCell="G12" sqref="G12"/>
    </sheetView>
  </sheetViews>
  <sheetFormatPr defaultRowHeight="14.4" x14ac:dyDescent="0.3"/>
  <cols>
    <col min="2" max="2" width="14.6640625" customWidth="1"/>
    <col min="3" max="3" width="22.44140625" customWidth="1"/>
    <col min="4" max="4" width="16.5546875" customWidth="1"/>
    <col min="5" max="5" width="16" customWidth="1"/>
  </cols>
  <sheetData>
    <row r="1" spans="2:11" ht="15" thickBot="1" x14ac:dyDescent="0.35">
      <c r="B1" s="60"/>
      <c r="C1" s="60"/>
      <c r="D1" s="60"/>
      <c r="E1" s="59"/>
      <c r="F1" s="59"/>
      <c r="G1" s="59"/>
      <c r="H1" s="59"/>
      <c r="I1" s="59"/>
      <c r="J1" s="59"/>
      <c r="K1" s="59"/>
    </row>
    <row r="2" spans="2:11" x14ac:dyDescent="0.3">
      <c r="B2" s="115"/>
      <c r="C2" s="61"/>
      <c r="D2" s="61"/>
      <c r="E2" s="2"/>
      <c r="F2" s="2"/>
      <c r="G2" s="2"/>
      <c r="H2" s="231"/>
      <c r="I2" s="2"/>
      <c r="J2" s="2"/>
      <c r="K2" s="4"/>
    </row>
    <row r="3" spans="2:11" x14ac:dyDescent="0.3">
      <c r="B3" s="43"/>
      <c r="C3" s="39"/>
      <c r="D3" s="39"/>
      <c r="E3" s="5"/>
      <c r="F3" s="5"/>
      <c r="G3" s="5"/>
      <c r="H3" s="217"/>
      <c r="I3" s="5"/>
      <c r="J3" s="295" t="s">
        <v>204</v>
      </c>
      <c r="K3" s="9"/>
    </row>
    <row r="4" spans="2:11" x14ac:dyDescent="0.3">
      <c r="B4" s="43"/>
      <c r="C4" s="39"/>
      <c r="D4" s="39"/>
      <c r="E4" s="5"/>
      <c r="F4" s="5"/>
      <c r="G4" s="5"/>
      <c r="H4" s="217"/>
      <c r="I4" s="5"/>
      <c r="J4" s="5"/>
      <c r="K4" s="9"/>
    </row>
    <row r="5" spans="2:11" x14ac:dyDescent="0.3">
      <c r="B5" s="43"/>
      <c r="C5" s="39"/>
      <c r="D5" s="39"/>
      <c r="E5" s="5"/>
      <c r="F5" s="5"/>
      <c r="G5" s="5"/>
      <c r="H5" s="217"/>
      <c r="I5" s="5"/>
      <c r="J5" s="5"/>
      <c r="K5" s="9"/>
    </row>
    <row r="6" spans="2:11" x14ac:dyDescent="0.3">
      <c r="B6" s="63"/>
      <c r="C6" s="7"/>
      <c r="D6" s="12"/>
      <c r="E6" s="116" t="s">
        <v>89</v>
      </c>
      <c r="F6" s="7"/>
      <c r="G6" s="7"/>
      <c r="H6" s="232"/>
      <c r="I6" s="7"/>
      <c r="J6" s="7"/>
      <c r="K6" s="9"/>
    </row>
    <row r="7" spans="2:11" ht="15" thickBot="1" x14ac:dyDescent="0.35">
      <c r="B7" s="43"/>
      <c r="C7" s="39"/>
      <c r="D7" s="39"/>
      <c r="E7" s="5"/>
      <c r="F7" s="5"/>
      <c r="G7" s="5"/>
      <c r="H7" s="217"/>
      <c r="I7" s="5"/>
      <c r="J7" s="5"/>
      <c r="K7" s="9"/>
    </row>
    <row r="8" spans="2:11" ht="29.4" customHeight="1" thickBot="1" x14ac:dyDescent="0.35">
      <c r="B8" s="117"/>
      <c r="C8" s="296" t="s">
        <v>66</v>
      </c>
      <c r="D8" s="297"/>
      <c r="E8" s="298" t="s">
        <v>12</v>
      </c>
      <c r="F8" s="299"/>
      <c r="G8" s="298" t="s">
        <v>13</v>
      </c>
      <c r="H8" s="300"/>
      <c r="I8" s="301" t="s">
        <v>67</v>
      </c>
      <c r="J8" s="69"/>
      <c r="K8" s="71"/>
    </row>
    <row r="9" spans="2:11" x14ac:dyDescent="0.3">
      <c r="B9" s="86"/>
      <c r="C9" s="73"/>
      <c r="D9" s="34"/>
      <c r="E9" s="74"/>
      <c r="F9" s="5"/>
      <c r="G9" s="74"/>
      <c r="H9" s="217"/>
      <c r="I9" s="75"/>
      <c r="J9" s="5"/>
      <c r="K9" s="9"/>
    </row>
    <row r="10" spans="2:11" x14ac:dyDescent="0.3">
      <c r="B10" s="302" t="s">
        <v>90</v>
      </c>
      <c r="C10" s="16"/>
      <c r="D10" s="5"/>
      <c r="E10" s="5"/>
      <c r="F10" s="5"/>
      <c r="G10" s="5"/>
      <c r="H10" s="217"/>
      <c r="I10" s="5"/>
      <c r="J10" s="5"/>
      <c r="K10" s="9"/>
    </row>
    <row r="11" spans="2:11" x14ac:dyDescent="0.3">
      <c r="B11" s="37"/>
      <c r="C11" s="303"/>
      <c r="D11" s="5"/>
      <c r="E11" s="304"/>
      <c r="F11" s="304"/>
      <c r="G11" s="304"/>
      <c r="H11" s="305"/>
      <c r="I11" s="304"/>
      <c r="J11" s="54"/>
      <c r="K11" s="9"/>
    </row>
    <row r="12" spans="2:11" x14ac:dyDescent="0.3">
      <c r="B12" s="306"/>
      <c r="C12" s="307" t="s">
        <v>91</v>
      </c>
      <c r="D12" s="5"/>
      <c r="E12" s="80">
        <f>SUM(G12,I12)</f>
        <v>0</v>
      </c>
      <c r="F12" s="5"/>
      <c r="G12" s="48">
        <v>0</v>
      </c>
      <c r="H12" s="305"/>
      <c r="I12" s="48">
        <v>0</v>
      </c>
      <c r="J12" s="5"/>
      <c r="K12" s="9"/>
    </row>
    <row r="13" spans="2:11" x14ac:dyDescent="0.3">
      <c r="B13" s="118"/>
      <c r="C13" s="79"/>
      <c r="D13" s="5"/>
      <c r="E13" s="5"/>
      <c r="F13" s="5"/>
      <c r="G13" s="5"/>
      <c r="H13" s="217"/>
      <c r="I13" s="5"/>
      <c r="J13" s="5"/>
      <c r="K13" s="9"/>
    </row>
    <row r="14" spans="2:11" ht="15" thickBot="1" x14ac:dyDescent="0.35">
      <c r="B14" s="119"/>
      <c r="C14" s="73"/>
      <c r="D14" s="39"/>
      <c r="E14" s="5"/>
      <c r="F14" s="5"/>
      <c r="G14" s="5"/>
      <c r="H14" s="217"/>
      <c r="I14" s="15"/>
      <c r="J14" s="39"/>
      <c r="K14" s="44"/>
    </row>
    <row r="15" spans="2:11" ht="15" thickBot="1" x14ac:dyDescent="0.35">
      <c r="B15" s="120"/>
      <c r="C15" s="121"/>
      <c r="D15" s="122"/>
      <c r="E15" s="123" t="s">
        <v>92</v>
      </c>
      <c r="F15" s="124"/>
      <c r="G15" s="124"/>
      <c r="H15" s="233"/>
      <c r="I15" s="125"/>
      <c r="J15" s="126"/>
      <c r="K15" s="127"/>
    </row>
    <row r="16" spans="2:11" ht="33.6" customHeight="1" thickBot="1" x14ac:dyDescent="0.35">
      <c r="B16" s="128"/>
      <c r="C16" s="67" t="s">
        <v>66</v>
      </c>
      <c r="D16" s="101"/>
      <c r="E16" s="68" t="s">
        <v>12</v>
      </c>
      <c r="F16" s="69"/>
      <c r="G16" s="68" t="s">
        <v>13</v>
      </c>
      <c r="H16" s="222"/>
      <c r="I16" s="70" t="s">
        <v>67</v>
      </c>
      <c r="J16" s="69"/>
      <c r="K16" s="71"/>
    </row>
    <row r="17" spans="2:11" x14ac:dyDescent="0.3">
      <c r="B17" s="129"/>
      <c r="C17" s="73"/>
      <c r="D17" s="104"/>
      <c r="E17" s="74"/>
      <c r="F17" s="5"/>
      <c r="G17" s="74"/>
      <c r="H17" s="217"/>
      <c r="I17" s="75"/>
      <c r="J17" s="5"/>
      <c r="K17" s="9"/>
    </row>
    <row r="18" spans="2:11" x14ac:dyDescent="0.3">
      <c r="B18" s="302" t="s">
        <v>93</v>
      </c>
      <c r="C18" s="5"/>
      <c r="D18" s="78"/>
      <c r="E18" s="130"/>
      <c r="F18" s="105"/>
      <c r="G18" s="130"/>
      <c r="H18" s="234"/>
      <c r="I18" s="130"/>
      <c r="J18" s="105"/>
      <c r="K18" s="106"/>
    </row>
    <row r="19" spans="2:11" x14ac:dyDescent="0.3">
      <c r="B19" s="306"/>
      <c r="C19" s="307" t="s">
        <v>94</v>
      </c>
      <c r="D19" s="303"/>
      <c r="E19" s="198">
        <f>SUM(G19,I19)</f>
        <v>0</v>
      </c>
      <c r="F19" s="40"/>
      <c r="G19" s="131">
        <v>0</v>
      </c>
      <c r="H19" s="225"/>
      <c r="I19" s="109">
        <v>0</v>
      </c>
      <c r="J19" s="5"/>
      <c r="K19" s="9"/>
    </row>
    <row r="20" spans="2:11" x14ac:dyDescent="0.3">
      <c r="B20" s="306"/>
      <c r="C20" s="40">
        <v>820101</v>
      </c>
      <c r="D20" s="307" t="s">
        <v>80</v>
      </c>
      <c r="E20" s="198">
        <f>SUM(G20,I20)</f>
        <v>0</v>
      </c>
      <c r="F20" s="40"/>
      <c r="G20" s="110">
        <v>0</v>
      </c>
      <c r="H20" s="225"/>
      <c r="I20" s="110">
        <v>0</v>
      </c>
      <c r="J20" s="5"/>
      <c r="K20" s="9"/>
    </row>
    <row r="21" spans="2:11" ht="15" thickBot="1" x14ac:dyDescent="0.35">
      <c r="B21" s="132"/>
      <c r="C21" s="56"/>
      <c r="D21" s="56"/>
      <c r="E21" s="56"/>
      <c r="F21" s="56"/>
      <c r="G21" s="56"/>
      <c r="H21" s="226"/>
      <c r="I21" s="56"/>
      <c r="J21" s="56"/>
      <c r="K21" s="57"/>
    </row>
  </sheetData>
  <sheetProtection password="EC45" sheet="1" objects="1" scenarios="1" selectLockedCells="1"/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D28" sqref="D28"/>
    </sheetView>
  </sheetViews>
  <sheetFormatPr defaultRowHeight="13.8" x14ac:dyDescent="0.25"/>
  <cols>
    <col min="1" max="1" width="25.6640625" style="308" customWidth="1"/>
    <col min="2" max="2" width="22.44140625" style="308" customWidth="1"/>
    <col min="3" max="3" width="32.88671875" style="308" customWidth="1"/>
    <col min="4" max="4" width="80.109375" style="308" customWidth="1"/>
    <col min="5" max="16384" width="8.88671875" style="308"/>
  </cols>
  <sheetData>
    <row r="1" spans="1:4" x14ac:dyDescent="0.25">
      <c r="A1" s="313" t="s">
        <v>95</v>
      </c>
      <c r="B1" s="310"/>
      <c r="C1" s="310"/>
      <c r="D1" s="313" t="s">
        <v>180</v>
      </c>
    </row>
    <row r="2" spans="1:4" x14ac:dyDescent="0.25">
      <c r="A2" s="314"/>
      <c r="B2" s="310"/>
      <c r="C2" s="310"/>
      <c r="D2" s="314"/>
    </row>
    <row r="3" spans="1:4" x14ac:dyDescent="0.25">
      <c r="A3" s="314"/>
      <c r="B3" s="310"/>
      <c r="C3" s="310"/>
      <c r="D3" s="314"/>
    </row>
    <row r="4" spans="1:4" x14ac:dyDescent="0.25">
      <c r="A4" s="309"/>
      <c r="B4" s="309"/>
      <c r="C4" s="309"/>
      <c r="D4" s="309"/>
    </row>
    <row r="5" spans="1:4" x14ac:dyDescent="0.25">
      <c r="A5" s="309"/>
      <c r="B5" s="309"/>
      <c r="C5" s="309"/>
      <c r="D5" s="309"/>
    </row>
    <row r="6" spans="1:4" x14ac:dyDescent="0.25">
      <c r="A6" s="315" t="s">
        <v>181</v>
      </c>
      <c r="B6" s="315"/>
      <c r="C6" s="315"/>
      <c r="D6" s="315"/>
    </row>
    <row r="7" spans="1:4" x14ac:dyDescent="0.25">
      <c r="A7" s="309"/>
      <c r="B7" s="309"/>
      <c r="C7" s="309"/>
      <c r="D7" s="309"/>
    </row>
    <row r="8" spans="1:4" x14ac:dyDescent="0.25">
      <c r="A8" s="309"/>
      <c r="B8" s="310"/>
      <c r="C8" s="310"/>
      <c r="D8" s="310"/>
    </row>
    <row r="9" spans="1:4" x14ac:dyDescent="0.25">
      <c r="A9" s="310"/>
      <c r="B9" s="310"/>
      <c r="C9" s="310"/>
      <c r="D9" s="310"/>
    </row>
    <row r="10" spans="1:4" x14ac:dyDescent="0.25">
      <c r="A10" s="311" t="s">
        <v>182</v>
      </c>
      <c r="B10" s="311"/>
      <c r="C10" s="311"/>
      <c r="D10" s="311"/>
    </row>
    <row r="11" spans="1:4" x14ac:dyDescent="0.25">
      <c r="A11" s="316" t="s">
        <v>183</v>
      </c>
      <c r="B11" s="316" t="s">
        <v>205</v>
      </c>
      <c r="C11" s="316" t="s">
        <v>206</v>
      </c>
      <c r="D11" s="316" t="s">
        <v>184</v>
      </c>
    </row>
    <row r="12" spans="1:4" x14ac:dyDescent="0.25">
      <c r="A12" s="317"/>
      <c r="B12" s="317"/>
      <c r="C12" s="317"/>
      <c r="D12" s="318"/>
    </row>
    <row r="13" spans="1:4" x14ac:dyDescent="0.25">
      <c r="A13" s="312"/>
      <c r="B13" s="312"/>
      <c r="C13" s="312"/>
      <c r="D13" s="312"/>
    </row>
    <row r="14" spans="1:4" x14ac:dyDescent="0.25">
      <c r="A14" s="312"/>
      <c r="B14" s="312"/>
      <c r="C14" s="312"/>
      <c r="D14" s="312"/>
    </row>
    <row r="15" spans="1:4" x14ac:dyDescent="0.25">
      <c r="A15" s="312"/>
      <c r="B15" s="312"/>
      <c r="C15" s="312"/>
      <c r="D15" s="312"/>
    </row>
    <row r="16" spans="1:4" x14ac:dyDescent="0.25">
      <c r="A16" s="312"/>
      <c r="B16" s="312"/>
      <c r="C16" s="312"/>
      <c r="D16" s="312"/>
    </row>
    <row r="17" spans="1:4" x14ac:dyDescent="0.25">
      <c r="A17" s="309"/>
      <c r="B17" s="309"/>
      <c r="C17" s="309"/>
      <c r="D17" s="309"/>
    </row>
    <row r="18" spans="1:4" x14ac:dyDescent="0.25">
      <c r="A18" s="309"/>
      <c r="B18" s="309"/>
      <c r="C18" s="309"/>
      <c r="D18" s="309"/>
    </row>
    <row r="19" spans="1:4" x14ac:dyDescent="0.25">
      <c r="A19" s="311" t="s">
        <v>185</v>
      </c>
      <c r="B19" s="311"/>
      <c r="C19" s="311"/>
      <c r="D19" s="311"/>
    </row>
    <row r="20" spans="1:4" x14ac:dyDescent="0.25">
      <c r="A20" s="316" t="s">
        <v>183</v>
      </c>
      <c r="B20" s="316" t="s">
        <v>207</v>
      </c>
      <c r="C20" s="316" t="s">
        <v>206</v>
      </c>
      <c r="D20" s="316" t="s">
        <v>186</v>
      </c>
    </row>
    <row r="21" spans="1:4" x14ac:dyDescent="0.25">
      <c r="A21" s="317"/>
      <c r="B21" s="317"/>
      <c r="C21" s="317"/>
      <c r="D21" s="318"/>
    </row>
    <row r="22" spans="1:4" x14ac:dyDescent="0.25">
      <c r="A22" s="309"/>
      <c r="B22" s="309"/>
      <c r="C22" s="309"/>
      <c r="D22" s="309"/>
    </row>
    <row r="23" spans="1:4" x14ac:dyDescent="0.25">
      <c r="A23" s="309"/>
      <c r="B23" s="309"/>
      <c r="C23" s="309"/>
      <c r="D23" s="309"/>
    </row>
    <row r="24" spans="1:4" x14ac:dyDescent="0.25">
      <c r="A24" s="309"/>
      <c r="B24" s="309"/>
      <c r="C24" s="309"/>
      <c r="D24" s="309"/>
    </row>
    <row r="25" spans="1:4" x14ac:dyDescent="0.25">
      <c r="A25" s="309"/>
      <c r="B25" s="309"/>
      <c r="C25" s="309"/>
      <c r="D25" s="309"/>
    </row>
    <row r="26" spans="1:4" x14ac:dyDescent="0.25">
      <c r="A26" s="311" t="s">
        <v>187</v>
      </c>
      <c r="B26" s="311"/>
      <c r="C26" s="311"/>
      <c r="D26" s="311"/>
    </row>
    <row r="27" spans="1:4" x14ac:dyDescent="0.25">
      <c r="A27" s="316" t="s">
        <v>183</v>
      </c>
      <c r="B27" s="316" t="s">
        <v>205</v>
      </c>
      <c r="C27" s="316" t="s">
        <v>206</v>
      </c>
      <c r="D27" s="316" t="s">
        <v>188</v>
      </c>
    </row>
    <row r="28" spans="1:4" x14ac:dyDescent="0.25">
      <c r="A28" s="317"/>
      <c r="B28" s="317"/>
      <c r="C28" s="317"/>
      <c r="D28" s="318"/>
    </row>
  </sheetData>
  <sheetProtection password="EC45" sheet="1" objects="1" scenarios="1" selectLockedCells="1"/>
  <mergeCells count="4">
    <mergeCell ref="A6:D6"/>
    <mergeCell ref="A10:D10"/>
    <mergeCell ref="A19:D19"/>
    <mergeCell ref="A26:D26"/>
  </mergeCells>
  <pageMargins left="0.7" right="0.7" top="0.75" bottom="0.75" header="0.3" footer="0.3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77"/>
  <sheetViews>
    <sheetView tabSelected="1" workbookViewId="0">
      <selection activeCell="C53" sqref="C53"/>
    </sheetView>
  </sheetViews>
  <sheetFormatPr defaultRowHeight="14.4" x14ac:dyDescent="0.3"/>
  <cols>
    <col min="1" max="1" width="21.88671875" customWidth="1"/>
    <col min="2" max="2" width="53.33203125" customWidth="1"/>
    <col min="3" max="3" width="14.88671875" style="165" customWidth="1"/>
    <col min="4" max="4" width="17.88671875" style="165" customWidth="1"/>
    <col min="5" max="5" width="14" bestFit="1" customWidth="1"/>
  </cols>
  <sheetData>
    <row r="1" spans="1:6" x14ac:dyDescent="0.3">
      <c r="A1" s="133" t="s">
        <v>95</v>
      </c>
      <c r="B1" s="134"/>
      <c r="C1" s="199"/>
      <c r="D1" s="201" t="s">
        <v>96</v>
      </c>
      <c r="E1" s="134"/>
      <c r="F1" s="134"/>
    </row>
    <row r="2" spans="1:6" x14ac:dyDescent="0.3">
      <c r="A2" s="279" t="s">
        <v>97</v>
      </c>
      <c r="B2" s="279"/>
      <c r="C2" s="279"/>
      <c r="D2" s="279"/>
      <c r="E2" s="279"/>
      <c r="F2" s="279"/>
    </row>
    <row r="3" spans="1:6" x14ac:dyDescent="0.3">
      <c r="A3" s="135"/>
      <c r="B3" s="135"/>
      <c r="C3" s="201" t="s">
        <v>98</v>
      </c>
      <c r="D3" s="201" t="s">
        <v>99</v>
      </c>
      <c r="E3" s="135" t="s">
        <v>100</v>
      </c>
      <c r="F3" s="134"/>
    </row>
    <row r="4" spans="1:6" ht="28.2" x14ac:dyDescent="0.3">
      <c r="A4" s="133" t="s">
        <v>65</v>
      </c>
      <c r="B4" s="134"/>
      <c r="C4" s="202" t="s">
        <v>101</v>
      </c>
      <c r="D4" s="201" t="s">
        <v>102</v>
      </c>
      <c r="E4" s="134"/>
      <c r="F4" s="134"/>
    </row>
    <row r="5" spans="1:6" x14ac:dyDescent="0.3">
      <c r="A5" s="137">
        <v>11</v>
      </c>
      <c r="B5" s="134" t="s">
        <v>103</v>
      </c>
      <c r="C5" s="248">
        <v>0</v>
      </c>
      <c r="D5" s="248">
        <v>0</v>
      </c>
      <c r="E5" s="134"/>
      <c r="F5" s="134"/>
    </row>
    <row r="6" spans="1:6" x14ac:dyDescent="0.3">
      <c r="A6" s="137"/>
      <c r="B6" s="138" t="s">
        <v>104</v>
      </c>
      <c r="C6" s="199" t="s">
        <v>4</v>
      </c>
      <c r="D6" s="199"/>
      <c r="E6" s="134"/>
      <c r="F6" s="134"/>
    </row>
    <row r="7" spans="1:6" x14ac:dyDescent="0.3">
      <c r="A7" s="137"/>
      <c r="B7" s="134" t="s">
        <v>105</v>
      </c>
      <c r="C7" s="203">
        <v>0</v>
      </c>
      <c r="D7" s="204">
        <v>0</v>
      </c>
      <c r="E7" s="134"/>
      <c r="F7" s="134"/>
    </row>
    <row r="8" spans="1:6" x14ac:dyDescent="0.3">
      <c r="A8" s="137"/>
      <c r="B8" s="134" t="s">
        <v>106</v>
      </c>
      <c r="C8" s="203">
        <v>0</v>
      </c>
      <c r="D8" s="204">
        <v>0</v>
      </c>
      <c r="E8" s="134"/>
      <c r="F8" s="134"/>
    </row>
    <row r="9" spans="1:6" x14ac:dyDescent="0.3">
      <c r="A9" s="137"/>
      <c r="B9" s="134" t="s">
        <v>107</v>
      </c>
      <c r="C9" s="204">
        <v>0</v>
      </c>
      <c r="D9" s="204">
        <v>0</v>
      </c>
      <c r="E9" s="134"/>
      <c r="F9" s="134"/>
    </row>
    <row r="10" spans="1:6" x14ac:dyDescent="0.3">
      <c r="A10" s="137"/>
      <c r="B10" s="134" t="s">
        <v>214</v>
      </c>
      <c r="C10" s="203">
        <v>0</v>
      </c>
      <c r="D10" s="204">
        <v>0</v>
      </c>
      <c r="E10" s="134"/>
      <c r="F10" s="134"/>
    </row>
    <row r="11" spans="1:6" x14ac:dyDescent="0.3">
      <c r="A11" s="137">
        <v>12</v>
      </c>
      <c r="B11" s="134" t="s">
        <v>108</v>
      </c>
      <c r="C11" s="235">
        <v>0</v>
      </c>
      <c r="D11" s="236">
        <v>0</v>
      </c>
      <c r="E11" s="134"/>
      <c r="F11" s="134"/>
    </row>
    <row r="12" spans="1:6" x14ac:dyDescent="0.3">
      <c r="A12" s="137">
        <v>13</v>
      </c>
      <c r="B12" s="134" t="s">
        <v>109</v>
      </c>
      <c r="C12" s="248">
        <v>0</v>
      </c>
      <c r="D12" s="248">
        <v>0</v>
      </c>
      <c r="E12" s="134"/>
      <c r="F12" s="134"/>
    </row>
    <row r="13" spans="1:6" x14ac:dyDescent="0.3">
      <c r="A13" s="137"/>
      <c r="B13" s="134" t="s">
        <v>213</v>
      </c>
      <c r="C13" s="203">
        <v>0</v>
      </c>
      <c r="D13" s="204">
        <v>0</v>
      </c>
      <c r="E13" s="134"/>
      <c r="F13" s="134"/>
    </row>
    <row r="14" spans="1:6" x14ac:dyDescent="0.3">
      <c r="A14" s="137"/>
      <c r="B14" s="134" t="s">
        <v>110</v>
      </c>
      <c r="C14" s="203">
        <v>0</v>
      </c>
      <c r="D14" s="204">
        <v>0</v>
      </c>
      <c r="E14" s="134"/>
      <c r="F14" s="134"/>
    </row>
    <row r="15" spans="1:6" x14ac:dyDescent="0.3">
      <c r="A15" s="137"/>
      <c r="B15" s="134" t="s">
        <v>111</v>
      </c>
      <c r="C15" s="203">
        <v>0</v>
      </c>
      <c r="D15" s="204">
        <v>0</v>
      </c>
      <c r="E15" s="134"/>
      <c r="F15" s="134"/>
    </row>
    <row r="16" spans="1:6" x14ac:dyDescent="0.3">
      <c r="A16" s="137"/>
      <c r="B16" s="134" t="s">
        <v>112</v>
      </c>
      <c r="C16" s="203">
        <v>0</v>
      </c>
      <c r="D16" s="204">
        <v>0</v>
      </c>
      <c r="E16" s="134"/>
      <c r="F16" s="134"/>
    </row>
    <row r="17" spans="1:6" x14ac:dyDescent="0.3">
      <c r="A17" s="137"/>
      <c r="B17" s="134" t="s">
        <v>113</v>
      </c>
      <c r="C17" s="203">
        <v>0</v>
      </c>
      <c r="D17" s="204">
        <v>0</v>
      </c>
      <c r="E17" s="134"/>
      <c r="F17" s="134"/>
    </row>
    <row r="18" spans="1:6" x14ac:dyDescent="0.3">
      <c r="A18" s="137"/>
      <c r="B18" s="134" t="s">
        <v>114</v>
      </c>
      <c r="C18" s="203">
        <v>0</v>
      </c>
      <c r="D18" s="204">
        <v>0</v>
      </c>
      <c r="E18" s="134"/>
      <c r="F18" s="134"/>
    </row>
    <row r="19" spans="1:6" x14ac:dyDescent="0.3">
      <c r="A19" s="137" t="s">
        <v>4</v>
      </c>
      <c r="B19" s="138" t="s">
        <v>115</v>
      </c>
      <c r="C19" s="203">
        <v>0</v>
      </c>
      <c r="D19" s="204">
        <v>0</v>
      </c>
      <c r="E19" s="134"/>
      <c r="F19" s="134"/>
    </row>
    <row r="20" spans="1:6" x14ac:dyDescent="0.3">
      <c r="A20" s="137">
        <v>14</v>
      </c>
      <c r="B20" s="134" t="s">
        <v>116</v>
      </c>
      <c r="C20" s="235">
        <v>0</v>
      </c>
      <c r="D20" s="238">
        <v>0</v>
      </c>
      <c r="E20" s="134"/>
      <c r="F20" s="134"/>
    </row>
    <row r="21" spans="1:6" x14ac:dyDescent="0.3">
      <c r="A21" s="137"/>
      <c r="B21" s="138" t="s">
        <v>104</v>
      </c>
      <c r="C21" s="204" t="s">
        <v>4</v>
      </c>
      <c r="D21" s="239"/>
      <c r="E21" s="134"/>
      <c r="F21" s="134"/>
    </row>
    <row r="22" spans="1:6" x14ac:dyDescent="0.3">
      <c r="A22" s="137"/>
      <c r="B22" s="134" t="s">
        <v>117</v>
      </c>
      <c r="C22" s="203">
        <v>0</v>
      </c>
      <c r="D22" s="239">
        <v>0</v>
      </c>
      <c r="E22" s="134"/>
      <c r="F22" s="134"/>
    </row>
    <row r="23" spans="1:6" x14ac:dyDescent="0.3">
      <c r="A23" s="137">
        <v>15</v>
      </c>
      <c r="B23" s="134" t="s">
        <v>118</v>
      </c>
      <c r="C23" s="235">
        <v>0</v>
      </c>
      <c r="D23" s="240">
        <v>0</v>
      </c>
      <c r="E23" s="133" t="s">
        <v>119</v>
      </c>
      <c r="F23" s="134"/>
    </row>
    <row r="24" spans="1:6" x14ac:dyDescent="0.3">
      <c r="A24" s="139"/>
      <c r="B24" s="138" t="s">
        <v>104</v>
      </c>
      <c r="C24" s="205"/>
      <c r="D24" s="199"/>
      <c r="E24" s="134"/>
      <c r="F24" s="134"/>
    </row>
    <row r="25" spans="1:6" x14ac:dyDescent="0.3">
      <c r="A25" s="139"/>
      <c r="B25" s="134" t="s">
        <v>120</v>
      </c>
      <c r="C25" s="203">
        <v>0</v>
      </c>
      <c r="D25" s="203"/>
      <c r="E25" s="172">
        <v>0</v>
      </c>
      <c r="F25" s="134"/>
    </row>
    <row r="26" spans="1:6" x14ac:dyDescent="0.3">
      <c r="A26" s="139"/>
      <c r="B26" s="134" t="s">
        <v>121</v>
      </c>
      <c r="C26" s="206">
        <v>0</v>
      </c>
      <c r="D26" s="203"/>
      <c r="E26" s="172">
        <v>0</v>
      </c>
      <c r="F26" s="134"/>
    </row>
    <row r="27" spans="1:6" x14ac:dyDescent="0.3">
      <c r="A27" s="139"/>
      <c r="B27" s="134" t="s">
        <v>122</v>
      </c>
      <c r="C27" s="203">
        <v>0</v>
      </c>
      <c r="D27" s="203"/>
      <c r="E27" s="172">
        <v>0</v>
      </c>
      <c r="F27" s="134"/>
    </row>
    <row r="28" spans="1:6" x14ac:dyDescent="0.3">
      <c r="A28" s="139"/>
      <c r="B28" s="134" t="s">
        <v>123</v>
      </c>
      <c r="C28" s="203">
        <v>0</v>
      </c>
      <c r="D28" s="203"/>
      <c r="E28" s="172">
        <v>0</v>
      </c>
      <c r="F28" s="134"/>
    </row>
    <row r="29" spans="1:6" x14ac:dyDescent="0.3">
      <c r="A29" s="140">
        <v>16</v>
      </c>
      <c r="B29" s="134" t="s">
        <v>208</v>
      </c>
      <c r="C29" s="235">
        <v>0</v>
      </c>
      <c r="D29" s="237">
        <v>0</v>
      </c>
      <c r="E29" s="172"/>
      <c r="F29" s="134"/>
    </row>
    <row r="30" spans="1:6" x14ac:dyDescent="0.3">
      <c r="A30" s="140">
        <v>17</v>
      </c>
      <c r="B30" s="134" t="s">
        <v>209</v>
      </c>
      <c r="C30" s="235">
        <v>0</v>
      </c>
      <c r="D30" s="237">
        <v>0</v>
      </c>
      <c r="E30" s="172"/>
      <c r="F30" s="134"/>
    </row>
    <row r="31" spans="1:6" x14ac:dyDescent="0.3">
      <c r="A31" s="137">
        <v>19</v>
      </c>
      <c r="B31" s="134" t="s">
        <v>124</v>
      </c>
      <c r="C31" s="235">
        <v>0</v>
      </c>
      <c r="D31" s="241">
        <v>0</v>
      </c>
      <c r="E31" s="172">
        <v>0</v>
      </c>
      <c r="F31" s="134"/>
    </row>
    <row r="32" spans="1:6" x14ac:dyDescent="0.3">
      <c r="A32" s="137"/>
      <c r="B32" s="138" t="s">
        <v>104</v>
      </c>
      <c r="C32" s="204" t="s">
        <v>4</v>
      </c>
      <c r="D32" s="204"/>
      <c r="E32" s="172"/>
      <c r="F32" s="134"/>
    </row>
    <row r="33" spans="1:6" x14ac:dyDescent="0.3">
      <c r="A33" s="137"/>
      <c r="B33" s="134" t="s">
        <v>125</v>
      </c>
      <c r="C33" s="203">
        <v>0</v>
      </c>
      <c r="D33" s="204"/>
      <c r="E33" s="172"/>
      <c r="F33" s="134"/>
    </row>
    <row r="34" spans="1:6" ht="15" thickBot="1" x14ac:dyDescent="0.35">
      <c r="A34" s="137"/>
      <c r="B34" s="133" t="s">
        <v>126</v>
      </c>
      <c r="C34" s="207">
        <f>C5+C11+C12+C20+C23+C29+C30+C31</f>
        <v>0</v>
      </c>
      <c r="D34" s="208">
        <f>D5+D11+D12+D20+D23+D29+D30+D31</f>
        <v>0</v>
      </c>
      <c r="E34" s="134"/>
      <c r="F34" s="134"/>
    </row>
    <row r="35" spans="1:6" ht="15" thickTop="1" x14ac:dyDescent="0.3">
      <c r="A35" s="137"/>
      <c r="B35" s="134"/>
      <c r="C35" s="205"/>
      <c r="D35" s="199"/>
      <c r="E35" s="134"/>
      <c r="F35" s="134"/>
    </row>
    <row r="36" spans="1:6" x14ac:dyDescent="0.3">
      <c r="A36" s="133" t="s">
        <v>78</v>
      </c>
      <c r="B36" s="133"/>
      <c r="C36" s="199" t="s">
        <v>4</v>
      </c>
      <c r="D36" s="200"/>
      <c r="E36" s="133"/>
      <c r="F36" s="133"/>
    </row>
    <row r="37" spans="1:6" x14ac:dyDescent="0.3">
      <c r="A37" s="137">
        <v>21</v>
      </c>
      <c r="B37" s="134" t="s">
        <v>127</v>
      </c>
      <c r="C37" s="243">
        <v>0</v>
      </c>
      <c r="D37" s="199"/>
      <c r="E37" s="134"/>
      <c r="F37" s="134"/>
    </row>
    <row r="38" spans="1:6" x14ac:dyDescent="0.3">
      <c r="A38" s="137">
        <v>22</v>
      </c>
      <c r="B38" s="134" t="s">
        <v>128</v>
      </c>
      <c r="C38" s="243">
        <v>0</v>
      </c>
      <c r="D38" s="199"/>
      <c r="E38" s="134"/>
      <c r="F38" s="134"/>
    </row>
    <row r="39" spans="1:6" x14ac:dyDescent="0.3">
      <c r="A39" s="137">
        <v>23</v>
      </c>
      <c r="B39" s="134" t="s">
        <v>129</v>
      </c>
      <c r="C39" s="243">
        <v>0</v>
      </c>
      <c r="D39" s="199"/>
      <c r="E39" s="134"/>
      <c r="F39" s="134"/>
    </row>
    <row r="40" spans="1:6" x14ac:dyDescent="0.3">
      <c r="A40" s="137">
        <v>24</v>
      </c>
      <c r="B40" s="134" t="s">
        <v>210</v>
      </c>
      <c r="C40" s="242">
        <f>SUM(C42:C44)</f>
        <v>0</v>
      </c>
      <c r="D40" s="199"/>
      <c r="E40" s="134"/>
      <c r="F40" s="134"/>
    </row>
    <row r="41" spans="1:6" x14ac:dyDescent="0.3">
      <c r="A41" s="137"/>
      <c r="B41" s="138" t="s">
        <v>130</v>
      </c>
      <c r="C41" s="204" t="s">
        <v>4</v>
      </c>
      <c r="D41" s="199"/>
      <c r="E41" s="134"/>
      <c r="F41" s="134"/>
    </row>
    <row r="42" spans="1:6" x14ac:dyDescent="0.3">
      <c r="A42" s="137"/>
      <c r="B42" s="134" t="s">
        <v>131</v>
      </c>
      <c r="C42" s="203">
        <v>0</v>
      </c>
      <c r="D42" s="199"/>
      <c r="E42" s="134"/>
      <c r="F42" s="134"/>
    </row>
    <row r="43" spans="1:6" x14ac:dyDescent="0.3">
      <c r="A43" s="137"/>
      <c r="B43" s="134" t="s">
        <v>132</v>
      </c>
      <c r="C43" s="203">
        <v>0</v>
      </c>
      <c r="D43" s="199"/>
      <c r="E43" s="134"/>
      <c r="F43" s="134"/>
    </row>
    <row r="44" spans="1:6" x14ac:dyDescent="0.3">
      <c r="A44" s="137"/>
      <c r="B44" s="134" t="s">
        <v>133</v>
      </c>
      <c r="C44" s="203">
        <v>0</v>
      </c>
      <c r="D44" s="199"/>
      <c r="E44" s="134"/>
      <c r="F44" s="134"/>
    </row>
    <row r="45" spans="1:6" x14ac:dyDescent="0.3">
      <c r="A45" s="137">
        <v>25</v>
      </c>
      <c r="B45" s="134" t="s">
        <v>134</v>
      </c>
      <c r="C45" s="235">
        <v>0</v>
      </c>
      <c r="D45" s="199"/>
      <c r="E45" s="134"/>
      <c r="F45" s="134"/>
    </row>
    <row r="46" spans="1:6" x14ac:dyDescent="0.3">
      <c r="A46" s="137">
        <v>26</v>
      </c>
      <c r="B46" s="134" t="s">
        <v>135</v>
      </c>
      <c r="C46" s="235">
        <v>0</v>
      </c>
      <c r="D46" s="199"/>
      <c r="E46" s="134"/>
      <c r="F46" s="134"/>
    </row>
    <row r="47" spans="1:6" x14ac:dyDescent="0.3">
      <c r="A47" s="137"/>
      <c r="B47" s="138" t="s">
        <v>130</v>
      </c>
      <c r="C47" s="204" t="s">
        <v>4</v>
      </c>
      <c r="D47" s="199"/>
      <c r="E47" s="134"/>
      <c r="F47" s="134"/>
    </row>
    <row r="48" spans="1:6" x14ac:dyDescent="0.3">
      <c r="A48" s="137"/>
      <c r="B48" s="134" t="s">
        <v>136</v>
      </c>
      <c r="C48" s="203">
        <v>0</v>
      </c>
      <c r="D48" s="199"/>
      <c r="E48" s="134"/>
      <c r="F48" s="134"/>
    </row>
    <row r="49" spans="1:6" x14ac:dyDescent="0.3">
      <c r="A49" s="137"/>
      <c r="B49" s="134" t="s">
        <v>137</v>
      </c>
      <c r="C49" s="203">
        <v>0</v>
      </c>
      <c r="D49" s="199"/>
      <c r="E49" s="134"/>
      <c r="F49" s="134"/>
    </row>
    <row r="50" spans="1:6" x14ac:dyDescent="0.3">
      <c r="A50" s="137">
        <v>27</v>
      </c>
      <c r="B50" s="134" t="s">
        <v>138</v>
      </c>
      <c r="C50" s="235">
        <v>0</v>
      </c>
      <c r="D50" s="199"/>
      <c r="E50" s="134"/>
      <c r="F50" s="134"/>
    </row>
    <row r="51" spans="1:6" x14ac:dyDescent="0.3">
      <c r="A51" s="137"/>
      <c r="B51" s="138" t="s">
        <v>130</v>
      </c>
      <c r="C51" s="204" t="s">
        <v>4</v>
      </c>
      <c r="D51" s="199"/>
      <c r="E51" s="134"/>
      <c r="F51" s="134"/>
    </row>
    <row r="52" spans="1:6" x14ac:dyDescent="0.3">
      <c r="A52" s="137" t="s">
        <v>4</v>
      </c>
      <c r="B52" s="134" t="s">
        <v>139</v>
      </c>
      <c r="C52" s="203">
        <v>0</v>
      </c>
      <c r="D52" s="199"/>
      <c r="E52" s="134"/>
      <c r="F52" s="134"/>
    </row>
    <row r="53" spans="1:6" x14ac:dyDescent="0.3">
      <c r="A53" s="137" t="s">
        <v>4</v>
      </c>
      <c r="B53" s="134" t="s">
        <v>140</v>
      </c>
      <c r="C53" s="203">
        <v>0</v>
      </c>
      <c r="D53" s="199"/>
      <c r="E53" s="134"/>
      <c r="F53" s="134"/>
    </row>
    <row r="54" spans="1:6" x14ac:dyDescent="0.3">
      <c r="A54" s="136"/>
      <c r="B54" s="134" t="s">
        <v>141</v>
      </c>
      <c r="C54" s="203">
        <v>0</v>
      </c>
      <c r="D54" s="200"/>
      <c r="E54" s="133"/>
      <c r="F54" s="133"/>
    </row>
    <row r="55" spans="1:6" ht="15" thickBot="1" x14ac:dyDescent="0.35">
      <c r="A55" s="134"/>
      <c r="B55" s="133" t="s">
        <v>142</v>
      </c>
      <c r="C55" s="244">
        <f>C37+C38+C39+C40+C45+C46+C50</f>
        <v>0</v>
      </c>
      <c r="D55" s="199"/>
      <c r="E55" s="134"/>
      <c r="F55" s="134"/>
    </row>
    <row r="56" spans="1:6" ht="15" thickTop="1" x14ac:dyDescent="0.3">
      <c r="A56" s="134"/>
      <c r="B56" s="133"/>
      <c r="C56" s="199"/>
      <c r="D56" s="199"/>
      <c r="E56" s="134"/>
      <c r="F56" s="134"/>
    </row>
    <row r="57" spans="1:6" x14ac:dyDescent="0.3">
      <c r="A57" s="141" t="s">
        <v>143</v>
      </c>
      <c r="B57" s="142"/>
      <c r="C57" s="209"/>
      <c r="D57" s="209"/>
      <c r="E57" s="142"/>
      <c r="F57" s="142"/>
    </row>
    <row r="58" spans="1:6" x14ac:dyDescent="0.3">
      <c r="A58" s="142"/>
      <c r="B58" s="141" t="s">
        <v>144</v>
      </c>
      <c r="C58" s="204">
        <v>0</v>
      </c>
      <c r="D58" s="209"/>
      <c r="E58" s="142"/>
      <c r="F58" s="142"/>
    </row>
    <row r="59" spans="1:6" x14ac:dyDescent="0.3">
      <c r="A59" s="142"/>
      <c r="B59" s="142"/>
      <c r="C59" s="209"/>
      <c r="D59" s="209"/>
      <c r="E59" s="142"/>
      <c r="F59" s="142"/>
    </row>
    <row r="65" spans="2:7" ht="15.6" x14ac:dyDescent="0.3">
      <c r="B65" s="249"/>
      <c r="C65" s="250"/>
      <c r="D65" s="251"/>
      <c r="E65" s="280"/>
      <c r="F65" s="281"/>
      <c r="G65" s="281"/>
    </row>
    <row r="66" spans="2:7" x14ac:dyDescent="0.3">
      <c r="B66" s="252" t="s">
        <v>174</v>
      </c>
      <c r="C66" s="250"/>
      <c r="D66" s="251"/>
      <c r="E66" s="250"/>
      <c r="F66" s="253" t="s">
        <v>175</v>
      </c>
      <c r="G66" s="250"/>
    </row>
    <row r="67" spans="2:7" x14ac:dyDescent="0.3">
      <c r="B67" s="254" t="s">
        <v>176</v>
      </c>
      <c r="C67" s="250"/>
      <c r="D67" s="251"/>
      <c r="E67" s="250"/>
      <c r="F67" s="250"/>
      <c r="G67" s="250"/>
    </row>
    <row r="68" spans="2:7" x14ac:dyDescent="0.3">
      <c r="B68" s="255"/>
      <c r="C68" s="250"/>
      <c r="D68" s="250"/>
      <c r="E68" s="250"/>
      <c r="F68" s="250"/>
      <c r="G68" s="250"/>
    </row>
    <row r="69" spans="2:7" x14ac:dyDescent="0.3">
      <c r="B69" s="255"/>
      <c r="C69" s="250"/>
      <c r="D69" s="250"/>
      <c r="E69" s="250"/>
      <c r="F69" s="250"/>
      <c r="G69" s="250"/>
    </row>
    <row r="70" spans="2:7" ht="15.6" x14ac:dyDescent="0.3">
      <c r="B70" s="249"/>
      <c r="C70" s="250"/>
      <c r="D70" s="250"/>
      <c r="E70" s="282"/>
      <c r="F70" s="282"/>
      <c r="G70" s="282"/>
    </row>
    <row r="71" spans="2:7" x14ac:dyDescent="0.3">
      <c r="B71" s="256" t="s">
        <v>211</v>
      </c>
      <c r="C71" s="250"/>
      <c r="D71" s="250"/>
      <c r="E71" s="250"/>
      <c r="F71" s="253" t="s">
        <v>212</v>
      </c>
      <c r="G71" s="250"/>
    </row>
    <row r="72" spans="2:7" x14ac:dyDescent="0.3">
      <c r="B72" s="254" t="s">
        <v>176</v>
      </c>
      <c r="C72" s="250"/>
      <c r="D72" s="251"/>
      <c r="E72" s="250"/>
      <c r="F72" s="250"/>
      <c r="G72" s="250"/>
    </row>
    <row r="73" spans="2:7" x14ac:dyDescent="0.3">
      <c r="B73" s="254"/>
      <c r="C73" s="250"/>
      <c r="D73" s="250"/>
      <c r="E73" s="250"/>
      <c r="F73" s="250"/>
      <c r="G73" s="250"/>
    </row>
    <row r="74" spans="2:7" x14ac:dyDescent="0.3">
      <c r="B74" s="254"/>
      <c r="C74" s="250"/>
      <c r="D74" s="250"/>
      <c r="E74" s="250"/>
      <c r="F74" s="250"/>
      <c r="G74" s="250"/>
    </row>
    <row r="75" spans="2:7" ht="15.6" x14ac:dyDescent="0.3">
      <c r="B75" s="249"/>
      <c r="C75" s="250"/>
      <c r="D75" s="250"/>
      <c r="E75" s="277"/>
      <c r="F75" s="278"/>
      <c r="G75" s="278"/>
    </row>
    <row r="76" spans="2:7" x14ac:dyDescent="0.3">
      <c r="B76" s="256" t="s">
        <v>177</v>
      </c>
      <c r="C76" s="250"/>
      <c r="D76" s="250"/>
      <c r="E76" s="250"/>
      <c r="F76" s="257" t="s">
        <v>178</v>
      </c>
      <c r="G76" s="250"/>
    </row>
    <row r="77" spans="2:7" x14ac:dyDescent="0.3">
      <c r="B77" s="258" t="s">
        <v>179</v>
      </c>
      <c r="C77" s="250"/>
      <c r="D77" s="250"/>
      <c r="E77" s="250"/>
      <c r="F77" s="250"/>
      <c r="G77" s="250"/>
    </row>
  </sheetData>
  <sheetProtection password="EC45" sheet="1" objects="1" scenarios="1" selectLockedCells="1"/>
  <mergeCells count="4">
    <mergeCell ref="E75:G75"/>
    <mergeCell ref="A2:F2"/>
    <mergeCell ref="E65:G65"/>
    <mergeCell ref="E70:G70"/>
  </mergeCell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82"/>
  <sheetViews>
    <sheetView workbookViewId="0">
      <selection activeCell="C1" sqref="C1"/>
    </sheetView>
  </sheetViews>
  <sheetFormatPr defaultRowHeight="14.4" x14ac:dyDescent="0.3"/>
  <cols>
    <col min="1" max="1" width="20.88671875" customWidth="1"/>
  </cols>
  <sheetData>
    <row r="1" spans="1:4" ht="15" thickBot="1" x14ac:dyDescent="0.35">
      <c r="A1" s="143" t="s">
        <v>145</v>
      </c>
      <c r="B1" s="143" t="s">
        <v>146</v>
      </c>
      <c r="C1" s="144" t="str">
        <f>'PG1'!C5</f>
        <v>xxxx</v>
      </c>
      <c r="D1" s="145" t="str">
        <f>'PG1'!F7</f>
        <v>n</v>
      </c>
    </row>
    <row r="2" spans="1:4" x14ac:dyDescent="0.3">
      <c r="A2" s="143">
        <f>'PG1'!C6</f>
        <v>27</v>
      </c>
      <c r="B2" s="143"/>
      <c r="C2" s="143"/>
      <c r="D2" s="143"/>
    </row>
    <row r="3" spans="1:4" x14ac:dyDescent="0.3">
      <c r="A3" s="143">
        <f>'PG1'!F6</f>
        <v>2</v>
      </c>
      <c r="B3" s="143"/>
      <c r="C3" s="143"/>
      <c r="D3" s="143"/>
    </row>
    <row r="4" spans="1:4" x14ac:dyDescent="0.3">
      <c r="A4" s="146">
        <f>'PG1'!H6</f>
        <v>13</v>
      </c>
      <c r="B4" s="143"/>
      <c r="C4" s="143"/>
      <c r="D4" s="143"/>
    </row>
    <row r="5" spans="1:4" x14ac:dyDescent="0.3">
      <c r="A5" t="s">
        <v>147</v>
      </c>
      <c r="B5" t="s">
        <v>148</v>
      </c>
      <c r="C5" t="s">
        <v>149</v>
      </c>
      <c r="D5" t="s">
        <v>150</v>
      </c>
    </row>
    <row r="6" spans="1:4" x14ac:dyDescent="0.3">
      <c r="A6" t="str">
        <f>C1&amp;".e10.11"</f>
        <v>xxxx.e10.11</v>
      </c>
      <c r="B6">
        <f>'PG1'!E11</f>
        <v>0</v>
      </c>
      <c r="C6">
        <f>'PG1'!G11</f>
        <v>0</v>
      </c>
      <c r="D6">
        <f>'PG1'!I11</f>
        <v>0</v>
      </c>
    </row>
    <row r="7" spans="1:4" x14ac:dyDescent="0.3">
      <c r="A7" t="str">
        <f>C1&amp;".e10.12"</f>
        <v>xxxx.e10.12</v>
      </c>
      <c r="B7">
        <f>'PG1'!E12</f>
        <v>0</v>
      </c>
      <c r="C7">
        <f>'PG1'!G12</f>
        <v>0</v>
      </c>
      <c r="D7">
        <f>'PG1'!I12</f>
        <v>0</v>
      </c>
    </row>
    <row r="8" spans="1:4" x14ac:dyDescent="0.3">
      <c r="A8" t="str">
        <f>C1&amp;".e10.13"</f>
        <v>xxxx.e10.13</v>
      </c>
      <c r="B8">
        <f>'PG1'!E13</f>
        <v>0</v>
      </c>
      <c r="C8">
        <f>'PG1'!G13</f>
        <v>0</v>
      </c>
      <c r="D8">
        <f>'PG1'!I13</f>
        <v>0</v>
      </c>
    </row>
    <row r="9" spans="1:4" x14ac:dyDescent="0.3">
      <c r="A9" t="str">
        <f>C1&amp;".e10.14"</f>
        <v>xxxx.e10.14</v>
      </c>
      <c r="B9">
        <f>'PG1'!E14</f>
        <v>0</v>
      </c>
      <c r="C9">
        <f>'PG1'!G14</f>
        <v>0</v>
      </c>
      <c r="D9">
        <f>'PG1'!I14</f>
        <v>0</v>
      </c>
    </row>
    <row r="10" spans="1:4" x14ac:dyDescent="0.3">
      <c r="A10" t="str">
        <f>C1&amp;".e10.15"</f>
        <v>xxxx.e10.15</v>
      </c>
      <c r="B10">
        <f>'PG1'!E15</f>
        <v>0</v>
      </c>
      <c r="C10">
        <f>'PG1'!G15</f>
        <v>0</v>
      </c>
      <c r="D10">
        <f>'PG1'!I15</f>
        <v>0</v>
      </c>
    </row>
    <row r="11" spans="1:4" x14ac:dyDescent="0.3">
      <c r="A11" t="str">
        <f>C1&amp;".e10.16"</f>
        <v>xxxx.e10.16</v>
      </c>
      <c r="B11">
        <f>'PG1'!E16</f>
        <v>0</v>
      </c>
      <c r="C11">
        <f>'PG1'!G16</f>
        <v>0</v>
      </c>
      <c r="D11">
        <f>'PG1'!I16</f>
        <v>0</v>
      </c>
    </row>
    <row r="12" spans="1:4" x14ac:dyDescent="0.3">
      <c r="A12" t="str">
        <f>C1&amp;".e10.17"</f>
        <v>xxxx.e10.17</v>
      </c>
      <c r="B12">
        <f>'PG1'!E17</f>
        <v>0</v>
      </c>
      <c r="C12">
        <f>'PG1'!G17</f>
        <v>0</v>
      </c>
      <c r="D12">
        <f>'PG1'!I17</f>
        <v>0</v>
      </c>
    </row>
    <row r="13" spans="1:4" x14ac:dyDescent="0.3">
      <c r="A13" t="str">
        <f>C1&amp;".e10.18"</f>
        <v>xxxx.e10.18</v>
      </c>
      <c r="B13">
        <f>'PG1'!E18</f>
        <v>0</v>
      </c>
      <c r="C13">
        <f>'PG1'!G18</f>
        <v>0</v>
      </c>
      <c r="D13">
        <f>'PG1'!I18</f>
        <v>0</v>
      </c>
    </row>
    <row r="14" spans="1:4" x14ac:dyDescent="0.3">
      <c r="A14" t="str">
        <f>C1&amp;".e10.19"</f>
        <v>xxxx.e10.19</v>
      </c>
      <c r="B14">
        <f>'PG1'!E19</f>
        <v>0</v>
      </c>
      <c r="C14">
        <f>'PG1'!G19</f>
        <v>0</v>
      </c>
      <c r="D14">
        <f>'PG1'!I19</f>
        <v>0</v>
      </c>
    </row>
    <row r="15" spans="1:4" x14ac:dyDescent="0.3">
      <c r="A15" t="str">
        <f>C1&amp;".e10.1"</f>
        <v>xxxx.e10.1</v>
      </c>
      <c r="B15">
        <f>'PG1'!E20</f>
        <v>0</v>
      </c>
      <c r="C15">
        <f>'PG1'!G20</f>
        <v>0</v>
      </c>
      <c r="D15">
        <f>'PG1'!I20</f>
        <v>0</v>
      </c>
    </row>
    <row r="16" spans="1:4" x14ac:dyDescent="0.3">
      <c r="A16" t="str">
        <f>C1&amp;".e10.21"</f>
        <v>xxxx.e10.21</v>
      </c>
      <c r="B16">
        <f>'PG1'!E22</f>
        <v>0</v>
      </c>
      <c r="C16">
        <f>'PG1'!G22</f>
        <v>0</v>
      </c>
      <c r="D16">
        <f>'PG1'!I22</f>
        <v>0</v>
      </c>
    </row>
    <row r="17" spans="1:4" x14ac:dyDescent="0.3">
      <c r="A17" t="str">
        <f>C1&amp;".e10.2101"</f>
        <v>xxxx.e10.2101</v>
      </c>
      <c r="B17">
        <f>'PG1'!E23</f>
        <v>0</v>
      </c>
      <c r="C17">
        <f>'PG1'!G23</f>
        <v>0</v>
      </c>
      <c r="D17">
        <f>'PG1'!I23</f>
        <v>0</v>
      </c>
    </row>
    <row r="18" spans="1:4" x14ac:dyDescent="0.3">
      <c r="A18" t="str">
        <f>C1&amp;".e10.2102"</f>
        <v>xxxx.e10.2102</v>
      </c>
      <c r="B18">
        <f>'PG1'!E24</f>
        <v>0</v>
      </c>
      <c r="C18">
        <f>'PG1'!G24</f>
        <v>0</v>
      </c>
      <c r="D18">
        <f>'PG1'!I24</f>
        <v>0</v>
      </c>
    </row>
    <row r="19" spans="1:4" x14ac:dyDescent="0.3">
      <c r="A19" t="str">
        <f>C1&amp;".e10.2103"</f>
        <v>xxxx.e10.2103</v>
      </c>
      <c r="B19">
        <f>'PG1'!E25</f>
        <v>0</v>
      </c>
      <c r="C19">
        <f>'PG1'!G25</f>
        <v>0</v>
      </c>
      <c r="D19">
        <f>'PG1'!I25</f>
        <v>0</v>
      </c>
    </row>
    <row r="20" spans="1:4" x14ac:dyDescent="0.3">
      <c r="A20" t="str">
        <f>C1&amp;".e10.22"</f>
        <v>xxxx.e10.22</v>
      </c>
      <c r="B20">
        <f>'PG1'!E26</f>
        <v>0</v>
      </c>
      <c r="C20">
        <f>'PG1'!G26</f>
        <v>0</v>
      </c>
      <c r="D20">
        <f>'PG1'!I26</f>
        <v>0</v>
      </c>
    </row>
    <row r="21" spans="1:4" x14ac:dyDescent="0.3">
      <c r="A21" t="str">
        <f>C1&amp;".e10.23"</f>
        <v>xxxx.e10.23</v>
      </c>
      <c r="B21">
        <f>'PG1'!E27</f>
        <v>0</v>
      </c>
      <c r="C21">
        <f>'PG1'!G27</f>
        <v>0</v>
      </c>
      <c r="D21">
        <f>'PG1'!I27</f>
        <v>0</v>
      </c>
    </row>
    <row r="22" spans="1:4" x14ac:dyDescent="0.3">
      <c r="A22" t="str">
        <f>C1&amp;".e10.24"</f>
        <v>xxxx.e10.24</v>
      </c>
      <c r="B22">
        <f>'PG1'!E28</f>
        <v>0</v>
      </c>
      <c r="C22">
        <f>'PG1'!G28</f>
        <v>0</v>
      </c>
      <c r="D22">
        <f>'PG1'!I28</f>
        <v>0</v>
      </c>
    </row>
    <row r="23" spans="1:4" x14ac:dyDescent="0.3">
      <c r="A23" t="str">
        <f>C1&amp;".e10.25"</f>
        <v>xxxx.e10.25</v>
      </c>
      <c r="B23">
        <f>'PG1'!E29</f>
        <v>0</v>
      </c>
      <c r="C23">
        <f>'PG1'!G29</f>
        <v>0</v>
      </c>
      <c r="D23">
        <f>'PG1'!I29</f>
        <v>0</v>
      </c>
    </row>
    <row r="24" spans="1:4" x14ac:dyDescent="0.3">
      <c r="A24" t="str">
        <f>C1&amp;".e10.26"</f>
        <v>xxxx.e10.26</v>
      </c>
      <c r="B24">
        <f>'PG1'!E30</f>
        <v>0</v>
      </c>
      <c r="C24">
        <f>'PG1'!G30</f>
        <v>0</v>
      </c>
      <c r="D24">
        <f>'PG1'!I30</f>
        <v>0</v>
      </c>
    </row>
    <row r="25" spans="1:4" x14ac:dyDescent="0.3">
      <c r="A25" t="str">
        <f>C1&amp;".e10.27"</f>
        <v>xxxx.e10.27</v>
      </c>
      <c r="B25">
        <f>'PG1'!E31</f>
        <v>0</v>
      </c>
      <c r="C25">
        <f>'PG1'!G31</f>
        <v>0</v>
      </c>
      <c r="D25">
        <f>'PG1'!I31</f>
        <v>0</v>
      </c>
    </row>
    <row r="26" spans="1:4" x14ac:dyDescent="0.3">
      <c r="A26" t="str">
        <f>C1&amp;".e10.2"</f>
        <v>xxxx.e10.2</v>
      </c>
      <c r="B26">
        <f>'PG1'!E32</f>
        <v>0</v>
      </c>
      <c r="C26">
        <f>'PG1'!G32</f>
        <v>0</v>
      </c>
      <c r="D26">
        <f>'PG1'!I32</f>
        <v>0</v>
      </c>
    </row>
    <row r="27" spans="1:4" x14ac:dyDescent="0.3">
      <c r="A27" t="str">
        <f>C1&amp;".e10.31"</f>
        <v>xxxx.e10.31</v>
      </c>
      <c r="B27">
        <f>'PG1'!E34</f>
        <v>0</v>
      </c>
      <c r="C27">
        <f>'PG1'!G34</f>
        <v>0</v>
      </c>
      <c r="D27">
        <f>'PG1'!I34</f>
        <v>0</v>
      </c>
    </row>
    <row r="28" spans="1:4" x14ac:dyDescent="0.3">
      <c r="A28" t="str">
        <f>C1&amp;".e10.32"</f>
        <v>xxxx.e10.32</v>
      </c>
      <c r="B28">
        <f>'PG1'!E35</f>
        <v>0</v>
      </c>
      <c r="C28">
        <f>'PG1'!G35</f>
        <v>0</v>
      </c>
      <c r="D28">
        <f>'PG1'!I35</f>
        <v>0</v>
      </c>
    </row>
    <row r="29" spans="1:4" x14ac:dyDescent="0.3">
      <c r="A29" t="str">
        <f>C1&amp;".e10.33"</f>
        <v>xxxx.e10.33</v>
      </c>
      <c r="B29">
        <f>'PG1'!E36</f>
        <v>0</v>
      </c>
      <c r="C29">
        <f>'PG1'!G36</f>
        <v>0</v>
      </c>
      <c r="D29">
        <f>'PG1'!I36</f>
        <v>0</v>
      </c>
    </row>
    <row r="30" spans="1:4" x14ac:dyDescent="0.3">
      <c r="A30" t="str">
        <f>C1&amp;".e10.3301"</f>
        <v>xxxx.e10.3301</v>
      </c>
      <c r="B30">
        <f>'PG1'!E37</f>
        <v>0</v>
      </c>
      <c r="C30">
        <f>'PG1'!G37</f>
        <v>0</v>
      </c>
      <c r="D30">
        <f>'PG1'!I37</f>
        <v>0</v>
      </c>
    </row>
    <row r="31" spans="1:4" x14ac:dyDescent="0.3">
      <c r="A31" t="str">
        <f>C1&amp;".e10.3302"</f>
        <v>xxxx.e10.3302</v>
      </c>
      <c r="B31">
        <f>'PG1'!E38</f>
        <v>0</v>
      </c>
      <c r="C31">
        <f>'PG1'!G38</f>
        <v>0</v>
      </c>
      <c r="D31">
        <f>'PG1'!I38</f>
        <v>0</v>
      </c>
    </row>
    <row r="32" spans="1:4" x14ac:dyDescent="0.3">
      <c r="A32" t="str">
        <f>C1&amp;".e10.3303"</f>
        <v>xxxx.e10.3303</v>
      </c>
      <c r="B32">
        <f>'PG1'!E39</f>
        <v>0</v>
      </c>
      <c r="C32">
        <f>'PG1'!G39</f>
        <v>0</v>
      </c>
      <c r="D32">
        <f>'PG1'!I39</f>
        <v>0</v>
      </c>
    </row>
    <row r="33" spans="1:4" x14ac:dyDescent="0.3">
      <c r="A33" t="str">
        <f>C1&amp;".e10.34"</f>
        <v>xxxx.e10.34</v>
      </c>
      <c r="B33">
        <f>'PG1'!E40</f>
        <v>0</v>
      </c>
      <c r="C33">
        <f>'PG1'!G40</f>
        <v>0</v>
      </c>
      <c r="D33">
        <f>'PG1'!I40</f>
        <v>0</v>
      </c>
    </row>
    <row r="34" spans="1:4" x14ac:dyDescent="0.3">
      <c r="A34" t="str">
        <f>C1&amp;".e10.35"</f>
        <v>xxxx.e10.35</v>
      </c>
      <c r="B34">
        <f>'PG1'!E41</f>
        <v>0</v>
      </c>
      <c r="C34">
        <f>'PG1'!G41</f>
        <v>0</v>
      </c>
      <c r="D34">
        <f>'PG1'!I41</f>
        <v>0</v>
      </c>
    </row>
    <row r="35" spans="1:4" x14ac:dyDescent="0.3">
      <c r="A35" t="str">
        <f>C1&amp;".e10.3"</f>
        <v>xxxx.e10.3</v>
      </c>
      <c r="B35">
        <f>'PG1'!E42</f>
        <v>0</v>
      </c>
      <c r="C35">
        <f>'PG1'!G42</f>
        <v>0</v>
      </c>
      <c r="D35">
        <f>'PG1'!I42</f>
        <v>0</v>
      </c>
    </row>
    <row r="36" spans="1:4" x14ac:dyDescent="0.3">
      <c r="A36" t="str">
        <f>C1&amp;".e10.1101"</f>
        <v>xxxx.e10.1101</v>
      </c>
      <c r="B36">
        <f>'PG2'!F12</f>
        <v>0</v>
      </c>
      <c r="C36">
        <f>'PG2'!H12</f>
        <v>0</v>
      </c>
      <c r="D36">
        <f>'PG2'!J12</f>
        <v>0</v>
      </c>
    </row>
    <row r="37" spans="1:4" x14ac:dyDescent="0.3">
      <c r="A37" t="str">
        <f>C1&amp;".e10.1102"</f>
        <v>xxxx.e10.1102</v>
      </c>
      <c r="B37">
        <f>'PG2'!F13</f>
        <v>0</v>
      </c>
      <c r="C37">
        <f>'PG2'!H13</f>
        <v>0</v>
      </c>
      <c r="D37">
        <f>'PG2'!J13</f>
        <v>0</v>
      </c>
    </row>
    <row r="38" spans="1:4" x14ac:dyDescent="0.3">
      <c r="A38" t="str">
        <f>C1&amp;".e10.1103"</f>
        <v>xxxx.e10.1103</v>
      </c>
      <c r="B38">
        <f>'PG2'!F14</f>
        <v>0</v>
      </c>
      <c r="C38">
        <f>'PG2'!H14</f>
        <v>0</v>
      </c>
      <c r="D38">
        <f>'PG2'!J14</f>
        <v>0</v>
      </c>
    </row>
    <row r="39" spans="1:4" x14ac:dyDescent="0.3">
      <c r="A39" t="str">
        <f>C1&amp;".e10.1104"</f>
        <v>xxxx.e10.1104</v>
      </c>
      <c r="B39">
        <f>'PG2'!F15</f>
        <v>0</v>
      </c>
      <c r="C39">
        <f>'PG2'!H15</f>
        <v>0</v>
      </c>
      <c r="D39">
        <f>'PG2'!J15</f>
        <v>0</v>
      </c>
    </row>
    <row r="40" spans="1:4" x14ac:dyDescent="0.3">
      <c r="A40" t="str">
        <f>C1&amp;".e10.19"</f>
        <v>xxxx.e10.19</v>
      </c>
      <c r="B40">
        <f>'PG2'!F23</f>
        <v>0</v>
      </c>
      <c r="C40">
        <f>'PG2'!H23</f>
        <v>0</v>
      </c>
      <c r="D40">
        <f>'PG2'!J23</f>
        <v>0</v>
      </c>
    </row>
    <row r="41" spans="1:4" x14ac:dyDescent="0.3">
      <c r="A41" t="str">
        <f>C1&amp;".e10.190201"</f>
        <v>xxxx.e10.190201</v>
      </c>
      <c r="B41">
        <f>'PG2'!F24</f>
        <v>0</v>
      </c>
      <c r="C41">
        <f>'PG2'!H24</f>
        <v>0</v>
      </c>
      <c r="D41">
        <f>'PG2'!J24</f>
        <v>0</v>
      </c>
    </row>
    <row r="42" spans="1:4" x14ac:dyDescent="0.3">
      <c r="A42" t="str">
        <f>C1&amp;".e10.210101"</f>
        <v>xxxx.e10.210101</v>
      </c>
      <c r="B42">
        <f>'PG2'!F31</f>
        <v>0</v>
      </c>
      <c r="C42">
        <f>'PG2'!H31</f>
        <v>0</v>
      </c>
      <c r="D42">
        <f>'PG2'!J31</f>
        <v>0</v>
      </c>
    </row>
    <row r="43" spans="1:4" x14ac:dyDescent="0.3">
      <c r="A43" t="str">
        <f>C1&amp;".e10.21010101"</f>
        <v>xxxx.e10.21010101</v>
      </c>
      <c r="B43">
        <f>'PG2'!F32</f>
        <v>0</v>
      </c>
      <c r="C43">
        <f>'PG2'!H32</f>
        <v>0</v>
      </c>
      <c r="D43">
        <f>'PG2'!J32</f>
        <v>0</v>
      </c>
    </row>
    <row r="44" spans="1:4" x14ac:dyDescent="0.3">
      <c r="A44" t="str">
        <f>C1&amp;".e10.210102"</f>
        <v>xxxx.e10.210102</v>
      </c>
      <c r="B44">
        <f>'PG2'!F33</f>
        <v>0</v>
      </c>
      <c r="C44">
        <f>'PG2'!H33</f>
        <v>0</v>
      </c>
      <c r="D44">
        <f>'PG2'!J33</f>
        <v>0</v>
      </c>
    </row>
    <row r="45" spans="1:4" x14ac:dyDescent="0.3">
      <c r="A45" t="str">
        <f>C1&amp;".e10.21010201"</f>
        <v>xxxx.e10.21010201</v>
      </c>
      <c r="B45">
        <f>'PG2'!F34</f>
        <v>0</v>
      </c>
      <c r="C45">
        <f>'PG2'!H34</f>
        <v>0</v>
      </c>
      <c r="D45">
        <f>'PG2'!J34</f>
        <v>0</v>
      </c>
    </row>
    <row r="46" spans="1:4" x14ac:dyDescent="0.3">
      <c r="A46" t="str">
        <f>C1&amp;".e10.2402"</f>
        <v>xxxx.e10.2402</v>
      </c>
      <c r="B46">
        <f>'PG2'!F36</f>
        <v>0</v>
      </c>
      <c r="C46">
        <f>'PG2'!H36</f>
        <v>0</v>
      </c>
      <c r="D46">
        <f>'PG2'!J36</f>
        <v>0</v>
      </c>
    </row>
    <row r="47" spans="1:4" x14ac:dyDescent="0.3">
      <c r="A47" t="str">
        <f>C1&amp;".e10.2601"</f>
        <v>xxxx.e10.2601</v>
      </c>
      <c r="B47">
        <f>'PG2'!F38</f>
        <v>0</v>
      </c>
      <c r="C47">
        <f>'PG2'!H38</f>
        <v>0</v>
      </c>
      <c r="D47">
        <f>'PG2'!J38</f>
        <v>0</v>
      </c>
    </row>
    <row r="48" spans="1:4" x14ac:dyDescent="0.3">
      <c r="A48" t="str">
        <f>C1&amp;".e10.260701"</f>
        <v>xxxx.e10.260701</v>
      </c>
      <c r="B48">
        <f>'PG2'!F39</f>
        <v>0</v>
      </c>
      <c r="C48">
        <f>'PG2'!H39</f>
        <v>0</v>
      </c>
      <c r="D48">
        <f>'PG2'!J39</f>
        <v>0</v>
      </c>
    </row>
    <row r="49" spans="1:4" x14ac:dyDescent="0.3">
      <c r="A49" t="str">
        <f>C1&amp;".e10.7202"</f>
        <v>xxxx.e10.7202</v>
      </c>
      <c r="B49">
        <f>'PG3'!E12</f>
        <v>0</v>
      </c>
      <c r="C49">
        <f>'PG3'!G12</f>
        <v>0</v>
      </c>
      <c r="D49">
        <f>'PG3'!I12</f>
        <v>0</v>
      </c>
    </row>
    <row r="50" spans="1:4" x14ac:dyDescent="0.3">
      <c r="A50" t="str">
        <f>C1&amp;".e10.8201"</f>
        <v>xxxx.e10.8201</v>
      </c>
      <c r="B50">
        <f>'PG3'!E19</f>
        <v>0</v>
      </c>
      <c r="C50">
        <f>'PG3'!G19</f>
        <v>0</v>
      </c>
      <c r="D50">
        <f>'PG3'!I19</f>
        <v>0</v>
      </c>
    </row>
    <row r="51" spans="1:4" x14ac:dyDescent="0.3">
      <c r="A51" t="str">
        <f>C1&amp;".e10.820101"</f>
        <v>xxxx.e10.820101</v>
      </c>
      <c r="B51">
        <f>'PG3'!E20</f>
        <v>0</v>
      </c>
      <c r="C51">
        <f>'PG3'!G20</f>
        <v>0</v>
      </c>
      <c r="D51">
        <f>'PG3'!I20</f>
        <v>0</v>
      </c>
    </row>
    <row r="52" spans="1:4" x14ac:dyDescent="0.3">
      <c r="A52" t="s">
        <v>151</v>
      </c>
      <c r="B52" t="s">
        <v>148</v>
      </c>
    </row>
    <row r="53" spans="1:4" x14ac:dyDescent="0.3">
      <c r="A53" t="str">
        <f>C1&amp;".e10.1409"</f>
        <v>xxxx.e10.1409</v>
      </c>
      <c r="B53">
        <f>'PG2'!F21</f>
        <v>0</v>
      </c>
    </row>
    <row r="54" spans="1:4" x14ac:dyDescent="0.3">
      <c r="A54" t="s">
        <v>152</v>
      </c>
      <c r="B54" t="s">
        <v>150</v>
      </c>
    </row>
    <row r="55" spans="1:4" x14ac:dyDescent="0.3">
      <c r="A55" s="147" t="str">
        <f>C1&amp;".e10.a1"</f>
        <v>xxxx.e10.a1</v>
      </c>
      <c r="B55">
        <f>LAR_FORM_NEW!H9</f>
        <v>0</v>
      </c>
    </row>
    <row r="56" spans="1:4" x14ac:dyDescent="0.3">
      <c r="A56" s="147" t="str">
        <f>C1&amp;".e10.a2"</f>
        <v>xxxx.e10.a2</v>
      </c>
      <c r="B56">
        <f>LAR_FORM_NEW!H10</f>
        <v>0</v>
      </c>
    </row>
    <row r="57" spans="1:4" x14ac:dyDescent="0.3">
      <c r="A57" s="147" t="str">
        <f>C1&amp;".e10.a21"</f>
        <v>xxxx.e10.a21</v>
      </c>
      <c r="B57">
        <f>LAR_FORM_NEW!H11</f>
        <v>0</v>
      </c>
    </row>
    <row r="58" spans="1:4" x14ac:dyDescent="0.3">
      <c r="A58" s="147" t="str">
        <f>C1&amp;".e10.a22"</f>
        <v>xxxx.e10.a22</v>
      </c>
      <c r="B58">
        <f>LAR_FORM_NEW!H12</f>
        <v>0</v>
      </c>
    </row>
    <row r="59" spans="1:4" x14ac:dyDescent="0.3">
      <c r="A59" s="147" t="str">
        <f>C1&amp;".e10.a23"</f>
        <v>xxxx.e10.a23</v>
      </c>
      <c r="B59">
        <f>LAR_FORM_NEW!H13</f>
        <v>0</v>
      </c>
    </row>
    <row r="60" spans="1:4" x14ac:dyDescent="0.3">
      <c r="A60" s="147" t="str">
        <f>C1&amp;".e10.a24"</f>
        <v>xxxx.e10.a24</v>
      </c>
      <c r="B60">
        <f>LAR_FORM_NEW!H14</f>
        <v>0</v>
      </c>
    </row>
    <row r="61" spans="1:4" x14ac:dyDescent="0.3">
      <c r="A61" s="147" t="str">
        <f>C1&amp;".e10.a3"</f>
        <v>xxxx.e10.a3</v>
      </c>
      <c r="B61">
        <f>LAR_FORM_NEW!H15</f>
        <v>0</v>
      </c>
    </row>
    <row r="62" spans="1:4" x14ac:dyDescent="0.3">
      <c r="A62" s="147" t="str">
        <f>C1&amp;".e10.a4"</f>
        <v>xxxx.e10.a4</v>
      </c>
      <c r="B62">
        <f>LAR_FORM_NEW!H16</f>
        <v>0</v>
      </c>
    </row>
    <row r="63" spans="1:4" x14ac:dyDescent="0.3">
      <c r="A63" s="147" t="str">
        <f>C1&amp;".e10.a5"</f>
        <v>xxxx.e10.a5</v>
      </c>
      <c r="B63">
        <f>LAR_FORM_NEW!H17</f>
        <v>0</v>
      </c>
    </row>
    <row r="64" spans="1:4" x14ac:dyDescent="0.3">
      <c r="A64" s="147" t="str">
        <f>C1&amp;".e10.a6"</f>
        <v>xxxx.e10.a6</v>
      </c>
      <c r="B64">
        <f>LAR_FORM_NEW!H18</f>
        <v>0</v>
      </c>
    </row>
    <row r="65" spans="1:2" x14ac:dyDescent="0.3">
      <c r="A65" s="147" t="str">
        <f>C1&amp;".e10.a61"</f>
        <v>xxxx.e10.a61</v>
      </c>
      <c r="B65">
        <f>LAR_FORM_NEW!H20</f>
        <v>0</v>
      </c>
    </row>
    <row r="66" spans="1:2" x14ac:dyDescent="0.3">
      <c r="A66" s="147" t="str">
        <f>C1&amp;".e10.a62"</f>
        <v>xxxx.e10.a62</v>
      </c>
      <c r="B66">
        <f>LAR_FORM_NEW!H21</f>
        <v>0</v>
      </c>
    </row>
    <row r="67" spans="1:2" x14ac:dyDescent="0.3">
      <c r="A67" s="147" t="str">
        <f>C1&amp;".e10.a63"</f>
        <v>xxxx.e10.a63</v>
      </c>
      <c r="B67">
        <f>LAR_FORM_NEW!H22</f>
        <v>0</v>
      </c>
    </row>
    <row r="68" spans="1:2" x14ac:dyDescent="0.3">
      <c r="A68" s="147" t="str">
        <f>C1&amp;".e10.a7"</f>
        <v>xxxx.e10.a7</v>
      </c>
      <c r="B68">
        <f>LAR_FORM_NEW!H23</f>
        <v>0</v>
      </c>
    </row>
    <row r="69" spans="1:2" x14ac:dyDescent="0.3">
      <c r="A69" s="147" t="str">
        <f>C1&amp;".e10.l1"</f>
        <v>xxxx.e10.l1</v>
      </c>
      <c r="B69">
        <f>LAR_FORM_NEW!H27</f>
        <v>0</v>
      </c>
    </row>
    <row r="70" spans="1:2" x14ac:dyDescent="0.3">
      <c r="A70" s="147" t="str">
        <f>C1&amp;".e10.l11"</f>
        <v>xxxx.e10.l11</v>
      </c>
      <c r="B70">
        <f>LAR_FORM_NEW!H28</f>
        <v>0</v>
      </c>
    </row>
    <row r="71" spans="1:2" x14ac:dyDescent="0.3">
      <c r="A71" s="147" t="str">
        <f>C1&amp;".e10.l12"</f>
        <v>xxxx.e10.l12</v>
      </c>
      <c r="B71">
        <f>LAR_FORM_NEW!H29</f>
        <v>0</v>
      </c>
    </row>
    <row r="72" spans="1:2" x14ac:dyDescent="0.3">
      <c r="A72" s="147" t="str">
        <f>C1&amp;".e10.l13"</f>
        <v>xxxx.e10.l13</v>
      </c>
      <c r="B72">
        <f>LAR_FORM_NEW!H30</f>
        <v>0</v>
      </c>
    </row>
    <row r="73" spans="1:2" x14ac:dyDescent="0.3">
      <c r="A73" s="147" t="str">
        <f>C1&amp;".e10.l14"</f>
        <v>xxxx.e10.l14</v>
      </c>
      <c r="B73">
        <f>LAR_FORM_NEW!H31</f>
        <v>0</v>
      </c>
    </row>
    <row r="74" spans="1:2" x14ac:dyDescent="0.3">
      <c r="A74" s="147" t="str">
        <f>C1&amp;".e10.l2"</f>
        <v>xxxx.e10.l2</v>
      </c>
      <c r="B74">
        <f>LAR_FORM_NEW!H32</f>
        <v>0</v>
      </c>
    </row>
    <row r="75" spans="1:2" x14ac:dyDescent="0.3">
      <c r="A75" s="147" t="str">
        <f>C1&amp;".e10.l3"</f>
        <v>xxxx.e10.l3</v>
      </c>
      <c r="B75">
        <f>LAR_FORM_NEW!H33</f>
        <v>0</v>
      </c>
    </row>
    <row r="76" spans="1:2" x14ac:dyDescent="0.3">
      <c r="A76" s="147" t="str">
        <f>C1&amp;".e10.l4"</f>
        <v>xxxx.e10.l4</v>
      </c>
      <c r="B76">
        <f>LAR_FORM_NEW!H34</f>
        <v>0</v>
      </c>
    </row>
    <row r="77" spans="1:2" x14ac:dyDescent="0.3">
      <c r="A77" s="147" t="str">
        <f>C1&amp;".e10.l41"</f>
        <v>xxxx.e10.l41</v>
      </c>
      <c r="B77">
        <f>LAR_FORM_NEW!H35</f>
        <v>0</v>
      </c>
    </row>
    <row r="78" spans="1:2" x14ac:dyDescent="0.3">
      <c r="A78" s="147" t="str">
        <f>C1&amp;".e10.l42"</f>
        <v>xxxx.e10.l42</v>
      </c>
      <c r="B78">
        <f>LAR_FORM_NEW!H36</f>
        <v>0</v>
      </c>
    </row>
    <row r="79" spans="1:2" x14ac:dyDescent="0.3">
      <c r="A79" s="147" t="str">
        <f>C1&amp;".e10.l43"</f>
        <v>xxxx.e10.l43</v>
      </c>
      <c r="B79">
        <f>LAR_FORM_NEW!H37</f>
        <v>0</v>
      </c>
    </row>
    <row r="80" spans="1:2" x14ac:dyDescent="0.3">
      <c r="A80" s="147" t="str">
        <f>C1&amp;".e10.l44"</f>
        <v>xxxx.e10.l44</v>
      </c>
      <c r="B80">
        <f>LAR_FORM_NEW!H38</f>
        <v>0</v>
      </c>
    </row>
    <row r="81" spans="1:2" x14ac:dyDescent="0.3">
      <c r="A81" s="147" t="str">
        <f>C1&amp;".e10.l45"</f>
        <v>xxxx.e10.l45</v>
      </c>
      <c r="B81">
        <f>LAR_FORM_NEW!H39</f>
        <v>0</v>
      </c>
    </row>
    <row r="82" spans="1:2" x14ac:dyDescent="0.3">
      <c r="A82" s="147" t="str">
        <f>C1&amp;".e10.l5"</f>
        <v>xxxx.e10.l5</v>
      </c>
      <c r="B82">
        <f>LAR_FORM_NEW!H40</f>
        <v>0</v>
      </c>
    </row>
  </sheetData>
  <sheetProtection password="EC4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2"/>
  <sheetViews>
    <sheetView workbookViewId="0">
      <selection activeCell="H7" sqref="H7"/>
    </sheetView>
  </sheetViews>
  <sheetFormatPr defaultRowHeight="15" customHeight="1" x14ac:dyDescent="0.3"/>
  <cols>
    <col min="1" max="1" width="42.88671875" style="154" customWidth="1"/>
  </cols>
  <sheetData>
    <row r="1" spans="1:5" ht="15" customHeight="1" thickBot="1" x14ac:dyDescent="0.35">
      <c r="A1" s="152" t="s">
        <v>145</v>
      </c>
      <c r="B1" s="148" t="s">
        <v>146</v>
      </c>
      <c r="C1" s="149" t="str">
        <f>'PG1'!C5</f>
        <v>xxxx</v>
      </c>
      <c r="D1" s="150" t="str">
        <f>'PG1'!F7</f>
        <v>n</v>
      </c>
      <c r="E1" s="151"/>
    </row>
    <row r="2" spans="1:5" ht="15" customHeight="1" x14ac:dyDescent="0.3">
      <c r="A2" s="152">
        <f>'PG1'!C6</f>
        <v>27</v>
      </c>
      <c r="B2" s="148"/>
      <c r="C2" s="148"/>
      <c r="D2" s="148"/>
      <c r="E2" s="151"/>
    </row>
    <row r="3" spans="1:5" ht="15" customHeight="1" x14ac:dyDescent="0.3">
      <c r="A3" s="152">
        <f>'PG1'!F6</f>
        <v>2</v>
      </c>
      <c r="B3" s="148"/>
      <c r="C3" s="148"/>
      <c r="D3" s="148"/>
      <c r="E3" s="151"/>
    </row>
    <row r="4" spans="1:5" ht="15" customHeight="1" x14ac:dyDescent="0.3">
      <c r="A4" s="153">
        <f>0+'PG1'!$H$6</f>
        <v>13</v>
      </c>
      <c r="B4" s="148"/>
      <c r="C4" s="148"/>
      <c r="D4" s="148"/>
      <c r="E4" s="151"/>
    </row>
    <row r="5" spans="1:5" ht="15" customHeight="1" x14ac:dyDescent="0.3">
      <c r="A5" s="154" t="s">
        <v>147</v>
      </c>
      <c r="B5" s="151" t="s">
        <v>153</v>
      </c>
      <c r="C5" s="151" t="s">
        <v>154</v>
      </c>
      <c r="D5" s="151"/>
      <c r="E5" s="151"/>
    </row>
    <row r="6" spans="1:5" ht="15" customHeight="1" x14ac:dyDescent="0.3">
      <c r="A6" s="147" t="str">
        <f>C1&amp;".e10.11"</f>
        <v>xxxx.e10.11</v>
      </c>
      <c r="B6" s="155">
        <f>LAR_FORM_NEW!$C$5</f>
        <v>0</v>
      </c>
      <c r="C6" s="151">
        <f>LAR_FORM_NEW!$D$5</f>
        <v>0</v>
      </c>
      <c r="D6" s="151"/>
      <c r="E6" s="151"/>
    </row>
    <row r="7" spans="1:5" ht="15" customHeight="1" x14ac:dyDescent="0.3">
      <c r="A7" s="147" t="str">
        <f>C1&amp;".e10.1103"</f>
        <v>xxxx.e10.1103</v>
      </c>
      <c r="B7" s="151">
        <f>LAR_FORM_NEW!$C$8</f>
        <v>0</v>
      </c>
      <c r="C7" s="151">
        <f>LAR_FORM_NEW!$D$8</f>
        <v>0</v>
      </c>
      <c r="D7" s="151"/>
      <c r="E7" s="151"/>
    </row>
    <row r="8" spans="1:5" ht="15" customHeight="1" x14ac:dyDescent="0.3">
      <c r="A8" s="147" t="str">
        <f>C1&amp;".e10.110301"</f>
        <v>xxxx.e10.110301</v>
      </c>
      <c r="B8" s="151">
        <f>LAR_FORM_NEW!$C$9</f>
        <v>0</v>
      </c>
      <c r="C8" s="151">
        <f>LAR_FORM_NEW!$D$9</f>
        <v>0</v>
      </c>
      <c r="D8" s="151"/>
      <c r="E8" s="151"/>
    </row>
    <row r="9" spans="1:5" ht="15" customHeight="1" x14ac:dyDescent="0.3">
      <c r="A9" s="147" t="str">
        <f>C1&amp;".e10.1104"</f>
        <v>xxxx.e10.1104</v>
      </c>
      <c r="B9" s="151">
        <f>LAR_FORM_NEW!$C$10</f>
        <v>0</v>
      </c>
      <c r="C9" s="151">
        <f>LAR_FORM_NEW!$D$10</f>
        <v>0</v>
      </c>
      <c r="D9" s="151"/>
      <c r="E9" s="151"/>
    </row>
    <row r="10" spans="1:5" ht="15" customHeight="1" x14ac:dyDescent="0.3">
      <c r="A10" s="147" t="str">
        <f>C1&amp;".e10.12"</f>
        <v>xxxx.e10.12</v>
      </c>
      <c r="B10" s="151">
        <f>LAR_FORM_NEW!$C$11</f>
        <v>0</v>
      </c>
      <c r="C10" s="151">
        <f>LAR_FORM_NEW!$D$11</f>
        <v>0</v>
      </c>
      <c r="D10" s="151"/>
      <c r="E10" s="151"/>
    </row>
    <row r="11" spans="1:5" ht="15" customHeight="1" x14ac:dyDescent="0.3">
      <c r="A11" s="147" t="str">
        <f>C1&amp;".e10.13"</f>
        <v>xxxx.e10.13</v>
      </c>
      <c r="B11" s="151">
        <f>LAR_FORM_NEW!$C$12</f>
        <v>0</v>
      </c>
      <c r="C11" s="151">
        <f>LAR_FORM_NEW!$D$12</f>
        <v>0</v>
      </c>
      <c r="D11" s="151"/>
      <c r="E11" s="151"/>
    </row>
    <row r="12" spans="1:5" ht="11.25" customHeight="1" x14ac:dyDescent="0.3">
      <c r="A12" s="147" t="str">
        <f>C1&amp;".e10.1301"</f>
        <v>xxxx.e10.1301</v>
      </c>
      <c r="B12" s="151">
        <f>LAR_FORM_NEW!$C$13</f>
        <v>0</v>
      </c>
      <c r="C12" s="151">
        <f>LAR_FORM_NEW!$D$13</f>
        <v>0</v>
      </c>
      <c r="D12" s="151"/>
      <c r="E12" s="151"/>
    </row>
    <row r="13" spans="1:5" ht="15" customHeight="1" x14ac:dyDescent="0.3">
      <c r="A13" s="147" t="str">
        <f>C1&amp;".e10.1302"</f>
        <v>xxxx.e10.1302</v>
      </c>
      <c r="B13" s="151">
        <f>LAR_FORM_NEW!$C$14</f>
        <v>0</v>
      </c>
      <c r="C13" s="151">
        <f>LAR_FORM_NEW!$D$14</f>
        <v>0</v>
      </c>
      <c r="D13" s="151"/>
      <c r="E13" s="151"/>
    </row>
    <row r="14" spans="1:5" ht="15" customHeight="1" x14ac:dyDescent="0.3">
      <c r="A14" s="147" t="str">
        <f>C1&amp;".e10.1302_gott"</f>
        <v>xxxx.e10.1302_gott</v>
      </c>
      <c r="B14" s="151">
        <f>LAR_FORM_NEW!$C$15</f>
        <v>0</v>
      </c>
      <c r="C14" s="151">
        <f>LAR_FORM_NEW!$D$15</f>
        <v>0</v>
      </c>
      <c r="D14" s="151"/>
      <c r="E14" s="151"/>
    </row>
    <row r="15" spans="1:5" ht="15" customHeight="1" x14ac:dyDescent="0.3">
      <c r="A15" s="147" t="str">
        <f>C1&amp;".e10.1307"</f>
        <v>xxxx.e10.1307</v>
      </c>
      <c r="B15" s="151">
        <f>LAR_FORM_NEW!$C$16</f>
        <v>0</v>
      </c>
      <c r="C15" s="151">
        <f>LAR_FORM_NEW!$D$16</f>
        <v>0</v>
      </c>
      <c r="D15" s="151"/>
      <c r="E15" s="151"/>
    </row>
    <row r="16" spans="1:5" ht="15" customHeight="1" x14ac:dyDescent="0.3">
      <c r="A16" s="147" t="str">
        <f>C1&amp;".e10.130801"</f>
        <v>xxxx.e10.130801</v>
      </c>
      <c r="B16" s="151">
        <f>LAR_FORM_NEW!$C$17</f>
        <v>0</v>
      </c>
      <c r="C16" s="151">
        <f>LAR_FORM_NEW!$D$17</f>
        <v>0</v>
      </c>
      <c r="D16" s="151"/>
      <c r="E16" s="151"/>
    </row>
    <row r="17" spans="1:5" ht="15" customHeight="1" x14ac:dyDescent="0.3">
      <c r="A17" s="147" t="str">
        <f>C1&amp;".e10.130802"</f>
        <v>xxxx.e10.130802</v>
      </c>
      <c r="B17" s="151">
        <f>LAR_FORM_NEW!$C$18</f>
        <v>0</v>
      </c>
      <c r="C17" s="151">
        <f>LAR_FORM_NEW!$D$18</f>
        <v>0</v>
      </c>
      <c r="D17" s="151"/>
      <c r="E17" s="151"/>
    </row>
    <row r="18" spans="1:5" ht="15" customHeight="1" x14ac:dyDescent="0.3">
      <c r="A18" s="147" t="str">
        <f>C1&amp;".e10.16"</f>
        <v>xxxx.e10.16</v>
      </c>
      <c r="B18" s="151">
        <f>LAR_FORM_NEW!$C$29</f>
        <v>0</v>
      </c>
      <c r="C18" s="151">
        <f>LAR_FORM_NEW!$D$29</f>
        <v>0</v>
      </c>
      <c r="D18" s="151"/>
      <c r="E18" s="151"/>
    </row>
    <row r="19" spans="1:5" ht="15" customHeight="1" x14ac:dyDescent="0.3">
      <c r="A19" s="147" t="str">
        <f>C1&amp;".e10.17"</f>
        <v>xxxx.e10.17</v>
      </c>
      <c r="B19" s="151">
        <f>LAR_FORM_NEW!$C$30</f>
        <v>0</v>
      </c>
      <c r="C19" s="151">
        <f>LAR_FORM_NEW!$D$30</f>
        <v>0</v>
      </c>
      <c r="D19" s="151"/>
      <c r="E19" s="151"/>
    </row>
    <row r="20" spans="1:5" ht="15" customHeight="1" x14ac:dyDescent="0.3">
      <c r="A20" s="147" t="str">
        <f>C1&amp;".e10.oth_inv"</f>
        <v>xxxx.e10.oth_inv</v>
      </c>
      <c r="B20" s="151">
        <f>LAR_FORM_NEW!$C$19</f>
        <v>0</v>
      </c>
      <c r="C20" s="151">
        <f>LAR_FORM_NEW!$D$19</f>
        <v>0</v>
      </c>
      <c r="D20" s="151"/>
      <c r="E20" s="151"/>
    </row>
    <row r="21" spans="1:5" ht="15" customHeight="1" x14ac:dyDescent="0.3">
      <c r="A21" s="147" t="str">
        <f>C1&amp;".e10.1902"</f>
        <v>xxxx.e10.1902</v>
      </c>
      <c r="B21" s="151">
        <f>LAR_FORM_NEW!$C$33</f>
        <v>0</v>
      </c>
      <c r="C21" s="151">
        <f>LAR_FORM_NEW!$D$33</f>
        <v>0</v>
      </c>
      <c r="D21" s="151"/>
      <c r="E21" s="151"/>
    </row>
    <row r="22" spans="1:5" ht="15" customHeight="1" x14ac:dyDescent="0.3">
      <c r="A22" s="154" t="s">
        <v>151</v>
      </c>
      <c r="B22" s="151" t="s">
        <v>153</v>
      </c>
      <c r="C22" s="151" t="s">
        <v>155</v>
      </c>
      <c r="D22" s="151"/>
      <c r="E22" s="151"/>
    </row>
    <row r="23" spans="1:5" ht="15" customHeight="1" x14ac:dyDescent="0.3">
      <c r="A23" s="147" t="str">
        <f>C1&amp;".e10.1501"</f>
        <v>xxxx.e10.1501</v>
      </c>
      <c r="B23" s="151">
        <f>LAR_FORM_NEW!$C$25</f>
        <v>0</v>
      </c>
      <c r="C23" s="151">
        <f>LAR_FORM_NEW!$E$25</f>
        <v>0</v>
      </c>
      <c r="D23" s="151"/>
      <c r="E23" s="151"/>
    </row>
    <row r="24" spans="1:5" ht="15" customHeight="1" x14ac:dyDescent="0.3">
      <c r="A24" s="147" t="str">
        <f>C1&amp;".e10.1502"</f>
        <v>xxxx.e10.1502</v>
      </c>
      <c r="B24" s="151">
        <f>LAR_FORM_NEW!$C$26</f>
        <v>0</v>
      </c>
      <c r="C24" s="151">
        <f>LAR_FORM_NEW!$E$26</f>
        <v>0</v>
      </c>
      <c r="D24" s="151"/>
      <c r="E24" s="151"/>
    </row>
    <row r="25" spans="1:5" ht="15" customHeight="1" x14ac:dyDescent="0.3">
      <c r="A25" s="147" t="str">
        <f>C1&amp;".e10.1504"</f>
        <v>xxxx.e10.1504</v>
      </c>
      <c r="B25" s="151">
        <f>LAR_FORM_NEW!$C$27</f>
        <v>0</v>
      </c>
      <c r="C25" s="151">
        <f>LAR_FORM_NEW!$E$27</f>
        <v>0</v>
      </c>
      <c r="D25" s="151"/>
      <c r="E25" s="151"/>
    </row>
    <row r="26" spans="1:5" ht="15" customHeight="1" x14ac:dyDescent="0.3">
      <c r="A26" s="147" t="str">
        <f>C1&amp;".e10.1506"</f>
        <v>xxxx.e10.1506</v>
      </c>
      <c r="B26" s="151">
        <f>LAR_FORM_NEW!$C$28</f>
        <v>0</v>
      </c>
      <c r="C26" s="151">
        <f>LAR_FORM_NEW!$E$28</f>
        <v>0</v>
      </c>
      <c r="D26" s="151"/>
      <c r="E26" s="151"/>
    </row>
    <row r="27" spans="1:5" ht="15" customHeight="1" x14ac:dyDescent="0.3">
      <c r="A27" s="147" t="s">
        <v>152</v>
      </c>
      <c r="B27" s="151" t="s">
        <v>153</v>
      </c>
      <c r="C27" s="151"/>
      <c r="D27" s="151"/>
      <c r="E27" s="151"/>
    </row>
    <row r="28" spans="1:5" ht="15" customHeight="1" x14ac:dyDescent="0.3">
      <c r="A28" s="147" t="str">
        <f>C1&amp;".e10.oth_ass"</f>
        <v>xxxx.e10.oth_ass</v>
      </c>
      <c r="B28" s="151">
        <f>LAR_FORM_NEW!$C$31</f>
        <v>0</v>
      </c>
      <c r="C28" s="151">
        <f>LAR_FORM_NEW!$D$31</f>
        <v>0</v>
      </c>
      <c r="D28" s="151"/>
      <c r="E28" s="151"/>
    </row>
    <row r="29" spans="1:5" ht="15" customHeight="1" x14ac:dyDescent="0.3">
      <c r="A29" s="147" t="str">
        <f>C1&amp;".e10.1"</f>
        <v>xxxx.e10.1</v>
      </c>
      <c r="B29" s="151">
        <f>LAR_FORM_NEW!$C$34</f>
        <v>0</v>
      </c>
      <c r="C29" s="151"/>
      <c r="D29" s="151"/>
      <c r="E29" s="151"/>
    </row>
    <row r="30" spans="1:5" ht="15" customHeight="1" x14ac:dyDescent="0.3">
      <c r="A30" s="147" t="str">
        <f>C1&amp;".e10.1101"</f>
        <v>xxxx.e10.1101</v>
      </c>
      <c r="B30" s="151">
        <f>LAR_FORM_NEW!$C$7</f>
        <v>0</v>
      </c>
      <c r="C30" s="151"/>
      <c r="D30" s="151"/>
      <c r="E30" s="151"/>
    </row>
    <row r="31" spans="1:5" ht="15" customHeight="1" x14ac:dyDescent="0.3">
      <c r="A31" s="147" t="str">
        <f>C1&amp;".e10.1103"</f>
        <v>xxxx.e10.1103</v>
      </c>
      <c r="B31" s="151">
        <f>LAR_FORM_NEW!$C$8</f>
        <v>0</v>
      </c>
      <c r="C31" s="151"/>
      <c r="D31" s="151"/>
      <c r="E31" s="151"/>
    </row>
    <row r="32" spans="1:5" ht="15" customHeight="1" x14ac:dyDescent="0.3">
      <c r="A32" s="147" t="str">
        <f>C1&amp;".e10.110301"</f>
        <v>xxxx.e10.110301</v>
      </c>
      <c r="B32" s="151">
        <f>LAR_FORM_NEW!$C$9</f>
        <v>0</v>
      </c>
      <c r="C32" s="151"/>
      <c r="D32" s="151"/>
      <c r="E32" s="151"/>
    </row>
    <row r="33" spans="1:5" ht="15" customHeight="1" x14ac:dyDescent="0.3">
      <c r="A33" s="147" t="str">
        <f>C1&amp;".e10.14"</f>
        <v>xxxx.e10.14</v>
      </c>
      <c r="B33" s="151">
        <f>LAR_FORM_NEW!$C$20</f>
        <v>0</v>
      </c>
      <c r="C33" s="151"/>
      <c r="D33" s="151"/>
      <c r="E33" s="151"/>
    </row>
    <row r="34" spans="1:5" ht="15" customHeight="1" x14ac:dyDescent="0.3">
      <c r="A34" s="147" t="str">
        <f>C1&amp;".e10.140105"</f>
        <v>xxxx.e10.140105</v>
      </c>
      <c r="B34" s="151">
        <f>LAR_FORM_NEW!$C$22</f>
        <v>0</v>
      </c>
      <c r="C34" s="151"/>
      <c r="D34" s="151"/>
      <c r="E34" s="151"/>
    </row>
    <row r="35" spans="1:5" ht="15" customHeight="1" x14ac:dyDescent="0.3">
      <c r="A35" s="147" t="str">
        <f>C1&amp;".e10.15"</f>
        <v>xxxx.e10.15</v>
      </c>
      <c r="B35" s="151">
        <f>LAR_FORM_NEW!$C$23</f>
        <v>0</v>
      </c>
      <c r="C35" s="151"/>
      <c r="D35" s="151"/>
      <c r="E35" s="151"/>
    </row>
    <row r="36" spans="1:5" ht="15" customHeight="1" x14ac:dyDescent="0.3">
      <c r="A36" s="147" t="str">
        <f>C1&amp;".e10.21"</f>
        <v>xxxx.e10.21</v>
      </c>
      <c r="B36" s="151">
        <f>LAR_FORM_NEW!$C$37</f>
        <v>0</v>
      </c>
      <c r="C36" s="151"/>
      <c r="D36" s="151"/>
      <c r="E36" s="151"/>
    </row>
    <row r="37" spans="1:5" ht="15" customHeight="1" x14ac:dyDescent="0.3">
      <c r="A37" s="147" t="str">
        <f>C1&amp;".e10.22"</f>
        <v>xxxx.e10.22</v>
      </c>
      <c r="B37" s="151">
        <f>LAR_FORM_NEW!$C$38</f>
        <v>0</v>
      </c>
      <c r="C37" s="151"/>
      <c r="D37" s="151"/>
      <c r="E37" s="151"/>
    </row>
    <row r="38" spans="1:5" ht="15" customHeight="1" x14ac:dyDescent="0.3">
      <c r="A38" s="147" t="str">
        <f>C1&amp;".e10.23"</f>
        <v>xxxx.e10.23</v>
      </c>
      <c r="B38" s="151">
        <f>LAR_FORM_NEW!$C$39</f>
        <v>0</v>
      </c>
      <c r="C38" s="151"/>
      <c r="D38" s="151"/>
      <c r="E38" s="151"/>
    </row>
    <row r="39" spans="1:5" ht="15" customHeight="1" x14ac:dyDescent="0.3">
      <c r="A39" s="147" t="str">
        <f>C1&amp;".e10.24"</f>
        <v>xxxx.e10.24</v>
      </c>
      <c r="B39" s="151">
        <f>LAR_FORM_NEW!$C$40</f>
        <v>0</v>
      </c>
      <c r="C39" s="151"/>
      <c r="D39" s="151"/>
      <c r="E39" s="151"/>
    </row>
    <row r="40" spans="1:5" ht="15" customHeight="1" x14ac:dyDescent="0.3">
      <c r="A40" s="147" t="str">
        <f>C1&amp;".e10.2401"</f>
        <v>xxxx.e10.2401</v>
      </c>
      <c r="B40" s="151">
        <f>LAR_FORM_NEW!$C$42</f>
        <v>0</v>
      </c>
      <c r="C40" s="151"/>
      <c r="D40" s="151"/>
      <c r="E40" s="151"/>
    </row>
    <row r="41" spans="1:5" ht="15" customHeight="1" x14ac:dyDescent="0.3">
      <c r="A41" s="147" t="str">
        <f>C1&amp;".e10.2402"</f>
        <v>xxxx.e10.2402</v>
      </c>
      <c r="B41" s="151">
        <f>LAR_FORM_NEW!$C$43</f>
        <v>0</v>
      </c>
      <c r="C41" s="151"/>
      <c r="D41" s="151"/>
      <c r="E41" s="151"/>
    </row>
    <row r="42" spans="1:5" ht="15" customHeight="1" x14ac:dyDescent="0.3">
      <c r="A42" s="147" t="str">
        <f>C1&amp;".e10.2403"</f>
        <v>xxxx.e10.2403</v>
      </c>
      <c r="B42" s="151">
        <f>LAR_FORM_NEW!$C$44</f>
        <v>0</v>
      </c>
      <c r="C42" s="151"/>
      <c r="D42" s="151"/>
      <c r="E42" s="151"/>
    </row>
    <row r="43" spans="1:5" ht="15" customHeight="1" x14ac:dyDescent="0.3">
      <c r="A43" s="147" t="str">
        <f>C1&amp;".e10.25"</f>
        <v>xxxx.e10.25</v>
      </c>
      <c r="B43" s="151">
        <f>LAR_FORM_NEW!$C$45</f>
        <v>0</v>
      </c>
      <c r="C43" s="151"/>
      <c r="D43" s="151"/>
      <c r="E43" s="151"/>
    </row>
    <row r="44" spans="1:5" ht="15" customHeight="1" x14ac:dyDescent="0.3">
      <c r="A44" s="147" t="str">
        <f>C1&amp;".e10.26"</f>
        <v>xxxx.e10.26</v>
      </c>
      <c r="B44" s="151">
        <f>LAR_FORM_NEW!$C$46</f>
        <v>0</v>
      </c>
      <c r="C44" s="151"/>
      <c r="D44" s="151"/>
      <c r="E44" s="151"/>
    </row>
    <row r="45" spans="1:5" ht="15" customHeight="1" x14ac:dyDescent="0.3">
      <c r="A45" s="147" t="str">
        <f>C1&amp;".e10.2605"</f>
        <v>xxxx.e10.2605</v>
      </c>
      <c r="B45" s="151">
        <f>LAR_FORM_NEW!$C$48</f>
        <v>0</v>
      </c>
      <c r="C45" s="151"/>
      <c r="D45" s="151"/>
      <c r="E45" s="151"/>
    </row>
    <row r="46" spans="1:5" ht="15" customHeight="1" x14ac:dyDescent="0.3">
      <c r="A46" s="147" t="str">
        <f>C1&amp;".e10.2607"</f>
        <v>xxxx.e10.2607</v>
      </c>
      <c r="B46" s="151">
        <f>LAR_FORM_NEW!$C$49</f>
        <v>0</v>
      </c>
      <c r="C46" s="151"/>
      <c r="D46" s="151"/>
      <c r="E46" s="151"/>
    </row>
    <row r="47" spans="1:5" ht="15" customHeight="1" x14ac:dyDescent="0.3">
      <c r="A47" s="147" t="str">
        <f>C1&amp;".e10.27"</f>
        <v>xxxx.e10.27</v>
      </c>
      <c r="B47" s="151">
        <f>LAR_FORM_NEW!$C$50</f>
        <v>0</v>
      </c>
      <c r="C47" s="151"/>
      <c r="D47" s="151"/>
      <c r="E47" s="151"/>
    </row>
    <row r="48" spans="1:5" ht="15" customHeight="1" x14ac:dyDescent="0.3">
      <c r="A48" s="147" t="str">
        <f>C1&amp;".e10.2701"</f>
        <v>xxxx.e10.2701</v>
      </c>
      <c r="B48" s="151">
        <f>LAR_FORM_NEW!$C$52</f>
        <v>0</v>
      </c>
      <c r="C48" s="151"/>
      <c r="D48" s="151"/>
      <c r="E48" s="151"/>
    </row>
    <row r="49" spans="1:5" ht="15" customHeight="1" x14ac:dyDescent="0.3">
      <c r="A49" s="147" t="str">
        <f>C1&amp;".e10.2702"</f>
        <v>xxxx.e10.2702</v>
      </c>
      <c r="B49" s="151">
        <f>LAR_FORM_NEW!$C$53</f>
        <v>0</v>
      </c>
      <c r="C49" s="151"/>
      <c r="D49" s="151"/>
      <c r="E49" s="151"/>
    </row>
    <row r="50" spans="1:5" ht="15" customHeight="1" x14ac:dyDescent="0.3">
      <c r="A50" s="147" t="str">
        <f>C1&amp;".e10.2703"</f>
        <v>xxxx.e10.2703</v>
      </c>
      <c r="B50" s="151">
        <f>LAR_FORM_NEW!$C$54</f>
        <v>0</v>
      </c>
      <c r="C50" s="151"/>
      <c r="D50" s="151"/>
      <c r="E50" s="151"/>
    </row>
    <row r="51" spans="1:5" ht="15" customHeight="1" x14ac:dyDescent="0.3">
      <c r="A51" s="147" t="str">
        <f>C1&amp;".e10.2"</f>
        <v>xxxx.e10.2</v>
      </c>
      <c r="B51" s="151">
        <f>LAR_FORM_NEW!$C$55</f>
        <v>0</v>
      </c>
      <c r="C51" s="151"/>
      <c r="D51" s="151"/>
      <c r="E51" s="151"/>
    </row>
    <row r="52" spans="1:5" ht="15" customHeight="1" x14ac:dyDescent="0.3">
      <c r="A52" s="147" t="str">
        <f>C1&amp;".e10.3"</f>
        <v>xxxx.e10.3</v>
      </c>
      <c r="B52" s="151">
        <f>LAR_FORM_NEW!$C$58</f>
        <v>0</v>
      </c>
      <c r="C52" s="151"/>
      <c r="D52" s="151"/>
      <c r="E52" s="151"/>
    </row>
  </sheetData>
  <sheetProtection password="EC4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3" sqref="E13"/>
    </sheetView>
  </sheetViews>
  <sheetFormatPr defaultRowHeight="18" customHeight="1" x14ac:dyDescent="0.3"/>
  <cols>
    <col min="1" max="1" width="4.88671875" customWidth="1"/>
    <col min="2" max="2" width="16.33203125" customWidth="1"/>
    <col min="3" max="3" width="43.33203125" customWidth="1"/>
    <col min="5" max="5" width="22.33203125" customWidth="1"/>
    <col min="6" max="6" width="42.44140625" customWidth="1"/>
  </cols>
  <sheetData>
    <row r="1" spans="1:6" ht="18" customHeight="1" x14ac:dyDescent="0.3">
      <c r="B1" s="214"/>
      <c r="C1" s="212" t="s">
        <v>172</v>
      </c>
      <c r="D1" s="212" t="s">
        <v>171</v>
      </c>
      <c r="E1" s="212"/>
      <c r="F1" s="210"/>
    </row>
    <row r="2" spans="1:6" ht="18" customHeight="1" x14ac:dyDescent="0.3">
      <c r="B2" s="214"/>
      <c r="C2" s="213" t="s">
        <v>191</v>
      </c>
      <c r="D2" s="214" t="s">
        <v>158</v>
      </c>
      <c r="E2" s="210"/>
      <c r="F2" s="211"/>
    </row>
    <row r="3" spans="1:6" ht="18" customHeight="1" x14ac:dyDescent="0.3">
      <c r="B3" s="214"/>
      <c r="C3" s="213" t="s">
        <v>192</v>
      </c>
      <c r="D3" s="214" t="s">
        <v>159</v>
      </c>
      <c r="E3" s="210"/>
      <c r="F3" s="211"/>
    </row>
    <row r="4" spans="1:6" ht="18" customHeight="1" x14ac:dyDescent="0.3">
      <c r="B4" s="214"/>
      <c r="C4" s="213" t="s">
        <v>193</v>
      </c>
      <c r="D4" s="214" t="s">
        <v>160</v>
      </c>
      <c r="E4" s="210"/>
      <c r="F4" s="211"/>
    </row>
    <row r="5" spans="1:6" ht="18" customHeight="1" x14ac:dyDescent="0.3">
      <c r="B5" s="214"/>
      <c r="C5" s="213" t="s">
        <v>194</v>
      </c>
      <c r="D5" s="214" t="s">
        <v>157</v>
      </c>
      <c r="E5" s="210"/>
      <c r="F5" s="211"/>
    </row>
    <row r="6" spans="1:6" ht="18" customHeight="1" x14ac:dyDescent="0.3">
      <c r="B6" s="214"/>
      <c r="C6" s="213" t="s">
        <v>195</v>
      </c>
      <c r="D6" s="214" t="s">
        <v>173</v>
      </c>
      <c r="E6" s="210"/>
      <c r="F6" s="211"/>
    </row>
    <row r="7" spans="1:6" ht="18" customHeight="1" x14ac:dyDescent="0.3">
      <c r="B7" s="214"/>
      <c r="C7" s="213" t="s">
        <v>196</v>
      </c>
      <c r="D7" s="214" t="s">
        <v>161</v>
      </c>
      <c r="E7" s="210"/>
      <c r="F7" s="211"/>
    </row>
    <row r="8" spans="1:6" ht="18" customHeight="1" x14ac:dyDescent="0.3">
      <c r="B8" s="214"/>
      <c r="C8" s="213" t="s">
        <v>197</v>
      </c>
      <c r="D8" s="214" t="s">
        <v>162</v>
      </c>
      <c r="E8" s="210"/>
      <c r="F8" s="211"/>
    </row>
    <row r="9" spans="1:6" ht="18" customHeight="1" x14ac:dyDescent="0.3">
      <c r="B9" s="214"/>
      <c r="C9" s="213" t="s">
        <v>200</v>
      </c>
      <c r="D9" s="214" t="s">
        <v>163</v>
      </c>
      <c r="E9" s="210"/>
      <c r="F9" s="211"/>
    </row>
    <row r="10" spans="1:6" ht="18" customHeight="1" x14ac:dyDescent="0.3">
      <c r="B10" s="214"/>
      <c r="C10" s="213" t="s">
        <v>198</v>
      </c>
      <c r="D10" s="214" t="s">
        <v>165</v>
      </c>
      <c r="E10" s="210"/>
      <c r="F10" s="211"/>
    </row>
    <row r="11" spans="1:6" ht="18" customHeight="1" x14ac:dyDescent="0.3">
      <c r="B11" s="214"/>
      <c r="C11" s="213" t="s">
        <v>199</v>
      </c>
      <c r="D11" s="214" t="s">
        <v>170</v>
      </c>
      <c r="E11" s="210"/>
      <c r="F11" s="211"/>
    </row>
    <row r="12" spans="1:6" ht="18" customHeight="1" x14ac:dyDescent="0.3">
      <c r="B12" s="214"/>
      <c r="C12" s="213" t="s">
        <v>166</v>
      </c>
      <c r="D12" s="214" t="s">
        <v>164</v>
      </c>
      <c r="E12" s="210"/>
      <c r="F12" s="211"/>
    </row>
    <row r="13" spans="1:6" ht="18" customHeight="1" x14ac:dyDescent="0.3">
      <c r="A13" s="210"/>
      <c r="B13" s="211"/>
      <c r="C13" s="213"/>
      <c r="D13" s="214"/>
    </row>
    <row r="14" spans="1:6" ht="18" customHeight="1" x14ac:dyDescent="0.3">
      <c r="A14" s="210"/>
      <c r="B14" s="211"/>
    </row>
    <row r="15" spans="1:6" ht="18" customHeight="1" x14ac:dyDescent="0.3">
      <c r="A15" s="210"/>
    </row>
    <row r="16" spans="1:6" ht="18" customHeight="1" x14ac:dyDescent="0.3">
      <c r="A16" s="210"/>
      <c r="B16" s="211"/>
    </row>
    <row r="17" spans="1:2" ht="18" customHeight="1" x14ac:dyDescent="0.3">
      <c r="A17" s="210"/>
      <c r="B17" s="211"/>
    </row>
    <row r="18" spans="1:2" ht="18" customHeight="1" x14ac:dyDescent="0.3">
      <c r="A18" s="210"/>
      <c r="B18" s="211"/>
    </row>
    <row r="19" spans="1:2" ht="18" customHeight="1" x14ac:dyDescent="0.3">
      <c r="A19" s="210"/>
      <c r="B19" s="211"/>
    </row>
    <row r="20" spans="1:2" ht="18" customHeight="1" x14ac:dyDescent="0.3">
      <c r="A20" s="210"/>
      <c r="B20" s="211"/>
    </row>
    <row r="21" spans="1:2" ht="18" customHeight="1" x14ac:dyDescent="0.3">
      <c r="A21" s="210"/>
      <c r="B21" s="211"/>
    </row>
  </sheetData>
  <sortState ref="C2:D13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Cover</vt:lpstr>
      <vt:lpstr>PG1</vt:lpstr>
      <vt:lpstr>PG2</vt:lpstr>
      <vt:lpstr>PG3</vt:lpstr>
      <vt:lpstr>Mat-Str</vt:lpstr>
      <vt:lpstr>LAR_FORM_NEW</vt:lpstr>
      <vt:lpstr>Cb10ascl</vt:lpstr>
      <vt:lpstr>CB10ASCLL_NEW</vt:lpstr>
      <vt:lpstr>Codes</vt:lpstr>
      <vt:lpstr>Institutions</vt:lpstr>
      <vt:lpstr>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2017-10-04T14:48:33Z</dcterms:modified>
</cp:coreProperties>
</file>