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320" yWindow="-330" windowWidth="21450" windowHeight="10545" tabRatio="771"/>
  </bookViews>
  <sheets>
    <sheet name="Schedule Listing" sheetId="31" r:id="rId1"/>
    <sheet name="1 Capital Ratios" sheetId="30" r:id="rId2"/>
    <sheet name="2 RWA Summary" sheetId="28" r:id="rId3"/>
    <sheet name="3 Capital" sheetId="27" r:id="rId4"/>
    <sheet name="3A Capital from Subs" sheetId="26" r:id="rId5"/>
    <sheet name="3B Supp. Subs. Info." sheetId="35" r:id="rId6"/>
    <sheet name="4 Allowance" sheetId="14" r:id="rId7"/>
    <sheet name="5 Sovereign" sheetId="6" r:id="rId8"/>
    <sheet name="6 PSEs" sheetId="7" r:id="rId9"/>
    <sheet name="7 MDBs" sheetId="8" r:id="rId10"/>
    <sheet name="8 Bank &amp; Sec. Firms LT" sheetId="9" r:id="rId11"/>
    <sheet name="8A Bank &amp; Sec. Firms ST" sheetId="10" r:id="rId12"/>
    <sheet name=" 9 Corp. &amp; Sec. firms LT" sheetId="4" r:id="rId13"/>
    <sheet name="9A Corp. &amp; Sec. Firms ST" sheetId="15" r:id="rId14"/>
    <sheet name="10 Commercial Real Estate" sheetId="34" r:id="rId15"/>
    <sheet name="11 Residential Real Estate" sheetId="1" r:id="rId16"/>
    <sheet name="12 Other Retail" sheetId="2" r:id="rId17"/>
    <sheet name="13 SBE Other Retail" sheetId="3" r:id="rId18"/>
    <sheet name="14 Private Equity" sheetId="11" r:id="rId19"/>
    <sheet name="15 Trading" sheetId="5" r:id="rId20"/>
    <sheet name="16 Securitization Calcn" sheetId="25" r:id="rId21"/>
    <sheet name="17 Other Assets" sheetId="33" r:id="rId22"/>
    <sheet name="18 Off-Balance Sheet" sheetId="12" r:id="rId23"/>
    <sheet name="19 Derivatives" sheetId="17" r:id="rId24"/>
    <sheet name="20 Securitization Banking book" sheetId="16" r:id="rId25"/>
    <sheet name="21 Market Risk - Foreign Exch." sheetId="18" r:id="rId26"/>
    <sheet name="21A Market  Risk - Trigger" sheetId="32" r:id="rId27"/>
    <sheet name="21B Market Risk - IRR Spec." sheetId="21" r:id="rId28"/>
    <sheet name="21C Market Risk - IRR Gen." sheetId="22" r:id="rId29"/>
    <sheet name="21D Market Risk - Equity &amp; Com." sheetId="23" r:id="rId30"/>
    <sheet name="21E Market Risk - Options" sheetId="39" r:id="rId31"/>
    <sheet name="22 Op Risk" sheetId="13" r:id="rId32"/>
    <sheet name="23 Obligor - Guarantor" sheetId="19" r:id="rId33"/>
    <sheet name="24 Reconciliation" sheetId="20" r:id="rId34"/>
    <sheet name="Lists" sheetId="36" state="veryHidden" r:id="rId35"/>
    <sheet name="Validations" sheetId="38" r:id="rId36"/>
    <sheet name="ASCII" sheetId="37" state="veryHidden" r:id="rId37"/>
  </sheets>
  <externalReferences>
    <externalReference r:id="rId38"/>
  </externalReferences>
  <definedNames>
    <definedName name="Institutions" localSheetId="30">[1]Lists!$A$2:$A$27</definedName>
    <definedName name="Institutions">Lists!$A$1:$A$29</definedName>
    <definedName name="_xlnm.Print_Area" localSheetId="12">' 9 Corp. &amp; Sec. firms LT'!$A$1:$L$51</definedName>
    <definedName name="_xlnm.Print_Area" localSheetId="1">'1 Capital Ratios'!$A$1:$G$16</definedName>
    <definedName name="_xlnm.Print_Area" localSheetId="14">'10 Commercial Real Estate'!$A$1:$L$34</definedName>
    <definedName name="_xlnm.Print_Area" localSheetId="15">'11 Residential Real Estate'!$A$1:$L$29</definedName>
    <definedName name="_xlnm.Print_Area" localSheetId="16">'12 Other Retail'!$A$1:$L$36</definedName>
    <definedName name="_xlnm.Print_Area" localSheetId="17">'13 SBE Other Retail'!$A$1:$L$52</definedName>
    <definedName name="_xlnm.Print_Area" localSheetId="18">'14 Private Equity'!$A$1:$L$18</definedName>
    <definedName name="_xlnm.Print_Area" localSheetId="19">'15 Trading'!$A$1:$K$27</definedName>
    <definedName name="_xlnm.Print_Area" localSheetId="20">'16 Securitization Calcn'!$A$1:$K$101</definedName>
    <definedName name="_xlnm.Print_Area" localSheetId="21">'17 Other Assets'!$A$1:$H$37</definedName>
    <definedName name="_xlnm.Print_Area" localSheetId="22">'18 Off-Balance Sheet'!$A$1:$G$42</definedName>
    <definedName name="_xlnm.Print_Area" localSheetId="23">'19 Derivatives'!$A$1:$S$124</definedName>
    <definedName name="_xlnm.Print_Area" localSheetId="2">'2 RWA Summary'!$A$1:$E$42</definedName>
    <definedName name="_xlnm.Print_Area" localSheetId="24">'20 Securitization Banking book'!$A$1:$M$27</definedName>
    <definedName name="_xlnm.Print_Area" localSheetId="25">'21 Market Risk - Foreign Exch.'!$A$1:$AP$129</definedName>
    <definedName name="_xlnm.Print_Area" localSheetId="26">'21A Market  Risk - Trigger'!$A$1:$F$13</definedName>
    <definedName name="_xlnm.Print_Area" localSheetId="28">'21C Market Risk - IRR Gen.'!$A$1:$S$194</definedName>
    <definedName name="_xlnm.Print_Area" localSheetId="29">'21D Market Risk - Equity &amp; Com.'!$A$1:$H$31</definedName>
    <definedName name="_xlnm.Print_Area" localSheetId="30">'21E Market Risk - Options'!$A$1:$P$243</definedName>
    <definedName name="_xlnm.Print_Area" localSheetId="31">'22 Op Risk'!$A$1:$L$24</definedName>
    <definedName name="_xlnm.Print_Area" localSheetId="32">'23 Obligor - Guarantor'!$A$1:$L$28</definedName>
    <definedName name="_xlnm.Print_Area" localSheetId="33">'24 Reconciliation'!$A$1:$K$63</definedName>
    <definedName name="_xlnm.Print_Area" localSheetId="3">'3 Capital'!$A$1:$O$87</definedName>
    <definedName name="_xlnm.Print_Area" localSheetId="4">'3A Capital from Subs'!$A$1:$AB$11</definedName>
    <definedName name="_xlnm.Print_Area" localSheetId="5">'3B Supp. Subs. Info.'!$A$1:$AN$44</definedName>
    <definedName name="_xlnm.Print_Area" localSheetId="6">'4 Allowance'!$A$1:$K$27</definedName>
    <definedName name="_xlnm.Print_Area" localSheetId="7">'5 Sovereign'!$A$1:$L$77</definedName>
    <definedName name="_xlnm.Print_Area" localSheetId="8">'6 PSEs'!$A$1:$L$52</definedName>
    <definedName name="_xlnm.Print_Area" localSheetId="10">'8 Bank &amp; Sec. Firms LT'!$A$1:$L$52</definedName>
    <definedName name="_xlnm.Print_Area" localSheetId="13">'9A Corp. &amp; Sec. Firms ST'!$A$1:$L$53</definedName>
    <definedName name="_xlnm.Print_Area" localSheetId="0">'Schedule Listing'!$A$1:$G$55</definedName>
    <definedName name="Return_Dates" localSheetId="30">[1]Lists!$C$2:$C$241</definedName>
    <definedName name="Return_Dates">Lists!$C$1:$C$241</definedName>
    <definedName name="ReturnType">Lists!$D$1:$D$3</definedName>
  </definedNames>
  <calcPr calcId="145621"/>
</workbook>
</file>

<file path=xl/calcChain.xml><?xml version="1.0" encoding="utf-8"?>
<calcChain xmlns="http://schemas.openxmlformats.org/spreadsheetml/2006/main">
  <c r="E26" i="21" l="1"/>
  <c r="H23" i="9" l="1"/>
  <c r="E15" i="20" l="1"/>
  <c r="I51" i="17"/>
  <c r="P24" i="17"/>
  <c r="D15" i="15"/>
  <c r="F47" i="10"/>
  <c r="G47" i="9"/>
  <c r="F3143" i="38" l="1"/>
  <c r="F49" i="17"/>
  <c r="F1978" i="38" l="1"/>
  <c r="F1977" i="38"/>
  <c r="F1976" i="38"/>
  <c r="F1975" i="38"/>
  <c r="F1974" i="38"/>
  <c r="F1973" i="38"/>
  <c r="F1972" i="38"/>
  <c r="F1971" i="38"/>
  <c r="F1970" i="38"/>
  <c r="F1969" i="38"/>
  <c r="F1968" i="38"/>
  <c r="F1967" i="38"/>
  <c r="F1966" i="38"/>
  <c r="F1965" i="38"/>
  <c r="F1964" i="38"/>
  <c r="F1963" i="38"/>
  <c r="F1962" i="38"/>
  <c r="F1961" i="38"/>
  <c r="F1960" i="38"/>
  <c r="F1935" i="38"/>
  <c r="F1954" i="38"/>
  <c r="F1953" i="38"/>
  <c r="F1952" i="38"/>
  <c r="F1951" i="38"/>
  <c r="F1950" i="38"/>
  <c r="F1949" i="38"/>
  <c r="F1948" i="38"/>
  <c r="F1947" i="38"/>
  <c r="F1946" i="38"/>
  <c r="F1945" i="38"/>
  <c r="F1944" i="38"/>
  <c r="F1943" i="38"/>
  <c r="F1942" i="38"/>
  <c r="F1941" i="38"/>
  <c r="F1940" i="38"/>
  <c r="F1939" i="38"/>
  <c r="F1938" i="38"/>
  <c r="F1937" i="38"/>
  <c r="F1936" i="38"/>
  <c r="D2509" i="38" l="1"/>
  <c r="A8" i="35"/>
  <c r="F2639" i="38" l="1"/>
  <c r="F2638" i="38"/>
  <c r="F2637" i="38"/>
  <c r="F2636" i="38"/>
  <c r="F2635" i="38"/>
  <c r="F2634" i="38"/>
  <c r="F2633" i="38"/>
  <c r="F2632" i="38"/>
  <c r="F2631" i="38"/>
  <c r="F2630" i="38"/>
  <c r="F2629" i="38"/>
  <c r="F2628" i="38"/>
  <c r="F2627" i="38"/>
  <c r="F2626" i="38"/>
  <c r="F2625" i="38"/>
  <c r="R48" i="17" l="1"/>
  <c r="F1623" i="38"/>
  <c r="F240" i="38"/>
  <c r="F2026" i="38" l="1"/>
  <c r="F1984" i="38"/>
  <c r="F2004" i="38"/>
  <c r="F2006" i="38"/>
  <c r="F2295" i="38" l="1"/>
  <c r="Q52" i="22" l="1"/>
  <c r="F2924" i="38" l="1"/>
  <c r="F2923" i="38"/>
  <c r="F2922" i="38"/>
  <c r="F2921" i="38"/>
  <c r="F2920" i="38"/>
  <c r="F2919" i="38"/>
  <c r="F2918" i="38"/>
  <c r="F2917" i="38"/>
  <c r="F2916" i="38"/>
  <c r="F2915" i="38"/>
  <c r="F2914" i="38"/>
  <c r="F2913" i="38"/>
  <c r="F2912" i="38"/>
  <c r="F2911" i="38"/>
  <c r="F2910" i="38"/>
  <c r="F2909" i="38"/>
  <c r="F2908" i="38"/>
  <c r="F2907" i="38"/>
  <c r="F2906" i="38"/>
  <c r="F2905" i="38"/>
  <c r="E65" i="18" l="1"/>
  <c r="E62" i="18"/>
  <c r="E56" i="18"/>
  <c r="E14" i="18"/>
  <c r="E24" i="18"/>
  <c r="E21" i="18"/>
  <c r="F1778" i="38"/>
  <c r="E12" i="18" l="1"/>
  <c r="F1767" i="38" s="1"/>
  <c r="F2994" i="38"/>
  <c r="F2993" i="38"/>
  <c r="F2992" i="38"/>
  <c r="F2991" i="38"/>
  <c r="F2990" i="38"/>
  <c r="F2949" i="38"/>
  <c r="F2948" i="38"/>
  <c r="F2947" i="38"/>
  <c r="F2946" i="38"/>
  <c r="F2945" i="38"/>
  <c r="F2944" i="38"/>
  <c r="F2943" i="38"/>
  <c r="F2942" i="38"/>
  <c r="F2941" i="38"/>
  <c r="F2940" i="38"/>
  <c r="F2939" i="38"/>
  <c r="F2938" i="38"/>
  <c r="F2937" i="38"/>
  <c r="F2936" i="38"/>
  <c r="F2935" i="38"/>
  <c r="F2934" i="38"/>
  <c r="F2933" i="38"/>
  <c r="F2932" i="38"/>
  <c r="F2931" i="38"/>
  <c r="F2930" i="38"/>
  <c r="F2929" i="38"/>
  <c r="F2928" i="38"/>
  <c r="F2927" i="38"/>
  <c r="F2926" i="38"/>
  <c r="F2925" i="38"/>
  <c r="F2900" i="38"/>
  <c r="F2903" i="38"/>
  <c r="F2902" i="38"/>
  <c r="F2901" i="38"/>
  <c r="F2904" i="38"/>
  <c r="F2899" i="38"/>
  <c r="F2898" i="38"/>
  <c r="F2897" i="38"/>
  <c r="F2896" i="38"/>
  <c r="F2895" i="38"/>
  <c r="F2894" i="38"/>
  <c r="F2893" i="38"/>
  <c r="F2892" i="38"/>
  <c r="F2891" i="38"/>
  <c r="F2890" i="38"/>
  <c r="F2889" i="38"/>
  <c r="F2888" i="38"/>
  <c r="F2887" i="38"/>
  <c r="F2886" i="38"/>
  <c r="F2885" i="38"/>
  <c r="F2884" i="38"/>
  <c r="F2883" i="38"/>
  <c r="F2882" i="38"/>
  <c r="F2881" i="38"/>
  <c r="F2880" i="38"/>
  <c r="F2879" i="38"/>
  <c r="F2878" i="38"/>
  <c r="F2877" i="38"/>
  <c r="F2876" i="38"/>
  <c r="F2875" i="38"/>
  <c r="F2874" i="38"/>
  <c r="F2873" i="38"/>
  <c r="F2872" i="38"/>
  <c r="F2871" i="38"/>
  <c r="F2870" i="38"/>
  <c r="F2869" i="38"/>
  <c r="F2868" i="38"/>
  <c r="F2867" i="38"/>
  <c r="F2866" i="38"/>
  <c r="F2865" i="38"/>
  <c r="F2864" i="38"/>
  <c r="F2863" i="38"/>
  <c r="F2862" i="38"/>
  <c r="F2861" i="38"/>
  <c r="F2860" i="38"/>
  <c r="F3153" i="38" l="1"/>
  <c r="F3152" i="38"/>
  <c r="F3151" i="38"/>
  <c r="F3150" i="38"/>
  <c r="F3149" i="38"/>
  <c r="F3148" i="38"/>
  <c r="F3147" i="38"/>
  <c r="F3146" i="38"/>
  <c r="F3144" i="38"/>
  <c r="F3142" i="38"/>
  <c r="F3141" i="38"/>
  <c r="F3140" i="38"/>
  <c r="F3139" i="38"/>
  <c r="F3138" i="38"/>
  <c r="F3137" i="38"/>
  <c r="F3136" i="38"/>
  <c r="F3135" i="38"/>
  <c r="F3134" i="38"/>
  <c r="F3133" i="38"/>
  <c r="F2050" i="38"/>
  <c r="F2025" i="38"/>
  <c r="F2024" i="38"/>
  <c r="F2023" i="38"/>
  <c r="F2022" i="38"/>
  <c r="F2021" i="38"/>
  <c r="F2020" i="38"/>
  <c r="F2019" i="38"/>
  <c r="F2018" i="38"/>
  <c r="F2017" i="38"/>
  <c r="F2016" i="38"/>
  <c r="F2015" i="38"/>
  <c r="F2014" i="38"/>
  <c r="F2013" i="38"/>
  <c r="F2012" i="38"/>
  <c r="F2011" i="38"/>
  <c r="F2010" i="38"/>
  <c r="F2009" i="38"/>
  <c r="F2008" i="38"/>
  <c r="F2007" i="38"/>
  <c r="F2003" i="38"/>
  <c r="F2002" i="38"/>
  <c r="F2001" i="38"/>
  <c r="F2000" i="38"/>
  <c r="F1999" i="38"/>
  <c r="F1998" i="38"/>
  <c r="F1997" i="38"/>
  <c r="F1996" i="38"/>
  <c r="F1995" i="38"/>
  <c r="F1994" i="38"/>
  <c r="F1993" i="38"/>
  <c r="F1992" i="38"/>
  <c r="F1991" i="38"/>
  <c r="F1990" i="38"/>
  <c r="F1989" i="38"/>
  <c r="F1988" i="38"/>
  <c r="F1987" i="38"/>
  <c r="F1986" i="38"/>
  <c r="F1985" i="38"/>
  <c r="F1979" i="38"/>
  <c r="F1959" i="38"/>
  <c r="F1889" i="38"/>
  <c r="F1861" i="38"/>
  <c r="F1860" i="38"/>
  <c r="F1859" i="38"/>
  <c r="F1858" i="38"/>
  <c r="F1857" i="38"/>
  <c r="F1856" i="38"/>
  <c r="F1855" i="38"/>
  <c r="F1854" i="38"/>
  <c r="F1853" i="38"/>
  <c r="F1852" i="38"/>
  <c r="F1851" i="38"/>
  <c r="F1850" i="38"/>
  <c r="F1849" i="38"/>
  <c r="F1848" i="38"/>
  <c r="F1847" i="38"/>
  <c r="F1846" i="38"/>
  <c r="F1845" i="38"/>
  <c r="F1844" i="38"/>
  <c r="F1843" i="38"/>
  <c r="F1842" i="38"/>
  <c r="F1837" i="38"/>
  <c r="F1836" i="38"/>
  <c r="F1835" i="38"/>
  <c r="F1834" i="38"/>
  <c r="F1833" i="38"/>
  <c r="F1832" i="38"/>
  <c r="F1831" i="38"/>
  <c r="F1830" i="38"/>
  <c r="F1829" i="38"/>
  <c r="F1828" i="38"/>
  <c r="F1827" i="38"/>
  <c r="F1826" i="38"/>
  <c r="F1825" i="38"/>
  <c r="F1824" i="38"/>
  <c r="F1823" i="38"/>
  <c r="F1822" i="38"/>
  <c r="F1821" i="38"/>
  <c r="F1820" i="38"/>
  <c r="F1819" i="38"/>
  <c r="F1818" i="38"/>
  <c r="F1817" i="38"/>
  <c r="F1814" i="38"/>
  <c r="F1813" i="38"/>
  <c r="F1810" i="38"/>
  <c r="F1809" i="38"/>
  <c r="F1808" i="38"/>
  <c r="F1807" i="38"/>
  <c r="F1806" i="38"/>
  <c r="F1805" i="38"/>
  <c r="F1804" i="38"/>
  <c r="F1803" i="38"/>
  <c r="F1802" i="38"/>
  <c r="F1801" i="38"/>
  <c r="F1800" i="38"/>
  <c r="F1799" i="38"/>
  <c r="F1798" i="38"/>
  <c r="F1797" i="38"/>
  <c r="F1796" i="38"/>
  <c r="F1795" i="38"/>
  <c r="F1794" i="38"/>
  <c r="F1793" i="38"/>
  <c r="F1785" i="38"/>
  <c r="F1784" i="38"/>
  <c r="F1783" i="38"/>
  <c r="F1782" i="38"/>
  <c r="F1781" i="38"/>
  <c r="F1780" i="38"/>
  <c r="F1779" i="38"/>
  <c r="F1777" i="38"/>
  <c r="F1776" i="38"/>
  <c r="F1775" i="38"/>
  <c r="F1774" i="38"/>
  <c r="F1773" i="38"/>
  <c r="F1772" i="38"/>
  <c r="F1771" i="38"/>
  <c r="F1770" i="38"/>
  <c r="F1769" i="38"/>
  <c r="F1768" i="38"/>
  <c r="F1735" i="38"/>
  <c r="F1680" i="38"/>
  <c r="F1675" i="38"/>
  <c r="F1670" i="38"/>
  <c r="F1665" i="38"/>
  <c r="F1620" i="38"/>
  <c r="F1610" i="38"/>
  <c r="F1559" i="38"/>
  <c r="F1526" i="38"/>
  <c r="F1521" i="38"/>
  <c r="F1488" i="38"/>
  <c r="F1268" i="38"/>
  <c r="F1211" i="38"/>
  <c r="F1192" i="38"/>
  <c r="F1173" i="38"/>
  <c r="F1155" i="38"/>
  <c r="F1114" i="38"/>
  <c r="F1095" i="38"/>
  <c r="F1076" i="38"/>
  <c r="F1054" i="38"/>
  <c r="F1014" i="38"/>
  <c r="F980" i="38"/>
  <c r="F959" i="38"/>
  <c r="F940" i="38"/>
  <c r="F921" i="38"/>
  <c r="F884" i="38"/>
  <c r="F862" i="38"/>
  <c r="F843" i="38"/>
  <c r="F824" i="38"/>
  <c r="F806" i="38"/>
  <c r="F787" i="38"/>
  <c r="F765" i="38"/>
  <c r="F746" i="38"/>
  <c r="F727" i="38"/>
  <c r="F709" i="38"/>
  <c r="F690" i="38"/>
  <c r="F649" i="38"/>
  <c r="F630" i="38"/>
  <c r="F612" i="38"/>
  <c r="F593" i="38"/>
  <c r="F571" i="38"/>
  <c r="F552" i="38"/>
  <c r="F533" i="38"/>
  <c r="F515" i="38"/>
  <c r="F496" i="38"/>
  <c r="F474" i="38"/>
  <c r="F455" i="38"/>
  <c r="F436" i="38"/>
  <c r="F418" i="38"/>
  <c r="H15" i="7" l="1"/>
  <c r="H46" i="27" l="1"/>
  <c r="F51" i="17" l="1"/>
  <c r="F48" i="17"/>
  <c r="F1625" i="38" l="1"/>
  <c r="F1561" i="38"/>
  <c r="E2180" i="38"/>
  <c r="E2163" i="38"/>
  <c r="E2164" i="38"/>
  <c r="E2165" i="38"/>
  <c r="E2166" i="38"/>
  <c r="E2167" i="38"/>
  <c r="E2168" i="38" s="1"/>
  <c r="E2169" i="38" s="1"/>
  <c r="E2170" i="38" s="1"/>
  <c r="E2171" i="38" s="1"/>
  <c r="E2172" i="38" s="1"/>
  <c r="E2173" i="38" s="1"/>
  <c r="E2174" i="38" s="1"/>
  <c r="E2175" i="38" s="1"/>
  <c r="E2176" i="38" s="1"/>
  <c r="E2177" i="38" s="1"/>
  <c r="E2178" i="38" s="1"/>
  <c r="E2162" i="38"/>
  <c r="E2161" i="38"/>
  <c r="E24" i="21" l="1"/>
  <c r="F2173" i="38" s="1"/>
  <c r="E23" i="21"/>
  <c r="F2172" i="38" s="1"/>
  <c r="E22" i="21"/>
  <c r="E20" i="21"/>
  <c r="F2170" i="38" s="1"/>
  <c r="E19" i="21"/>
  <c r="F2169" i="38" s="1"/>
  <c r="E18" i="21"/>
  <c r="F2168" i="38" s="1"/>
  <c r="E16" i="21"/>
  <c r="F2167" i="38" s="1"/>
  <c r="E15" i="21"/>
  <c r="F2166" i="38" s="1"/>
  <c r="E14" i="21"/>
  <c r="F2165" i="38" s="1"/>
  <c r="E13" i="21"/>
  <c r="F2164" i="38" s="1"/>
  <c r="E12" i="21"/>
  <c r="F2163" i="38" s="1"/>
  <c r="E11" i="21"/>
  <c r="F2162" i="38" s="1"/>
  <c r="E9" i="21"/>
  <c r="F2161" i="38" s="1"/>
  <c r="F2171" i="38" l="1"/>
  <c r="E25" i="21"/>
  <c r="F2174" i="38" l="1"/>
  <c r="Y76" i="18"/>
  <c r="C23" i="10"/>
  <c r="D15" i="7" l="1"/>
  <c r="C15" i="7"/>
  <c r="D74" i="6"/>
  <c r="B33" i="6"/>
  <c r="B59" i="6"/>
  <c r="G20" i="6"/>
  <c r="F3145" i="38" l="1"/>
  <c r="F20" i="6"/>
  <c r="J21" i="14"/>
  <c r="J20" i="14"/>
  <c r="J13" i="14"/>
  <c r="J24" i="14"/>
  <c r="J23" i="14"/>
  <c r="B2" i="37" l="1"/>
  <c r="B5431" i="37" l="1"/>
  <c r="B5429" i="37"/>
  <c r="B5427" i="37"/>
  <c r="B5425" i="37"/>
  <c r="B5423" i="37"/>
  <c r="B5421" i="37"/>
  <c r="B5419" i="37"/>
  <c r="B5417" i="37"/>
  <c r="B5415" i="37"/>
  <c r="B5413" i="37"/>
  <c r="B5411" i="37"/>
  <c r="B5409" i="37"/>
  <c r="B5407" i="37"/>
  <c r="B5405" i="37"/>
  <c r="B5403" i="37"/>
  <c r="F231" i="39" l="1"/>
  <c r="F2989" i="38" s="1"/>
  <c r="F230" i="39"/>
  <c r="F2988" i="38" s="1"/>
  <c r="F229" i="39"/>
  <c r="F2987" i="38" s="1"/>
  <c r="F228" i="39"/>
  <c r="F2986" i="38" s="1"/>
  <c r="F227" i="39"/>
  <c r="F2985" i="38" s="1"/>
  <c r="F226" i="39"/>
  <c r="F2984" i="38" s="1"/>
  <c r="F225" i="39"/>
  <c r="F2983" i="38" s="1"/>
  <c r="F224" i="39"/>
  <c r="F2982" i="38" s="1"/>
  <c r="F223" i="39"/>
  <c r="F2981" i="38" s="1"/>
  <c r="F222" i="39"/>
  <c r="F219" i="39"/>
  <c r="F2979" i="38" s="1"/>
  <c r="F218" i="39"/>
  <c r="F2978" i="38" s="1"/>
  <c r="F217" i="39"/>
  <c r="F2977" i="38" s="1"/>
  <c r="F216" i="39"/>
  <c r="F2976" i="38" s="1"/>
  <c r="F215" i="39"/>
  <c r="F2975" i="38" s="1"/>
  <c r="F214" i="39"/>
  <c r="F2974" i="38" s="1"/>
  <c r="F213" i="39"/>
  <c r="F2973" i="38" s="1"/>
  <c r="F212" i="39"/>
  <c r="F211" i="39"/>
  <c r="F2971" i="38" s="1"/>
  <c r="F210" i="39"/>
  <c r="F2970" i="38" s="1"/>
  <c r="F207" i="39"/>
  <c r="F2969" i="38" s="1"/>
  <c r="F206" i="39"/>
  <c r="F2968" i="38" s="1"/>
  <c r="F205" i="39"/>
  <c r="F2967" i="38" s="1"/>
  <c r="F204" i="39"/>
  <c r="F2966" i="38" s="1"/>
  <c r="F203" i="39"/>
  <c r="F2965" i="38" s="1"/>
  <c r="F202" i="39"/>
  <c r="F2964" i="38" s="1"/>
  <c r="F201" i="39"/>
  <c r="F2963" i="38" s="1"/>
  <c r="F200" i="39"/>
  <c r="F2962" i="38" s="1"/>
  <c r="F199" i="39"/>
  <c r="F2961" i="38" s="1"/>
  <c r="F198" i="39"/>
  <c r="F195" i="39"/>
  <c r="F2959" i="38" s="1"/>
  <c r="F194" i="39"/>
  <c r="F2958" i="38" s="1"/>
  <c r="F193" i="39"/>
  <c r="F2957" i="38" s="1"/>
  <c r="F192" i="39"/>
  <c r="F2956" i="38" s="1"/>
  <c r="F191" i="39"/>
  <c r="F2955" i="38" s="1"/>
  <c r="F190" i="39"/>
  <c r="F2954" i="38" s="1"/>
  <c r="F189" i="39"/>
  <c r="F2953" i="38" s="1"/>
  <c r="F188" i="39"/>
  <c r="F2952" i="38" s="1"/>
  <c r="F187" i="39"/>
  <c r="F2951" i="38" s="1"/>
  <c r="F186" i="39"/>
  <c r="F176" i="39"/>
  <c r="F175" i="39"/>
  <c r="F174" i="39"/>
  <c r="F173" i="39"/>
  <c r="F172" i="39"/>
  <c r="F171" i="39"/>
  <c r="F170" i="39"/>
  <c r="F169" i="39"/>
  <c r="F168" i="39"/>
  <c r="F167" i="39"/>
  <c r="F164" i="39"/>
  <c r="F163" i="39"/>
  <c r="F162" i="39"/>
  <c r="F161" i="39"/>
  <c r="F160" i="39"/>
  <c r="F159" i="39"/>
  <c r="F158" i="39"/>
  <c r="F157" i="39"/>
  <c r="F156" i="39"/>
  <c r="F155" i="39"/>
  <c r="F152" i="39"/>
  <c r="F151" i="39"/>
  <c r="F150" i="39"/>
  <c r="F149" i="39"/>
  <c r="F148" i="39"/>
  <c r="F147" i="39"/>
  <c r="F146" i="39"/>
  <c r="F145" i="39"/>
  <c r="F144" i="39"/>
  <c r="F143" i="39"/>
  <c r="F140" i="39"/>
  <c r="F139" i="39"/>
  <c r="F138" i="39"/>
  <c r="F137" i="39"/>
  <c r="F136" i="39"/>
  <c r="F135" i="39"/>
  <c r="F134" i="39"/>
  <c r="F133" i="39"/>
  <c r="F132" i="39"/>
  <c r="F131" i="39"/>
  <c r="D121" i="39"/>
  <c r="F121" i="39" s="1"/>
  <c r="D120" i="39"/>
  <c r="D119" i="39"/>
  <c r="D118" i="39"/>
  <c r="D117" i="39"/>
  <c r="F117" i="39" s="1"/>
  <c r="D116" i="39"/>
  <c r="F116" i="39" s="1"/>
  <c r="D115" i="39"/>
  <c r="D114" i="39"/>
  <c r="D113" i="39"/>
  <c r="F113" i="39" s="1"/>
  <c r="D112" i="39"/>
  <c r="F112" i="39" s="1"/>
  <c r="D109" i="39"/>
  <c r="D108" i="39"/>
  <c r="D107" i="39"/>
  <c r="D106" i="39"/>
  <c r="D105" i="39"/>
  <c r="D104" i="39"/>
  <c r="D103" i="39"/>
  <c r="D102" i="39"/>
  <c r="D101" i="39"/>
  <c r="D100" i="39"/>
  <c r="D97" i="39"/>
  <c r="F97" i="39" s="1"/>
  <c r="D96" i="39"/>
  <c r="D95" i="39"/>
  <c r="D94" i="39"/>
  <c r="F94" i="39" s="1"/>
  <c r="D93" i="39"/>
  <c r="F93" i="39" s="1"/>
  <c r="D92" i="39"/>
  <c r="D91" i="39"/>
  <c r="D90" i="39"/>
  <c r="F90" i="39" s="1"/>
  <c r="D89" i="39"/>
  <c r="F89" i="39" s="1"/>
  <c r="D88" i="39"/>
  <c r="D85" i="39"/>
  <c r="D84" i="39"/>
  <c r="D83" i="39"/>
  <c r="D82" i="39"/>
  <c r="D81" i="39"/>
  <c r="D80" i="39"/>
  <c r="D79" i="39"/>
  <c r="D78" i="39"/>
  <c r="D77" i="39"/>
  <c r="D76" i="39"/>
  <c r="F65" i="39"/>
  <c r="F2854" i="38" s="1"/>
  <c r="F64" i="39"/>
  <c r="F2853" i="38" s="1"/>
  <c r="F63" i="39"/>
  <c r="F2852" i="38" s="1"/>
  <c r="F62" i="39"/>
  <c r="F2851" i="38" s="1"/>
  <c r="F61" i="39"/>
  <c r="F2850" i="38" s="1"/>
  <c r="F60" i="39"/>
  <c r="F2849" i="38" s="1"/>
  <c r="F59" i="39"/>
  <c r="F2848" i="38" s="1"/>
  <c r="F58" i="39"/>
  <c r="F2847" i="38" s="1"/>
  <c r="F57" i="39"/>
  <c r="F2846" i="38" s="1"/>
  <c r="F56" i="39"/>
  <c r="F53" i="39"/>
  <c r="F2844" i="38" s="1"/>
  <c r="F52" i="39"/>
  <c r="F2843" i="38" s="1"/>
  <c r="F51" i="39"/>
  <c r="F2842" i="38" s="1"/>
  <c r="F50" i="39"/>
  <c r="F2841" i="38" s="1"/>
  <c r="F49" i="39"/>
  <c r="F2840" i="38" s="1"/>
  <c r="F48" i="39"/>
  <c r="F2839" i="38" s="1"/>
  <c r="F47" i="39"/>
  <c r="F2838" i="38" s="1"/>
  <c r="F46" i="39"/>
  <c r="F2837" i="38" s="1"/>
  <c r="F45" i="39"/>
  <c r="F44" i="39"/>
  <c r="F2835" i="38" s="1"/>
  <c r="F41" i="39"/>
  <c r="F2834" i="38" s="1"/>
  <c r="F40" i="39"/>
  <c r="F2833" i="38" s="1"/>
  <c r="F39" i="39"/>
  <c r="F2832" i="38" s="1"/>
  <c r="F38" i="39"/>
  <c r="F2831" i="38" s="1"/>
  <c r="F37" i="39"/>
  <c r="F2830" i="38" s="1"/>
  <c r="F36" i="39"/>
  <c r="F2829" i="38" s="1"/>
  <c r="F35" i="39"/>
  <c r="F2828" i="38" s="1"/>
  <c r="F34" i="39"/>
  <c r="F33" i="39"/>
  <c r="F2826" i="38" s="1"/>
  <c r="F32" i="39"/>
  <c r="F2825" i="38" s="1"/>
  <c r="F29" i="39"/>
  <c r="F2824" i="38" s="1"/>
  <c r="F28" i="39"/>
  <c r="F2823" i="38" s="1"/>
  <c r="F27" i="39"/>
  <c r="F2822" i="38" s="1"/>
  <c r="F26" i="39"/>
  <c r="F2821" i="38" s="1"/>
  <c r="F25" i="39"/>
  <c r="F2820" i="38" s="1"/>
  <c r="F24" i="39"/>
  <c r="F2819" i="38" s="1"/>
  <c r="F23" i="39"/>
  <c r="F2818" i="38" s="1"/>
  <c r="F22" i="39"/>
  <c r="F2817" i="38" s="1"/>
  <c r="F21" i="39"/>
  <c r="F2816" i="38" s="1"/>
  <c r="F20" i="39"/>
  <c r="P16" i="39"/>
  <c r="O16" i="39"/>
  <c r="N16" i="39"/>
  <c r="M16" i="39"/>
  <c r="L16" i="39"/>
  <c r="K16" i="39"/>
  <c r="J16" i="39"/>
  <c r="I16" i="39"/>
  <c r="H16" i="39"/>
  <c r="G16" i="39"/>
  <c r="F16" i="39"/>
  <c r="E16" i="39"/>
  <c r="D16" i="39"/>
  <c r="C16" i="39"/>
  <c r="B16" i="39"/>
  <c r="B5408" i="37" l="1"/>
  <c r="F2802" i="38"/>
  <c r="F79" i="39"/>
  <c r="F102" i="39"/>
  <c r="F234" i="39"/>
  <c r="F2950" i="38"/>
  <c r="B5410" i="37"/>
  <c r="F2803" i="38"/>
  <c r="B5426" i="37"/>
  <c r="F2811" i="38"/>
  <c r="F42" i="39"/>
  <c r="F2827" i="38"/>
  <c r="F80" i="39"/>
  <c r="F103" i="39"/>
  <c r="B5412" i="37"/>
  <c r="F2804" i="38"/>
  <c r="B5428" i="37"/>
  <c r="F2812" i="38"/>
  <c r="F54" i="39"/>
  <c r="F2836" i="38"/>
  <c r="F81" i="39"/>
  <c r="F95" i="39"/>
  <c r="F104" i="39"/>
  <c r="F118" i="39"/>
  <c r="F208" i="39"/>
  <c r="B5449" i="37" s="1"/>
  <c r="F2960" i="38"/>
  <c r="F83" i="39"/>
  <c r="F91" i="39"/>
  <c r="B5418" i="37"/>
  <c r="F2807" i="38"/>
  <c r="F30" i="39"/>
  <c r="F2815" i="38"/>
  <c r="F76" i="39"/>
  <c r="F84" i="39"/>
  <c r="F92" i="39"/>
  <c r="F107" i="39"/>
  <c r="F115" i="39"/>
  <c r="F120" i="39"/>
  <c r="B5424" i="37"/>
  <c r="F2810" i="38"/>
  <c r="F153" i="39"/>
  <c r="B5444" i="37" s="1"/>
  <c r="F165" i="39"/>
  <c r="B5445" i="37" s="1"/>
  <c r="B5404" i="37"/>
  <c r="F2800" i="38"/>
  <c r="B5420" i="37"/>
  <c r="F2808" i="38"/>
  <c r="F77" i="39"/>
  <c r="F85" i="39"/>
  <c r="F100" i="39"/>
  <c r="F108" i="39"/>
  <c r="F177" i="39"/>
  <c r="B5446" i="37" s="1"/>
  <c r="F220" i="39"/>
  <c r="B5450" i="37" s="1"/>
  <c r="F2972" i="38"/>
  <c r="F232" i="39"/>
  <c r="B5451" i="37" s="1"/>
  <c r="F2980" i="38"/>
  <c r="F179" i="39"/>
  <c r="B5414" i="37"/>
  <c r="F2805" i="38"/>
  <c r="B5430" i="37"/>
  <c r="F2813" i="38"/>
  <c r="F66" i="39"/>
  <c r="F2845" i="38"/>
  <c r="F82" i="39"/>
  <c r="F96" i="39"/>
  <c r="F105" i="39"/>
  <c r="F119" i="39"/>
  <c r="B5416" i="37"/>
  <c r="F2806" i="38"/>
  <c r="B5432" i="37"/>
  <c r="F2814" i="38"/>
  <c r="F106" i="39"/>
  <c r="F114" i="39"/>
  <c r="B5406" i="37"/>
  <c r="F2801" i="38"/>
  <c r="B5422" i="37"/>
  <c r="F2809" i="38"/>
  <c r="F78" i="39"/>
  <c r="F88" i="39"/>
  <c r="F101" i="39"/>
  <c r="F109" i="39"/>
  <c r="F141" i="39"/>
  <c r="B5443" i="37" s="1"/>
  <c r="F196" i="39"/>
  <c r="B5448" i="37" s="1"/>
  <c r="F122" i="39" l="1"/>
  <c r="B5441" i="37" s="1"/>
  <c r="F110" i="39"/>
  <c r="B5440" i="37" s="1"/>
  <c r="F69" i="39"/>
  <c r="F98" i="39"/>
  <c r="B5439" i="37" s="1"/>
  <c r="B5447" i="37"/>
  <c r="D126" i="18"/>
  <c r="F2156" i="38" s="1"/>
  <c r="F86" i="39"/>
  <c r="B5438" i="37" s="1"/>
  <c r="B5435" i="37"/>
  <c r="F2857" i="38"/>
  <c r="B5452" i="37"/>
  <c r="H27" i="23"/>
  <c r="F2796" i="38" s="1"/>
  <c r="B5436" i="37"/>
  <c r="F2858" i="38"/>
  <c r="B5433" i="37"/>
  <c r="F2855" i="38"/>
  <c r="B5434" i="37"/>
  <c r="F2856" i="38"/>
  <c r="E27" i="21" l="1"/>
  <c r="F2176" i="38" s="1"/>
  <c r="B5437" i="37"/>
  <c r="F2859" i="38"/>
  <c r="F124" i="39"/>
  <c r="B5442" i="37" l="1"/>
  <c r="H13" i="23"/>
  <c r="F2787" i="38" s="1"/>
  <c r="F8" i="38"/>
  <c r="F7" i="38"/>
  <c r="F1391" i="38" l="1"/>
  <c r="M51" i="17" l="1"/>
  <c r="S47" i="17"/>
  <c r="H23" i="20" l="1"/>
  <c r="H25" i="20" s="1"/>
  <c r="G24" i="20"/>
  <c r="I24" i="20" l="1"/>
  <c r="F3114" i="38"/>
  <c r="F14" i="30"/>
  <c r="J22" i="14" l="1"/>
  <c r="J19" i="14"/>
  <c r="J18" i="14"/>
  <c r="J17" i="14"/>
  <c r="J16" i="14"/>
  <c r="J15" i="14"/>
  <c r="J14" i="14"/>
  <c r="J27" i="14" l="1"/>
  <c r="E28" i="18"/>
  <c r="F1370" i="38"/>
  <c r="R72" i="17" l="1"/>
  <c r="S49" i="17" l="1"/>
  <c r="S50" i="17"/>
  <c r="S48" i="17"/>
  <c r="S55" i="17"/>
  <c r="S54" i="17"/>
  <c r="S53" i="17"/>
  <c r="S52" i="17"/>
  <c r="L55" i="17"/>
  <c r="L54" i="17"/>
  <c r="L53" i="17"/>
  <c r="L52" i="17"/>
  <c r="P50" i="17"/>
  <c r="P49" i="17"/>
  <c r="P48" i="17"/>
  <c r="P47" i="17"/>
  <c r="N50" i="17"/>
  <c r="N49" i="17"/>
  <c r="N48" i="17"/>
  <c r="N47" i="17"/>
  <c r="L50" i="17"/>
  <c r="L49" i="17"/>
  <c r="L48" i="17"/>
  <c r="L47" i="17"/>
  <c r="J50" i="17"/>
  <c r="J49" i="17"/>
  <c r="J48" i="17"/>
  <c r="J47" i="17"/>
  <c r="L51" i="17" l="1"/>
  <c r="N51" i="17"/>
  <c r="G53" i="25"/>
  <c r="F53" i="25"/>
  <c r="G46" i="25"/>
  <c r="F46" i="25"/>
  <c r="G32" i="25"/>
  <c r="F32" i="25"/>
  <c r="G25" i="25"/>
  <c r="F25" i="25"/>
  <c r="E23" i="5"/>
  <c r="E15" i="5"/>
  <c r="G47" i="3"/>
  <c r="F47" i="3"/>
  <c r="G39" i="3"/>
  <c r="F39" i="3"/>
  <c r="G31" i="3"/>
  <c r="F31" i="3"/>
  <c r="G23" i="3"/>
  <c r="F23" i="3"/>
  <c r="G15" i="3"/>
  <c r="F15" i="3"/>
  <c r="G31" i="2"/>
  <c r="F31" i="2"/>
  <c r="G23" i="2"/>
  <c r="F23" i="2"/>
  <c r="G15" i="2"/>
  <c r="F15" i="2"/>
  <c r="G23" i="1"/>
  <c r="F23" i="1"/>
  <c r="G15" i="1"/>
  <c r="F15" i="1"/>
  <c r="G29" i="34"/>
  <c r="F29" i="34"/>
  <c r="G21" i="34"/>
  <c r="F21" i="34"/>
  <c r="G14" i="34"/>
  <c r="F14" i="34"/>
  <c r="G47" i="15"/>
  <c r="F47" i="15"/>
  <c r="G39" i="15"/>
  <c r="F39" i="15"/>
  <c r="G31" i="15"/>
  <c r="F31" i="15"/>
  <c r="G23" i="15"/>
  <c r="F23" i="15"/>
  <c r="G15" i="15"/>
  <c r="F15" i="15"/>
  <c r="G47" i="4"/>
  <c r="F47" i="4"/>
  <c r="G39" i="4"/>
  <c r="F39" i="4"/>
  <c r="G31" i="4"/>
  <c r="F31" i="4"/>
  <c r="G23" i="4"/>
  <c r="F23" i="4"/>
  <c r="G15" i="4"/>
  <c r="F15" i="4"/>
  <c r="G47" i="10"/>
  <c r="G39" i="10"/>
  <c r="F39" i="10"/>
  <c r="G31" i="10"/>
  <c r="F31" i="10"/>
  <c r="G23" i="10"/>
  <c r="F23" i="10"/>
  <c r="G15" i="10"/>
  <c r="F15" i="10"/>
  <c r="F47" i="9"/>
  <c r="G39" i="9"/>
  <c r="F39" i="9"/>
  <c r="G31" i="9"/>
  <c r="F31" i="9"/>
  <c r="G23" i="9"/>
  <c r="F23" i="9"/>
  <c r="G15" i="9"/>
  <c r="F15" i="9"/>
  <c r="G47" i="8"/>
  <c r="F47" i="8"/>
  <c r="G39" i="8"/>
  <c r="F39" i="8"/>
  <c r="G31" i="8"/>
  <c r="F31" i="8"/>
  <c r="F23" i="8"/>
  <c r="G23" i="8"/>
  <c r="G15" i="8"/>
  <c r="F15" i="8"/>
  <c r="G47" i="7"/>
  <c r="F47" i="7"/>
  <c r="G39" i="7"/>
  <c r="F39" i="7"/>
  <c r="G31" i="7"/>
  <c r="F31" i="7"/>
  <c r="G23" i="7"/>
  <c r="F23" i="7"/>
  <c r="G15" i="7"/>
  <c r="F15" i="7"/>
  <c r="G72" i="6"/>
  <c r="F72" i="6"/>
  <c r="G46" i="6"/>
  <c r="F46" i="6"/>
  <c r="F59" i="6"/>
  <c r="G59" i="6"/>
  <c r="F33" i="6"/>
  <c r="G33" i="6"/>
  <c r="AL44" i="35" l="1"/>
  <c r="AM9" i="35" l="1"/>
  <c r="J18" i="13" l="1"/>
  <c r="G18" i="13"/>
  <c r="D18" i="13"/>
  <c r="F3092" i="38" l="1"/>
  <c r="E10" i="20" l="1"/>
  <c r="F390" i="38"/>
  <c r="F389" i="38"/>
  <c r="F3000" i="38" l="1"/>
  <c r="F2998" i="38"/>
  <c r="F2996" i="38"/>
  <c r="F1618" i="38"/>
  <c r="F1616" i="38"/>
  <c r="F1614" i="38"/>
  <c r="F1612" i="38"/>
  <c r="F1608" i="38"/>
  <c r="F1606" i="38"/>
  <c r="F1604" i="38"/>
  <c r="F1602" i="38"/>
  <c r="F1448" i="38"/>
  <c r="F1442" i="38"/>
  <c r="F1390" i="38"/>
  <c r="F1389" i="38"/>
  <c r="F1388" i="38"/>
  <c r="F1372" i="38"/>
  <c r="F1371" i="38"/>
  <c r="F1274" i="38"/>
  <c r="F1257" i="38"/>
  <c r="F1218" i="38"/>
  <c r="F1217" i="38"/>
  <c r="F1199" i="38"/>
  <c r="F1198" i="38"/>
  <c r="F1180" i="38"/>
  <c r="F1179" i="38"/>
  <c r="F1162" i="38"/>
  <c r="F1161" i="38"/>
  <c r="F1143" i="38"/>
  <c r="F1142" i="38"/>
  <c r="F1121" i="38"/>
  <c r="F1120" i="38"/>
  <c r="F1102" i="38"/>
  <c r="F1101" i="38"/>
  <c r="F1083" i="38"/>
  <c r="F1082" i="38"/>
  <c r="F1061" i="38"/>
  <c r="F1060" i="38"/>
  <c r="F1042" i="38"/>
  <c r="F1041" i="38"/>
  <c r="F1020" i="38"/>
  <c r="F1019" i="38"/>
  <c r="F1003" i="38"/>
  <c r="F1002" i="38"/>
  <c r="F986" i="38"/>
  <c r="F985" i="38"/>
  <c r="F966" i="38"/>
  <c r="F965" i="38"/>
  <c r="F947" i="38"/>
  <c r="F946" i="38"/>
  <c r="F928" i="38"/>
  <c r="F927" i="38"/>
  <c r="F910" i="38"/>
  <c r="F909" i="38"/>
  <c r="F891" i="38"/>
  <c r="F890" i="38"/>
  <c r="F869" i="38"/>
  <c r="F868" i="38"/>
  <c r="F850" i="38"/>
  <c r="F849" i="38"/>
  <c r="F831" i="38"/>
  <c r="F830" i="38"/>
  <c r="F813" i="38"/>
  <c r="F812" i="38"/>
  <c r="F794" i="38"/>
  <c r="F793" i="38"/>
  <c r="F772" i="38"/>
  <c r="F771" i="38"/>
  <c r="F753" i="38"/>
  <c r="F752" i="38"/>
  <c r="F734" i="38"/>
  <c r="F733" i="38"/>
  <c r="F716" i="38"/>
  <c r="F715" i="38"/>
  <c r="F697" i="38"/>
  <c r="F696" i="38"/>
  <c r="F675" i="38"/>
  <c r="F674" i="38"/>
  <c r="F656" i="38"/>
  <c r="F655" i="38"/>
  <c r="F637" i="38"/>
  <c r="F636" i="38"/>
  <c r="F619" i="38"/>
  <c r="F618" i="38"/>
  <c r="F600" i="38"/>
  <c r="F599" i="38"/>
  <c r="F578" i="38"/>
  <c r="F577" i="38"/>
  <c r="F559" i="38"/>
  <c r="F558" i="38"/>
  <c r="F540" i="38"/>
  <c r="F539" i="38"/>
  <c r="F522" i="38"/>
  <c r="F521" i="38"/>
  <c r="F503" i="38"/>
  <c r="F502" i="38"/>
  <c r="F481" i="38"/>
  <c r="F480" i="38"/>
  <c r="F462" i="38"/>
  <c r="F461" i="38"/>
  <c r="F443" i="38"/>
  <c r="F442" i="38"/>
  <c r="F425" i="38"/>
  <c r="F424" i="38"/>
  <c r="F406" i="38"/>
  <c r="F405" i="38"/>
  <c r="F384" i="38"/>
  <c r="F383" i="38"/>
  <c r="F355" i="38"/>
  <c r="F354" i="38"/>
  <c r="F326" i="38"/>
  <c r="F325" i="38"/>
  <c r="F298" i="38"/>
  <c r="F297" i="38"/>
  <c r="F269" i="38"/>
  <c r="F268" i="38"/>
  <c r="F153" i="38"/>
  <c r="E297" i="38" l="1"/>
  <c r="E298" i="38" s="1"/>
  <c r="E299" i="38" s="1"/>
  <c r="E300" i="38" s="1"/>
  <c r="E301" i="38" s="1"/>
  <c r="E302" i="38" s="1"/>
  <c r="E303" i="38" s="1"/>
  <c r="E304" i="38" s="1"/>
  <c r="E305" i="38" s="1"/>
  <c r="E306" i="38" s="1"/>
  <c r="E307" i="38" s="1"/>
  <c r="E308" i="38" s="1"/>
  <c r="E309" i="38" s="1"/>
  <c r="E310" i="38" s="1"/>
  <c r="E311" i="38" s="1"/>
  <c r="E312" i="38" s="1"/>
  <c r="E313" i="38" s="1"/>
  <c r="E314" i="38" s="1"/>
  <c r="E315" i="38" s="1"/>
  <c r="E316" i="38" s="1"/>
  <c r="E317" i="38" s="1"/>
  <c r="E318" i="38" s="1"/>
  <c r="E319" i="38" s="1"/>
  <c r="E320" i="38" s="1"/>
  <c r="E321" i="38" s="1"/>
  <c r="E322" i="38" s="1"/>
  <c r="E323" i="38" s="1"/>
  <c r="E324" i="38" s="1"/>
  <c r="E325" i="38" s="1"/>
  <c r="E326" i="38" s="1"/>
  <c r="E327" i="38" s="1"/>
  <c r="E328" i="38" s="1"/>
  <c r="E329" i="38" s="1"/>
  <c r="E330" i="38" s="1"/>
  <c r="E331" i="38" s="1"/>
  <c r="E332" i="38" s="1"/>
  <c r="E333" i="38" s="1"/>
  <c r="E334" i="38" s="1"/>
  <c r="E335" i="38" s="1"/>
  <c r="E336" i="38" s="1"/>
  <c r="E337" i="38" s="1"/>
  <c r="E338" i="38" s="1"/>
  <c r="E339" i="38" s="1"/>
  <c r="E340" i="38" s="1"/>
  <c r="E341" i="38" s="1"/>
  <c r="E342" i="38" s="1"/>
  <c r="E343" i="38" s="1"/>
  <c r="E344" i="38" s="1"/>
  <c r="E345" i="38" s="1"/>
  <c r="E346" i="38" s="1"/>
  <c r="E347" i="38" s="1"/>
  <c r="E348" i="38" s="1"/>
  <c r="E349" i="38" s="1"/>
  <c r="E350" i="38" s="1"/>
  <c r="E351" i="38" s="1"/>
  <c r="E352" i="38" s="1"/>
  <c r="E353" i="38" s="1"/>
  <c r="E354" i="38" s="1"/>
  <c r="E355" i="38" s="1"/>
  <c r="E356" i="38" s="1"/>
  <c r="E357" i="38" s="1"/>
  <c r="E358" i="38" s="1"/>
  <c r="E359" i="38" s="1"/>
  <c r="E360" i="38" s="1"/>
  <c r="E361" i="38" s="1"/>
  <c r="E362" i="38" s="1"/>
  <c r="E363" i="38" s="1"/>
  <c r="E364" i="38" s="1"/>
  <c r="E365" i="38" s="1"/>
  <c r="E366" i="38" s="1"/>
  <c r="E367" i="38" s="1"/>
  <c r="E368" i="38" s="1"/>
  <c r="E369" i="38" s="1"/>
  <c r="E370" i="38" s="1"/>
  <c r="E371" i="38" s="1"/>
  <c r="E372" i="38" s="1"/>
  <c r="E373" i="38" s="1"/>
  <c r="E374" i="38" s="1"/>
  <c r="E375" i="38" s="1"/>
  <c r="E376" i="38" s="1"/>
  <c r="E377" i="38" s="1"/>
  <c r="E378" i="38" s="1"/>
  <c r="E379" i="38" s="1"/>
  <c r="E380" i="38" s="1"/>
  <c r="E381" i="38" s="1"/>
  <c r="E382" i="38" s="1"/>
  <c r="E383" i="38" s="1"/>
  <c r="E384" i="38" s="1"/>
  <c r="E385" i="38" s="1"/>
  <c r="E386" i="38" s="1"/>
  <c r="E387" i="38" s="1"/>
  <c r="E389" i="38" s="1"/>
  <c r="E390" i="38" s="1"/>
  <c r="E391" i="38" s="1"/>
  <c r="E392" i="38" s="1"/>
  <c r="E393" i="38" s="1"/>
  <c r="E394" i="38" s="1"/>
  <c r="E395" i="38" s="1"/>
  <c r="E396" i="38" s="1"/>
  <c r="E397" i="38" s="1"/>
  <c r="E398" i="38" s="1"/>
  <c r="E399" i="38" s="1"/>
  <c r="E400" i="38" s="1"/>
  <c r="E401" i="38" s="1"/>
  <c r="E402" i="38" s="1"/>
  <c r="E403" i="38" s="1"/>
  <c r="E404" i="38" s="1"/>
  <c r="E405" i="38" s="1"/>
  <c r="E406" i="38" s="1"/>
  <c r="E407" i="38" s="1"/>
  <c r="E408" i="38" s="1"/>
  <c r="E409" i="38" s="1"/>
  <c r="E410" i="38" s="1"/>
  <c r="E411" i="38" s="1"/>
  <c r="E412" i="38" s="1"/>
  <c r="E413" i="38" s="1"/>
  <c r="E414" i="38" s="1"/>
  <c r="E415" i="38" s="1"/>
  <c r="E416" i="38" s="1"/>
  <c r="E417" i="38" s="1"/>
  <c r="E418" i="38" s="1"/>
  <c r="E419" i="38" s="1"/>
  <c r="E420" i="38" s="1"/>
  <c r="E421" i="38" s="1"/>
  <c r="E422" i="38" s="1"/>
  <c r="E423" i="38" s="1"/>
  <c r="E424" i="38" s="1"/>
  <c r="E425" i="38" s="1"/>
  <c r="E426" i="38" s="1"/>
  <c r="E427" i="38" s="1"/>
  <c r="E428" i="38" s="1"/>
  <c r="E429" i="38" s="1"/>
  <c r="E430" i="38" s="1"/>
  <c r="E431" i="38" s="1"/>
  <c r="E432" i="38" s="1"/>
  <c r="E433" i="38" s="1"/>
  <c r="E434" i="38" s="1"/>
  <c r="E435" i="38" s="1"/>
  <c r="E5" i="38"/>
  <c r="E6" i="38" s="1"/>
  <c r="E7" i="38" s="1"/>
  <c r="E8" i="38" s="1"/>
  <c r="E9" i="38" s="1"/>
  <c r="E10" i="38" s="1"/>
  <c r="E12" i="38" s="1"/>
  <c r="E13" i="38" s="1"/>
  <c r="E14" i="38" s="1"/>
  <c r="E15" i="38" s="1"/>
  <c r="E16" i="38" s="1"/>
  <c r="E17" i="38" s="1"/>
  <c r="E18" i="38" s="1"/>
  <c r="E19" i="38" s="1"/>
  <c r="E20" i="38" s="1"/>
  <c r="E21" i="38" s="1"/>
  <c r="E22" i="38" s="1"/>
  <c r="E23" i="38" s="1"/>
  <c r="E24" i="38" s="1"/>
  <c r="E25" i="38" s="1"/>
  <c r="E26" i="38" s="1"/>
  <c r="E27" i="38" s="1"/>
  <c r="E28" i="38" s="1"/>
  <c r="E29" i="38" s="1"/>
  <c r="E30" i="38" s="1"/>
  <c r="E31" i="38" s="1"/>
  <c r="E32" i="38" s="1"/>
  <c r="E33" i="38" s="1"/>
  <c r="E35" i="38" s="1"/>
  <c r="E36" i="38" s="1"/>
  <c r="E37" i="38" s="1"/>
  <c r="E38" i="38" s="1"/>
  <c r="E39" i="38" s="1"/>
  <c r="E40" i="38" s="1"/>
  <c r="E41" i="38" s="1"/>
  <c r="E42" i="38" s="1"/>
  <c r="E43" i="38" s="1"/>
  <c r="E44" i="38" s="1"/>
  <c r="E45" i="38" s="1"/>
  <c r="E46" i="38" s="1"/>
  <c r="E47" i="38" s="1"/>
  <c r="E48" i="38" s="1"/>
  <c r="E49" i="38" s="1"/>
  <c r="E50" i="38" s="1"/>
  <c r="E51" i="38" s="1"/>
  <c r="E52" i="38" s="1"/>
  <c r="E53" i="38" s="1"/>
  <c r="E54" i="38" s="1"/>
  <c r="E55" i="38" s="1"/>
  <c r="E56" i="38" s="1"/>
  <c r="E57" i="38" s="1"/>
  <c r="E58" i="38" s="1"/>
  <c r="E59" i="38" s="1"/>
  <c r="E60" i="38" s="1"/>
  <c r="E61" i="38" s="1"/>
  <c r="E62" i="38" s="1"/>
  <c r="E63" i="38" s="1"/>
  <c r="E64" i="38" s="1"/>
  <c r="E65" i="38" s="1"/>
  <c r="E66" i="38" s="1"/>
  <c r="B5736" i="37"/>
  <c r="B5735" i="37"/>
  <c r="B5734" i="37"/>
  <c r="B5733" i="37"/>
  <c r="B5732" i="37"/>
  <c r="B5730" i="37"/>
  <c r="B5729" i="37"/>
  <c r="B5728" i="37"/>
  <c r="B5727" i="37"/>
  <c r="B5726" i="37"/>
  <c r="B5725" i="37"/>
  <c r="B5724" i="37"/>
  <c r="B5717" i="37"/>
  <c r="B5705" i="37"/>
  <c r="B5704" i="37"/>
  <c r="B5702" i="37"/>
  <c r="B5701" i="37"/>
  <c r="B5700" i="37"/>
  <c r="B5699" i="37"/>
  <c r="B5680" i="37"/>
  <c r="B5679" i="37"/>
  <c r="B5678" i="37"/>
  <c r="B5677" i="37"/>
  <c r="B5676" i="37"/>
  <c r="B5675" i="37"/>
  <c r="B5674" i="37"/>
  <c r="B5673" i="37"/>
  <c r="B5672" i="37"/>
  <c r="B5671" i="37"/>
  <c r="B5670" i="37"/>
  <c r="B5669" i="37"/>
  <c r="B5668" i="37"/>
  <c r="B5667" i="37"/>
  <c r="B5666" i="37"/>
  <c r="B5664" i="37"/>
  <c r="B5647" i="37"/>
  <c r="B5636" i="37"/>
  <c r="B5606" i="37"/>
  <c r="B5605" i="37"/>
  <c r="B5604" i="37"/>
  <c r="B5603" i="37"/>
  <c r="B5602" i="37"/>
  <c r="B5601" i="37"/>
  <c r="B5600" i="37"/>
  <c r="B5599" i="37"/>
  <c r="B5598" i="37"/>
  <c r="B5597" i="37"/>
  <c r="B5596" i="37"/>
  <c r="B5595" i="37"/>
  <c r="B5593" i="37"/>
  <c r="B5592" i="37"/>
  <c r="B5591" i="37"/>
  <c r="B5590" i="37"/>
  <c r="B5589" i="37"/>
  <c r="B5588" i="37"/>
  <c r="B5587" i="37"/>
  <c r="B5586" i="37"/>
  <c r="B5585" i="37"/>
  <c r="B5584" i="37"/>
  <c r="B5583" i="37"/>
  <c r="B5582" i="37"/>
  <c r="B5580" i="37"/>
  <c r="B5579" i="37"/>
  <c r="B5578" i="37"/>
  <c r="B5577" i="37"/>
  <c r="B5576" i="37"/>
  <c r="B5575" i="37"/>
  <c r="B5574" i="37"/>
  <c r="B5573" i="37"/>
  <c r="B5572" i="37"/>
  <c r="B5571" i="37"/>
  <c r="B5570" i="37"/>
  <c r="B5569" i="37"/>
  <c r="B5567" i="37"/>
  <c r="B5566" i="37"/>
  <c r="B5565" i="37"/>
  <c r="B5564" i="37"/>
  <c r="B5563" i="37"/>
  <c r="B5562" i="37"/>
  <c r="B5561" i="37"/>
  <c r="B5560" i="37"/>
  <c r="B5559" i="37"/>
  <c r="B5558" i="37"/>
  <c r="B5557" i="37"/>
  <c r="B5556" i="37"/>
  <c r="B5554" i="37"/>
  <c r="B5553" i="37"/>
  <c r="B5552" i="37"/>
  <c r="B5551" i="37"/>
  <c r="B5550" i="37"/>
  <c r="B5549" i="37"/>
  <c r="B5548" i="37"/>
  <c r="B5547" i="37"/>
  <c r="B5546" i="37"/>
  <c r="B5545" i="37"/>
  <c r="B5544" i="37"/>
  <c r="B5543" i="37"/>
  <c r="B5541" i="37"/>
  <c r="B5540" i="37"/>
  <c r="B5539" i="37"/>
  <c r="B5538" i="37"/>
  <c r="B5537" i="37"/>
  <c r="B5536" i="37"/>
  <c r="B5535" i="37"/>
  <c r="B5534" i="37"/>
  <c r="B5533" i="37"/>
  <c r="B5532" i="37"/>
  <c r="B5531" i="37"/>
  <c r="B5530" i="37"/>
  <c r="B5504" i="37"/>
  <c r="B5503" i="37"/>
  <c r="B5502" i="37"/>
  <c r="B5501" i="37"/>
  <c r="B5500" i="37"/>
  <c r="B5499" i="37"/>
  <c r="B5498" i="37"/>
  <c r="B5497" i="37"/>
  <c r="B5496" i="37"/>
  <c r="B5495" i="37"/>
  <c r="B5483" i="37"/>
  <c r="B5482" i="37"/>
  <c r="B5481" i="37"/>
  <c r="B5480" i="37"/>
  <c r="B5479" i="37"/>
  <c r="B5478" i="37"/>
  <c r="B5477" i="37"/>
  <c r="B5476" i="37"/>
  <c r="B5475" i="37"/>
  <c r="B5474" i="37"/>
  <c r="B5462" i="37"/>
  <c r="B5461" i="37"/>
  <c r="B5460" i="37"/>
  <c r="B5459" i="37"/>
  <c r="B5458" i="37"/>
  <c r="B5457" i="37"/>
  <c r="B5456" i="37"/>
  <c r="B5455" i="37"/>
  <c r="B5454" i="37"/>
  <c r="B5453" i="37"/>
  <c r="B5393" i="37"/>
  <c r="B5392" i="37"/>
  <c r="B5382" i="37"/>
  <c r="B5381" i="37"/>
  <c r="B5359" i="37"/>
  <c r="B5358" i="37"/>
  <c r="B5352" i="37"/>
  <c r="B5351" i="37"/>
  <c r="B5345" i="37"/>
  <c r="B5344" i="37"/>
  <c r="B5338" i="37"/>
  <c r="B5337" i="37"/>
  <c r="B5331" i="37"/>
  <c r="B5330" i="37"/>
  <c r="B5324" i="37"/>
  <c r="B5323" i="37"/>
  <c r="B5317" i="37"/>
  <c r="B5316" i="37"/>
  <c r="B5310" i="37"/>
  <c r="B5309" i="37"/>
  <c r="B5297" i="37"/>
  <c r="B5296" i="37"/>
  <c r="B5290" i="37"/>
  <c r="B5289" i="37"/>
  <c r="B5288" i="37"/>
  <c r="B5282" i="37"/>
  <c r="B5281" i="37"/>
  <c r="B5272" i="37"/>
  <c r="B5271" i="37"/>
  <c r="B5265" i="37"/>
  <c r="B5264" i="37"/>
  <c r="B5263" i="37"/>
  <c r="B5262" i="37"/>
  <c r="B5256" i="37"/>
  <c r="B5255" i="37"/>
  <c r="B5254" i="37"/>
  <c r="B5253" i="37"/>
  <c r="B5247" i="37"/>
  <c r="B5246" i="37"/>
  <c r="B5224" i="37"/>
  <c r="B5223" i="37"/>
  <c r="B5217" i="37"/>
  <c r="B5216" i="37"/>
  <c r="B5210" i="37"/>
  <c r="B5209" i="37"/>
  <c r="B5203" i="37"/>
  <c r="B5202" i="37"/>
  <c r="B5196" i="37"/>
  <c r="B5195" i="37"/>
  <c r="B5189" i="37"/>
  <c r="B5188" i="37"/>
  <c r="B5182" i="37"/>
  <c r="B5181" i="37"/>
  <c r="B5175" i="37"/>
  <c r="B5174" i="37"/>
  <c r="B5162" i="37"/>
  <c r="B5161" i="37"/>
  <c r="B5155" i="37"/>
  <c r="B5154" i="37"/>
  <c r="B5153" i="37"/>
  <c r="B5147" i="37"/>
  <c r="B5146" i="37"/>
  <c r="B5137" i="37"/>
  <c r="B5136" i="37"/>
  <c r="B5130" i="37"/>
  <c r="B5129" i="37"/>
  <c r="B5128" i="37"/>
  <c r="B5127" i="37"/>
  <c r="B5121" i="37"/>
  <c r="B5120" i="37"/>
  <c r="B5119" i="37"/>
  <c r="B5118" i="37"/>
  <c r="B5112" i="37"/>
  <c r="B5111" i="37"/>
  <c r="B5089" i="37"/>
  <c r="B5088" i="37"/>
  <c r="B5082" i="37"/>
  <c r="B5081" i="37"/>
  <c r="B5075" i="37"/>
  <c r="B5074" i="37"/>
  <c r="B5068" i="37"/>
  <c r="B5067" i="37"/>
  <c r="B5061" i="37"/>
  <c r="B5060" i="37"/>
  <c r="B5054" i="37"/>
  <c r="B5053" i="37"/>
  <c r="B5047" i="37"/>
  <c r="B5046" i="37"/>
  <c r="B5040" i="37"/>
  <c r="B5039" i="37"/>
  <c r="B5027" i="37"/>
  <c r="B5026" i="37"/>
  <c r="B5020" i="37"/>
  <c r="B5019" i="37"/>
  <c r="B5018" i="37"/>
  <c r="B5012" i="37"/>
  <c r="B5011" i="37"/>
  <c r="B5002" i="37"/>
  <c r="B5001" i="37"/>
  <c r="B4995" i="37"/>
  <c r="B4994" i="37"/>
  <c r="B4993" i="37"/>
  <c r="B4992" i="37"/>
  <c r="B4986" i="37"/>
  <c r="B4985" i="37"/>
  <c r="B4984" i="37"/>
  <c r="B4983" i="37"/>
  <c r="B4977" i="37"/>
  <c r="B4976" i="37"/>
  <c r="B4954" i="37"/>
  <c r="B4953" i="37"/>
  <c r="B4947" i="37"/>
  <c r="B4946" i="37"/>
  <c r="B4940" i="37"/>
  <c r="B4939" i="37"/>
  <c r="B4933" i="37"/>
  <c r="B4932" i="37"/>
  <c r="B4926" i="37"/>
  <c r="B4925" i="37"/>
  <c r="B4919" i="37"/>
  <c r="B4918" i="37"/>
  <c r="B4912" i="37"/>
  <c r="B4911" i="37"/>
  <c r="B4905" i="37"/>
  <c r="B4904" i="37"/>
  <c r="B4892" i="37"/>
  <c r="B4891" i="37"/>
  <c r="B4885" i="37"/>
  <c r="B4884" i="37"/>
  <c r="B4883" i="37"/>
  <c r="B4877" i="37"/>
  <c r="B4876" i="37"/>
  <c r="B4867" i="37"/>
  <c r="B4866" i="37"/>
  <c r="B4860" i="37"/>
  <c r="B4859" i="37"/>
  <c r="B4858" i="37"/>
  <c r="B4857" i="37"/>
  <c r="B4851" i="37"/>
  <c r="B4850" i="37"/>
  <c r="B4849" i="37"/>
  <c r="B4848" i="37"/>
  <c r="B4842" i="37"/>
  <c r="B4841" i="37"/>
  <c r="B4819" i="37"/>
  <c r="B4818" i="37"/>
  <c r="B4812" i="37"/>
  <c r="B4811" i="37"/>
  <c r="B4805" i="37"/>
  <c r="B4804" i="37"/>
  <c r="B4798" i="37"/>
  <c r="B4797" i="37"/>
  <c r="B4791" i="37"/>
  <c r="B4790" i="37"/>
  <c r="B4784" i="37"/>
  <c r="B4783" i="37"/>
  <c r="B4777" i="37"/>
  <c r="B4776" i="37"/>
  <c r="B4770" i="37"/>
  <c r="B4769" i="37"/>
  <c r="B4757" i="37"/>
  <c r="B4756" i="37"/>
  <c r="B4750" i="37"/>
  <c r="B4749" i="37"/>
  <c r="B4748" i="37"/>
  <c r="B4742" i="37"/>
  <c r="B4741" i="37"/>
  <c r="B4732" i="37"/>
  <c r="B4731" i="37"/>
  <c r="B4725" i="37"/>
  <c r="B4724" i="37"/>
  <c r="B4723" i="37"/>
  <c r="B4722" i="37"/>
  <c r="B4716" i="37"/>
  <c r="B4715" i="37"/>
  <c r="B4714" i="37"/>
  <c r="B4713" i="37"/>
  <c r="B4707" i="37"/>
  <c r="B4706" i="37"/>
  <c r="B4684" i="37"/>
  <c r="B4683" i="37"/>
  <c r="B4677" i="37"/>
  <c r="B4676" i="37"/>
  <c r="B4670" i="37"/>
  <c r="B4669" i="37"/>
  <c r="B4663" i="37"/>
  <c r="B4662" i="37"/>
  <c r="B4656" i="37"/>
  <c r="B4655" i="37"/>
  <c r="B4649" i="37"/>
  <c r="B4648" i="37"/>
  <c r="B4642" i="37"/>
  <c r="B4641" i="37"/>
  <c r="B4635" i="37"/>
  <c r="B4634" i="37"/>
  <c r="B4622" i="37"/>
  <c r="B4621" i="37"/>
  <c r="B4615" i="37"/>
  <c r="B4614" i="37"/>
  <c r="B4613" i="37"/>
  <c r="B4607" i="37"/>
  <c r="B4606" i="37"/>
  <c r="B4597" i="37"/>
  <c r="B4596" i="37"/>
  <c r="B4590" i="37"/>
  <c r="B4589" i="37"/>
  <c r="B4588" i="37"/>
  <c r="B4587" i="37"/>
  <c r="B4581" i="37"/>
  <c r="B4580" i="37"/>
  <c r="B4579" i="37"/>
  <c r="B4578" i="37"/>
  <c r="B4572" i="37"/>
  <c r="B4571" i="37"/>
  <c r="B4560" i="37"/>
  <c r="B4559" i="37"/>
  <c r="B4558" i="37"/>
  <c r="B4557" i="37"/>
  <c r="B4556" i="37"/>
  <c r="B4554" i="37"/>
  <c r="B4553" i="37"/>
  <c r="B4521" i="37"/>
  <c r="B4518" i="37"/>
  <c r="B4515" i="37"/>
  <c r="B4512" i="37"/>
  <c r="B4509" i="37"/>
  <c r="B4506" i="37"/>
  <c r="B4503" i="37"/>
  <c r="B4500" i="37"/>
  <c r="B4497" i="37"/>
  <c r="B4494" i="37"/>
  <c r="B4491" i="37"/>
  <c r="B4488" i="37"/>
  <c r="B4485" i="37"/>
  <c r="B4482" i="37"/>
  <c r="B4479" i="37"/>
  <c r="B4476" i="37"/>
  <c r="B4473" i="37"/>
  <c r="B4470" i="37"/>
  <c r="B4465" i="37"/>
  <c r="B4464" i="37"/>
  <c r="B4463" i="37"/>
  <c r="B4460" i="37"/>
  <c r="B4459" i="37"/>
  <c r="B4458" i="37"/>
  <c r="B4455" i="37"/>
  <c r="B4454" i="37"/>
  <c r="B4453" i="37"/>
  <c r="B4450" i="37"/>
  <c r="B4449" i="37"/>
  <c r="B4448" i="37"/>
  <c r="B4445" i="37"/>
  <c r="B4444" i="37"/>
  <c r="B4443" i="37"/>
  <c r="B4440" i="37"/>
  <c r="B4439" i="37"/>
  <c r="B4438" i="37"/>
  <c r="B4435" i="37"/>
  <c r="B4434" i="37"/>
  <c r="B4433" i="37"/>
  <c r="B4430" i="37"/>
  <c r="B4429" i="37"/>
  <c r="B4428" i="37"/>
  <c r="B4425" i="37"/>
  <c r="B4424" i="37"/>
  <c r="B4423" i="37"/>
  <c r="B4420" i="37"/>
  <c r="B4419" i="37"/>
  <c r="B4418" i="37"/>
  <c r="B4415" i="37"/>
  <c r="B4414" i="37"/>
  <c r="B4413" i="37"/>
  <c r="B4410" i="37"/>
  <c r="B4409" i="37"/>
  <c r="B4408" i="37"/>
  <c r="B4405" i="37"/>
  <c r="B4404" i="37"/>
  <c r="B4403" i="37"/>
  <c r="B4400" i="37"/>
  <c r="B4399" i="37"/>
  <c r="B4398" i="37"/>
  <c r="B4395" i="37"/>
  <c r="B4394" i="37"/>
  <c r="B4393" i="37"/>
  <c r="B4390" i="37"/>
  <c r="B4389" i="37"/>
  <c r="B4388" i="37"/>
  <c r="B4385" i="37"/>
  <c r="B4384" i="37"/>
  <c r="B4383" i="37"/>
  <c r="B4380" i="37"/>
  <c r="B4379" i="37"/>
  <c r="B4378" i="37"/>
  <c r="B4370" i="37"/>
  <c r="B4369" i="37"/>
  <c r="B4368" i="37"/>
  <c r="B4367" i="37"/>
  <c r="B4366" i="37"/>
  <c r="B4365" i="37"/>
  <c r="B4364" i="37"/>
  <c r="B4363" i="37"/>
  <c r="B4362" i="37"/>
  <c r="B4361" i="37"/>
  <c r="B4360" i="37"/>
  <c r="B4359" i="37"/>
  <c r="B4358" i="37"/>
  <c r="B4357" i="37"/>
  <c r="B4356" i="37"/>
  <c r="B4355" i="37"/>
  <c r="B4354" i="37"/>
  <c r="B4353" i="37"/>
  <c r="B4351" i="37"/>
  <c r="B4350" i="37"/>
  <c r="B4349" i="37"/>
  <c r="B4348" i="37"/>
  <c r="B4347" i="37"/>
  <c r="B4346" i="37"/>
  <c r="B4345" i="37"/>
  <c r="B4344" i="37"/>
  <c r="B4343" i="37"/>
  <c r="B4342" i="37"/>
  <c r="B4341" i="37"/>
  <c r="B4340" i="37"/>
  <c r="B4339" i="37"/>
  <c r="B4338" i="37"/>
  <c r="B4337" i="37"/>
  <c r="B4336" i="37"/>
  <c r="B4335" i="37"/>
  <c r="B4334" i="37"/>
  <c r="B4332" i="37"/>
  <c r="B4331" i="37"/>
  <c r="B4330" i="37"/>
  <c r="B4329" i="37"/>
  <c r="B4328" i="37"/>
  <c r="B4327" i="37"/>
  <c r="B4326" i="37"/>
  <c r="B4325" i="37"/>
  <c r="B4324" i="37"/>
  <c r="B4323" i="37"/>
  <c r="B4322" i="37"/>
  <c r="B4321" i="37"/>
  <c r="B4320" i="37"/>
  <c r="B4319" i="37"/>
  <c r="B4318" i="37"/>
  <c r="B4317" i="37"/>
  <c r="B4316" i="37"/>
  <c r="B4315" i="37"/>
  <c r="B4313" i="37"/>
  <c r="B4312" i="37"/>
  <c r="B4311" i="37"/>
  <c r="B4310" i="37"/>
  <c r="B4309" i="37"/>
  <c r="B4308" i="37"/>
  <c r="B4307" i="37"/>
  <c r="B4306" i="37"/>
  <c r="B4305" i="37"/>
  <c r="B4304" i="37"/>
  <c r="B4303" i="37"/>
  <c r="B4302" i="37"/>
  <c r="B4301" i="37"/>
  <c r="B4300" i="37"/>
  <c r="B4299" i="37"/>
  <c r="B4298" i="37"/>
  <c r="B4297" i="37"/>
  <c r="B4296" i="37"/>
  <c r="B4294" i="37"/>
  <c r="B4293" i="37"/>
  <c r="B4292" i="37"/>
  <c r="B4291" i="37"/>
  <c r="B4290" i="37"/>
  <c r="B4289" i="37"/>
  <c r="B4288" i="37"/>
  <c r="B4287" i="37"/>
  <c r="B4286" i="37"/>
  <c r="B4285" i="37"/>
  <c r="B4284" i="37"/>
  <c r="B4283" i="37"/>
  <c r="B4282" i="37"/>
  <c r="B4281" i="37"/>
  <c r="B4280" i="37"/>
  <c r="B4279" i="37"/>
  <c r="B4278" i="37"/>
  <c r="B4277" i="37"/>
  <c r="B4275" i="37"/>
  <c r="B4274" i="37"/>
  <c r="B4273" i="37"/>
  <c r="B4272" i="37"/>
  <c r="B4271" i="37"/>
  <c r="B4270" i="37"/>
  <c r="B4269" i="37"/>
  <c r="B4268" i="37"/>
  <c r="B4267" i="37"/>
  <c r="B4266" i="37"/>
  <c r="B4265" i="37"/>
  <c r="B4264" i="37"/>
  <c r="B4263" i="37"/>
  <c r="B4262" i="37"/>
  <c r="B4261" i="37"/>
  <c r="B4260" i="37"/>
  <c r="B4259" i="37"/>
  <c r="B4258" i="37"/>
  <c r="B4256" i="37"/>
  <c r="B4255" i="37"/>
  <c r="B4254" i="37"/>
  <c r="B4253" i="37"/>
  <c r="B4252" i="37"/>
  <c r="B4251" i="37"/>
  <c r="B4250" i="37"/>
  <c r="B4249" i="37"/>
  <c r="B4248" i="37"/>
  <c r="B4247" i="37"/>
  <c r="B4246" i="37"/>
  <c r="B4245" i="37"/>
  <c r="B4244" i="37"/>
  <c r="B4243" i="37"/>
  <c r="B4242" i="37"/>
  <c r="B4241" i="37"/>
  <c r="B4240" i="37"/>
  <c r="B4239" i="37"/>
  <c r="B4237" i="37"/>
  <c r="B4236" i="37"/>
  <c r="B4235" i="37"/>
  <c r="B4234" i="37"/>
  <c r="B4233" i="37"/>
  <c r="B4232" i="37"/>
  <c r="B4231" i="37"/>
  <c r="B4230" i="37"/>
  <c r="B4229" i="37"/>
  <c r="B4228" i="37"/>
  <c r="B4227" i="37"/>
  <c r="B4226" i="37"/>
  <c r="B4225" i="37"/>
  <c r="B4224" i="37"/>
  <c r="B4223" i="37"/>
  <c r="B4222" i="37"/>
  <c r="B4221" i="37"/>
  <c r="B4220" i="37"/>
  <c r="B4218" i="37"/>
  <c r="B4217" i="37"/>
  <c r="B4216" i="37"/>
  <c r="B4215" i="37"/>
  <c r="B4214" i="37"/>
  <c r="B4213" i="37"/>
  <c r="B4212" i="37"/>
  <c r="B4211" i="37"/>
  <c r="B4210" i="37"/>
  <c r="B4209" i="37"/>
  <c r="B4208" i="37"/>
  <c r="B4207" i="37"/>
  <c r="B4206" i="37"/>
  <c r="B4205" i="37"/>
  <c r="B4204" i="37"/>
  <c r="B4203" i="37"/>
  <c r="B4202" i="37"/>
  <c r="B4201" i="37"/>
  <c r="B4199" i="37"/>
  <c r="B4198" i="37"/>
  <c r="B4197" i="37"/>
  <c r="B4196" i="37"/>
  <c r="B4195" i="37"/>
  <c r="B4194" i="37"/>
  <c r="B4193" i="37"/>
  <c r="B4192" i="37"/>
  <c r="B4191" i="37"/>
  <c r="B4190" i="37"/>
  <c r="B4189" i="37"/>
  <c r="B4188" i="37"/>
  <c r="B4187" i="37"/>
  <c r="B4186" i="37"/>
  <c r="B4185" i="37"/>
  <c r="B4184" i="37"/>
  <c r="B4183" i="37"/>
  <c r="B4182" i="37"/>
  <c r="B4180" i="37"/>
  <c r="B4179" i="37"/>
  <c r="B4178" i="37"/>
  <c r="B4177" i="37"/>
  <c r="B4176" i="37"/>
  <c r="B4175" i="37"/>
  <c r="B4174" i="37"/>
  <c r="B4173" i="37"/>
  <c r="B4172" i="37"/>
  <c r="B4171" i="37"/>
  <c r="B4170" i="37"/>
  <c r="B4169" i="37"/>
  <c r="B4168" i="37"/>
  <c r="B4167" i="37"/>
  <c r="B4166" i="37"/>
  <c r="B4165" i="37"/>
  <c r="B4164" i="37"/>
  <c r="B4163" i="37"/>
  <c r="B4161" i="37"/>
  <c r="B4160" i="37"/>
  <c r="B4159" i="37"/>
  <c r="B4158" i="37"/>
  <c r="B4157" i="37"/>
  <c r="B4156" i="37"/>
  <c r="B4155" i="37"/>
  <c r="B4154" i="37"/>
  <c r="B4153" i="37"/>
  <c r="B4152" i="37"/>
  <c r="B4151" i="37"/>
  <c r="B4150" i="37"/>
  <c r="B4149" i="37"/>
  <c r="B4148" i="37"/>
  <c r="B4147" i="37"/>
  <c r="B4146" i="37"/>
  <c r="B4145" i="37"/>
  <c r="B4144" i="37"/>
  <c r="B4142" i="37"/>
  <c r="B4141" i="37"/>
  <c r="B4140" i="37"/>
  <c r="B4139" i="37"/>
  <c r="B4138" i="37"/>
  <c r="B4137" i="37"/>
  <c r="B4136" i="37"/>
  <c r="B4135" i="37"/>
  <c r="B4134" i="37"/>
  <c r="B4133" i="37"/>
  <c r="B4132" i="37"/>
  <c r="B4131" i="37"/>
  <c r="B4130" i="37"/>
  <c r="B4129" i="37"/>
  <c r="B4128" i="37"/>
  <c r="B4127" i="37"/>
  <c r="B4126" i="37"/>
  <c r="B4125" i="37"/>
  <c r="B4123" i="37"/>
  <c r="B4122" i="37"/>
  <c r="B4121" i="37"/>
  <c r="B4120" i="37"/>
  <c r="B4119" i="37"/>
  <c r="B4118" i="37"/>
  <c r="B4117" i="37"/>
  <c r="B4116" i="37"/>
  <c r="B4115" i="37"/>
  <c r="B4114" i="37"/>
  <c r="B4113" i="37"/>
  <c r="B4112" i="37"/>
  <c r="B4111" i="37"/>
  <c r="B4110" i="37"/>
  <c r="B4109" i="37"/>
  <c r="B4108" i="37"/>
  <c r="B4107" i="37"/>
  <c r="B4106" i="37"/>
  <c r="B4104" i="37"/>
  <c r="B4103" i="37"/>
  <c r="B4102" i="37"/>
  <c r="B4101" i="37"/>
  <c r="B4100" i="37"/>
  <c r="B4099" i="37"/>
  <c r="B4098" i="37"/>
  <c r="B4097" i="37"/>
  <c r="B4096" i="37"/>
  <c r="B4095" i="37"/>
  <c r="B4094" i="37"/>
  <c r="B4093" i="37"/>
  <c r="B4092" i="37"/>
  <c r="B4091" i="37"/>
  <c r="B4090" i="37"/>
  <c r="B4089" i="37"/>
  <c r="B4088" i="37"/>
  <c r="B4087" i="37"/>
  <c r="B4085" i="37"/>
  <c r="B4084" i="37"/>
  <c r="B4083" i="37"/>
  <c r="B4082" i="37"/>
  <c r="B4081" i="37"/>
  <c r="B4080" i="37"/>
  <c r="B4079" i="37"/>
  <c r="B4078" i="37"/>
  <c r="B4077" i="37"/>
  <c r="B4076" i="37"/>
  <c r="B4075" i="37"/>
  <c r="B4074" i="37"/>
  <c r="B4073" i="37"/>
  <c r="B4072" i="37"/>
  <c r="B4071" i="37"/>
  <c r="B4070" i="37"/>
  <c r="B4069" i="37"/>
  <c r="B4068" i="37"/>
  <c r="B4066" i="37"/>
  <c r="B4065" i="37"/>
  <c r="B4064" i="37"/>
  <c r="B4063" i="37"/>
  <c r="B4062" i="37"/>
  <c r="B4061" i="37"/>
  <c r="B4060" i="37"/>
  <c r="B4059" i="37"/>
  <c r="B4058" i="37"/>
  <c r="B4057" i="37"/>
  <c r="B4056" i="37"/>
  <c r="B4055" i="37"/>
  <c r="B4054" i="37"/>
  <c r="B4053" i="37"/>
  <c r="B4052" i="37"/>
  <c r="B4051" i="37"/>
  <c r="B4050" i="37"/>
  <c r="B4049" i="37"/>
  <c r="B4047" i="37"/>
  <c r="B4046" i="37"/>
  <c r="B4045" i="37"/>
  <c r="B4044" i="37"/>
  <c r="B4043" i="37"/>
  <c r="B4042" i="37"/>
  <c r="B4041" i="37"/>
  <c r="B4040" i="37"/>
  <c r="B4039" i="37"/>
  <c r="B4038" i="37"/>
  <c r="B4037" i="37"/>
  <c r="B4036" i="37"/>
  <c r="B4035" i="37"/>
  <c r="B4034" i="37"/>
  <c r="B4033" i="37"/>
  <c r="B4032" i="37"/>
  <c r="B4031" i="37"/>
  <c r="B4030" i="37"/>
  <c r="B4009" i="37"/>
  <c r="B4008" i="37"/>
  <c r="B4007" i="37"/>
  <c r="B4004" i="37"/>
  <c r="B4003" i="37"/>
  <c r="B4002" i="37"/>
  <c r="B4001" i="37"/>
  <c r="B4000" i="37"/>
  <c r="B3999" i="37"/>
  <c r="B3998" i="37"/>
  <c r="B3997" i="37"/>
  <c r="B3996" i="37"/>
  <c r="B3995" i="37"/>
  <c r="B3994" i="37"/>
  <c r="B3993" i="37"/>
  <c r="B3992" i="37"/>
  <c r="B3991" i="37"/>
  <c r="B3990" i="37"/>
  <c r="B3989" i="37"/>
  <c r="B3988" i="37"/>
  <c r="B3987" i="37"/>
  <c r="B3986" i="37"/>
  <c r="B3985" i="37"/>
  <c r="B3984" i="37"/>
  <c r="B3983" i="37"/>
  <c r="B3982" i="37"/>
  <c r="B3980" i="37"/>
  <c r="B3979" i="37"/>
  <c r="B3978" i="37"/>
  <c r="B3975" i="37"/>
  <c r="B3974" i="37"/>
  <c r="B3973" i="37"/>
  <c r="B3972" i="37"/>
  <c r="B3971" i="37"/>
  <c r="B3970" i="37"/>
  <c r="B3969" i="37"/>
  <c r="B3968" i="37"/>
  <c r="B3967" i="37"/>
  <c r="B3966" i="37"/>
  <c r="B3965" i="37"/>
  <c r="B3964" i="37"/>
  <c r="B3963" i="37"/>
  <c r="B3962" i="37"/>
  <c r="B3961" i="37"/>
  <c r="B3960" i="37"/>
  <c r="B3959" i="37"/>
  <c r="B3958" i="37"/>
  <c r="B3957" i="37"/>
  <c r="B3956" i="37"/>
  <c r="B3955" i="37"/>
  <c r="B3954" i="37"/>
  <c r="B3953" i="37"/>
  <c r="B3951" i="37"/>
  <c r="B3950" i="37"/>
  <c r="B3949" i="37"/>
  <c r="B3946" i="37"/>
  <c r="B3945" i="37"/>
  <c r="B3944" i="37"/>
  <c r="B3943" i="37"/>
  <c r="B3942" i="37"/>
  <c r="B3941" i="37"/>
  <c r="B3940" i="37"/>
  <c r="B3939" i="37"/>
  <c r="B3938" i="37"/>
  <c r="B3937" i="37"/>
  <c r="B3936" i="37"/>
  <c r="B3935" i="37"/>
  <c r="B3934" i="37"/>
  <c r="B3933" i="37"/>
  <c r="B3932" i="37"/>
  <c r="B3931" i="37"/>
  <c r="B3930" i="37"/>
  <c r="B3929" i="37"/>
  <c r="B3928" i="37"/>
  <c r="B3927" i="37"/>
  <c r="B3926" i="37"/>
  <c r="B3925" i="37"/>
  <c r="B3924" i="37"/>
  <c r="B3922" i="37"/>
  <c r="B3921" i="37"/>
  <c r="B3920" i="37"/>
  <c r="B3917" i="37"/>
  <c r="B3916" i="37"/>
  <c r="B3915" i="37"/>
  <c r="B3914" i="37"/>
  <c r="B3913" i="37"/>
  <c r="B3912" i="37"/>
  <c r="B3911" i="37"/>
  <c r="B3910" i="37"/>
  <c r="B3909" i="37"/>
  <c r="B3908" i="37"/>
  <c r="B3907" i="37"/>
  <c r="B3906" i="37"/>
  <c r="B3905" i="37"/>
  <c r="B3904" i="37"/>
  <c r="B3903" i="37"/>
  <c r="B3902" i="37"/>
  <c r="B3901" i="37"/>
  <c r="B3900" i="37"/>
  <c r="B3899" i="37"/>
  <c r="B3898" i="37"/>
  <c r="B3897" i="37"/>
  <c r="B3896" i="37"/>
  <c r="B3895" i="37"/>
  <c r="B3893" i="37"/>
  <c r="B3892" i="37"/>
  <c r="B3891" i="37"/>
  <c r="B3888" i="37"/>
  <c r="B3887" i="37"/>
  <c r="B3886" i="37"/>
  <c r="B3885" i="37"/>
  <c r="B3884" i="37"/>
  <c r="B3883" i="37"/>
  <c r="B3882" i="37"/>
  <c r="B3881" i="37"/>
  <c r="B3880" i="37"/>
  <c r="B3879" i="37"/>
  <c r="B3878" i="37"/>
  <c r="B3877" i="37"/>
  <c r="B3876" i="37"/>
  <c r="B3875" i="37"/>
  <c r="B3874" i="37"/>
  <c r="B3873" i="37"/>
  <c r="B3872" i="37"/>
  <c r="B3871" i="37"/>
  <c r="B3870" i="37"/>
  <c r="B3869" i="37"/>
  <c r="B3868" i="37"/>
  <c r="B3867" i="37"/>
  <c r="B3866" i="37"/>
  <c r="B3864" i="37"/>
  <c r="B3863" i="37"/>
  <c r="B3862" i="37"/>
  <c r="B3859" i="37"/>
  <c r="B3858" i="37"/>
  <c r="B3857" i="37"/>
  <c r="B3856" i="37"/>
  <c r="B3855" i="37"/>
  <c r="B3854" i="37"/>
  <c r="B3853" i="37"/>
  <c r="B3852" i="37"/>
  <c r="B3851" i="37"/>
  <c r="B3850" i="37"/>
  <c r="B3849" i="37"/>
  <c r="B3848" i="37"/>
  <c r="B3847" i="37"/>
  <c r="B3846" i="37"/>
  <c r="B3845" i="37"/>
  <c r="B3844" i="37"/>
  <c r="B3843" i="37"/>
  <c r="B3842" i="37"/>
  <c r="B3841" i="37"/>
  <c r="B3840" i="37"/>
  <c r="B3839" i="37"/>
  <c r="B3838" i="37"/>
  <c r="B3836" i="37"/>
  <c r="B3835" i="37"/>
  <c r="B3834" i="37"/>
  <c r="B3831" i="37"/>
  <c r="B3830" i="37"/>
  <c r="B3829" i="37"/>
  <c r="B3828" i="37"/>
  <c r="B3827" i="37"/>
  <c r="B3826" i="37"/>
  <c r="B3825" i="37"/>
  <c r="B3824" i="37"/>
  <c r="B3823" i="37"/>
  <c r="B3822" i="37"/>
  <c r="B3821" i="37"/>
  <c r="B3820" i="37"/>
  <c r="B3819" i="37"/>
  <c r="B3818" i="37"/>
  <c r="B3817" i="37"/>
  <c r="B3816" i="37"/>
  <c r="B3815" i="37"/>
  <c r="B3814" i="37"/>
  <c r="B3813" i="37"/>
  <c r="B3812" i="37"/>
  <c r="B3811" i="37"/>
  <c r="B3810" i="37"/>
  <c r="B3808" i="37"/>
  <c r="B3807" i="37"/>
  <c r="B3806" i="37"/>
  <c r="B3803" i="37"/>
  <c r="B3802" i="37"/>
  <c r="B3801" i="37"/>
  <c r="B3800" i="37"/>
  <c r="B3799" i="37"/>
  <c r="B3798" i="37"/>
  <c r="B3797" i="37"/>
  <c r="B3796" i="37"/>
  <c r="B3795" i="37"/>
  <c r="B3794" i="37"/>
  <c r="B3793" i="37"/>
  <c r="B3792" i="37"/>
  <c r="B3791" i="37"/>
  <c r="B3790" i="37"/>
  <c r="B3789" i="37"/>
  <c r="B3788" i="37"/>
  <c r="B3787" i="37"/>
  <c r="B3786" i="37"/>
  <c r="B3785" i="37"/>
  <c r="B3784" i="37"/>
  <c r="B3783" i="37"/>
  <c r="B3782" i="37"/>
  <c r="B3780" i="37"/>
  <c r="B3779" i="37"/>
  <c r="B3778" i="37"/>
  <c r="B3775" i="37"/>
  <c r="B3774" i="37"/>
  <c r="B3773" i="37"/>
  <c r="B3772" i="37"/>
  <c r="B3771" i="37"/>
  <c r="B3770" i="37"/>
  <c r="B3769" i="37"/>
  <c r="B3768" i="37"/>
  <c r="B3767" i="37"/>
  <c r="B3766" i="37"/>
  <c r="B3765" i="37"/>
  <c r="B3764" i="37"/>
  <c r="B3763" i="37"/>
  <c r="B3762" i="37"/>
  <c r="B3761" i="37"/>
  <c r="B3760" i="37"/>
  <c r="B3759" i="37"/>
  <c r="B3758" i="37"/>
  <c r="B3757" i="37"/>
  <c r="B3756" i="37"/>
  <c r="B3755" i="37"/>
  <c r="B3754" i="37"/>
  <c r="B3752" i="37"/>
  <c r="B3751" i="37"/>
  <c r="B3750" i="37"/>
  <c r="B3747" i="37"/>
  <c r="B3746" i="37"/>
  <c r="B3745" i="37"/>
  <c r="B3744" i="37"/>
  <c r="B3743" i="37"/>
  <c r="B3742" i="37"/>
  <c r="B3741" i="37"/>
  <c r="B3740" i="37"/>
  <c r="B3739" i="37"/>
  <c r="B3738" i="37"/>
  <c r="B3737" i="37"/>
  <c r="B3736" i="37"/>
  <c r="B3735" i="37"/>
  <c r="B3734" i="37"/>
  <c r="B3733" i="37"/>
  <c r="B3732" i="37"/>
  <c r="B3731" i="37"/>
  <c r="B3730" i="37"/>
  <c r="B3729" i="37"/>
  <c r="B3728" i="37"/>
  <c r="B3727" i="37"/>
  <c r="B3726" i="37"/>
  <c r="B3724" i="37"/>
  <c r="B3723" i="37"/>
  <c r="B3722" i="37"/>
  <c r="B3719" i="37"/>
  <c r="B3718" i="37"/>
  <c r="B3717" i="37"/>
  <c r="B3716" i="37"/>
  <c r="B3715" i="37"/>
  <c r="B3714" i="37"/>
  <c r="B3713" i="37"/>
  <c r="B3712" i="37"/>
  <c r="B3711" i="37"/>
  <c r="B3710" i="37"/>
  <c r="B3709" i="37"/>
  <c r="B3708" i="37"/>
  <c r="B3707" i="37"/>
  <c r="B3706" i="37"/>
  <c r="B3705" i="37"/>
  <c r="B3704" i="37"/>
  <c r="B3703" i="37"/>
  <c r="B3702" i="37"/>
  <c r="B3701" i="37"/>
  <c r="B3700" i="37"/>
  <c r="B3699" i="37"/>
  <c r="B3698" i="37"/>
  <c r="B3696" i="37"/>
  <c r="B3695" i="37"/>
  <c r="B3694" i="37"/>
  <c r="B3691" i="37"/>
  <c r="B3690" i="37"/>
  <c r="B3689" i="37"/>
  <c r="B3688" i="37"/>
  <c r="B3687" i="37"/>
  <c r="B3686" i="37"/>
  <c r="B3685" i="37"/>
  <c r="B3684" i="37"/>
  <c r="B3683" i="37"/>
  <c r="B3682" i="37"/>
  <c r="B3681" i="37"/>
  <c r="B3680" i="37"/>
  <c r="B3679" i="37"/>
  <c r="B3678" i="37"/>
  <c r="B3677" i="37"/>
  <c r="B3676" i="37"/>
  <c r="B3675" i="37"/>
  <c r="B3674" i="37"/>
  <c r="B3673" i="37"/>
  <c r="B3672" i="37"/>
  <c r="B3671" i="37"/>
  <c r="B3670" i="37"/>
  <c r="B3668" i="37"/>
  <c r="B3667" i="37"/>
  <c r="B3666" i="37"/>
  <c r="B3663" i="37"/>
  <c r="B3662" i="37"/>
  <c r="B3661" i="37"/>
  <c r="B3660" i="37"/>
  <c r="B3659" i="37"/>
  <c r="B3658" i="37"/>
  <c r="B3657" i="37"/>
  <c r="B3656" i="37"/>
  <c r="B3655" i="37"/>
  <c r="B3654" i="37"/>
  <c r="B3653" i="37"/>
  <c r="B3652" i="37"/>
  <c r="B3651" i="37"/>
  <c r="B3650" i="37"/>
  <c r="B3649" i="37"/>
  <c r="B3648" i="37"/>
  <c r="B3647" i="37"/>
  <c r="B3646" i="37"/>
  <c r="B3645" i="37"/>
  <c r="B3644" i="37"/>
  <c r="B3643" i="37"/>
  <c r="B3642" i="37"/>
  <c r="B3640" i="37"/>
  <c r="B3639" i="37"/>
  <c r="B3638" i="37"/>
  <c r="B3635" i="37"/>
  <c r="B3634" i="37"/>
  <c r="B3633" i="37"/>
  <c r="B3632" i="37"/>
  <c r="B3631" i="37"/>
  <c r="B3630" i="37"/>
  <c r="B3629" i="37"/>
  <c r="B3628" i="37"/>
  <c r="B3627" i="37"/>
  <c r="B3626" i="37"/>
  <c r="B3625" i="37"/>
  <c r="B3624" i="37"/>
  <c r="B3623" i="37"/>
  <c r="B3622" i="37"/>
  <c r="B3621" i="37"/>
  <c r="B3620" i="37"/>
  <c r="B3619" i="37"/>
  <c r="B3618" i="37"/>
  <c r="B3617" i="37"/>
  <c r="B3616" i="37"/>
  <c r="B3615" i="37"/>
  <c r="B3614" i="37"/>
  <c r="B3612" i="37"/>
  <c r="B3611" i="37"/>
  <c r="B3610" i="37"/>
  <c r="B3607" i="37"/>
  <c r="B3606" i="37"/>
  <c r="B3605" i="37"/>
  <c r="B3604" i="37"/>
  <c r="B3603" i="37"/>
  <c r="B3602" i="37"/>
  <c r="B3601" i="37"/>
  <c r="B3600" i="37"/>
  <c r="B3599" i="37"/>
  <c r="B3598" i="37"/>
  <c r="B3597" i="37"/>
  <c r="B3596" i="37"/>
  <c r="B3595" i="37"/>
  <c r="B3594" i="37"/>
  <c r="B3593" i="37"/>
  <c r="B3592" i="37"/>
  <c r="B3591" i="37"/>
  <c r="B3590" i="37"/>
  <c r="B3589" i="37"/>
  <c r="B3588" i="37"/>
  <c r="B3587" i="37"/>
  <c r="B3586" i="37"/>
  <c r="B3584" i="37"/>
  <c r="B3583" i="37"/>
  <c r="B3582" i="37"/>
  <c r="B3579" i="37"/>
  <c r="B3578" i="37"/>
  <c r="B3577" i="37"/>
  <c r="B3576" i="37"/>
  <c r="B3575" i="37"/>
  <c r="B3574" i="37"/>
  <c r="B3573" i="37"/>
  <c r="B3572" i="37"/>
  <c r="B3571" i="37"/>
  <c r="B3570" i="37"/>
  <c r="B3569" i="37"/>
  <c r="B3568" i="37"/>
  <c r="B3567" i="37"/>
  <c r="B3566" i="37"/>
  <c r="B3565" i="37"/>
  <c r="B3564" i="37"/>
  <c r="B3563" i="37"/>
  <c r="B3562" i="37"/>
  <c r="B3561" i="37"/>
  <c r="B3560" i="37"/>
  <c r="B3559" i="37"/>
  <c r="B3558" i="37"/>
  <c r="B3556" i="37"/>
  <c r="B3555" i="37"/>
  <c r="B3554" i="37"/>
  <c r="B3551" i="37"/>
  <c r="B3550" i="37"/>
  <c r="B3549" i="37"/>
  <c r="B3548" i="37"/>
  <c r="B3547" i="37"/>
  <c r="B3546" i="37"/>
  <c r="B3545" i="37"/>
  <c r="B3544" i="37"/>
  <c r="B3543" i="37"/>
  <c r="B3542" i="37"/>
  <c r="B3541" i="37"/>
  <c r="B3540" i="37"/>
  <c r="B3539" i="37"/>
  <c r="B3538" i="37"/>
  <c r="B3537" i="37"/>
  <c r="B3536" i="37"/>
  <c r="B3535" i="37"/>
  <c r="B3534" i="37"/>
  <c r="B3533" i="37"/>
  <c r="B3532" i="37"/>
  <c r="B3531" i="37"/>
  <c r="B3530" i="37"/>
  <c r="B3528" i="37"/>
  <c r="B3527" i="37"/>
  <c r="B3526" i="37"/>
  <c r="B3523" i="37"/>
  <c r="B3522" i="37"/>
  <c r="B3521" i="37"/>
  <c r="B3520" i="37"/>
  <c r="B3519" i="37"/>
  <c r="B3518" i="37"/>
  <c r="B3517" i="37"/>
  <c r="B3516" i="37"/>
  <c r="B3515" i="37"/>
  <c r="B3514" i="37"/>
  <c r="B3513" i="37"/>
  <c r="B3512" i="37"/>
  <c r="B3511" i="37"/>
  <c r="B3510" i="37"/>
  <c r="B3509" i="37"/>
  <c r="B3508" i="37"/>
  <c r="B3507" i="37"/>
  <c r="B3506" i="37"/>
  <c r="B3505" i="37"/>
  <c r="B3504" i="37"/>
  <c r="B3503" i="37"/>
  <c r="B3502" i="37"/>
  <c r="B3468" i="37"/>
  <c r="B3465" i="37"/>
  <c r="B3464" i="37"/>
  <c r="B3462" i="37"/>
  <c r="B3459" i="37"/>
  <c r="B3458" i="37"/>
  <c r="B3443" i="37"/>
  <c r="B3442" i="37"/>
  <c r="B3441" i="37"/>
  <c r="B3440" i="37"/>
  <c r="B3439" i="37"/>
  <c r="B3438" i="37"/>
  <c r="B3437" i="37"/>
  <c r="B3436" i="37"/>
  <c r="B3428" i="37"/>
  <c r="B3427" i="37"/>
  <c r="B3426" i="37"/>
  <c r="B3425" i="37"/>
  <c r="B3424" i="37"/>
  <c r="B3423" i="37"/>
  <c r="B3422" i="37"/>
  <c r="B3421" i="37"/>
  <c r="B3415" i="37"/>
  <c r="B3414" i="37"/>
  <c r="B3413" i="37"/>
  <c r="B3411" i="37"/>
  <c r="B3410" i="37"/>
  <c r="B3409" i="37"/>
  <c r="B3406" i="37"/>
  <c r="B3405" i="37"/>
  <c r="B3404" i="37"/>
  <c r="B3403" i="37"/>
  <c r="B3402" i="37"/>
  <c r="B3401" i="37"/>
  <c r="B3400" i="37"/>
  <c r="B3399" i="37"/>
  <c r="B3398" i="37"/>
  <c r="B3397" i="37"/>
  <c r="B3396" i="37"/>
  <c r="B3395" i="37"/>
  <c r="B3392" i="37"/>
  <c r="B3391" i="37"/>
  <c r="B3390" i="37"/>
  <c r="B3389" i="37"/>
  <c r="B3388" i="37"/>
  <c r="B3387" i="37"/>
  <c r="B3386" i="37"/>
  <c r="B3385" i="37"/>
  <c r="B3384" i="37"/>
  <c r="B3383" i="37"/>
  <c r="B3382" i="37"/>
  <c r="B3381" i="37"/>
  <c r="B3378" i="37"/>
  <c r="B3377" i="37"/>
  <c r="B3376" i="37"/>
  <c r="B3375" i="37"/>
  <c r="B3374" i="37"/>
  <c r="B3373" i="37"/>
  <c r="B3372" i="37"/>
  <c r="B3371" i="37"/>
  <c r="B3370" i="37"/>
  <c r="B3369" i="37"/>
  <c r="B3368" i="37"/>
  <c r="B3367" i="37"/>
  <c r="B3365" i="37"/>
  <c r="B3364" i="37"/>
  <c r="B3363" i="37"/>
  <c r="B3362" i="37"/>
  <c r="B3361" i="37"/>
  <c r="B3360" i="37"/>
  <c r="B3356" i="37"/>
  <c r="B3355" i="37"/>
  <c r="B3354" i="37"/>
  <c r="B3353" i="37"/>
  <c r="B3352" i="37"/>
  <c r="B3351" i="37"/>
  <c r="B3350" i="37"/>
  <c r="B3349" i="37"/>
  <c r="B3348" i="37"/>
  <c r="B3347" i="37"/>
  <c r="B3346" i="37"/>
  <c r="B3345" i="37"/>
  <c r="B3344" i="37"/>
  <c r="B3343" i="37"/>
  <c r="B3342" i="37"/>
  <c r="B3341" i="37"/>
  <c r="B3340" i="37"/>
  <c r="B3339" i="37"/>
  <c r="B3336" i="37"/>
  <c r="B3335" i="37"/>
  <c r="B3334" i="37"/>
  <c r="B3333" i="37"/>
  <c r="B3332" i="37"/>
  <c r="B3331" i="37"/>
  <c r="B3330" i="37"/>
  <c r="B3329" i="37"/>
  <c r="B3328" i="37"/>
  <c r="B3327" i="37"/>
  <c r="B3324" i="37"/>
  <c r="B3323" i="37"/>
  <c r="B3322" i="37"/>
  <c r="B3321" i="37"/>
  <c r="B3320" i="37"/>
  <c r="B3319" i="37"/>
  <c r="B3318" i="37"/>
  <c r="B3317" i="37"/>
  <c r="B3316" i="37"/>
  <c r="B3315" i="37"/>
  <c r="B3314" i="37"/>
  <c r="B3313" i="37"/>
  <c r="B3310" i="37"/>
  <c r="B3309" i="37"/>
  <c r="B3308" i="37"/>
  <c r="B3307" i="37"/>
  <c r="B3306" i="37"/>
  <c r="B3305" i="37"/>
  <c r="B3304" i="37"/>
  <c r="B3303" i="37"/>
  <c r="B3302" i="37"/>
  <c r="B3301" i="37"/>
  <c r="B3300" i="37"/>
  <c r="B3297" i="37"/>
  <c r="B3296" i="37"/>
  <c r="B3295" i="37"/>
  <c r="B3294" i="37"/>
  <c r="B3293" i="37"/>
  <c r="B3292" i="37"/>
  <c r="B3291" i="37"/>
  <c r="B3290" i="37"/>
  <c r="B3289" i="37"/>
  <c r="B3288" i="37"/>
  <c r="B3287" i="37"/>
  <c r="B3286" i="37"/>
  <c r="B3283" i="37"/>
  <c r="B3282" i="37"/>
  <c r="B3281" i="37"/>
  <c r="B3280" i="37"/>
  <c r="B3279" i="37"/>
  <c r="B3278" i="37"/>
  <c r="B3277" i="37"/>
  <c r="B3276" i="37"/>
  <c r="B3275" i="37"/>
  <c r="B3274" i="37"/>
  <c r="B3273" i="37"/>
  <c r="B3272" i="37"/>
  <c r="B3269" i="37"/>
  <c r="B3268" i="37"/>
  <c r="B3267" i="37"/>
  <c r="B3266" i="37"/>
  <c r="B3265" i="37"/>
  <c r="B3264" i="37"/>
  <c r="B3263" i="37"/>
  <c r="B3262" i="37"/>
  <c r="B3261" i="37"/>
  <c r="B3260" i="37"/>
  <c r="B3259" i="37"/>
  <c r="B3258" i="37"/>
  <c r="B3256" i="37"/>
  <c r="B3255" i="37"/>
  <c r="B3254" i="37"/>
  <c r="B3253" i="37"/>
  <c r="B3252" i="37"/>
  <c r="B3251" i="37"/>
  <c r="B3247" i="37"/>
  <c r="B3246" i="37"/>
  <c r="B3245" i="37"/>
  <c r="B3244" i="37"/>
  <c r="B3243" i="37"/>
  <c r="B3242" i="37"/>
  <c r="B3241" i="37"/>
  <c r="B3240" i="37"/>
  <c r="B3239" i="37"/>
  <c r="B3238" i="37"/>
  <c r="B3237" i="37"/>
  <c r="B3236" i="37"/>
  <c r="B3235" i="37"/>
  <c r="B3234" i="37"/>
  <c r="B3233" i="37"/>
  <c r="B3232" i="37"/>
  <c r="B3231" i="37"/>
  <c r="B3230" i="37"/>
  <c r="B3227" i="37"/>
  <c r="B3226" i="37"/>
  <c r="B3225" i="37"/>
  <c r="B3224" i="37"/>
  <c r="B3223" i="37"/>
  <c r="B3222" i="37"/>
  <c r="B3221" i="37"/>
  <c r="B3220" i="37"/>
  <c r="B3219" i="37"/>
  <c r="B3218" i="37"/>
  <c r="B3215" i="37"/>
  <c r="B3214" i="37"/>
  <c r="B3213" i="37"/>
  <c r="B3212" i="37"/>
  <c r="B3211" i="37"/>
  <c r="B3210" i="37"/>
  <c r="B3209" i="37"/>
  <c r="B3208" i="37"/>
  <c r="B3207" i="37"/>
  <c r="B3206" i="37"/>
  <c r="B3205" i="37"/>
  <c r="B3204" i="37"/>
  <c r="B3201" i="37"/>
  <c r="B3200" i="37"/>
  <c r="B3199" i="37"/>
  <c r="B3198" i="37"/>
  <c r="B3197" i="37"/>
  <c r="B3196" i="37"/>
  <c r="B3195" i="37"/>
  <c r="B3194" i="37"/>
  <c r="B3193" i="37"/>
  <c r="B3192" i="37"/>
  <c r="B3191" i="37"/>
  <c r="B3188" i="37"/>
  <c r="B3187" i="37"/>
  <c r="B3186" i="37"/>
  <c r="B3185" i="37"/>
  <c r="B3183" i="37"/>
  <c r="B3182" i="37"/>
  <c r="B3181" i="37"/>
  <c r="B3180" i="37"/>
  <c r="B3166" i="37"/>
  <c r="B3165" i="37"/>
  <c r="B3164" i="37"/>
  <c r="B3163" i="37"/>
  <c r="B3161" i="37"/>
  <c r="B3160" i="37"/>
  <c r="B3159" i="37"/>
  <c r="B3158" i="37"/>
  <c r="B3144" i="37"/>
  <c r="B3143" i="37"/>
  <c r="B3142" i="37"/>
  <c r="B3141" i="37"/>
  <c r="B3139" i="37"/>
  <c r="B3138" i="37"/>
  <c r="B3137" i="37"/>
  <c r="B3136" i="37"/>
  <c r="B3122" i="37"/>
  <c r="B3121" i="37"/>
  <c r="B3120" i="37"/>
  <c r="B3119" i="37"/>
  <c r="B3117" i="37"/>
  <c r="B3116" i="37"/>
  <c r="B3115" i="37"/>
  <c r="B3114" i="37"/>
  <c r="B3100" i="37"/>
  <c r="B3099" i="37"/>
  <c r="B3098" i="37"/>
  <c r="B3097" i="37"/>
  <c r="B3095" i="37"/>
  <c r="B3094" i="37"/>
  <c r="B3093" i="37"/>
  <c r="B3092" i="37"/>
  <c r="B3078" i="37"/>
  <c r="B3077" i="37"/>
  <c r="B3076" i="37"/>
  <c r="B3075" i="37"/>
  <c r="B3073" i="37"/>
  <c r="B3072" i="37"/>
  <c r="B3071" i="37"/>
  <c r="B3070" i="37"/>
  <c r="B3056" i="37"/>
  <c r="B3055" i="37"/>
  <c r="B3054" i="37"/>
  <c r="B3036" i="37"/>
  <c r="B3035" i="37"/>
  <c r="B3034" i="37"/>
  <c r="B3033" i="37"/>
  <c r="B3031" i="37"/>
  <c r="B3030" i="37"/>
  <c r="B3029" i="37"/>
  <c r="B3028" i="37"/>
  <c r="B3025" i="37"/>
  <c r="B3024" i="37"/>
  <c r="B3023" i="37"/>
  <c r="B3022" i="37"/>
  <c r="B3020" i="37"/>
  <c r="B3019" i="37"/>
  <c r="B3018" i="37"/>
  <c r="B3017" i="37"/>
  <c r="B3014" i="37"/>
  <c r="B3013" i="37"/>
  <c r="B3012" i="37"/>
  <c r="B3011" i="37"/>
  <c r="B3009" i="37"/>
  <c r="B3008" i="37"/>
  <c r="B3007" i="37"/>
  <c r="B3006" i="37"/>
  <c r="B3003" i="37"/>
  <c r="B3002" i="37"/>
  <c r="B3001" i="37"/>
  <c r="B3000" i="37"/>
  <c r="B2998" i="37"/>
  <c r="B2997" i="37"/>
  <c r="B2996" i="37"/>
  <c r="B2995" i="37"/>
  <c r="B2992" i="37"/>
  <c r="B2991" i="37"/>
  <c r="B2990" i="37"/>
  <c r="B2989" i="37"/>
  <c r="B2987" i="37"/>
  <c r="B2986" i="37"/>
  <c r="B2985" i="37"/>
  <c r="B2984" i="37"/>
  <c r="B2981" i="37"/>
  <c r="B2980" i="37"/>
  <c r="B2977" i="37"/>
  <c r="B2976" i="37"/>
  <c r="B2962" i="37"/>
  <c r="B2961" i="37"/>
  <c r="B2960" i="37"/>
  <c r="B2959" i="37"/>
  <c r="B2957" i="37"/>
  <c r="B2956" i="37"/>
  <c r="B2955" i="37"/>
  <c r="B2954" i="37"/>
  <c r="B2951" i="37"/>
  <c r="B2950" i="37"/>
  <c r="B2949" i="37"/>
  <c r="B2948" i="37"/>
  <c r="B2946" i="37"/>
  <c r="B2945" i="37"/>
  <c r="B2944" i="37"/>
  <c r="B2943" i="37"/>
  <c r="B2940" i="37"/>
  <c r="B2939" i="37"/>
  <c r="B2938" i="37"/>
  <c r="B2937" i="37"/>
  <c r="B2935" i="37"/>
  <c r="B2934" i="37"/>
  <c r="B2933" i="37"/>
  <c r="B2932" i="37"/>
  <c r="B2929" i="37"/>
  <c r="B2928" i="37"/>
  <c r="B2927" i="37"/>
  <c r="B2926" i="37"/>
  <c r="B2924" i="37"/>
  <c r="B2923" i="37"/>
  <c r="B2922" i="37"/>
  <c r="B2921" i="37"/>
  <c r="B2918" i="37"/>
  <c r="B2917" i="37"/>
  <c r="B2916" i="37"/>
  <c r="B2915" i="37"/>
  <c r="B2913" i="37"/>
  <c r="B2912" i="37"/>
  <c r="B2911" i="37"/>
  <c r="B2910" i="37"/>
  <c r="B2907" i="37"/>
  <c r="B2906" i="37"/>
  <c r="B2903" i="37"/>
  <c r="B2902" i="37"/>
  <c r="B2888" i="37"/>
  <c r="B2887" i="37"/>
  <c r="B2886" i="37"/>
  <c r="B2885" i="37"/>
  <c r="B2883" i="37"/>
  <c r="B2882" i="37"/>
  <c r="B2881" i="37"/>
  <c r="B2880" i="37"/>
  <c r="B2877" i="37"/>
  <c r="B2876" i="37"/>
  <c r="B2875" i="37"/>
  <c r="B2874" i="37"/>
  <c r="B2872" i="37"/>
  <c r="B2871" i="37"/>
  <c r="B2870" i="37"/>
  <c r="B2869" i="37"/>
  <c r="B2866" i="37"/>
  <c r="B2865" i="37"/>
  <c r="B2864" i="37"/>
  <c r="B2863" i="37"/>
  <c r="B2861" i="37"/>
  <c r="B2860" i="37"/>
  <c r="B2859" i="37"/>
  <c r="B2858" i="37"/>
  <c r="B2855" i="37"/>
  <c r="B2854" i="37"/>
  <c r="B2853" i="37"/>
  <c r="B2852" i="37"/>
  <c r="B2850" i="37"/>
  <c r="B2849" i="37"/>
  <c r="B2848" i="37"/>
  <c r="B2847" i="37"/>
  <c r="B2844" i="37"/>
  <c r="B2843" i="37"/>
  <c r="B2842" i="37"/>
  <c r="B2841" i="37"/>
  <c r="B2839" i="37"/>
  <c r="B2838" i="37"/>
  <c r="B2837" i="37"/>
  <c r="B2836" i="37"/>
  <c r="B2833" i="37"/>
  <c r="B2832" i="37"/>
  <c r="B2829" i="37"/>
  <c r="B2828" i="37"/>
  <c r="B2815" i="37"/>
  <c r="B2814" i="37"/>
  <c r="B2813" i="37"/>
  <c r="B2812" i="37"/>
  <c r="B2811" i="37"/>
  <c r="B2810" i="37"/>
  <c r="B2809" i="37"/>
  <c r="B2808" i="37"/>
  <c r="B2807" i="37"/>
  <c r="B2802" i="37"/>
  <c r="B2800" i="37"/>
  <c r="B2799" i="37"/>
  <c r="B2798" i="37"/>
  <c r="B2797" i="37"/>
  <c r="B2792" i="37"/>
  <c r="B2790" i="37"/>
  <c r="B2789" i="37"/>
  <c r="B2788" i="37"/>
  <c r="B2787" i="37"/>
  <c r="B2780" i="37"/>
  <c r="B2779" i="37"/>
  <c r="B2778" i="37"/>
  <c r="B2777" i="37"/>
  <c r="B2774" i="37"/>
  <c r="B2764" i="37"/>
  <c r="B2763" i="37"/>
  <c r="B2762" i="37"/>
  <c r="B2761" i="37"/>
  <c r="B2760" i="37"/>
  <c r="B2759" i="37"/>
  <c r="B2758" i="37"/>
  <c r="B2757" i="37"/>
  <c r="B2756" i="37"/>
  <c r="B2755" i="37"/>
  <c r="B2754" i="37"/>
  <c r="B2753" i="37"/>
  <c r="B2752" i="37"/>
  <c r="B2751" i="37"/>
  <c r="B2750" i="37"/>
  <c r="B2735" i="37"/>
  <c r="B2734" i="37"/>
  <c r="B2732" i="37"/>
  <c r="B2731" i="37"/>
  <c r="B2729" i="37"/>
  <c r="B2728" i="37"/>
  <c r="B2726" i="37"/>
  <c r="B2725" i="37"/>
  <c r="B2723" i="37"/>
  <c r="B2722" i="37"/>
  <c r="B2720" i="37"/>
  <c r="B2719" i="37"/>
  <c r="B2717" i="37"/>
  <c r="B2716" i="37"/>
  <c r="B2714" i="37"/>
  <c r="B2713" i="37"/>
  <c r="B2712" i="37"/>
  <c r="B2711" i="37"/>
  <c r="B2710" i="37"/>
  <c r="B2709" i="37"/>
  <c r="B2708" i="37"/>
  <c r="B2707" i="37"/>
  <c r="B2706" i="37"/>
  <c r="B2705" i="37"/>
  <c r="B2704" i="37"/>
  <c r="B2703" i="37"/>
  <c r="B2702" i="37"/>
  <c r="B2701" i="37"/>
  <c r="B2700" i="37"/>
  <c r="B2699" i="37"/>
  <c r="B2698" i="37"/>
  <c r="B2697" i="37"/>
  <c r="B2681" i="37"/>
  <c r="B2680" i="37"/>
  <c r="B2679" i="37"/>
  <c r="B2678" i="37"/>
  <c r="B2677" i="37"/>
  <c r="B2674" i="37"/>
  <c r="B2673" i="37"/>
  <c r="B2672" i="37"/>
  <c r="B2671" i="37"/>
  <c r="B2670" i="37"/>
  <c r="B2667" i="37"/>
  <c r="B2666" i="37"/>
  <c r="B2665" i="37"/>
  <c r="B2664" i="37"/>
  <c r="B2663" i="37"/>
  <c r="B2662" i="37"/>
  <c r="B2661" i="37"/>
  <c r="B2660" i="37"/>
  <c r="B2659" i="37"/>
  <c r="B2646" i="37"/>
  <c r="B2645" i="37"/>
  <c r="B2644" i="37"/>
  <c r="B2643" i="37"/>
  <c r="B2642" i="37"/>
  <c r="B2640" i="37"/>
  <c r="B2639" i="37"/>
  <c r="B2638" i="37"/>
  <c r="B2637" i="37"/>
  <c r="B2636" i="37"/>
  <c r="B2634" i="37"/>
  <c r="B2633" i="37"/>
  <c r="B2632" i="37"/>
  <c r="B2631" i="37"/>
  <c r="B2630" i="37"/>
  <c r="B2629" i="37"/>
  <c r="B2628" i="37"/>
  <c r="B2627" i="37"/>
  <c r="B2626" i="37"/>
  <c r="B2605" i="37"/>
  <c r="B2604" i="37"/>
  <c r="B2603" i="37"/>
  <c r="B2602" i="37"/>
  <c r="B2601" i="37"/>
  <c r="B2600" i="37"/>
  <c r="B2599" i="37"/>
  <c r="B2598" i="37"/>
  <c r="B2597" i="37"/>
  <c r="B2596" i="37"/>
  <c r="B2595" i="37"/>
  <c r="B2594" i="37"/>
  <c r="B2593" i="37"/>
  <c r="B2592" i="37"/>
  <c r="B2591" i="37"/>
  <c r="B2588" i="37"/>
  <c r="B2587" i="37"/>
  <c r="B2586" i="37"/>
  <c r="B2585" i="37"/>
  <c r="B2584" i="37"/>
  <c r="B2581" i="37"/>
  <c r="B2580" i="37"/>
  <c r="B2579" i="37"/>
  <c r="B2578" i="37"/>
  <c r="B2577" i="37"/>
  <c r="B2566" i="37"/>
  <c r="B2565" i="37"/>
  <c r="B2564" i="37"/>
  <c r="B2563" i="37"/>
  <c r="B2562" i="37"/>
  <c r="B2561" i="37"/>
  <c r="B2560" i="37"/>
  <c r="B2559" i="37"/>
  <c r="B2558" i="37"/>
  <c r="B2557" i="37"/>
  <c r="B2556" i="37"/>
  <c r="B2555" i="37"/>
  <c r="B2553" i="37"/>
  <c r="B2552" i="37"/>
  <c r="B2551" i="37"/>
  <c r="B2550" i="37"/>
  <c r="B2548" i="37"/>
  <c r="B2547" i="37"/>
  <c r="B2546" i="37"/>
  <c r="B2545" i="37"/>
  <c r="B2529" i="37"/>
  <c r="B2528" i="37"/>
  <c r="B2527" i="37"/>
  <c r="B2526" i="37"/>
  <c r="B2525" i="37"/>
  <c r="B2524" i="37"/>
  <c r="B2523" i="37"/>
  <c r="B2522" i="37"/>
  <c r="B2521" i="37"/>
  <c r="B2520" i="37"/>
  <c r="B2519" i="37"/>
  <c r="B2518" i="37"/>
  <c r="B2517" i="37"/>
  <c r="B2516" i="37"/>
  <c r="B2515" i="37"/>
  <c r="B2512" i="37"/>
  <c r="B2511" i="37"/>
  <c r="B2510" i="37"/>
  <c r="B2509" i="37"/>
  <c r="B2508" i="37"/>
  <c r="B2505" i="37"/>
  <c r="B2504" i="37"/>
  <c r="B2503" i="37"/>
  <c r="B2502" i="37"/>
  <c r="B2501" i="37"/>
  <c r="B2490" i="37"/>
  <c r="B2489" i="37"/>
  <c r="B2488" i="37"/>
  <c r="B2487" i="37"/>
  <c r="B2486" i="37"/>
  <c r="B2485" i="37"/>
  <c r="B2484" i="37"/>
  <c r="B2483" i="37"/>
  <c r="B2482" i="37"/>
  <c r="B2481" i="37"/>
  <c r="B2480" i="37"/>
  <c r="B2479" i="37"/>
  <c r="B2477" i="37"/>
  <c r="B2476" i="37"/>
  <c r="B2475" i="37"/>
  <c r="B2474" i="37"/>
  <c r="B2472" i="37"/>
  <c r="B2471" i="37"/>
  <c r="B2470" i="37"/>
  <c r="B2469" i="37"/>
  <c r="B2465" i="37"/>
  <c r="B2464" i="37"/>
  <c r="B2447" i="37"/>
  <c r="B2446" i="37"/>
  <c r="B2445" i="37"/>
  <c r="B2444" i="37"/>
  <c r="B2443" i="37"/>
  <c r="B2442" i="37"/>
  <c r="B2441" i="37"/>
  <c r="B2440" i="37"/>
  <c r="B2439" i="37"/>
  <c r="B2438" i="37"/>
  <c r="B2436" i="37"/>
  <c r="B2435" i="37"/>
  <c r="B2434" i="37"/>
  <c r="B2433" i="37"/>
  <c r="B2432" i="37"/>
  <c r="B2430" i="37"/>
  <c r="B2429" i="37"/>
  <c r="B2428" i="37"/>
  <c r="B2427" i="37"/>
  <c r="B2426" i="37"/>
  <c r="B2412" i="37"/>
  <c r="B2411" i="37"/>
  <c r="B2410" i="37"/>
  <c r="B2409" i="37"/>
  <c r="B2408" i="37"/>
  <c r="B2407" i="37"/>
  <c r="B2406" i="37"/>
  <c r="B2405" i="37"/>
  <c r="B2404" i="37"/>
  <c r="B2403" i="37"/>
  <c r="B2401" i="37"/>
  <c r="B2400" i="37"/>
  <c r="B2399" i="37"/>
  <c r="B2398" i="37"/>
  <c r="B2397" i="37"/>
  <c r="B2388" i="37"/>
  <c r="B2386" i="37"/>
  <c r="B2384" i="37"/>
  <c r="B2378" i="37"/>
  <c r="B2376" i="37"/>
  <c r="B2359" i="37"/>
  <c r="B2358" i="37"/>
  <c r="B2357" i="37"/>
  <c r="B2356" i="37"/>
  <c r="B2355" i="37"/>
  <c r="B2354" i="37"/>
  <c r="B2353" i="37"/>
  <c r="B2352" i="37"/>
  <c r="B2351" i="37"/>
  <c r="B2350" i="37"/>
  <c r="B2349" i="37"/>
  <c r="B2348" i="37"/>
  <c r="B2347" i="37"/>
  <c r="B2346" i="37"/>
  <c r="B2345" i="37"/>
  <c r="B2343" i="37"/>
  <c r="B2342" i="37"/>
  <c r="B2341" i="37"/>
  <c r="B2340" i="37"/>
  <c r="B2338" i="37"/>
  <c r="B2337" i="37"/>
  <c r="B2336" i="37"/>
  <c r="B2335" i="37"/>
  <c r="B2333" i="37"/>
  <c r="B2332" i="37"/>
  <c r="B2331" i="37"/>
  <c r="B2330" i="37"/>
  <c r="B2316" i="37"/>
  <c r="B2315" i="37"/>
  <c r="B2314" i="37"/>
  <c r="B2313" i="37"/>
  <c r="B2312" i="37"/>
  <c r="B2311" i="37"/>
  <c r="B2310" i="37"/>
  <c r="B2309" i="37"/>
  <c r="B2308" i="37"/>
  <c r="B2307" i="37"/>
  <c r="B2306" i="37"/>
  <c r="B2305" i="37"/>
  <c r="B2304" i="37"/>
  <c r="B2303" i="37"/>
  <c r="B2302" i="37"/>
  <c r="B2300" i="37"/>
  <c r="B2299" i="37"/>
  <c r="B2298" i="37"/>
  <c r="B2297" i="37"/>
  <c r="B2295" i="37"/>
  <c r="B2294" i="37"/>
  <c r="B2293" i="37"/>
  <c r="B2292" i="37"/>
  <c r="B2290" i="37"/>
  <c r="B2289" i="37"/>
  <c r="B2288" i="37"/>
  <c r="B2287" i="37"/>
  <c r="B2273" i="37"/>
  <c r="B2272" i="37"/>
  <c r="B2271" i="37"/>
  <c r="B2270" i="37"/>
  <c r="B2269" i="37"/>
  <c r="B2268" i="37"/>
  <c r="B2267" i="37"/>
  <c r="B2266" i="37"/>
  <c r="B2265" i="37"/>
  <c r="B2264" i="37"/>
  <c r="B2263" i="37"/>
  <c r="B2262" i="37"/>
  <c r="B2261" i="37"/>
  <c r="B2260" i="37"/>
  <c r="B2259" i="37"/>
  <c r="B2257" i="37"/>
  <c r="B2256" i="37"/>
  <c r="B2255" i="37"/>
  <c r="B2254" i="37"/>
  <c r="B2252" i="37"/>
  <c r="B2251" i="37"/>
  <c r="B2250" i="37"/>
  <c r="B2249" i="37"/>
  <c r="B2235" i="37"/>
  <c r="B2234" i="37"/>
  <c r="B2233" i="37"/>
  <c r="B2232" i="37"/>
  <c r="B2231" i="37"/>
  <c r="B2230" i="37"/>
  <c r="B2229" i="37"/>
  <c r="B2228" i="37"/>
  <c r="B2227" i="37"/>
  <c r="B2226" i="37"/>
  <c r="B2225" i="37"/>
  <c r="B2224" i="37"/>
  <c r="B2223" i="37"/>
  <c r="B2222" i="37"/>
  <c r="B2221" i="37"/>
  <c r="B2219" i="37"/>
  <c r="B2218" i="37"/>
  <c r="B2217" i="37"/>
  <c r="B2216" i="37"/>
  <c r="B2214" i="37"/>
  <c r="B2213" i="37"/>
  <c r="B2212" i="37"/>
  <c r="B2211" i="37"/>
  <c r="B2209" i="37"/>
  <c r="B2208" i="37"/>
  <c r="B2207" i="37"/>
  <c r="B2206" i="37"/>
  <c r="B2192" i="37"/>
  <c r="B2191" i="37"/>
  <c r="B2190" i="37"/>
  <c r="B2189" i="37"/>
  <c r="B2188" i="37"/>
  <c r="B2187" i="37"/>
  <c r="B2186" i="37"/>
  <c r="B2185" i="37"/>
  <c r="B2184" i="37"/>
  <c r="B2183" i="37"/>
  <c r="B2182" i="37"/>
  <c r="B2181" i="37"/>
  <c r="B2180" i="37"/>
  <c r="B2179" i="37"/>
  <c r="B2178" i="37"/>
  <c r="B2176" i="37"/>
  <c r="B2175" i="37"/>
  <c r="B2174" i="37"/>
  <c r="B2173" i="37"/>
  <c r="B2171" i="37"/>
  <c r="B2170" i="37"/>
  <c r="B2169" i="37"/>
  <c r="B2168" i="37"/>
  <c r="B2151" i="37"/>
  <c r="B2150" i="37"/>
  <c r="B2149" i="37"/>
  <c r="B2148" i="37"/>
  <c r="B2147" i="37"/>
  <c r="B2146" i="37"/>
  <c r="B2145" i="37"/>
  <c r="B2144" i="37"/>
  <c r="B2143" i="37"/>
  <c r="B2142" i="37"/>
  <c r="B2141" i="37"/>
  <c r="B2140" i="37"/>
  <c r="B2139" i="37"/>
  <c r="B2138" i="37"/>
  <c r="B2137" i="37"/>
  <c r="B2135" i="37"/>
  <c r="B2134" i="37"/>
  <c r="B2133" i="37"/>
  <c r="B2132" i="37"/>
  <c r="B2130" i="37"/>
  <c r="B2129" i="37"/>
  <c r="B2128" i="37"/>
  <c r="B2127" i="37"/>
  <c r="B2125" i="37"/>
  <c r="B2124" i="37"/>
  <c r="B2123" i="37"/>
  <c r="B2122" i="37"/>
  <c r="B2108" i="37"/>
  <c r="B2107" i="37"/>
  <c r="B2106" i="37"/>
  <c r="B2105" i="37"/>
  <c r="B2104" i="37"/>
  <c r="B2103" i="37"/>
  <c r="B2102" i="37"/>
  <c r="B2101" i="37"/>
  <c r="B2100" i="37"/>
  <c r="B2099" i="37"/>
  <c r="B2098" i="37"/>
  <c r="B2097" i="37"/>
  <c r="B2096" i="37"/>
  <c r="B2095" i="37"/>
  <c r="B2094" i="37"/>
  <c r="B2092" i="37"/>
  <c r="B2091" i="37"/>
  <c r="B2090" i="37"/>
  <c r="B2089" i="37"/>
  <c r="B2087" i="37"/>
  <c r="B2086" i="37"/>
  <c r="B2085" i="37"/>
  <c r="B2084" i="37"/>
  <c r="B2082" i="37"/>
  <c r="B2081" i="37"/>
  <c r="B2080" i="37"/>
  <c r="B2079" i="37"/>
  <c r="B2065" i="37"/>
  <c r="B2064" i="37"/>
  <c r="B2063" i="37"/>
  <c r="B2062" i="37"/>
  <c r="B2061" i="37"/>
  <c r="B2060" i="37"/>
  <c r="B2059" i="37"/>
  <c r="B2058" i="37"/>
  <c r="B2057" i="37"/>
  <c r="B2056" i="37"/>
  <c r="B2055" i="37"/>
  <c r="B2054" i="37"/>
  <c r="B2053" i="37"/>
  <c r="B2052" i="37"/>
  <c r="B2051" i="37"/>
  <c r="B2049" i="37"/>
  <c r="B2048" i="37"/>
  <c r="B2047" i="37"/>
  <c r="B2046" i="37"/>
  <c r="B2044" i="37"/>
  <c r="B2043" i="37"/>
  <c r="B2042" i="37"/>
  <c r="B2041" i="37"/>
  <c r="B2024" i="37"/>
  <c r="B2023" i="37"/>
  <c r="B2022" i="37"/>
  <c r="B2021" i="37"/>
  <c r="B2020" i="37"/>
  <c r="B2019" i="37"/>
  <c r="B2018" i="37"/>
  <c r="B2017" i="37"/>
  <c r="B2016" i="37"/>
  <c r="B2015" i="37"/>
  <c r="B2014" i="37"/>
  <c r="B2013" i="37"/>
  <c r="B2012" i="37"/>
  <c r="B2011" i="37"/>
  <c r="B2010" i="37"/>
  <c r="B2008" i="37"/>
  <c r="B2007" i="37"/>
  <c r="B2006" i="37"/>
  <c r="B2005" i="37"/>
  <c r="B2003" i="37"/>
  <c r="B2002" i="37"/>
  <c r="B2001" i="37"/>
  <c r="B2000" i="37"/>
  <c r="B1998" i="37"/>
  <c r="B1997" i="37"/>
  <c r="B1996" i="37"/>
  <c r="B1995" i="37"/>
  <c r="B1981" i="37"/>
  <c r="B1980" i="37"/>
  <c r="B1979" i="37"/>
  <c r="B1978" i="37"/>
  <c r="B1977" i="37"/>
  <c r="B1976" i="37"/>
  <c r="B1975" i="37"/>
  <c r="B1974" i="37"/>
  <c r="B1973" i="37"/>
  <c r="B1972" i="37"/>
  <c r="B1971" i="37"/>
  <c r="B1970" i="37"/>
  <c r="B1969" i="37"/>
  <c r="B1968" i="37"/>
  <c r="B1967" i="37"/>
  <c r="B1965" i="37"/>
  <c r="B1964" i="37"/>
  <c r="B1963" i="37"/>
  <c r="B1962" i="37"/>
  <c r="B1960" i="37"/>
  <c r="B1959" i="37"/>
  <c r="B1958" i="37"/>
  <c r="B1957" i="37"/>
  <c r="B1942" i="37"/>
  <c r="B1941" i="37"/>
  <c r="B1940" i="37"/>
  <c r="B1939" i="37"/>
  <c r="B1938" i="37"/>
  <c r="B1937" i="37"/>
  <c r="B1936" i="37"/>
  <c r="B1935" i="37"/>
  <c r="B1934" i="37"/>
  <c r="B1933" i="37"/>
  <c r="B1932" i="37"/>
  <c r="B1931" i="37"/>
  <c r="B1929" i="37"/>
  <c r="B1928" i="37"/>
  <c r="B1927" i="37"/>
  <c r="B1925" i="37"/>
  <c r="B1924" i="37"/>
  <c r="B1923" i="37"/>
  <c r="B1921" i="37"/>
  <c r="B1920" i="37"/>
  <c r="B1919" i="37"/>
  <c r="B1907" i="37"/>
  <c r="B1906" i="37"/>
  <c r="B1905" i="37"/>
  <c r="B1904" i="37"/>
  <c r="B1903" i="37"/>
  <c r="B1902" i="37"/>
  <c r="B1901" i="37"/>
  <c r="B1900" i="37"/>
  <c r="B1899" i="37"/>
  <c r="B1898" i="37"/>
  <c r="B1897" i="37"/>
  <c r="B1896" i="37"/>
  <c r="B1894" i="37"/>
  <c r="B1893" i="37"/>
  <c r="B1892" i="37"/>
  <c r="B1890" i="37"/>
  <c r="B1889" i="37"/>
  <c r="B1888" i="37"/>
  <c r="B1886" i="37"/>
  <c r="B1885" i="37"/>
  <c r="B1884" i="37"/>
  <c r="B1872" i="37"/>
  <c r="B1871" i="37"/>
  <c r="B1870" i="37"/>
  <c r="B1869" i="37"/>
  <c r="B1868" i="37"/>
  <c r="B1867" i="37"/>
  <c r="B1866" i="37"/>
  <c r="B1865" i="37"/>
  <c r="B1864" i="37"/>
  <c r="B1863" i="37"/>
  <c r="B1862" i="37"/>
  <c r="B1861" i="37"/>
  <c r="B1859" i="37"/>
  <c r="B1858" i="37"/>
  <c r="B1857" i="37"/>
  <c r="B1855" i="37"/>
  <c r="B1854" i="37"/>
  <c r="B1853" i="37"/>
  <c r="B1836" i="37"/>
  <c r="B1835" i="37"/>
  <c r="B1834" i="37"/>
  <c r="B1833" i="37"/>
  <c r="B1832" i="37"/>
  <c r="B1831" i="37"/>
  <c r="B1830" i="37"/>
  <c r="B1829" i="37"/>
  <c r="B1828" i="37"/>
  <c r="B1827" i="37"/>
  <c r="B1826" i="37"/>
  <c r="B1825" i="37"/>
  <c r="B1824" i="37"/>
  <c r="B1823" i="37"/>
  <c r="B1822" i="37"/>
  <c r="B1820" i="37"/>
  <c r="B1819" i="37"/>
  <c r="B1818" i="37"/>
  <c r="B1817" i="37"/>
  <c r="B1815" i="37"/>
  <c r="B1814" i="37"/>
  <c r="B1813" i="37"/>
  <c r="B1812" i="37"/>
  <c r="B1810" i="37"/>
  <c r="B1809" i="37"/>
  <c r="B1808" i="37"/>
  <c r="B1807" i="37"/>
  <c r="B1793" i="37"/>
  <c r="B1792" i="37"/>
  <c r="B1791" i="37"/>
  <c r="B1790" i="37"/>
  <c r="B1789" i="37"/>
  <c r="B1788" i="37"/>
  <c r="B1787" i="37"/>
  <c r="B1786" i="37"/>
  <c r="B1785" i="37"/>
  <c r="B1784" i="37"/>
  <c r="B1783" i="37"/>
  <c r="B1782" i="37"/>
  <c r="B1781" i="37"/>
  <c r="B1780" i="37"/>
  <c r="B1779" i="37"/>
  <c r="B1777" i="37"/>
  <c r="B1776" i="37"/>
  <c r="B1775" i="37"/>
  <c r="B1774" i="37"/>
  <c r="B1772" i="37"/>
  <c r="B1771" i="37"/>
  <c r="B1770" i="37"/>
  <c r="B1769" i="37"/>
  <c r="B1767" i="37"/>
  <c r="B1766" i="37"/>
  <c r="B1765" i="37"/>
  <c r="B1764" i="37"/>
  <c r="B1750" i="37"/>
  <c r="B1749" i="37"/>
  <c r="B1748" i="37"/>
  <c r="B1747" i="37"/>
  <c r="B1746" i="37"/>
  <c r="B1745" i="37"/>
  <c r="B1744" i="37"/>
  <c r="B1743" i="37"/>
  <c r="B1742" i="37"/>
  <c r="B1741" i="37"/>
  <c r="B1740" i="37"/>
  <c r="B1739" i="37"/>
  <c r="B1738" i="37"/>
  <c r="B1737" i="37"/>
  <c r="B1736" i="37"/>
  <c r="B1734" i="37"/>
  <c r="B1733" i="37"/>
  <c r="B1732" i="37"/>
  <c r="B1731" i="37"/>
  <c r="B1729" i="37"/>
  <c r="B1728" i="37"/>
  <c r="B1727" i="37"/>
  <c r="B1726" i="37"/>
  <c r="B1712" i="37"/>
  <c r="B1711" i="37"/>
  <c r="B1710" i="37"/>
  <c r="B1709" i="37"/>
  <c r="B1708" i="37"/>
  <c r="B1707" i="37"/>
  <c r="B1706" i="37"/>
  <c r="B1705" i="37"/>
  <c r="B1704" i="37"/>
  <c r="B1703" i="37"/>
  <c r="B1702" i="37"/>
  <c r="B1701" i="37"/>
  <c r="B1700" i="37"/>
  <c r="B1699" i="37"/>
  <c r="B1698" i="37"/>
  <c r="B1696" i="37"/>
  <c r="B1695" i="37"/>
  <c r="B1694" i="37"/>
  <c r="B1693" i="37"/>
  <c r="B1691" i="37"/>
  <c r="B1690" i="37"/>
  <c r="B1689" i="37"/>
  <c r="B1688" i="37"/>
  <c r="B1686" i="37"/>
  <c r="B1685" i="37"/>
  <c r="B1684" i="37"/>
  <c r="B1683" i="37"/>
  <c r="B1669" i="37"/>
  <c r="B1668" i="37"/>
  <c r="B1667" i="37"/>
  <c r="B1666" i="37"/>
  <c r="B1665" i="37"/>
  <c r="B1664" i="37"/>
  <c r="B1663" i="37"/>
  <c r="B1662" i="37"/>
  <c r="B1661" i="37"/>
  <c r="B1660" i="37"/>
  <c r="B1659" i="37"/>
  <c r="B1658" i="37"/>
  <c r="B1657" i="37"/>
  <c r="B1656" i="37"/>
  <c r="B1655" i="37"/>
  <c r="B1653" i="37"/>
  <c r="B1652" i="37"/>
  <c r="B1651" i="37"/>
  <c r="B1650" i="37"/>
  <c r="B1648" i="37"/>
  <c r="B1647" i="37"/>
  <c r="B1646" i="37"/>
  <c r="B1645" i="37"/>
  <c r="B1628" i="37"/>
  <c r="B1627" i="37"/>
  <c r="B1626" i="37"/>
  <c r="B1625" i="37"/>
  <c r="B1624" i="37"/>
  <c r="B1623" i="37"/>
  <c r="B1622" i="37"/>
  <c r="B1621" i="37"/>
  <c r="B1620" i="37"/>
  <c r="B1619" i="37"/>
  <c r="B1618" i="37"/>
  <c r="B1617" i="37"/>
  <c r="B1616" i="37"/>
  <c r="B1615" i="37"/>
  <c r="B1614" i="37"/>
  <c r="B1612" i="37"/>
  <c r="B1611" i="37"/>
  <c r="B1610" i="37"/>
  <c r="B1609" i="37"/>
  <c r="B1607" i="37"/>
  <c r="B1606" i="37"/>
  <c r="B1605" i="37"/>
  <c r="B1604" i="37"/>
  <c r="B1602" i="37"/>
  <c r="B1601" i="37"/>
  <c r="B1600" i="37"/>
  <c r="B1599" i="37"/>
  <c r="B1585" i="37"/>
  <c r="B1584" i="37"/>
  <c r="B1583" i="37"/>
  <c r="B1582" i="37"/>
  <c r="B1581" i="37"/>
  <c r="B1580" i="37"/>
  <c r="B1579" i="37"/>
  <c r="B1578" i="37"/>
  <c r="B1577" i="37"/>
  <c r="B1576" i="37"/>
  <c r="B1575" i="37"/>
  <c r="B1574" i="37"/>
  <c r="B1573" i="37"/>
  <c r="B1572" i="37"/>
  <c r="B1571" i="37"/>
  <c r="B1569" i="37"/>
  <c r="B1568" i="37"/>
  <c r="B1567" i="37"/>
  <c r="B1566" i="37"/>
  <c r="B1564" i="37"/>
  <c r="B1563" i="37"/>
  <c r="B1562" i="37"/>
  <c r="B1561" i="37"/>
  <c r="B1559" i="37"/>
  <c r="B1558" i="37"/>
  <c r="B1557" i="37"/>
  <c r="B1556" i="37"/>
  <c r="B1542" i="37"/>
  <c r="B1541" i="37"/>
  <c r="B1540" i="37"/>
  <c r="B1539" i="37"/>
  <c r="B1538" i="37"/>
  <c r="B1537" i="37"/>
  <c r="B1536" i="37"/>
  <c r="B1535" i="37"/>
  <c r="B1534" i="37"/>
  <c r="B1533" i="37"/>
  <c r="B1532" i="37"/>
  <c r="B1531" i="37"/>
  <c r="B1530" i="37"/>
  <c r="B1529" i="37"/>
  <c r="B1528" i="37"/>
  <c r="B1526" i="37"/>
  <c r="B1525" i="37"/>
  <c r="B1524" i="37"/>
  <c r="B1523" i="37"/>
  <c r="B1521" i="37"/>
  <c r="B1520" i="37"/>
  <c r="B1519" i="37"/>
  <c r="B1518" i="37"/>
  <c r="B1504" i="37"/>
  <c r="B1503" i="37"/>
  <c r="B1502" i="37"/>
  <c r="B1501" i="37"/>
  <c r="B1500" i="37"/>
  <c r="B1499" i="37"/>
  <c r="B1498" i="37"/>
  <c r="B1497" i="37"/>
  <c r="B1496" i="37"/>
  <c r="B1495" i="37"/>
  <c r="B1494" i="37"/>
  <c r="B1493" i="37"/>
  <c r="B1492" i="37"/>
  <c r="B1491" i="37"/>
  <c r="B1490" i="37"/>
  <c r="B1488" i="37"/>
  <c r="B1487" i="37"/>
  <c r="B1486" i="37"/>
  <c r="B1485" i="37"/>
  <c r="B1483" i="37"/>
  <c r="B1482" i="37"/>
  <c r="B1481" i="37"/>
  <c r="B1480" i="37"/>
  <c r="B1478" i="37"/>
  <c r="B1477" i="37"/>
  <c r="B1476" i="37"/>
  <c r="B1475" i="37"/>
  <c r="B1461" i="37"/>
  <c r="B1460" i="37"/>
  <c r="B1459" i="37"/>
  <c r="B1458" i="37"/>
  <c r="B1457" i="37"/>
  <c r="B1456" i="37"/>
  <c r="B1455" i="37"/>
  <c r="B1454" i="37"/>
  <c r="B1453" i="37"/>
  <c r="B1452" i="37"/>
  <c r="B1451" i="37"/>
  <c r="B1450" i="37"/>
  <c r="B1449" i="37"/>
  <c r="B1448" i="37"/>
  <c r="B1447" i="37"/>
  <c r="B1445" i="37"/>
  <c r="B1444" i="37"/>
  <c r="B1443" i="37"/>
  <c r="B1442" i="37"/>
  <c r="B1440" i="37"/>
  <c r="B1439" i="37"/>
  <c r="B1438" i="37"/>
  <c r="B1437" i="37"/>
  <c r="B1420" i="37"/>
  <c r="B1419" i="37"/>
  <c r="B1418" i="37"/>
  <c r="B1417" i="37"/>
  <c r="B1416" i="37"/>
  <c r="B1415" i="37"/>
  <c r="B1414" i="37"/>
  <c r="B1413" i="37"/>
  <c r="B1412" i="37"/>
  <c r="B1411" i="37"/>
  <c r="B1410" i="37"/>
  <c r="B1409" i="37"/>
  <c r="B1408" i="37"/>
  <c r="B1407" i="37"/>
  <c r="B1406" i="37"/>
  <c r="B1404" i="37"/>
  <c r="B1403" i="37"/>
  <c r="B1402" i="37"/>
  <c r="B1401" i="37"/>
  <c r="B1399" i="37"/>
  <c r="B1398" i="37"/>
  <c r="B1397" i="37"/>
  <c r="B1396" i="37"/>
  <c r="B1394" i="37"/>
  <c r="B1393" i="37"/>
  <c r="B1392" i="37"/>
  <c r="B1391" i="37"/>
  <c r="B1377" i="37"/>
  <c r="B1376" i="37"/>
  <c r="B1375" i="37"/>
  <c r="B1374" i="37"/>
  <c r="B1373" i="37"/>
  <c r="B1372" i="37"/>
  <c r="B1371" i="37"/>
  <c r="B1370" i="37"/>
  <c r="B1369" i="37"/>
  <c r="B1368" i="37"/>
  <c r="B1367" i="37"/>
  <c r="B1366" i="37"/>
  <c r="B1365" i="37"/>
  <c r="B1364" i="37"/>
  <c r="B1363" i="37"/>
  <c r="B1361" i="37"/>
  <c r="B1360" i="37"/>
  <c r="B1359" i="37"/>
  <c r="B1358" i="37"/>
  <c r="B1356" i="37"/>
  <c r="B1355" i="37"/>
  <c r="B1354" i="37"/>
  <c r="B1353" i="37"/>
  <c r="B1351" i="37"/>
  <c r="B1350" i="37"/>
  <c r="B1349" i="37"/>
  <c r="B1348" i="37"/>
  <c r="B1334" i="37"/>
  <c r="B1333" i="37"/>
  <c r="B1332" i="37"/>
  <c r="B1331" i="37"/>
  <c r="B1330" i="37"/>
  <c r="B1329" i="37"/>
  <c r="B1328" i="37"/>
  <c r="B1327" i="37"/>
  <c r="B1326" i="37"/>
  <c r="B1325" i="37"/>
  <c r="B1324" i="37"/>
  <c r="B1323" i="37"/>
  <c r="B1322" i="37"/>
  <c r="B1321" i="37"/>
  <c r="B1320" i="37"/>
  <c r="B1318" i="37"/>
  <c r="B1317" i="37"/>
  <c r="B1316" i="37"/>
  <c r="B1315" i="37"/>
  <c r="B1313" i="37"/>
  <c r="B1312" i="37"/>
  <c r="B1311" i="37"/>
  <c r="B1310" i="37"/>
  <c r="B1296" i="37"/>
  <c r="B1295" i="37"/>
  <c r="B1294" i="37"/>
  <c r="B1293" i="37"/>
  <c r="B1292" i="37"/>
  <c r="B1291" i="37"/>
  <c r="B1290" i="37"/>
  <c r="B1289" i="37"/>
  <c r="B1288" i="37"/>
  <c r="B1287" i="37"/>
  <c r="B1286" i="37"/>
  <c r="B1285" i="37"/>
  <c r="B1284" i="37"/>
  <c r="B1283" i="37"/>
  <c r="B1282" i="37"/>
  <c r="B1280" i="37"/>
  <c r="B1279" i="37"/>
  <c r="B1278" i="37"/>
  <c r="B1277" i="37"/>
  <c r="B1275" i="37"/>
  <c r="B1274" i="37"/>
  <c r="B1273" i="37"/>
  <c r="B1272" i="37"/>
  <c r="B1270" i="37"/>
  <c r="B1269" i="37"/>
  <c r="B1268" i="37"/>
  <c r="B1267" i="37"/>
  <c r="B1253" i="37"/>
  <c r="B1252" i="37"/>
  <c r="B1251" i="37"/>
  <c r="B1250" i="37"/>
  <c r="B1249" i="37"/>
  <c r="B1248" i="37"/>
  <c r="B1247" i="37"/>
  <c r="B1246" i="37"/>
  <c r="B1245" i="37"/>
  <c r="B1244" i="37"/>
  <c r="B1243" i="37"/>
  <c r="B1242" i="37"/>
  <c r="B1241" i="37"/>
  <c r="B1240" i="37"/>
  <c r="B1239" i="37"/>
  <c r="B1237" i="37"/>
  <c r="B1236" i="37"/>
  <c r="B1235" i="37"/>
  <c r="B1234" i="37"/>
  <c r="B1232" i="37"/>
  <c r="B1231" i="37"/>
  <c r="B1230" i="37"/>
  <c r="B1229" i="37"/>
  <c r="B1212" i="37"/>
  <c r="B1211" i="37"/>
  <c r="B1210" i="37"/>
  <c r="B1209" i="37"/>
  <c r="B1208" i="37"/>
  <c r="B1207" i="37"/>
  <c r="B1206" i="37"/>
  <c r="B1205" i="37"/>
  <c r="B1204" i="37"/>
  <c r="B1203" i="37"/>
  <c r="B1202" i="37"/>
  <c r="B1201" i="37"/>
  <c r="B1200" i="37"/>
  <c r="B1199" i="37"/>
  <c r="B1198" i="37"/>
  <c r="B1196" i="37"/>
  <c r="B1195" i="37"/>
  <c r="B1194" i="37"/>
  <c r="B1193" i="37"/>
  <c r="B1191" i="37"/>
  <c r="B1190" i="37"/>
  <c r="B1189" i="37"/>
  <c r="B1188" i="37"/>
  <c r="B1186" i="37"/>
  <c r="B1185" i="37"/>
  <c r="B1184" i="37"/>
  <c r="B1183" i="37"/>
  <c r="B1169" i="37"/>
  <c r="B1168" i="37"/>
  <c r="B1167" i="37"/>
  <c r="B1166" i="37"/>
  <c r="B1165" i="37"/>
  <c r="B1164" i="37"/>
  <c r="B1163" i="37"/>
  <c r="B1162" i="37"/>
  <c r="B1161" i="37"/>
  <c r="B1160" i="37"/>
  <c r="B1159" i="37"/>
  <c r="B1158" i="37"/>
  <c r="B1157" i="37"/>
  <c r="B1156" i="37"/>
  <c r="B1155" i="37"/>
  <c r="B1153" i="37"/>
  <c r="B1152" i="37"/>
  <c r="B1151" i="37"/>
  <c r="B1150" i="37"/>
  <c r="B1148" i="37"/>
  <c r="B1147" i="37"/>
  <c r="B1146" i="37"/>
  <c r="B1145" i="37"/>
  <c r="B1143" i="37"/>
  <c r="B1142" i="37"/>
  <c r="B1141" i="37"/>
  <c r="B1140" i="37"/>
  <c r="B1126" i="37"/>
  <c r="B1125" i="37"/>
  <c r="B1124" i="37"/>
  <c r="B1123" i="37"/>
  <c r="B1122" i="37"/>
  <c r="B1121" i="37"/>
  <c r="B1120" i="37"/>
  <c r="B1119" i="37"/>
  <c r="B1118" i="37"/>
  <c r="B1117" i="37"/>
  <c r="B1116" i="37"/>
  <c r="B1115" i="37"/>
  <c r="B1114" i="37"/>
  <c r="B1113" i="37"/>
  <c r="B1112" i="37"/>
  <c r="B1110" i="37"/>
  <c r="B1109" i="37"/>
  <c r="B1108" i="37"/>
  <c r="B1107" i="37"/>
  <c r="B1105" i="37"/>
  <c r="B1104" i="37"/>
  <c r="B1103" i="37"/>
  <c r="B1102" i="37"/>
  <c r="B1088" i="37"/>
  <c r="B1087" i="37"/>
  <c r="B1086" i="37"/>
  <c r="B1085" i="37"/>
  <c r="B1084" i="37"/>
  <c r="B1083" i="37"/>
  <c r="B1082" i="37"/>
  <c r="B1081" i="37"/>
  <c r="B1080" i="37"/>
  <c r="B1079" i="37"/>
  <c r="B1078" i="37"/>
  <c r="B1077" i="37"/>
  <c r="B1076" i="37"/>
  <c r="B1075" i="37"/>
  <c r="B1074" i="37"/>
  <c r="B1072" i="37"/>
  <c r="B1071" i="37"/>
  <c r="B1070" i="37"/>
  <c r="B1069" i="37"/>
  <c r="B1067" i="37"/>
  <c r="B1066" i="37"/>
  <c r="B1065" i="37"/>
  <c r="B1064" i="37"/>
  <c r="B1062" i="37"/>
  <c r="B1061" i="37"/>
  <c r="B1060" i="37"/>
  <c r="B1059" i="37"/>
  <c r="B1045" i="37"/>
  <c r="B1044" i="37"/>
  <c r="B1043" i="37"/>
  <c r="B1042" i="37"/>
  <c r="B1041" i="37"/>
  <c r="B1040" i="37"/>
  <c r="B1039" i="37"/>
  <c r="B1038" i="37"/>
  <c r="B1037" i="37"/>
  <c r="B1036" i="37"/>
  <c r="B1035" i="37"/>
  <c r="B1034" i="37"/>
  <c r="B1033" i="37"/>
  <c r="B1032" i="37"/>
  <c r="B1031" i="37"/>
  <c r="B1029" i="37"/>
  <c r="B1028" i="37"/>
  <c r="B1027" i="37"/>
  <c r="B1026" i="37"/>
  <c r="B1024" i="37"/>
  <c r="B1023" i="37"/>
  <c r="B1022" i="37"/>
  <c r="B1021" i="37"/>
  <c r="B1004" i="37"/>
  <c r="B1003" i="37"/>
  <c r="B1002" i="37"/>
  <c r="B1001" i="37"/>
  <c r="B1000" i="37"/>
  <c r="B999" i="37"/>
  <c r="B998" i="37"/>
  <c r="B997" i="37"/>
  <c r="B996" i="37"/>
  <c r="B995" i="37"/>
  <c r="B994" i="37"/>
  <c r="B993" i="37"/>
  <c r="B992" i="37"/>
  <c r="B991" i="37"/>
  <c r="B990" i="37"/>
  <c r="B988" i="37"/>
  <c r="B987" i="37"/>
  <c r="B986" i="37"/>
  <c r="B985" i="37"/>
  <c r="B984" i="37"/>
  <c r="B982" i="37"/>
  <c r="B981" i="37"/>
  <c r="B980" i="37"/>
  <c r="B979" i="37"/>
  <c r="B978" i="37"/>
  <c r="B976" i="37"/>
  <c r="B975" i="37"/>
  <c r="B974" i="37"/>
  <c r="B973" i="37"/>
  <c r="B972" i="37"/>
  <c r="B958" i="37"/>
  <c r="B957" i="37"/>
  <c r="B956" i="37"/>
  <c r="B955" i="37"/>
  <c r="B954" i="37"/>
  <c r="B953" i="37"/>
  <c r="B952" i="37"/>
  <c r="B951" i="37"/>
  <c r="B950" i="37"/>
  <c r="B949" i="37"/>
  <c r="B948" i="37"/>
  <c r="B947" i="37"/>
  <c r="B946" i="37"/>
  <c r="B945" i="37"/>
  <c r="B944" i="37"/>
  <c r="B942" i="37"/>
  <c r="B941" i="37"/>
  <c r="B940" i="37"/>
  <c r="B939" i="37"/>
  <c r="B938" i="37"/>
  <c r="B936" i="37"/>
  <c r="B935" i="37"/>
  <c r="B934" i="37"/>
  <c r="B933" i="37"/>
  <c r="B932" i="37"/>
  <c r="B930" i="37"/>
  <c r="B929" i="37"/>
  <c r="B928" i="37"/>
  <c r="B927" i="37"/>
  <c r="B926" i="37"/>
  <c r="B912" i="37"/>
  <c r="B911" i="37"/>
  <c r="B910" i="37"/>
  <c r="B909" i="37"/>
  <c r="B908" i="37"/>
  <c r="B907" i="37"/>
  <c r="B906" i="37"/>
  <c r="B905" i="37"/>
  <c r="B904" i="37"/>
  <c r="B903" i="37"/>
  <c r="B902" i="37"/>
  <c r="B901" i="37"/>
  <c r="B900" i="37"/>
  <c r="B899" i="37"/>
  <c r="B898" i="37"/>
  <c r="B896" i="37"/>
  <c r="B895" i="37"/>
  <c r="B894" i="37"/>
  <c r="B893" i="37"/>
  <c r="B892" i="37"/>
  <c r="B890" i="37"/>
  <c r="B889" i="37"/>
  <c r="B888" i="37"/>
  <c r="B887" i="37"/>
  <c r="B886" i="37"/>
  <c r="B872" i="37"/>
  <c r="B871" i="37"/>
  <c r="B870" i="37"/>
  <c r="B869" i="37"/>
  <c r="B868" i="37"/>
  <c r="B867" i="37"/>
  <c r="B866" i="37"/>
  <c r="B865" i="37"/>
  <c r="B864" i="37"/>
  <c r="B863" i="37"/>
  <c r="B862" i="37"/>
  <c r="B861" i="37"/>
  <c r="B860" i="37"/>
  <c r="B859" i="37"/>
  <c r="B858" i="37"/>
  <c r="B856" i="37"/>
  <c r="B855" i="37"/>
  <c r="B854" i="37"/>
  <c r="B853" i="37"/>
  <c r="B852" i="37"/>
  <c r="B850" i="37"/>
  <c r="B849" i="37"/>
  <c r="B848" i="37"/>
  <c r="B847" i="37"/>
  <c r="B846" i="37"/>
  <c r="B844" i="37"/>
  <c r="B843" i="37"/>
  <c r="B842" i="37"/>
  <c r="B841" i="37"/>
  <c r="B840" i="37"/>
  <c r="B826" i="37"/>
  <c r="B825" i="37"/>
  <c r="B824" i="37"/>
  <c r="B823" i="37"/>
  <c r="B822" i="37"/>
  <c r="B821" i="37"/>
  <c r="B820" i="37"/>
  <c r="B819" i="37"/>
  <c r="B818" i="37"/>
  <c r="B817" i="37"/>
  <c r="B816" i="37"/>
  <c r="B815" i="37"/>
  <c r="B814" i="37"/>
  <c r="B813" i="37"/>
  <c r="B812" i="37"/>
  <c r="B810" i="37"/>
  <c r="B809" i="37"/>
  <c r="B808" i="37"/>
  <c r="B807" i="37"/>
  <c r="B806" i="37"/>
  <c r="B804" i="37"/>
  <c r="B803" i="37"/>
  <c r="B802" i="37"/>
  <c r="B801" i="37"/>
  <c r="B800" i="37"/>
  <c r="B783" i="37"/>
  <c r="B782" i="37"/>
  <c r="B781" i="37"/>
  <c r="B780" i="37"/>
  <c r="B779" i="37"/>
  <c r="B778" i="37"/>
  <c r="B777" i="37"/>
  <c r="B776" i="37"/>
  <c r="B775" i="37"/>
  <c r="B774" i="37"/>
  <c r="B773" i="37"/>
  <c r="B772" i="37"/>
  <c r="B771" i="37"/>
  <c r="B770" i="37"/>
  <c r="B769" i="37"/>
  <c r="B767" i="37"/>
  <c r="B766" i="37"/>
  <c r="B765" i="37"/>
  <c r="B764" i="37"/>
  <c r="B763" i="37"/>
  <c r="B761" i="37"/>
  <c r="B760" i="37"/>
  <c r="B759" i="37"/>
  <c r="B758" i="37"/>
  <c r="B757" i="37"/>
  <c r="B755" i="37"/>
  <c r="B754" i="37"/>
  <c r="B753" i="37"/>
  <c r="B752" i="37"/>
  <c r="B751" i="37"/>
  <c r="B737" i="37"/>
  <c r="B736" i="37"/>
  <c r="B735" i="37"/>
  <c r="B734" i="37"/>
  <c r="B733" i="37"/>
  <c r="B732" i="37"/>
  <c r="B731" i="37"/>
  <c r="B730" i="37"/>
  <c r="B729" i="37"/>
  <c r="B728" i="37"/>
  <c r="B727" i="37"/>
  <c r="B726" i="37"/>
  <c r="B725" i="37"/>
  <c r="B724" i="37"/>
  <c r="B723" i="37"/>
  <c r="B721" i="37"/>
  <c r="B720" i="37"/>
  <c r="B719" i="37"/>
  <c r="B718" i="37"/>
  <c r="B717" i="37"/>
  <c r="B715" i="37"/>
  <c r="B714" i="37"/>
  <c r="B713" i="37"/>
  <c r="B712" i="37"/>
  <c r="B711" i="37"/>
  <c r="B709" i="37"/>
  <c r="B708" i="37"/>
  <c r="B707" i="37"/>
  <c r="B706" i="37"/>
  <c r="B705" i="37"/>
  <c r="B691" i="37"/>
  <c r="B690" i="37"/>
  <c r="B689" i="37"/>
  <c r="B688" i="37"/>
  <c r="B687" i="37"/>
  <c r="B686" i="37"/>
  <c r="B685" i="37"/>
  <c r="B684" i="37"/>
  <c r="B683" i="37"/>
  <c r="B682" i="37"/>
  <c r="B681" i="37"/>
  <c r="B680" i="37"/>
  <c r="B679" i="37"/>
  <c r="B678" i="37"/>
  <c r="B677" i="37"/>
  <c r="B675" i="37"/>
  <c r="B674" i="37"/>
  <c r="B673" i="37"/>
  <c r="B672" i="37"/>
  <c r="B671" i="37"/>
  <c r="B669" i="37"/>
  <c r="B668" i="37"/>
  <c r="B667" i="37"/>
  <c r="B666" i="37"/>
  <c r="B665" i="37"/>
  <c r="B651" i="37"/>
  <c r="B650" i="37"/>
  <c r="B649" i="37"/>
  <c r="B648" i="37"/>
  <c r="B647" i="37"/>
  <c r="B646" i="37"/>
  <c r="B645" i="37"/>
  <c r="B644" i="37"/>
  <c r="B643" i="37"/>
  <c r="B642" i="37"/>
  <c r="B641" i="37"/>
  <c r="B640" i="37"/>
  <c r="B639" i="37"/>
  <c r="B638" i="37"/>
  <c r="B637" i="37"/>
  <c r="B635" i="37"/>
  <c r="B634" i="37"/>
  <c r="B633" i="37"/>
  <c r="B632" i="37"/>
  <c r="B631" i="37"/>
  <c r="B629" i="37"/>
  <c r="B628" i="37"/>
  <c r="B627" i="37"/>
  <c r="B626" i="37"/>
  <c r="B625" i="37"/>
  <c r="B623" i="37"/>
  <c r="B622" i="37"/>
  <c r="B621" i="37"/>
  <c r="B620" i="37"/>
  <c r="B619" i="37"/>
  <c r="B605" i="37"/>
  <c r="B604" i="37"/>
  <c r="B603" i="37"/>
  <c r="B602" i="37"/>
  <c r="B601" i="37"/>
  <c r="B600" i="37"/>
  <c r="B599" i="37"/>
  <c r="B598" i="37"/>
  <c r="B597" i="37"/>
  <c r="B596" i="37"/>
  <c r="B595" i="37"/>
  <c r="B594" i="37"/>
  <c r="B593" i="37"/>
  <c r="B592" i="37"/>
  <c r="B591" i="37"/>
  <c r="B589" i="37"/>
  <c r="B588" i="37"/>
  <c r="B587" i="37"/>
  <c r="B586" i="37"/>
  <c r="B584" i="37"/>
  <c r="B583" i="37"/>
  <c r="B582" i="37"/>
  <c r="B581"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3" i="37"/>
  <c r="B522" i="37"/>
  <c r="B521" i="37"/>
  <c r="B520" i="37"/>
  <c r="B519" i="37"/>
  <c r="B518" i="37"/>
  <c r="B517" i="37"/>
  <c r="B516" i="37"/>
  <c r="B515" i="37"/>
  <c r="B514" i="37"/>
  <c r="B512" i="37"/>
  <c r="B511" i="37"/>
  <c r="B510" i="37"/>
  <c r="B509" i="37"/>
  <c r="B508" i="37"/>
  <c r="B507" i="37"/>
  <c r="B506" i="37"/>
  <c r="B505" i="37"/>
  <c r="B504" i="37"/>
  <c r="B503" i="37"/>
  <c r="B501" i="37"/>
  <c r="B500" i="37"/>
  <c r="B499" i="37"/>
  <c r="B498" i="37"/>
  <c r="B497" i="37"/>
  <c r="B496" i="37"/>
  <c r="B495" i="37"/>
  <c r="B494" i="37"/>
  <c r="B493" i="37"/>
  <c r="B492"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7" i="37"/>
  <c r="B436" i="37"/>
  <c r="B435" i="37"/>
  <c r="B434" i="37"/>
  <c r="B433" i="37"/>
  <c r="B432" i="37"/>
  <c r="B431" i="37"/>
  <c r="B430" i="37"/>
  <c r="B429" i="37"/>
  <c r="B428" i="37"/>
  <c r="B426" i="37"/>
  <c r="B425" i="37"/>
  <c r="B424" i="37"/>
  <c r="B423" i="37"/>
  <c r="B422" i="37"/>
  <c r="B421" i="37"/>
  <c r="B420" i="37"/>
  <c r="B419" i="37"/>
  <c r="B418" i="37"/>
  <c r="B417" i="37"/>
  <c r="B415" i="37"/>
  <c r="B414" i="37"/>
  <c r="B413" i="37"/>
  <c r="B412" i="37"/>
  <c r="B411" i="37"/>
  <c r="B410" i="37"/>
  <c r="B409" i="37"/>
  <c r="B408" i="37"/>
  <c r="B407" i="37"/>
  <c r="B406"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1" i="37"/>
  <c r="B350" i="37"/>
  <c r="B349" i="37"/>
  <c r="B348" i="37"/>
  <c r="B347" i="37"/>
  <c r="B346" i="37"/>
  <c r="B345" i="37"/>
  <c r="B344" i="37"/>
  <c r="B343" i="37"/>
  <c r="B342" i="37"/>
  <c r="B340" i="37"/>
  <c r="B339" i="37"/>
  <c r="B338" i="37"/>
  <c r="B337" i="37"/>
  <c r="B336" i="37"/>
  <c r="B335" i="37"/>
  <c r="B334" i="37"/>
  <c r="B333" i="37"/>
  <c r="B332" i="37"/>
  <c r="B331"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6" i="37"/>
  <c r="B275" i="37"/>
  <c r="B274" i="37"/>
  <c r="B273" i="37"/>
  <c r="B272" i="37"/>
  <c r="B271" i="37"/>
  <c r="B270" i="37"/>
  <c r="B269" i="37"/>
  <c r="B268" i="37"/>
  <c r="B267" i="37"/>
  <c r="B265" i="37"/>
  <c r="B264" i="37"/>
  <c r="B263" i="37"/>
  <c r="B262" i="37"/>
  <c r="B261" i="37"/>
  <c r="B260" i="37"/>
  <c r="B259" i="37"/>
  <c r="B258" i="37"/>
  <c r="B257" i="37"/>
  <c r="B256" i="37"/>
  <c r="B254" i="37"/>
  <c r="B253" i="37"/>
  <c r="B252" i="37"/>
  <c r="B251" i="37"/>
  <c r="B250" i="37"/>
  <c r="B249" i="37"/>
  <c r="B248" i="37"/>
  <c r="B247" i="37"/>
  <c r="B246" i="37"/>
  <c r="B245"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0" i="37"/>
  <c r="B189" i="37"/>
  <c r="B188" i="37"/>
  <c r="B187" i="37"/>
  <c r="B186" i="37"/>
  <c r="B185" i="37"/>
  <c r="B184" i="37"/>
  <c r="B183" i="37"/>
  <c r="B182" i="37"/>
  <c r="B181" i="37"/>
  <c r="B179" i="37"/>
  <c r="B178" i="37"/>
  <c r="B177" i="37"/>
  <c r="B176" i="37"/>
  <c r="B175" i="37"/>
  <c r="B174" i="37"/>
  <c r="B173" i="37"/>
  <c r="B172" i="37"/>
  <c r="B171" i="37"/>
  <c r="B170"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8" i="37"/>
  <c r="B107" i="37"/>
  <c r="B105" i="37"/>
  <c r="B93" i="37"/>
  <c r="B92" i="37"/>
  <c r="B90" i="37"/>
  <c r="B79" i="37"/>
  <c r="B78" i="37"/>
  <c r="B77" i="37"/>
  <c r="B76" i="37"/>
  <c r="B75" i="37"/>
  <c r="B74" i="37"/>
  <c r="B73" i="37"/>
  <c r="B72" i="37"/>
  <c r="B63" i="37"/>
  <c r="B62" i="37"/>
  <c r="B61" i="37"/>
  <c r="B60" i="37"/>
  <c r="B59" i="37"/>
  <c r="B58" i="37"/>
  <c r="B57" i="37"/>
  <c r="B56" i="37"/>
  <c r="B46" i="37"/>
  <c r="B45" i="37"/>
  <c r="B40" i="37"/>
  <c r="B39" i="37"/>
  <c r="B37" i="37"/>
  <c r="B36" i="37"/>
  <c r="B35" i="37"/>
  <c r="B34" i="37"/>
  <c r="B33" i="37"/>
  <c r="B32" i="37"/>
  <c r="B8" i="37"/>
  <c r="B7" i="37"/>
  <c r="B6" i="37"/>
  <c r="B1" i="37"/>
  <c r="E436" i="38" l="1"/>
  <c r="E437" i="38" s="1"/>
  <c r="E438" i="38" s="1"/>
  <c r="E439" i="38" s="1"/>
  <c r="E440" i="38" s="1"/>
  <c r="E441" i="38" s="1"/>
  <c r="E442" i="38" s="1"/>
  <c r="E443" i="38" s="1"/>
  <c r="E444" i="38" s="1"/>
  <c r="E445" i="38" s="1"/>
  <c r="E446" i="38" s="1"/>
  <c r="E447" i="38" s="1"/>
  <c r="E448" i="38" s="1"/>
  <c r="E449" i="38" s="1"/>
  <c r="E450" i="38" s="1"/>
  <c r="E451" i="38" s="1"/>
  <c r="E452" i="38" s="1"/>
  <c r="E453" i="38" s="1"/>
  <c r="E454" i="38" s="1"/>
  <c r="E455" i="38" s="1"/>
  <c r="E456" i="38" s="1"/>
  <c r="E457" i="38" s="1"/>
  <c r="E458" i="38" s="1"/>
  <c r="E459" i="38" s="1"/>
  <c r="E460" i="38" s="1"/>
  <c r="E461" i="38" s="1"/>
  <c r="E462" i="38" s="1"/>
  <c r="E463" i="38" s="1"/>
  <c r="E464" i="38" s="1"/>
  <c r="E465" i="38" s="1"/>
  <c r="E466" i="38" s="1"/>
  <c r="E467" i="38" s="1"/>
  <c r="E468" i="38" s="1"/>
  <c r="E469" i="38" s="1"/>
  <c r="E470" i="38" s="1"/>
  <c r="E471" i="38" s="1"/>
  <c r="E472" i="38" s="1"/>
  <c r="E473" i="38" s="1"/>
  <c r="J56" i="6"/>
  <c r="E474" i="38" l="1"/>
  <c r="E475" i="38" s="1"/>
  <c r="E476" i="38" s="1"/>
  <c r="E477" i="38" s="1"/>
  <c r="E478" i="38" s="1"/>
  <c r="E479" i="38" s="1"/>
  <c r="E480" i="38" s="1"/>
  <c r="E481" i="38" s="1"/>
  <c r="E482" i="38" s="1"/>
  <c r="E483" i="38" s="1"/>
  <c r="E484" i="38" s="1"/>
  <c r="E486" i="38" s="1"/>
  <c r="E487" i="38" s="1"/>
  <c r="E488" i="38" s="1"/>
  <c r="E489" i="38" s="1"/>
  <c r="E490" i="38" s="1"/>
  <c r="E491" i="38" s="1"/>
  <c r="E492" i="38" s="1"/>
  <c r="E493" i="38" s="1"/>
  <c r="E494" i="38" s="1"/>
  <c r="E495" i="38" s="1"/>
  <c r="E496" i="38" s="1"/>
  <c r="E497" i="38" s="1"/>
  <c r="F340" i="38"/>
  <c r="B477" i="37"/>
  <c r="J71" i="6"/>
  <c r="J70" i="6"/>
  <c r="J69" i="6"/>
  <c r="J68" i="6"/>
  <c r="J67" i="6"/>
  <c r="J66" i="6"/>
  <c r="J65" i="6"/>
  <c r="J64" i="6"/>
  <c r="J63" i="6"/>
  <c r="J62" i="6"/>
  <c r="J58" i="6"/>
  <c r="J57" i="6"/>
  <c r="L56" i="6"/>
  <c r="B488" i="37" s="1"/>
  <c r="J55" i="6"/>
  <c r="J54" i="6"/>
  <c r="J53" i="6"/>
  <c r="J52" i="6"/>
  <c r="J51" i="6"/>
  <c r="J50" i="6"/>
  <c r="J49" i="6"/>
  <c r="J45" i="6"/>
  <c r="J44" i="6"/>
  <c r="J43" i="6"/>
  <c r="J42" i="6"/>
  <c r="J41" i="6"/>
  <c r="J40" i="6"/>
  <c r="J39" i="6"/>
  <c r="J38" i="6"/>
  <c r="J37" i="6"/>
  <c r="J36" i="6"/>
  <c r="H33" i="6"/>
  <c r="D33" i="6"/>
  <c r="C33" i="6"/>
  <c r="H20" i="6"/>
  <c r="D20" i="6"/>
  <c r="C20" i="6"/>
  <c r="J24" i="6"/>
  <c r="J25" i="6"/>
  <c r="J26" i="6"/>
  <c r="J27" i="6"/>
  <c r="J28" i="6"/>
  <c r="J29" i="6"/>
  <c r="J30" i="6"/>
  <c r="J31" i="6"/>
  <c r="J32" i="6"/>
  <c r="J11" i="6"/>
  <c r="J12" i="6"/>
  <c r="J13" i="6"/>
  <c r="J14" i="6"/>
  <c r="J15" i="6"/>
  <c r="J16" i="6"/>
  <c r="J17" i="6"/>
  <c r="J18" i="6"/>
  <c r="J19" i="6"/>
  <c r="E9" i="20" l="1"/>
  <c r="E498" i="38"/>
  <c r="E500" i="38" s="1"/>
  <c r="E499" i="38"/>
  <c r="E501" i="38" s="1"/>
  <c r="E502" i="38" s="1"/>
  <c r="E503" i="38" s="1"/>
  <c r="E504" i="38" s="1"/>
  <c r="E505" i="38" s="1"/>
  <c r="E506" i="38" s="1"/>
  <c r="E507" i="38" s="1"/>
  <c r="E508" i="38" s="1"/>
  <c r="E509" i="38" s="1"/>
  <c r="E510" i="38" s="1"/>
  <c r="E511" i="38" s="1"/>
  <c r="E512" i="38" s="1"/>
  <c r="E513" i="38" s="1"/>
  <c r="E514" i="38" s="1"/>
  <c r="E515" i="38" s="1"/>
  <c r="E516" i="38" s="1"/>
  <c r="E517" i="38" s="1"/>
  <c r="E518" i="38" s="1"/>
  <c r="E519" i="38" s="1"/>
  <c r="E520" i="38" s="1"/>
  <c r="E521" i="38" s="1"/>
  <c r="E522" i="38" s="1"/>
  <c r="E523" i="38" s="1"/>
  <c r="E524" i="38" s="1"/>
  <c r="E525" i="38" s="1"/>
  <c r="E526" i="38" s="1"/>
  <c r="E527" i="38" s="1"/>
  <c r="E528" i="38" s="1"/>
  <c r="E529" i="38" s="1"/>
  <c r="E530" i="38" s="1"/>
  <c r="E531" i="38" s="1"/>
  <c r="E532" i="38" s="1"/>
  <c r="E533" i="38" s="1"/>
  <c r="E534" i="38" s="1"/>
  <c r="E535" i="38" s="1"/>
  <c r="E536" i="38" s="1"/>
  <c r="E537" i="38" s="1"/>
  <c r="E538" i="38" s="1"/>
  <c r="E539" i="38" s="1"/>
  <c r="E540" i="38" s="1"/>
  <c r="E541" i="38" s="1"/>
  <c r="E542" i="38" s="1"/>
  <c r="E543" i="38" s="1"/>
  <c r="E544" i="38" s="1"/>
  <c r="E545" i="38" s="1"/>
  <c r="E546" i="38" s="1"/>
  <c r="E547" i="38" s="1"/>
  <c r="E548" i="38" s="1"/>
  <c r="E549" i="38" s="1"/>
  <c r="E550" i="38" s="1"/>
  <c r="E551" i="38" s="1"/>
  <c r="E552" i="38" s="1"/>
  <c r="E553" i="38" s="1"/>
  <c r="E554" i="38" s="1"/>
  <c r="E555" i="38" s="1"/>
  <c r="E556" i="38" s="1"/>
  <c r="E557" i="38" s="1"/>
  <c r="E558" i="38" s="1"/>
  <c r="E559" i="38" s="1"/>
  <c r="E560" i="38" s="1"/>
  <c r="E561" i="38" s="1"/>
  <c r="E562" i="38" s="1"/>
  <c r="E563" i="38" s="1"/>
  <c r="E564" i="38" s="1"/>
  <c r="E565" i="38" s="1"/>
  <c r="E566" i="38" s="1"/>
  <c r="E567" i="38" s="1"/>
  <c r="E568" i="38" s="1"/>
  <c r="E569" i="38" s="1"/>
  <c r="E570" i="38" s="1"/>
  <c r="E571" i="38" s="1"/>
  <c r="E572" i="38" s="1"/>
  <c r="E573" i="38" s="1"/>
  <c r="E574" i="38" s="1"/>
  <c r="E575" i="38" s="1"/>
  <c r="E576" i="38" s="1"/>
  <c r="E577" i="38" s="1"/>
  <c r="E578" i="38" s="1"/>
  <c r="E579" i="38" s="1"/>
  <c r="E580" i="38" s="1"/>
  <c r="E581" i="38" s="1"/>
  <c r="E583" i="38" s="1"/>
  <c r="E584" i="38" s="1"/>
  <c r="E585" i="38" s="1"/>
  <c r="E586" i="38" s="1"/>
  <c r="E587" i="38" s="1"/>
  <c r="E588" i="38" s="1"/>
  <c r="E589" i="38" s="1"/>
  <c r="E590" i="38" s="1"/>
  <c r="E591" i="38" s="1"/>
  <c r="E592" i="38" s="1"/>
  <c r="E593" i="38" s="1"/>
  <c r="E594" i="38" s="1"/>
  <c r="E595" i="38" s="1"/>
  <c r="E596" i="38" s="1"/>
  <c r="E597" i="38" s="1"/>
  <c r="E598" i="38" s="1"/>
  <c r="E599" i="38" s="1"/>
  <c r="E600" i="38" s="1"/>
  <c r="E601" i="38" s="1"/>
  <c r="E602" i="38" s="1"/>
  <c r="E603" i="38" s="1"/>
  <c r="E604" i="38" s="1"/>
  <c r="E605" i="38" s="1"/>
  <c r="E606" i="38" s="1"/>
  <c r="E607" i="38" s="1"/>
  <c r="E608" i="38" s="1"/>
  <c r="E609" i="38" s="1"/>
  <c r="E610" i="38" s="1"/>
  <c r="E611" i="38" s="1"/>
  <c r="E612" i="38" s="1"/>
  <c r="E613" i="38" s="1"/>
  <c r="E614" i="38" s="1"/>
  <c r="E615" i="38" s="1"/>
  <c r="E616" i="38" s="1"/>
  <c r="E617" i="38" s="1"/>
  <c r="E618" i="38" s="1"/>
  <c r="E619" i="38" s="1"/>
  <c r="E620" i="38" s="1"/>
  <c r="E621" i="38" s="1"/>
  <c r="E622" i="38" s="1"/>
  <c r="E623" i="38" s="1"/>
  <c r="E624" i="38" s="1"/>
  <c r="E625" i="38" s="1"/>
  <c r="E626" i="38" s="1"/>
  <c r="E627" i="38" s="1"/>
  <c r="E628" i="38" s="1"/>
  <c r="E629" i="38" s="1"/>
  <c r="E630" i="38" s="1"/>
  <c r="E631" i="38" s="1"/>
  <c r="E632" i="38" s="1"/>
  <c r="E633" i="38" s="1"/>
  <c r="E634" i="38" s="1"/>
  <c r="E635" i="38" s="1"/>
  <c r="E636" i="38" s="1"/>
  <c r="E637" i="38" s="1"/>
  <c r="E638" i="38" s="1"/>
  <c r="E639" i="38" s="1"/>
  <c r="E640" i="38" s="1"/>
  <c r="E641" i="38" s="1"/>
  <c r="E642" i="38" s="1"/>
  <c r="E643" i="38" s="1"/>
  <c r="E644" i="38" s="1"/>
  <c r="E645" i="38" s="1"/>
  <c r="E646" i="38" s="1"/>
  <c r="E647" i="38" s="1"/>
  <c r="E648" i="38" s="1"/>
  <c r="E649" i="38" s="1"/>
  <c r="E650" i="38" s="1"/>
  <c r="E651" i="38" s="1"/>
  <c r="E652" i="38" s="1"/>
  <c r="E653" i="38" s="1"/>
  <c r="E654" i="38" s="1"/>
  <c r="E655" i="38" s="1"/>
  <c r="E656" i="38" s="1"/>
  <c r="E657" i="38" s="1"/>
  <c r="E658" i="38" s="1"/>
  <c r="E659" i="38" s="1"/>
  <c r="E660" i="38" s="1"/>
  <c r="E661" i="38" s="1"/>
  <c r="E662" i="38" s="1"/>
  <c r="E663" i="38" s="1"/>
  <c r="E664" i="38" s="1"/>
  <c r="E665" i="38" s="1"/>
  <c r="E666" i="38" s="1"/>
  <c r="E667" i="38" s="1"/>
  <c r="E668" i="38" s="1"/>
  <c r="E669" i="38" s="1"/>
  <c r="E670" i="38" s="1"/>
  <c r="E671" i="38" s="1"/>
  <c r="E672" i="38" s="1"/>
  <c r="E673" i="38" s="1"/>
  <c r="E674" i="38" s="1"/>
  <c r="E675" i="38" s="1"/>
  <c r="E676" i="38" s="1"/>
  <c r="E677" i="38" s="1"/>
  <c r="E678" i="38" s="1"/>
  <c r="L63" i="6"/>
  <c r="B568" i="37" s="1"/>
  <c r="F363" i="38"/>
  <c r="B557" i="37"/>
  <c r="L67" i="6"/>
  <c r="B572" i="37" s="1"/>
  <c r="F367" i="38"/>
  <c r="B561" i="37"/>
  <c r="L64" i="6"/>
  <c r="B569" i="37" s="1"/>
  <c r="F364" i="38"/>
  <c r="B558" i="37"/>
  <c r="L68" i="6"/>
  <c r="B573" i="37" s="1"/>
  <c r="F368" i="38"/>
  <c r="B562" i="37"/>
  <c r="L65" i="6"/>
  <c r="B570" i="37" s="1"/>
  <c r="F365" i="38"/>
  <c r="B559" i="37"/>
  <c r="L69" i="6"/>
  <c r="B574" i="37" s="1"/>
  <c r="F369" i="38"/>
  <c r="B563" i="37"/>
  <c r="L66" i="6"/>
  <c r="B571" i="37" s="1"/>
  <c r="F366" i="38"/>
  <c r="B560" i="37"/>
  <c r="L70" i="6"/>
  <c r="B575" i="37" s="1"/>
  <c r="F370" i="38"/>
  <c r="B564" i="37"/>
  <c r="L62" i="6"/>
  <c r="F362" i="38"/>
  <c r="B556" i="37"/>
  <c r="F351" i="38"/>
  <c r="L51" i="6"/>
  <c r="B483" i="37" s="1"/>
  <c r="F335" i="38"/>
  <c r="B472" i="37"/>
  <c r="L55" i="6"/>
  <c r="B487" i="37" s="1"/>
  <c r="F339" i="38"/>
  <c r="B476" i="37"/>
  <c r="L52" i="6"/>
  <c r="B484" i="37" s="1"/>
  <c r="F336" i="38"/>
  <c r="B473" i="37"/>
  <c r="L50" i="6"/>
  <c r="B482" i="37" s="1"/>
  <c r="F334" i="38"/>
  <c r="B471" i="37"/>
  <c r="L54" i="6"/>
  <c r="B486" i="37" s="1"/>
  <c r="F338" i="38"/>
  <c r="B475" i="37"/>
  <c r="L58" i="6"/>
  <c r="B490" i="37" s="1"/>
  <c r="F342" i="38"/>
  <c r="B479" i="37"/>
  <c r="L53" i="6"/>
  <c r="B485" i="37" s="1"/>
  <c r="F337" i="38"/>
  <c r="B474" i="37"/>
  <c r="L57" i="6"/>
  <c r="B489" i="37" s="1"/>
  <c r="F341" i="38"/>
  <c r="B478" i="37"/>
  <c r="L49" i="6"/>
  <c r="F333" i="38"/>
  <c r="B470" i="37"/>
  <c r="L40" i="6"/>
  <c r="B399" i="37" s="1"/>
  <c r="F308" i="38"/>
  <c r="B388" i="37"/>
  <c r="L44" i="6"/>
  <c r="B403" i="37" s="1"/>
  <c r="F312" i="38"/>
  <c r="B392" i="37"/>
  <c r="L39" i="6"/>
  <c r="B398" i="37" s="1"/>
  <c r="F307" i="38"/>
  <c r="B387" i="37"/>
  <c r="L43" i="6"/>
  <c r="B402" i="37" s="1"/>
  <c r="F311" i="38"/>
  <c r="B391" i="37"/>
  <c r="L37" i="6"/>
  <c r="B396" i="37" s="1"/>
  <c r="F305" i="38"/>
  <c r="B385" i="37"/>
  <c r="L41" i="6"/>
  <c r="B400" i="37" s="1"/>
  <c r="F309" i="38"/>
  <c r="B389" i="37"/>
  <c r="L45" i="6"/>
  <c r="B404" i="37" s="1"/>
  <c r="F313" i="38"/>
  <c r="B393" i="37"/>
  <c r="L38" i="6"/>
  <c r="B397" i="37" s="1"/>
  <c r="F306" i="38"/>
  <c r="B386" i="37"/>
  <c r="L42" i="6"/>
  <c r="B401" i="37" s="1"/>
  <c r="F310" i="38"/>
  <c r="B390" i="37"/>
  <c r="L36" i="6"/>
  <c r="F304" i="38"/>
  <c r="B384" i="37"/>
  <c r="L25" i="6"/>
  <c r="B322" i="37" s="1"/>
  <c r="F278" i="38"/>
  <c r="B311" i="37"/>
  <c r="L32" i="6"/>
  <c r="B329" i="37" s="1"/>
  <c r="F285" i="38"/>
  <c r="B318" i="37"/>
  <c r="L28" i="6"/>
  <c r="B325" i="37" s="1"/>
  <c r="F281" i="38"/>
  <c r="B314" i="37"/>
  <c r="L24" i="6"/>
  <c r="B321" i="37" s="1"/>
  <c r="F277" i="38"/>
  <c r="B310" i="37"/>
  <c r="L30" i="6"/>
  <c r="B327" i="37" s="1"/>
  <c r="F283" i="38"/>
  <c r="B316" i="37"/>
  <c r="L26" i="6"/>
  <c r="B323" i="37" s="1"/>
  <c r="F279" i="38"/>
  <c r="B312" i="37"/>
  <c r="L29" i="6"/>
  <c r="B326" i="37" s="1"/>
  <c r="F282" i="38"/>
  <c r="B315" i="37"/>
  <c r="L31" i="6"/>
  <c r="B328" i="37" s="1"/>
  <c r="F284" i="38"/>
  <c r="B317" i="37"/>
  <c r="L27" i="6"/>
  <c r="B324" i="37" s="1"/>
  <c r="F280" i="38"/>
  <c r="B313" i="37"/>
  <c r="F273" i="38"/>
  <c r="B308" i="37"/>
  <c r="F272" i="38"/>
  <c r="B277" i="37"/>
  <c r="F271" i="38"/>
  <c r="B266" i="37"/>
  <c r="F244" i="38"/>
  <c r="B222" i="37"/>
  <c r="L71" i="6"/>
  <c r="F382" i="38" s="1"/>
  <c r="F371" i="38"/>
  <c r="B565" i="37"/>
  <c r="L19" i="6"/>
  <c r="B243" i="37" s="1"/>
  <c r="F256" i="38"/>
  <c r="B232" i="37"/>
  <c r="L18" i="6"/>
  <c r="B242" i="37" s="1"/>
  <c r="F255" i="38"/>
  <c r="B231" i="37"/>
  <c r="L17" i="6"/>
  <c r="B241" i="37" s="1"/>
  <c r="F254" i="38"/>
  <c r="B230" i="37"/>
  <c r="L16" i="6"/>
  <c r="B240" i="37" s="1"/>
  <c r="F253" i="38"/>
  <c r="B229" i="37"/>
  <c r="L15" i="6"/>
  <c r="B239" i="37" s="1"/>
  <c r="F252" i="38"/>
  <c r="B228" i="37"/>
  <c r="L14" i="6"/>
  <c r="B238" i="37" s="1"/>
  <c r="F251" i="38"/>
  <c r="B227" i="37"/>
  <c r="L13" i="6"/>
  <c r="B237" i="37" s="1"/>
  <c r="F250" i="38"/>
  <c r="B226" i="37"/>
  <c r="L12" i="6"/>
  <c r="B236" i="37" s="1"/>
  <c r="F249" i="38"/>
  <c r="B225" i="37"/>
  <c r="L11" i="6"/>
  <c r="B235" i="37" s="1"/>
  <c r="F248" i="38"/>
  <c r="B224" i="37"/>
  <c r="F243" i="38"/>
  <c r="B191" i="37"/>
  <c r="F242" i="38"/>
  <c r="B180" i="37"/>
  <c r="H47" i="3"/>
  <c r="H39" i="3"/>
  <c r="H31" i="3"/>
  <c r="H23" i="3"/>
  <c r="H15" i="3"/>
  <c r="H31" i="2"/>
  <c r="H23" i="2"/>
  <c r="H15" i="2"/>
  <c r="H23" i="1"/>
  <c r="H15" i="1"/>
  <c r="H29" i="34"/>
  <c r="H21" i="34"/>
  <c r="H14" i="34"/>
  <c r="H47" i="15"/>
  <c r="H39" i="15"/>
  <c r="H31" i="15"/>
  <c r="H23" i="15"/>
  <c r="H15" i="15"/>
  <c r="H47" i="4"/>
  <c r="H39" i="4"/>
  <c r="H31" i="4"/>
  <c r="H23" i="4"/>
  <c r="H15" i="4"/>
  <c r="H47" i="10"/>
  <c r="H39" i="10"/>
  <c r="H31" i="10"/>
  <c r="H23" i="10"/>
  <c r="H15" i="10"/>
  <c r="H47" i="9"/>
  <c r="H39" i="9"/>
  <c r="H31" i="9"/>
  <c r="H15" i="9"/>
  <c r="B567" i="37" l="1"/>
  <c r="F315" i="38"/>
  <c r="F266" i="38"/>
  <c r="F267" i="38"/>
  <c r="F352" i="38"/>
  <c r="F348" i="38"/>
  <c r="F353" i="38"/>
  <c r="F349" i="38"/>
  <c r="F373" i="38"/>
  <c r="F381" i="38"/>
  <c r="F377" i="38"/>
  <c r="F380" i="38"/>
  <c r="F376" i="38"/>
  <c r="F379" i="38"/>
  <c r="F375" i="38"/>
  <c r="F378" i="38"/>
  <c r="F374" i="38"/>
  <c r="F347" i="38"/>
  <c r="F345" i="38"/>
  <c r="F350" i="38"/>
  <c r="F346" i="38"/>
  <c r="B481" i="37"/>
  <c r="F344" i="38"/>
  <c r="F320" i="38"/>
  <c r="F316" i="38"/>
  <c r="F322" i="38"/>
  <c r="F318" i="38"/>
  <c r="F323" i="38"/>
  <c r="F321" i="38"/>
  <c r="F317" i="38"/>
  <c r="F324" i="38"/>
  <c r="F319" i="38"/>
  <c r="B395" i="37"/>
  <c r="F293" i="38"/>
  <c r="F289" i="38"/>
  <c r="F291" i="38"/>
  <c r="F295" i="38"/>
  <c r="F290" i="38"/>
  <c r="F294" i="38"/>
  <c r="F288" i="38"/>
  <c r="F292" i="38"/>
  <c r="F296" i="38"/>
  <c r="F260" i="38"/>
  <c r="F261" i="38"/>
  <c r="F262" i="38"/>
  <c r="F264" i="38"/>
  <c r="F1027" i="38"/>
  <c r="B1982" i="37"/>
  <c r="F1203" i="38"/>
  <c r="B2360" i="37"/>
  <c r="F1184" i="38"/>
  <c r="B2317" i="37"/>
  <c r="F1165" i="38"/>
  <c r="B2274" i="37"/>
  <c r="F1147" i="38"/>
  <c r="B2236" i="37"/>
  <c r="F1128" i="38"/>
  <c r="B2193" i="37"/>
  <c r="F1106" i="38"/>
  <c r="B2152" i="37"/>
  <c r="F1087" i="38"/>
  <c r="B2109" i="37"/>
  <c r="F1068" i="38"/>
  <c r="B2066" i="37"/>
  <c r="F1046" i="38"/>
  <c r="B2025" i="37"/>
  <c r="F1007" i="38"/>
  <c r="B1943" i="37"/>
  <c r="F990" i="38"/>
  <c r="B1908" i="37"/>
  <c r="F973" i="38"/>
  <c r="B1873" i="37"/>
  <c r="F951" i="38"/>
  <c r="B1837" i="37"/>
  <c r="F932" i="38"/>
  <c r="B1794" i="37"/>
  <c r="F913" i="38"/>
  <c r="B1751" i="37"/>
  <c r="F895" i="38"/>
  <c r="B1713" i="37"/>
  <c r="F876" i="38"/>
  <c r="B1670" i="37"/>
  <c r="F854" i="38"/>
  <c r="B1629" i="37"/>
  <c r="F835" i="38"/>
  <c r="B1586" i="37"/>
  <c r="F816" i="38"/>
  <c r="B1543" i="37"/>
  <c r="F798" i="38"/>
  <c r="B1505" i="37"/>
  <c r="F779" i="38"/>
  <c r="B1462" i="37"/>
  <c r="F701" i="38"/>
  <c r="B1297" i="37"/>
  <c r="F719" i="38"/>
  <c r="B1335" i="37"/>
  <c r="F738" i="38"/>
  <c r="B1378" i="37"/>
  <c r="F682" i="38"/>
  <c r="B1254" i="37"/>
  <c r="F757" i="38"/>
  <c r="B1421" i="37"/>
  <c r="F660" i="38"/>
  <c r="B1213" i="37"/>
  <c r="F641" i="38"/>
  <c r="B1170" i="37"/>
  <c r="F622" i="38"/>
  <c r="B1127" i="37"/>
  <c r="F604" i="38"/>
  <c r="B1089" i="37"/>
  <c r="F585" i="38"/>
  <c r="B1046" i="37"/>
  <c r="B576" i="37"/>
  <c r="F265" i="38"/>
  <c r="F263" i="38"/>
  <c r="F259" i="38"/>
  <c r="J42" i="3"/>
  <c r="J34" i="3"/>
  <c r="J26" i="3"/>
  <c r="J18" i="3"/>
  <c r="J10" i="3"/>
  <c r="J26" i="2"/>
  <c r="J18" i="2"/>
  <c r="J10" i="2"/>
  <c r="J18" i="1"/>
  <c r="J10" i="1"/>
  <c r="J25" i="34"/>
  <c r="J17" i="34"/>
  <c r="J10" i="34"/>
  <c r="J42" i="15"/>
  <c r="J34" i="15"/>
  <c r="J26" i="15"/>
  <c r="J18" i="15"/>
  <c r="J10" i="15"/>
  <c r="J42" i="4"/>
  <c r="J34" i="4"/>
  <c r="J26" i="4"/>
  <c r="J18" i="4"/>
  <c r="J10" i="4"/>
  <c r="J42" i="10"/>
  <c r="J34" i="10"/>
  <c r="J26" i="10"/>
  <c r="J18" i="10"/>
  <c r="J10" i="10"/>
  <c r="J10" i="9"/>
  <c r="J18" i="9"/>
  <c r="J26" i="9"/>
  <c r="J34" i="9"/>
  <c r="J42" i="9"/>
  <c r="L42" i="3" l="1"/>
  <c r="F1206" i="38"/>
  <c r="B2361" i="37"/>
  <c r="L34" i="3"/>
  <c r="B2324" i="37" s="1"/>
  <c r="F1187" i="38"/>
  <c r="B2318" i="37"/>
  <c r="L26" i="3"/>
  <c r="B2281" i="37" s="1"/>
  <c r="F1168" i="38"/>
  <c r="B2275" i="37"/>
  <c r="L18" i="3"/>
  <c r="F1150" i="38"/>
  <c r="B2237" i="37"/>
  <c r="L10" i="3"/>
  <c r="B2200" i="37" s="1"/>
  <c r="F1131" i="38"/>
  <c r="B2194" i="37"/>
  <c r="L26" i="2"/>
  <c r="B2159" i="37" s="1"/>
  <c r="F1109" i="38"/>
  <c r="B2153" i="37"/>
  <c r="L18" i="2"/>
  <c r="B2116" i="37" s="1"/>
  <c r="F1090" i="38"/>
  <c r="B2110" i="37"/>
  <c r="L10" i="2"/>
  <c r="B2073" i="37" s="1"/>
  <c r="F1071" i="38"/>
  <c r="B2067" i="37"/>
  <c r="L18" i="1"/>
  <c r="F1049" i="38"/>
  <c r="B2026" i="37"/>
  <c r="L10" i="1"/>
  <c r="B1989" i="37" s="1"/>
  <c r="F1030" i="38"/>
  <c r="B1983" i="37"/>
  <c r="L25" i="34"/>
  <c r="F1010" i="38"/>
  <c r="B1944" i="37"/>
  <c r="L17" i="34"/>
  <c r="B1914" i="37" s="1"/>
  <c r="F993" i="38"/>
  <c r="B1909" i="37"/>
  <c r="L10" i="34"/>
  <c r="B1879" i="37" s="1"/>
  <c r="F976" i="38"/>
  <c r="B1874" i="37"/>
  <c r="L42" i="15"/>
  <c r="B1844" i="37" s="1"/>
  <c r="F954" i="38"/>
  <c r="B1838" i="37"/>
  <c r="L34" i="15"/>
  <c r="B1801" i="37" s="1"/>
  <c r="F935" i="38"/>
  <c r="B1795" i="37"/>
  <c r="L26" i="15"/>
  <c r="F916" i="38"/>
  <c r="B1752" i="37"/>
  <c r="L18" i="15"/>
  <c r="F898" i="38"/>
  <c r="B1714" i="37"/>
  <c r="L10" i="15"/>
  <c r="B1677" i="37" s="1"/>
  <c r="F879" i="38"/>
  <c r="B1671" i="37"/>
  <c r="L42" i="4"/>
  <c r="F857" i="38"/>
  <c r="B1630" i="37"/>
  <c r="L34" i="4"/>
  <c r="F838" i="38"/>
  <c r="B1587" i="37"/>
  <c r="L26" i="4"/>
  <c r="F825" i="38" s="1"/>
  <c r="F819" i="38"/>
  <c r="B1544" i="37"/>
  <c r="L18" i="4"/>
  <c r="F801" i="38"/>
  <c r="B1506" i="37"/>
  <c r="L10" i="4"/>
  <c r="F782" i="38"/>
  <c r="B1463" i="37"/>
  <c r="L26" i="10"/>
  <c r="F728" i="38" s="1"/>
  <c r="F722" i="38"/>
  <c r="B1336" i="37"/>
  <c r="L34" i="10"/>
  <c r="F741" i="38"/>
  <c r="B1379" i="37"/>
  <c r="L10" i="10"/>
  <c r="F685" i="38"/>
  <c r="B1255" i="37"/>
  <c r="F760" i="38"/>
  <c r="B1422" i="37"/>
  <c r="L18" i="10"/>
  <c r="F704" i="38"/>
  <c r="B1298" i="37"/>
  <c r="L42" i="9"/>
  <c r="F663" i="38"/>
  <c r="B1214" i="37"/>
  <c r="L34" i="9"/>
  <c r="B1177" i="37" s="1"/>
  <c r="F644" i="38"/>
  <c r="B1171" i="37"/>
  <c r="L26" i="9"/>
  <c r="B1134" i="37" s="1"/>
  <c r="F625" i="38"/>
  <c r="B1128" i="37"/>
  <c r="L18" i="9"/>
  <c r="F607" i="38"/>
  <c r="B1090" i="37"/>
  <c r="L10" i="9"/>
  <c r="F588" i="38"/>
  <c r="B1047" i="37"/>
  <c r="L42" i="10"/>
  <c r="H47" i="8"/>
  <c r="C47" i="8"/>
  <c r="D47" i="8"/>
  <c r="B47" i="8"/>
  <c r="H39" i="8"/>
  <c r="C39" i="8"/>
  <c r="D39" i="8"/>
  <c r="B39" i="8"/>
  <c r="H31" i="8"/>
  <c r="D31" i="8"/>
  <c r="C31" i="8"/>
  <c r="J42" i="8"/>
  <c r="J34" i="8"/>
  <c r="J26" i="8"/>
  <c r="H23" i="8"/>
  <c r="C23" i="8"/>
  <c r="D23" i="8"/>
  <c r="B23" i="8"/>
  <c r="H15" i="8"/>
  <c r="D15" i="8"/>
  <c r="C15" i="8"/>
  <c r="J18" i="8"/>
  <c r="J10" i="8"/>
  <c r="F11" i="20" l="1"/>
  <c r="F3084" i="38"/>
  <c r="E11" i="20"/>
  <c r="G11" i="20" s="1"/>
  <c r="B2367" i="37"/>
  <c r="F1115" i="38"/>
  <c r="B1949" i="37"/>
  <c r="B1758" i="37"/>
  <c r="F863" i="38"/>
  <c r="F844" i="38"/>
  <c r="B1469" i="37"/>
  <c r="B1261" i="37"/>
  <c r="B1220" i="37"/>
  <c r="B1053" i="37"/>
  <c r="F922" i="38"/>
  <c r="F1015" i="38"/>
  <c r="B2032" i="37"/>
  <c r="B2243" i="37"/>
  <c r="F807" i="38"/>
  <c r="B1720" i="37"/>
  <c r="B1096" i="37"/>
  <c r="F710" i="38"/>
  <c r="F1096" i="38"/>
  <c r="F1174" i="38"/>
  <c r="F1193" i="38"/>
  <c r="F1137" i="38"/>
  <c r="F1055" i="38"/>
  <c r="F904" i="38"/>
  <c r="F885" i="38"/>
  <c r="F594" i="38"/>
  <c r="F1212" i="38"/>
  <c r="F1156" i="38"/>
  <c r="F1077" i="38"/>
  <c r="F1036" i="38"/>
  <c r="F998" i="38"/>
  <c r="F981" i="38"/>
  <c r="F960" i="38"/>
  <c r="F941" i="38"/>
  <c r="B1636" i="37"/>
  <c r="B1593" i="37"/>
  <c r="B1550" i="37"/>
  <c r="B1512" i="37"/>
  <c r="F788" i="38"/>
  <c r="F691" i="38"/>
  <c r="B1385" i="37"/>
  <c r="B1428" i="37"/>
  <c r="B1342" i="37"/>
  <c r="F766" i="38"/>
  <c r="F747" i="38"/>
  <c r="B1304" i="37"/>
  <c r="F669" i="38"/>
  <c r="F650" i="38"/>
  <c r="F631" i="38"/>
  <c r="F613" i="38"/>
  <c r="F563" i="38"/>
  <c r="B1005" i="37"/>
  <c r="F561" i="38"/>
  <c r="B983" i="37"/>
  <c r="F566" i="38"/>
  <c r="B1006" i="37"/>
  <c r="F560" i="38"/>
  <c r="B977" i="37"/>
  <c r="F562" i="38"/>
  <c r="B989" i="37"/>
  <c r="F544" i="38"/>
  <c r="B959" i="37"/>
  <c r="F542" i="38"/>
  <c r="B937" i="37"/>
  <c r="F547" i="38"/>
  <c r="B960" i="37"/>
  <c r="F541" i="38"/>
  <c r="B931" i="37"/>
  <c r="F543" i="38"/>
  <c r="B943" i="37"/>
  <c r="F525" i="38"/>
  <c r="B913" i="37"/>
  <c r="F528" i="38"/>
  <c r="B914" i="37"/>
  <c r="F524" i="38"/>
  <c r="B897" i="37"/>
  <c r="F523" i="38"/>
  <c r="B891" i="37"/>
  <c r="F507" i="38"/>
  <c r="B873" i="37"/>
  <c r="F488" i="38"/>
  <c r="B827" i="37"/>
  <c r="F506" i="38"/>
  <c r="B857" i="37"/>
  <c r="F510" i="38"/>
  <c r="B874" i="37"/>
  <c r="F504" i="38"/>
  <c r="B845" i="37"/>
  <c r="F505" i="38"/>
  <c r="B851" i="37"/>
  <c r="F487" i="38"/>
  <c r="B811" i="37"/>
  <c r="F491" i="38"/>
  <c r="B828" i="37"/>
  <c r="F486" i="38"/>
  <c r="B805" i="37"/>
  <c r="L10" i="8"/>
  <c r="L18" i="8"/>
  <c r="L26" i="8"/>
  <c r="L34" i="8"/>
  <c r="L42" i="8"/>
  <c r="AB10" i="26"/>
  <c r="AB8" i="26"/>
  <c r="AB7" i="26"/>
  <c r="P9" i="26"/>
  <c r="Q9" i="26"/>
  <c r="R9" i="26"/>
  <c r="S9" i="26"/>
  <c r="T9" i="26"/>
  <c r="U9" i="26"/>
  <c r="V9" i="26"/>
  <c r="W9" i="26"/>
  <c r="X9" i="26"/>
  <c r="Y9" i="26"/>
  <c r="Z9" i="26"/>
  <c r="AA9" i="26"/>
  <c r="I11" i="20" l="1"/>
  <c r="F3118" i="38" s="1"/>
  <c r="F553" i="38"/>
  <c r="F113" i="38"/>
  <c r="F110" i="38"/>
  <c r="F497" i="38"/>
  <c r="F85" i="38"/>
  <c r="Y11" i="26"/>
  <c r="F106" i="38" s="1"/>
  <c r="X11" i="26"/>
  <c r="F105" i="38" s="1"/>
  <c r="F84" i="38"/>
  <c r="F87" i="38"/>
  <c r="W11" i="26"/>
  <c r="F104" i="38" s="1"/>
  <c r="F83" i="38"/>
  <c r="AA11" i="26"/>
  <c r="F108" i="38" s="1"/>
  <c r="F86" i="38"/>
  <c r="Z11" i="26"/>
  <c r="F107" i="38" s="1"/>
  <c r="B1012" i="37"/>
  <c r="F572" i="38"/>
  <c r="B966" i="37"/>
  <c r="B920" i="37"/>
  <c r="F534" i="38"/>
  <c r="B880" i="37"/>
  <c r="F516" i="38"/>
  <c r="B834" i="37"/>
  <c r="V11" i="26"/>
  <c r="F103" i="38" s="1"/>
  <c r="F82" i="38"/>
  <c r="U11" i="26"/>
  <c r="F102" i="38" s="1"/>
  <c r="F81" i="38"/>
  <c r="F80" i="38"/>
  <c r="T11" i="26"/>
  <c r="F101" i="38" s="1"/>
  <c r="F79" i="38"/>
  <c r="S11" i="26"/>
  <c r="F100" i="38" s="1"/>
  <c r="R11" i="26"/>
  <c r="F99" i="38" s="1"/>
  <c r="F78" i="38"/>
  <c r="F77" i="38"/>
  <c r="Q11" i="26"/>
  <c r="F98" i="38" s="1"/>
  <c r="P11" i="26"/>
  <c r="F97" i="38" s="1"/>
  <c r="F76" i="38"/>
  <c r="F111" i="38"/>
  <c r="C10" i="32"/>
  <c r="B12" i="32" l="1"/>
  <c r="F2159" i="38"/>
  <c r="B4555" i="37"/>
  <c r="H47" i="7"/>
  <c r="D47" i="7"/>
  <c r="C47" i="7"/>
  <c r="B47" i="7"/>
  <c r="H39" i="7"/>
  <c r="D39" i="7"/>
  <c r="B39" i="7"/>
  <c r="C39" i="7"/>
  <c r="J42" i="7"/>
  <c r="J34" i="7"/>
  <c r="H31" i="7"/>
  <c r="D31" i="7"/>
  <c r="C31" i="7"/>
  <c r="J26" i="7"/>
  <c r="H23" i="7"/>
  <c r="D23" i="7"/>
  <c r="C23" i="7"/>
  <c r="B23" i="7"/>
  <c r="J18" i="7"/>
  <c r="J10" i="7"/>
  <c r="F10" i="20" l="1"/>
  <c r="G10" i="20"/>
  <c r="L26" i="7"/>
  <c r="F394" i="38"/>
  <c r="E680" i="38"/>
  <c r="E681" i="38" s="1"/>
  <c r="E682" i="38" s="1"/>
  <c r="E683" i="38" s="1"/>
  <c r="E684" i="38" s="1"/>
  <c r="E685" i="38" s="1"/>
  <c r="E686" i="38" s="1"/>
  <c r="E687" i="38" s="1"/>
  <c r="E688" i="38" s="1"/>
  <c r="E689" i="38" s="1"/>
  <c r="E690" i="38" s="1"/>
  <c r="E691" i="38" s="1"/>
  <c r="E692" i="38" s="1"/>
  <c r="E693" i="38" s="1"/>
  <c r="E694" i="38" s="1"/>
  <c r="E695" i="38" s="1"/>
  <c r="E696" i="38" s="1"/>
  <c r="E697" i="38" s="1"/>
  <c r="E698" i="38" s="1"/>
  <c r="E699" i="38" s="1"/>
  <c r="E700" i="38" s="1"/>
  <c r="E701" i="38" s="1"/>
  <c r="E702" i="38" s="1"/>
  <c r="E703" i="38" s="1"/>
  <c r="E704" i="38" s="1"/>
  <c r="E705" i="38" s="1"/>
  <c r="E706" i="38" s="1"/>
  <c r="E707" i="38" s="1"/>
  <c r="E708" i="38" s="1"/>
  <c r="E709" i="38" s="1"/>
  <c r="E710" i="38" s="1"/>
  <c r="E711" i="38" s="1"/>
  <c r="E712" i="38" s="1"/>
  <c r="E713" i="38" s="1"/>
  <c r="E714" i="38" s="1"/>
  <c r="E715" i="38" s="1"/>
  <c r="E716" i="38" s="1"/>
  <c r="E717" i="38" s="1"/>
  <c r="E718" i="38" s="1"/>
  <c r="E719" i="38" s="1"/>
  <c r="E720" i="38" s="1"/>
  <c r="E721" i="38" s="1"/>
  <c r="E722" i="38" s="1"/>
  <c r="E723" i="38" s="1"/>
  <c r="E724" i="38" s="1"/>
  <c r="E725" i="38" s="1"/>
  <c r="E726" i="38" s="1"/>
  <c r="E727" i="38" s="1"/>
  <c r="E728" i="38" s="1"/>
  <c r="E729" i="38" s="1"/>
  <c r="E730" i="38" s="1"/>
  <c r="E731" i="38" s="1"/>
  <c r="E732" i="38" s="1"/>
  <c r="E733" i="38" s="1"/>
  <c r="E734" i="38" s="1"/>
  <c r="E735" i="38" s="1"/>
  <c r="E736" i="38" s="1"/>
  <c r="E737" i="38" s="1"/>
  <c r="E738" i="38" s="1"/>
  <c r="E739" i="38" s="1"/>
  <c r="E740" i="38" s="1"/>
  <c r="E741" i="38" s="1"/>
  <c r="E742" i="38" s="1"/>
  <c r="E743" i="38" s="1"/>
  <c r="E744" i="38" s="1"/>
  <c r="E745" i="38" s="1"/>
  <c r="E746" i="38" s="1"/>
  <c r="E747" i="38" s="1"/>
  <c r="E748" i="38" s="1"/>
  <c r="E749" i="38" s="1"/>
  <c r="E750" i="38" s="1"/>
  <c r="E751" i="38" s="1"/>
  <c r="E752" i="38" s="1"/>
  <c r="E753" i="38" s="1"/>
  <c r="E754" i="38" s="1"/>
  <c r="E755" i="38" s="1"/>
  <c r="E756" i="38" s="1"/>
  <c r="E757" i="38" s="1"/>
  <c r="E758" i="38" s="1"/>
  <c r="E759" i="38" s="1"/>
  <c r="E760" i="38" s="1"/>
  <c r="E761" i="38" s="1"/>
  <c r="E762" i="38" s="1"/>
  <c r="E763" i="38" s="1"/>
  <c r="E764" i="38" s="1"/>
  <c r="E765" i="38" s="1"/>
  <c r="E766" i="38" s="1"/>
  <c r="E767" i="38" s="1"/>
  <c r="E768" i="38" s="1"/>
  <c r="E769" i="38" s="1"/>
  <c r="E770" i="38" s="1"/>
  <c r="E771" i="38" s="1"/>
  <c r="E772" i="38" s="1"/>
  <c r="E773" i="38" s="1"/>
  <c r="E774" i="38" s="1"/>
  <c r="E775" i="38" s="1"/>
  <c r="F466" i="38"/>
  <c r="B784" i="37"/>
  <c r="L42" i="7"/>
  <c r="F469" i="38"/>
  <c r="B785" i="37"/>
  <c r="F447" i="38"/>
  <c r="B738" i="37"/>
  <c r="F427" i="38"/>
  <c r="B676" i="37"/>
  <c r="F428" i="38"/>
  <c r="B692" i="37"/>
  <c r="F431" i="38"/>
  <c r="B693" i="37"/>
  <c r="F410" i="38"/>
  <c r="B652" i="37"/>
  <c r="L18" i="7"/>
  <c r="F413" i="38"/>
  <c r="B653" i="37"/>
  <c r="F391" i="38"/>
  <c r="B606" i="37"/>
  <c r="F426" i="38"/>
  <c r="B670" i="37"/>
  <c r="F465" i="38"/>
  <c r="B768" i="37"/>
  <c r="F464" i="38"/>
  <c r="B762" i="37"/>
  <c r="F463" i="38"/>
  <c r="B756" i="37"/>
  <c r="F446" i="38"/>
  <c r="B722" i="37"/>
  <c r="L34" i="7"/>
  <c r="F450" i="38"/>
  <c r="B739" i="37"/>
  <c r="F445" i="38"/>
  <c r="B716" i="37"/>
  <c r="F444" i="38"/>
  <c r="B710" i="37"/>
  <c r="F409" i="38"/>
  <c r="B636" i="37"/>
  <c r="F408" i="38"/>
  <c r="B630" i="37"/>
  <c r="F407" i="38"/>
  <c r="B624" i="37"/>
  <c r="B590" i="37"/>
  <c r="L10" i="7"/>
  <c r="F400" i="38" s="1"/>
  <c r="B607" i="37"/>
  <c r="B585" i="37"/>
  <c r="AK7" i="35"/>
  <c r="F151" i="38" s="1"/>
  <c r="AJ7" i="35"/>
  <c r="F150" i="38" s="1"/>
  <c r="AI7" i="35"/>
  <c r="F149" i="38" s="1"/>
  <c r="AH7" i="35"/>
  <c r="F148" i="38" s="1"/>
  <c r="AG7" i="35"/>
  <c r="AF7" i="35"/>
  <c r="F146" i="38" s="1"/>
  <c r="AE7" i="35"/>
  <c r="F145" i="38" s="1"/>
  <c r="AD7" i="35"/>
  <c r="F144" i="38" s="1"/>
  <c r="AC7" i="35"/>
  <c r="F143" i="38" s="1"/>
  <c r="AB7" i="35"/>
  <c r="F142" i="38" s="1"/>
  <c r="AA7" i="35"/>
  <c r="Z7" i="35"/>
  <c r="Y7" i="35"/>
  <c r="X7" i="35"/>
  <c r="W7" i="35"/>
  <c r="V7" i="35"/>
  <c r="AM8" i="35"/>
  <c r="AM10" i="35"/>
  <c r="AM11" i="35"/>
  <c r="AM12" i="35"/>
  <c r="AM13" i="35"/>
  <c r="AM14" i="35"/>
  <c r="AM15" i="35"/>
  <c r="AM16" i="35"/>
  <c r="AM17" i="35"/>
  <c r="AM18" i="35"/>
  <c r="AM19" i="35"/>
  <c r="AM20" i="35"/>
  <c r="AM21" i="35"/>
  <c r="AM22" i="35"/>
  <c r="AM23" i="35"/>
  <c r="AM24" i="35"/>
  <c r="AM25" i="35"/>
  <c r="AM26" i="35"/>
  <c r="AM27" i="35"/>
  <c r="AM28" i="35"/>
  <c r="AM29" i="35"/>
  <c r="AM30" i="35"/>
  <c r="AM31" i="35"/>
  <c r="AM32" i="35"/>
  <c r="AM33" i="35"/>
  <c r="AM34" i="35"/>
  <c r="AM35" i="35"/>
  <c r="AM36" i="35"/>
  <c r="AM37" i="35"/>
  <c r="AM38" i="35"/>
  <c r="AM39" i="35"/>
  <c r="AM40" i="35"/>
  <c r="AM41" i="35"/>
  <c r="AM42" i="35"/>
  <c r="AM43" i="35"/>
  <c r="I10" i="20" l="1"/>
  <c r="F3117" i="38" s="1"/>
  <c r="F147" i="38"/>
  <c r="F136" i="38"/>
  <c r="F137" i="38"/>
  <c r="F139" i="38"/>
  <c r="F140" i="38"/>
  <c r="F138" i="38"/>
  <c r="B791" i="37"/>
  <c r="F456" i="38"/>
  <c r="F437" i="38"/>
  <c r="B659" i="37"/>
  <c r="F187" i="38"/>
  <c r="E777" i="38"/>
  <c r="F419" i="38"/>
  <c r="F141" i="38"/>
  <c r="F152" i="38"/>
  <c r="F180" i="38"/>
  <c r="F172" i="38"/>
  <c r="F168" i="38"/>
  <c r="F160" i="38"/>
  <c r="F179" i="38"/>
  <c r="F175" i="38"/>
  <c r="F171" i="38"/>
  <c r="F167" i="38"/>
  <c r="F163" i="38"/>
  <c r="F159" i="38"/>
  <c r="F186" i="38"/>
  <c r="F182" i="38"/>
  <c r="F178" i="38"/>
  <c r="F174" i="38"/>
  <c r="F170" i="38"/>
  <c r="F166" i="38"/>
  <c r="F162" i="38"/>
  <c r="F158" i="38"/>
  <c r="F184" i="38"/>
  <c r="F176" i="38"/>
  <c r="F164" i="38"/>
  <c r="F156" i="38"/>
  <c r="F183" i="38"/>
  <c r="F185" i="38"/>
  <c r="F181" i="38"/>
  <c r="F177" i="38"/>
  <c r="F173" i="38"/>
  <c r="F169" i="38"/>
  <c r="F165" i="38"/>
  <c r="F161" i="38"/>
  <c r="F157" i="38"/>
  <c r="F155" i="38"/>
  <c r="F154" i="38"/>
  <c r="F475" i="38"/>
  <c r="B699" i="37"/>
  <c r="B745" i="37"/>
  <c r="B613" i="37"/>
  <c r="AM44" i="35"/>
  <c r="F225" i="38" s="1"/>
  <c r="AN29" i="35"/>
  <c r="F209" i="38" s="1"/>
  <c r="AN30" i="35"/>
  <c r="F210" i="38" s="1"/>
  <c r="AN31" i="35"/>
  <c r="F211" i="38" s="1"/>
  <c r="AN32" i="35"/>
  <c r="F212" i="38" s="1"/>
  <c r="AN33" i="35"/>
  <c r="F213" i="38" s="1"/>
  <c r="AN34" i="35"/>
  <c r="F214" i="38" s="1"/>
  <c r="AN35" i="35"/>
  <c r="F215" i="38" s="1"/>
  <c r="AN36" i="35"/>
  <c r="F216" i="38" s="1"/>
  <c r="AN37" i="35"/>
  <c r="F217" i="38" s="1"/>
  <c r="AN38" i="35"/>
  <c r="F218" i="38" s="1"/>
  <c r="AN39" i="35"/>
  <c r="F219" i="38" s="1"/>
  <c r="AN40" i="35"/>
  <c r="F220" i="38" s="1"/>
  <c r="AN41" i="35"/>
  <c r="F221" i="38" s="1"/>
  <c r="AN42" i="35"/>
  <c r="F222" i="38" s="1"/>
  <c r="AN43" i="35"/>
  <c r="F223" i="38" s="1"/>
  <c r="F224" i="38"/>
  <c r="E778" i="38" l="1"/>
  <c r="E779" i="38" s="1"/>
  <c r="E780" i="38" s="1"/>
  <c r="E781" i="38" s="1"/>
  <c r="E782" i="38" s="1"/>
  <c r="E783" i="38" s="1"/>
  <c r="E784" i="38" s="1"/>
  <c r="E785" i="38" s="1"/>
  <c r="E786" i="38" s="1"/>
  <c r="E787" i="38" s="1"/>
  <c r="E788" i="38" s="1"/>
  <c r="E789" i="38" s="1"/>
  <c r="E790" i="38" s="1"/>
  <c r="E791" i="38" s="1"/>
  <c r="E792" i="38" s="1"/>
  <c r="E793" i="38" s="1"/>
  <c r="E794" i="38" s="1"/>
  <c r="E795" i="38" s="1"/>
  <c r="E796" i="38" s="1"/>
  <c r="E797" i="38" s="1"/>
  <c r="E798" i="38" s="1"/>
  <c r="E799" i="38" s="1"/>
  <c r="E800" i="38" s="1"/>
  <c r="E801" i="38" s="1"/>
  <c r="E802" i="38" s="1"/>
  <c r="E803" i="38" s="1"/>
  <c r="E804" i="38" s="1"/>
  <c r="E805" i="38" s="1"/>
  <c r="E806" i="38" s="1"/>
  <c r="E807" i="38" s="1"/>
  <c r="E808" i="38" s="1"/>
  <c r="E809" i="38" s="1"/>
  <c r="E810" i="38" s="1"/>
  <c r="E811" i="38" s="1"/>
  <c r="E812" i="38" s="1"/>
  <c r="E813" i="38" s="1"/>
  <c r="E814" i="38" s="1"/>
  <c r="E815" i="38" s="1"/>
  <c r="E816" i="38" s="1"/>
  <c r="E817" i="38" s="1"/>
  <c r="E818" i="38" s="1"/>
  <c r="E819" i="38" s="1"/>
  <c r="E820" i="38" s="1"/>
  <c r="E821" i="38" s="1"/>
  <c r="E822" i="38" s="1"/>
  <c r="E823" i="38" s="1"/>
  <c r="E824" i="38" s="1"/>
  <c r="E825" i="38" s="1"/>
  <c r="E826" i="38" s="1"/>
  <c r="E827" i="38" s="1"/>
  <c r="E828" i="38" s="1"/>
  <c r="E829" i="38" s="1"/>
  <c r="E830" i="38" s="1"/>
  <c r="E831" i="38" s="1"/>
  <c r="E832" i="38" s="1"/>
  <c r="E833" i="38" s="1"/>
  <c r="E834" i="38" s="1"/>
  <c r="E835" i="38" s="1"/>
  <c r="E836" i="38" s="1"/>
  <c r="E837" i="38" s="1"/>
  <c r="E838" i="38" s="1"/>
  <c r="E839" i="38" s="1"/>
  <c r="E840" i="38" s="1"/>
  <c r="E841" i="38" s="1"/>
  <c r="E842" i="38" s="1"/>
  <c r="E843" i="38" s="1"/>
  <c r="E844" i="38" s="1"/>
  <c r="E845" i="38" s="1"/>
  <c r="E846" i="38" s="1"/>
  <c r="E847" i="38" s="1"/>
  <c r="E848" i="38" s="1"/>
  <c r="E849" i="38" s="1"/>
  <c r="E850" i="38" s="1"/>
  <c r="E851" i="38" s="1"/>
  <c r="E852" i="38" s="1"/>
  <c r="E853" i="38" s="1"/>
  <c r="E854" i="38" s="1"/>
  <c r="E855" i="38" s="1"/>
  <c r="E856" i="38" s="1"/>
  <c r="E857" i="38" s="1"/>
  <c r="E858" i="38" s="1"/>
  <c r="E859" i="38" s="1"/>
  <c r="E860" i="38" s="1"/>
  <c r="E861" i="38" s="1"/>
  <c r="E862" i="38" s="1"/>
  <c r="E863" i="38" s="1"/>
  <c r="E864" i="38" s="1"/>
  <c r="E865" i="38" s="1"/>
  <c r="E866" i="38" s="1"/>
  <c r="E867" i="38" s="1"/>
  <c r="E868" i="38" s="1"/>
  <c r="E869" i="38" s="1"/>
  <c r="E870" i="38" s="1"/>
  <c r="E871" i="38" s="1"/>
  <c r="E872" i="38" s="1"/>
  <c r="E874" i="38" s="1"/>
  <c r="AN8" i="35"/>
  <c r="E875" i="38" l="1"/>
  <c r="E876" i="38" s="1"/>
  <c r="E877" i="38" s="1"/>
  <c r="E878" i="38" s="1"/>
  <c r="E879" i="38" s="1"/>
  <c r="E880" i="38" s="1"/>
  <c r="E881" i="38" s="1"/>
  <c r="E882" i="38" s="1"/>
  <c r="E883" i="38" s="1"/>
  <c r="E884" i="38" s="1"/>
  <c r="E885" i="38" s="1"/>
  <c r="E886" i="38" s="1"/>
  <c r="E887" i="38" s="1"/>
  <c r="E888" i="38" s="1"/>
  <c r="E889" i="38" s="1"/>
  <c r="E890" i="38" s="1"/>
  <c r="E891" i="38" s="1"/>
  <c r="E892" i="38" s="1"/>
  <c r="E893" i="38" s="1"/>
  <c r="E894" i="38" s="1"/>
  <c r="E895" i="38" s="1"/>
  <c r="E896" i="38" s="1"/>
  <c r="E897" i="38" s="1"/>
  <c r="E898" i="38" s="1"/>
  <c r="E899" i="38" s="1"/>
  <c r="E900" i="38" s="1"/>
  <c r="E901" i="38" s="1"/>
  <c r="E902" i="38" s="1"/>
  <c r="E903" i="38" s="1"/>
  <c r="E904" i="38" s="1"/>
  <c r="E905" i="38" s="1"/>
  <c r="E906" i="38" s="1"/>
  <c r="E907" i="38" s="1"/>
  <c r="E908" i="38" s="1"/>
  <c r="E909" i="38" s="1"/>
  <c r="E910" i="38" s="1"/>
  <c r="E911" i="38" s="1"/>
  <c r="E912" i="38" s="1"/>
  <c r="E913" i="38" s="1"/>
  <c r="E914" i="38" s="1"/>
  <c r="E915" i="38" s="1"/>
  <c r="E916" i="38" s="1"/>
  <c r="E917" i="38" s="1"/>
  <c r="E918" i="38" s="1"/>
  <c r="E919" i="38" s="1"/>
  <c r="E920" i="38" s="1"/>
  <c r="E921" i="38" s="1"/>
  <c r="E922" i="38" s="1"/>
  <c r="E923" i="38" s="1"/>
  <c r="E924" i="38" s="1"/>
  <c r="E925" i="38" s="1"/>
  <c r="E926" i="38" s="1"/>
  <c r="E927" i="38" s="1"/>
  <c r="E928" i="38" s="1"/>
  <c r="E929" i="38" s="1"/>
  <c r="E930" i="38" s="1"/>
  <c r="E931" i="38" s="1"/>
  <c r="E932" i="38" s="1"/>
  <c r="E933" i="38" s="1"/>
  <c r="E934" i="38" s="1"/>
  <c r="E935" i="38" s="1"/>
  <c r="E936" i="38" s="1"/>
  <c r="E937" i="38" s="1"/>
  <c r="E938" i="38" s="1"/>
  <c r="E939" i="38" s="1"/>
  <c r="E940" i="38" s="1"/>
  <c r="E941" i="38" s="1"/>
  <c r="E942" i="38" s="1"/>
  <c r="E943" i="38" s="1"/>
  <c r="E944" i="38" s="1"/>
  <c r="E945" i="38" s="1"/>
  <c r="E946" i="38" s="1"/>
  <c r="E947" i="38" s="1"/>
  <c r="E948" i="38" s="1"/>
  <c r="E949" i="38" s="1"/>
  <c r="E950" i="38" s="1"/>
  <c r="E951" i="38" s="1"/>
  <c r="E952" i="38" s="1"/>
  <c r="E953" i="38" s="1"/>
  <c r="E954" i="38" s="1"/>
  <c r="E955" i="38" s="1"/>
  <c r="E956" i="38" s="1"/>
  <c r="E957" i="38" s="1"/>
  <c r="E958" i="38" s="1"/>
  <c r="E959" i="38" s="1"/>
  <c r="E960" i="38" s="1"/>
  <c r="E961" i="38" s="1"/>
  <c r="E962" i="38" s="1"/>
  <c r="E963" i="38" s="1"/>
  <c r="E964" i="38" s="1"/>
  <c r="E965" i="38" s="1"/>
  <c r="E966" i="38" s="1"/>
  <c r="E967" i="38" s="1"/>
  <c r="E968" i="38" s="1"/>
  <c r="E969" i="38" s="1"/>
  <c r="E971" i="38" s="1"/>
  <c r="F188" i="38"/>
  <c r="AN20" i="35"/>
  <c r="AN21" i="35"/>
  <c r="AN22" i="35"/>
  <c r="AN23" i="35"/>
  <c r="AN24" i="35"/>
  <c r="AN25" i="35"/>
  <c r="AN26" i="35"/>
  <c r="AN27" i="35"/>
  <c r="AN28" i="35"/>
  <c r="U7" i="35"/>
  <c r="T7" i="35"/>
  <c r="S7" i="35"/>
  <c r="R7" i="35"/>
  <c r="Q7" i="35"/>
  <c r="P7" i="35"/>
  <c r="O7" i="35"/>
  <c r="N7" i="35"/>
  <c r="E972" i="38" l="1"/>
  <c r="E973" i="38" s="1"/>
  <c r="E974" i="38" s="1"/>
  <c r="E975" i="38" s="1"/>
  <c r="E976" i="38" s="1"/>
  <c r="E977" i="38" s="1"/>
  <c r="E978" i="38" s="1"/>
  <c r="E979" i="38" s="1"/>
  <c r="E980" i="38" s="1"/>
  <c r="E981" i="38" s="1"/>
  <c r="E982" i="38" s="1"/>
  <c r="E983" i="38" s="1"/>
  <c r="E984" i="38" s="1"/>
  <c r="E985" i="38" s="1"/>
  <c r="E986" i="38" s="1"/>
  <c r="E987" i="38" s="1"/>
  <c r="E988" i="38" s="1"/>
  <c r="E989" i="38" s="1"/>
  <c r="E990" i="38" s="1"/>
  <c r="E991" i="38" s="1"/>
  <c r="E992" i="38" s="1"/>
  <c r="E993" i="38" s="1"/>
  <c r="E994" i="38" s="1"/>
  <c r="E995" i="38" s="1"/>
  <c r="E996" i="38" s="1"/>
  <c r="E997" i="38" s="1"/>
  <c r="E998" i="38" s="1"/>
  <c r="E999" i="38" s="1"/>
  <c r="E1000" i="38" s="1"/>
  <c r="E1001" i="38" s="1"/>
  <c r="E1002" i="38" s="1"/>
  <c r="E1003" i="38" s="1"/>
  <c r="E1004" i="38" s="1"/>
  <c r="E1005" i="38" s="1"/>
  <c r="E1006" i="38" s="1"/>
  <c r="E1007" i="38" s="1"/>
  <c r="E1008" i="38" s="1"/>
  <c r="E1009" i="38" s="1"/>
  <c r="E1010" i="38" s="1"/>
  <c r="E1011" i="38" s="1"/>
  <c r="E1012" i="38" s="1"/>
  <c r="E1013" i="38" s="1"/>
  <c r="E1014" i="38" s="1"/>
  <c r="E1015" i="38" s="1"/>
  <c r="E1016" i="38" s="1"/>
  <c r="E1017" i="38" s="1"/>
  <c r="E1018" i="38" s="1"/>
  <c r="E1019" i="38" s="1"/>
  <c r="E1020" i="38" s="1"/>
  <c r="E1021" i="38" s="1"/>
  <c r="E1022" i="38" s="1"/>
  <c r="E1023" i="38" s="1"/>
  <c r="E1025" i="38" s="1"/>
  <c r="F128" i="38"/>
  <c r="F132" i="38"/>
  <c r="F134" i="38"/>
  <c r="F130" i="38"/>
  <c r="F133" i="38"/>
  <c r="F135" i="38"/>
  <c r="F129" i="38"/>
  <c r="F131" i="38"/>
  <c r="F203" i="38"/>
  <c r="F200" i="38"/>
  <c r="F201" i="38"/>
  <c r="F207" i="38"/>
  <c r="F205" i="38"/>
  <c r="F202" i="38"/>
  <c r="F208" i="38"/>
  <c r="F206" i="38"/>
  <c r="F204" i="38"/>
  <c r="AN19" i="35"/>
  <c r="AN18" i="35"/>
  <c r="AN17" i="35"/>
  <c r="AN16" i="35"/>
  <c r="AN15" i="35"/>
  <c r="AN14" i="35"/>
  <c r="AN13" i="35"/>
  <c r="AN12" i="35"/>
  <c r="AN11" i="35"/>
  <c r="AN10" i="35"/>
  <c r="AN9" i="35"/>
  <c r="M7" i="35"/>
  <c r="L7" i="35"/>
  <c r="K7" i="35"/>
  <c r="J7" i="35"/>
  <c r="I7" i="35"/>
  <c r="H7" i="35"/>
  <c r="G7" i="35"/>
  <c r="F7" i="35"/>
  <c r="E7" i="35"/>
  <c r="D7" i="35"/>
  <c r="C7" i="35"/>
  <c r="E1026" i="38" l="1"/>
  <c r="E1027" i="38" s="1"/>
  <c r="E1028" i="38" s="1"/>
  <c r="E1029" i="38" s="1"/>
  <c r="E1030" i="38" s="1"/>
  <c r="E1031" i="38" s="1"/>
  <c r="E1032" i="38" s="1"/>
  <c r="E1033" i="38" s="1"/>
  <c r="E1034" i="38" s="1"/>
  <c r="E1035" i="38" s="1"/>
  <c r="E1036" i="38" s="1"/>
  <c r="E1037" i="38" s="1"/>
  <c r="E1038" i="38" s="1"/>
  <c r="E1039" i="38" s="1"/>
  <c r="E1040" i="38" s="1"/>
  <c r="E1041" i="38" s="1"/>
  <c r="E1042" i="38" s="1"/>
  <c r="E1043" i="38" s="1"/>
  <c r="E1044" i="38" s="1"/>
  <c r="E1045" i="38" s="1"/>
  <c r="E1046" i="38" s="1"/>
  <c r="E1047" i="38" s="1"/>
  <c r="E1048" i="38" s="1"/>
  <c r="E1049" i="38" s="1"/>
  <c r="E1050" i="38" s="1"/>
  <c r="E1051" i="38" s="1"/>
  <c r="E1052" i="38" s="1"/>
  <c r="E1053" i="38" s="1"/>
  <c r="E1054" i="38" s="1"/>
  <c r="E1055" i="38" s="1"/>
  <c r="E1056" i="38" s="1"/>
  <c r="E1057" i="38" s="1"/>
  <c r="E1058" i="38" s="1"/>
  <c r="E1059" i="38" s="1"/>
  <c r="E1060" i="38" s="1"/>
  <c r="E1061" i="38" s="1"/>
  <c r="E1062" i="38" s="1"/>
  <c r="E1063" i="38" s="1"/>
  <c r="E1064" i="38" s="1"/>
  <c r="E1066" i="38" s="1"/>
  <c r="F122" i="38"/>
  <c r="F121" i="38"/>
  <c r="F123" i="38"/>
  <c r="F124" i="38"/>
  <c r="F125" i="38"/>
  <c r="F118" i="38"/>
  <c r="F126" i="38"/>
  <c r="F120" i="38"/>
  <c r="F117" i="38"/>
  <c r="F119" i="38"/>
  <c r="F127" i="38"/>
  <c r="F116" i="38"/>
  <c r="F198" i="38"/>
  <c r="F196" i="38"/>
  <c r="F192" i="38"/>
  <c r="F197" i="38"/>
  <c r="F193" i="38"/>
  <c r="F194" i="38"/>
  <c r="F190" i="38"/>
  <c r="F191" i="38"/>
  <c r="F199" i="38"/>
  <c r="F195" i="38"/>
  <c r="F189" i="38"/>
  <c r="AN44" i="35"/>
  <c r="F226" i="38" s="1"/>
  <c r="E1067" i="38" l="1"/>
  <c r="E1068" i="38" s="1"/>
  <c r="E1069" i="38" s="1"/>
  <c r="E1070" i="38" s="1"/>
  <c r="E1071" i="38" s="1"/>
  <c r="E1072" i="38" s="1"/>
  <c r="E1073" i="38" s="1"/>
  <c r="E1074" i="38" s="1"/>
  <c r="E1075" i="38" s="1"/>
  <c r="E1076" i="38" s="1"/>
  <c r="E1077" i="38" s="1"/>
  <c r="E1078" i="38" s="1"/>
  <c r="E1079" i="38" s="1"/>
  <c r="E1080" i="38" s="1"/>
  <c r="E1081" i="38" s="1"/>
  <c r="E1082" i="38" s="1"/>
  <c r="E1083" i="38" s="1"/>
  <c r="E1084" i="38" s="1"/>
  <c r="E1085" i="38" s="1"/>
  <c r="E1086" i="38" s="1"/>
  <c r="E1087" i="38" s="1"/>
  <c r="E1088" i="38" s="1"/>
  <c r="E1089" i="38" s="1"/>
  <c r="E1090" i="38" s="1"/>
  <c r="E1091" i="38" s="1"/>
  <c r="E1092" i="38" s="1"/>
  <c r="E1093" i="38" s="1"/>
  <c r="E1094" i="38" s="1"/>
  <c r="E1095" i="38" s="1"/>
  <c r="E1096" i="38" s="1"/>
  <c r="E1097" i="38" s="1"/>
  <c r="E1098" i="38" s="1"/>
  <c r="E1099" i="38" s="1"/>
  <c r="E1100" i="38" s="1"/>
  <c r="E1101" i="38" s="1"/>
  <c r="E1102" i="38" s="1"/>
  <c r="E1103" i="38" s="1"/>
  <c r="E1104" i="38" s="1"/>
  <c r="E1105" i="38" s="1"/>
  <c r="E1106" i="38" s="1"/>
  <c r="E1107" i="38" s="1"/>
  <c r="E1108" i="38" s="1"/>
  <c r="E1109" i="38" s="1"/>
  <c r="E1110" i="38" s="1"/>
  <c r="E1111" i="38" s="1"/>
  <c r="E1112" i="38" s="1"/>
  <c r="E1113" i="38" s="1"/>
  <c r="E1114" i="38" s="1"/>
  <c r="E1115" i="38" s="1"/>
  <c r="E1116" i="38" s="1"/>
  <c r="E1117" i="38" s="1"/>
  <c r="E1118" i="38" s="1"/>
  <c r="E1119" i="38" s="1"/>
  <c r="E1120" i="38" s="1"/>
  <c r="E1121" i="38" s="1"/>
  <c r="E1122" i="38" s="1"/>
  <c r="E1123" i="38" s="1"/>
  <c r="E1124" i="38" s="1"/>
  <c r="E1126" i="38" s="1"/>
  <c r="E1127" i="38" s="1"/>
  <c r="E1128" i="38" s="1"/>
  <c r="E1129" i="38" s="1"/>
  <c r="E1130" i="38" s="1"/>
  <c r="E1131" i="38" s="1"/>
  <c r="E1132" i="38" s="1"/>
  <c r="E1133" i="38" s="1"/>
  <c r="E1134" i="38" s="1"/>
  <c r="E1135" i="38" s="1"/>
  <c r="E1136" i="38" s="1"/>
  <c r="E1137" i="38" s="1"/>
  <c r="E1138" i="38" s="1"/>
  <c r="E1139" i="38" s="1"/>
  <c r="E1140" i="38" s="1"/>
  <c r="E1141" i="38" s="1"/>
  <c r="E1142" i="38" s="1"/>
  <c r="E1143" i="38" s="1"/>
  <c r="E1144" i="38" s="1"/>
  <c r="E1145" i="38" s="1"/>
  <c r="E1146" i="38" s="1"/>
  <c r="E1147" i="38" s="1"/>
  <c r="E1148" i="38" s="1"/>
  <c r="E1149" i="38" s="1"/>
  <c r="E1150" i="38" s="1"/>
  <c r="E1151" i="38" s="1"/>
  <c r="E1152" i="38" s="1"/>
  <c r="E1153" i="38" s="1"/>
  <c r="E1154" i="38" s="1"/>
  <c r="E1155" i="38" s="1"/>
  <c r="E1156" i="38" s="1"/>
  <c r="E1157" i="38" s="1"/>
  <c r="E1158" i="38" s="1"/>
  <c r="E1159" i="38" s="1"/>
  <c r="E1160" i="38" s="1"/>
  <c r="E1161" i="38" s="1"/>
  <c r="E1162" i="38" s="1"/>
  <c r="E1163" i="38" s="1"/>
  <c r="E1164" i="38" s="1"/>
  <c r="E1165" i="38" s="1"/>
  <c r="E1166" i="38" s="1"/>
  <c r="E1167" i="38" s="1"/>
  <c r="E1168" i="38" s="1"/>
  <c r="E1169" i="38" s="1"/>
  <c r="E1170" i="38" s="1"/>
  <c r="E1171" i="38" s="1"/>
  <c r="E1172" i="38" s="1"/>
  <c r="E1173" i="38" s="1"/>
  <c r="E1174" i="38" s="1"/>
  <c r="E1175" i="38" s="1"/>
  <c r="E1176" i="38" s="1"/>
  <c r="E1177" i="38" s="1"/>
  <c r="E1178" i="38" s="1"/>
  <c r="E1179" i="38" s="1"/>
  <c r="E1180" i="38" s="1"/>
  <c r="E1181" i="38" s="1"/>
  <c r="E1182" i="38" s="1"/>
  <c r="E1183" i="38" s="1"/>
  <c r="E1184" i="38" s="1"/>
  <c r="E1185" i="38" s="1"/>
  <c r="E1186" i="38" s="1"/>
  <c r="E1187" i="38" s="1"/>
  <c r="E1188" i="38" s="1"/>
  <c r="E1189" i="38" s="1"/>
  <c r="E1190" i="38" s="1"/>
  <c r="E1191" i="38" s="1"/>
  <c r="E1192" i="38" s="1"/>
  <c r="E1193" i="38" s="1"/>
  <c r="E1194" i="38" s="1"/>
  <c r="E1195" i="38" s="1"/>
  <c r="E1196" i="38" s="1"/>
  <c r="E1197" i="38" s="1"/>
  <c r="E1198" i="38" s="1"/>
  <c r="E1199" i="38" s="1"/>
  <c r="E1200" i="38" s="1"/>
  <c r="E1201" i="38" s="1"/>
  <c r="E1202" i="38" s="1"/>
  <c r="E1203" i="38" s="1"/>
  <c r="E1204" i="38" s="1"/>
  <c r="E1205" i="38" s="1"/>
  <c r="E1206" i="38" s="1"/>
  <c r="E1207" i="38" s="1"/>
  <c r="E1208" i="38" s="1"/>
  <c r="E1209" i="38" s="1"/>
  <c r="E1210" i="38" s="1"/>
  <c r="E1211" i="38" s="1"/>
  <c r="E1212" i="38" s="1"/>
  <c r="E1213" i="38" s="1"/>
  <c r="E1214" i="38" s="1"/>
  <c r="E1215" i="38" s="1"/>
  <c r="E1216" i="38" s="1"/>
  <c r="E1217" i="38" s="1"/>
  <c r="E1218" i="38" s="1"/>
  <c r="E1219" i="38" s="1"/>
  <c r="E1220" i="38" s="1"/>
  <c r="E1221" i="38" s="1"/>
  <c r="E1223" i="38" s="1"/>
  <c r="E1224" i="38" s="1"/>
  <c r="E1225" i="38" s="1"/>
  <c r="E1226" i="38" s="1"/>
  <c r="E1227" i="38" s="1"/>
  <c r="E1228" i="38" s="1"/>
  <c r="E1229" i="38" s="1"/>
  <c r="E1230" i="38" s="1"/>
  <c r="E1231" i="38" s="1"/>
  <c r="E1232" i="38" s="1"/>
  <c r="E1233" i="38" s="1"/>
  <c r="E1234" i="38" s="1"/>
  <c r="E1235" i="38" s="1"/>
  <c r="E1236" i="38" s="1"/>
  <c r="E1237" i="38" s="1"/>
  <c r="E1238" i="38" s="1"/>
  <c r="E1239" i="38" s="1"/>
  <c r="E1240" i="38" s="1"/>
  <c r="E1242" i="38" s="1"/>
  <c r="E1243" i="38" s="1"/>
  <c r="E1244" i="38" s="1"/>
  <c r="E1245" i="38" s="1"/>
  <c r="E1246" i="38" s="1"/>
  <c r="E1247" i="38" s="1"/>
  <c r="E1248" i="38" s="1"/>
  <c r="E1249" i="38" s="1"/>
  <c r="E1250" i="38" s="1"/>
  <c r="E1251" i="38" s="1"/>
  <c r="E1252" i="38" s="1"/>
  <c r="E1253" i="38" s="1"/>
  <c r="E1254" i="38" s="1"/>
  <c r="E1255" i="38" s="1"/>
  <c r="E1256" i="38" s="1"/>
  <c r="E1257" i="38" s="1"/>
  <c r="E1258" i="38" s="1"/>
  <c r="E1259" i="38" s="1"/>
  <c r="E1260" i="38" s="1"/>
  <c r="E1261" i="38" s="1"/>
  <c r="E1262" i="38" s="1"/>
  <c r="E1263" i="38" s="1"/>
  <c r="E1264" i="38" s="1"/>
  <c r="E1265" i="38" s="1"/>
  <c r="E1266" i="38" s="1"/>
  <c r="E1267" i="38" s="1"/>
  <c r="E1268" i="38" s="1"/>
  <c r="E1269" i="38" s="1"/>
  <c r="E1270" i="38" s="1"/>
  <c r="E1271" i="38" s="1"/>
  <c r="E1272" i="38" s="1"/>
  <c r="E1273" i="38" s="1"/>
  <c r="E1274" i="38" s="1"/>
  <c r="E1275" i="38" s="1"/>
  <c r="E1276" i="38" s="1"/>
  <c r="E1278" i="38" s="1"/>
  <c r="E1279" i="38" s="1"/>
  <c r="E1280" i="38" s="1"/>
  <c r="E1281" i="38" s="1"/>
  <c r="E1282" i="38" s="1"/>
  <c r="E1283" i="38" s="1"/>
  <c r="E1284" i="38" s="1"/>
  <c r="E1285" i="38" s="1"/>
  <c r="E1286" i="38" s="1"/>
  <c r="E1287" i="38" s="1"/>
  <c r="E1288" i="38" s="1"/>
  <c r="E1289" i="38" s="1"/>
  <c r="E1290" i="38" s="1"/>
  <c r="E1291" i="38" s="1"/>
  <c r="E1292" i="38" s="1"/>
  <c r="E1293" i="38" s="1"/>
  <c r="E1294" i="38" s="1"/>
  <c r="E1295" i="38" s="1"/>
  <c r="E1296" i="38" s="1"/>
  <c r="E1297" i="38" s="1"/>
  <c r="E1298" i="38" s="1"/>
  <c r="E1299" i="38" s="1"/>
  <c r="E1300" i="38" s="1"/>
  <c r="E1301" i="38" s="1"/>
  <c r="E1302" i="38" s="1"/>
  <c r="E1303" i="38" s="1"/>
  <c r="E1304" i="38" s="1"/>
  <c r="E1305" i="38" s="1"/>
  <c r="E1306" i="38" s="1"/>
  <c r="E1307" i="38" s="1"/>
  <c r="E1308" i="38" s="1"/>
  <c r="E1309" i="38" s="1"/>
  <c r="E1310" i="38" s="1"/>
  <c r="E1311" i="38" s="1"/>
  <c r="E1312" i="38" s="1"/>
  <c r="E1313" i="38" s="1"/>
  <c r="E1314" i="38" s="1"/>
  <c r="E1315" i="38" s="1"/>
  <c r="E1316" i="38" s="1"/>
  <c r="E1317" i="38" s="1"/>
  <c r="E1318" i="38" s="1"/>
  <c r="E1319" i="38" s="1"/>
  <c r="E1320" i="38" s="1"/>
  <c r="E1321" i="38" s="1"/>
  <c r="E1322" i="38" s="1"/>
  <c r="E1323" i="38" s="1"/>
  <c r="E1324" i="38" s="1"/>
  <c r="E1325" i="38" s="1"/>
  <c r="E1326" i="38" s="1"/>
  <c r="E1327" i="38" s="1"/>
  <c r="E1328" i="38" s="1"/>
  <c r="E1329" i="38" s="1"/>
  <c r="E1330" i="38" s="1"/>
  <c r="E1331" i="38" s="1"/>
  <c r="E1332" i="38" s="1"/>
  <c r="E1333" i="38" s="1"/>
  <c r="E1334" i="38" s="1"/>
  <c r="E1335" i="38" s="1"/>
  <c r="E1336" i="38" s="1"/>
  <c r="E1337" i="38" s="1"/>
  <c r="E1338" i="38" s="1"/>
  <c r="E1339" i="38" s="1"/>
  <c r="E1340" i="38" s="1"/>
  <c r="E1341" i="38" s="1"/>
  <c r="E1342" i="38" s="1"/>
  <c r="E1343" i="38" s="1"/>
  <c r="E1344" i="38" s="1"/>
  <c r="E1345" i="38" s="1"/>
  <c r="E1346" i="38" s="1"/>
  <c r="E1347" i="38" s="1"/>
  <c r="E1348" i="38" s="1"/>
  <c r="E1349" i="38" s="1"/>
  <c r="E1350" i="38" s="1"/>
  <c r="E1351" i="38" s="1"/>
  <c r="E1352" i="38" s="1"/>
  <c r="E1353" i="38" s="1"/>
  <c r="E1354" i="38" s="1"/>
  <c r="E1355" i="38" s="1"/>
  <c r="E1356" i="38" s="1"/>
  <c r="E1357" i="38" s="1"/>
  <c r="E1358" i="38" s="1"/>
  <c r="E1359" i="38" s="1"/>
  <c r="E1360" i="38" s="1"/>
  <c r="E1361" i="38" s="1"/>
  <c r="E1362" i="38" s="1"/>
  <c r="E1363" i="38" s="1"/>
  <c r="E1364" i="38" s="1"/>
  <c r="E1365" i="38" s="1"/>
  <c r="E1366" i="38" s="1"/>
  <c r="E1367" i="38" s="1"/>
  <c r="E1368" i="38" s="1"/>
  <c r="E1369" i="38" s="1"/>
  <c r="E1370" i="38" s="1"/>
  <c r="E1371" i="38" s="1"/>
  <c r="E1372" i="38" s="1"/>
  <c r="E1373" i="38" s="1"/>
  <c r="E1374" i="38" s="1"/>
  <c r="E1375" i="38" s="1"/>
  <c r="E1376" i="38" s="1"/>
  <c r="E1377" i="38" s="1"/>
  <c r="E1378" i="38" s="1"/>
  <c r="E1379" i="38" s="1"/>
  <c r="E1380" i="38" s="1"/>
  <c r="E1381" i="38" s="1"/>
  <c r="E1382" i="38" s="1"/>
  <c r="E1383" i="38" s="1"/>
  <c r="E1384" i="38" s="1"/>
  <c r="E1385" i="38" s="1"/>
  <c r="E1386" i="38" s="1"/>
  <c r="K17" i="13"/>
  <c r="H17" i="13"/>
  <c r="E17" i="13"/>
  <c r="F3031" i="38" l="1"/>
  <c r="B5513" i="37"/>
  <c r="F3013" i="38"/>
  <c r="B5471" i="37"/>
  <c r="F3022" i="38"/>
  <c r="B5492" i="37"/>
  <c r="E1387" i="38"/>
  <c r="C110" i="22"/>
  <c r="C109" i="22"/>
  <c r="C173" i="22"/>
  <c r="G70" i="18"/>
  <c r="E32" i="20"/>
  <c r="F3157" i="38" s="1"/>
  <c r="F3131" i="38"/>
  <c r="R35" i="17"/>
  <c r="R34" i="17"/>
  <c r="R33" i="17"/>
  <c r="R21" i="17"/>
  <c r="R23" i="17"/>
  <c r="R22" i="17"/>
  <c r="R11" i="17"/>
  <c r="R10" i="17"/>
  <c r="R9" i="17"/>
  <c r="D24" i="33"/>
  <c r="E22" i="20" s="1"/>
  <c r="C15" i="9"/>
  <c r="C15" i="10"/>
  <c r="C15" i="4"/>
  <c r="C15" i="15"/>
  <c r="C14" i="34"/>
  <c r="C15" i="1"/>
  <c r="C15" i="2"/>
  <c r="C15" i="3"/>
  <c r="C11" i="11"/>
  <c r="L7" i="16"/>
  <c r="L8" i="16"/>
  <c r="C46" i="6"/>
  <c r="F3083" i="38"/>
  <c r="C31" i="9"/>
  <c r="F12" i="20" s="1"/>
  <c r="C31" i="10"/>
  <c r="F13" i="20" s="1"/>
  <c r="C31" i="4"/>
  <c r="F14" i="20" s="1"/>
  <c r="C31" i="15"/>
  <c r="F15" i="20" s="1"/>
  <c r="C31" i="3"/>
  <c r="F19" i="20" s="1"/>
  <c r="F32" i="20"/>
  <c r="F3158" i="38" s="1"/>
  <c r="G35" i="20"/>
  <c r="F24" i="23"/>
  <c r="E24" i="23"/>
  <c r="E10" i="23"/>
  <c r="F10" i="23"/>
  <c r="C174" i="22"/>
  <c r="D173" i="22"/>
  <c r="D174" i="22"/>
  <c r="E173" i="22"/>
  <c r="E174" i="22"/>
  <c r="F173" i="22"/>
  <c r="F174" i="22"/>
  <c r="G173" i="22"/>
  <c r="G174" i="22"/>
  <c r="H173" i="22"/>
  <c r="H174" i="22"/>
  <c r="I173" i="22"/>
  <c r="I174" i="22"/>
  <c r="J173" i="22"/>
  <c r="J174" i="22"/>
  <c r="K173" i="22"/>
  <c r="K174" i="22"/>
  <c r="L173" i="22"/>
  <c r="L174" i="22"/>
  <c r="M173" i="22"/>
  <c r="M174" i="22"/>
  <c r="N173" i="22"/>
  <c r="N174" i="22"/>
  <c r="O173" i="22"/>
  <c r="O174" i="22"/>
  <c r="P173" i="22"/>
  <c r="P174" i="22"/>
  <c r="Q173" i="22"/>
  <c r="Q174" i="22"/>
  <c r="C141" i="22"/>
  <c r="C142" i="22"/>
  <c r="D141" i="22"/>
  <c r="D142" i="22"/>
  <c r="E141" i="22"/>
  <c r="E142" i="22"/>
  <c r="F141" i="22"/>
  <c r="F142" i="22"/>
  <c r="G141" i="22"/>
  <c r="G142" i="22"/>
  <c r="H141" i="22"/>
  <c r="H142" i="22"/>
  <c r="I141" i="22"/>
  <c r="I142" i="22"/>
  <c r="J141" i="22"/>
  <c r="J142" i="22"/>
  <c r="K141" i="22"/>
  <c r="K142" i="22"/>
  <c r="L141" i="22"/>
  <c r="L142" i="22"/>
  <c r="M141" i="22"/>
  <c r="M142" i="22"/>
  <c r="N141" i="22"/>
  <c r="N142" i="22"/>
  <c r="O141" i="22"/>
  <c r="O142" i="22"/>
  <c r="P141" i="22"/>
  <c r="P142" i="22"/>
  <c r="Q141" i="22"/>
  <c r="Q142" i="22"/>
  <c r="D109" i="22"/>
  <c r="D110" i="22"/>
  <c r="E109" i="22"/>
  <c r="E110" i="22"/>
  <c r="F109" i="22"/>
  <c r="F110" i="22"/>
  <c r="G109" i="22"/>
  <c r="G110" i="22"/>
  <c r="H109" i="22"/>
  <c r="H110" i="22"/>
  <c r="I109" i="22"/>
  <c r="I110" i="22"/>
  <c r="J109" i="22"/>
  <c r="J110" i="22"/>
  <c r="K109" i="22"/>
  <c r="K110" i="22"/>
  <c r="L109" i="22"/>
  <c r="L110" i="22"/>
  <c r="M109" i="22"/>
  <c r="M110" i="22"/>
  <c r="N109" i="22"/>
  <c r="N110" i="22"/>
  <c r="O109" i="22"/>
  <c r="O110" i="22"/>
  <c r="P109" i="22"/>
  <c r="P110" i="22"/>
  <c r="Q109" i="22"/>
  <c r="Q110" i="22"/>
  <c r="C77" i="22"/>
  <c r="C79" i="22" s="1"/>
  <c r="C78" i="22"/>
  <c r="D77" i="22"/>
  <c r="D78" i="22"/>
  <c r="E77" i="22"/>
  <c r="E78" i="22"/>
  <c r="F77" i="22"/>
  <c r="F78" i="22"/>
  <c r="G77" i="22"/>
  <c r="G78" i="22"/>
  <c r="H77" i="22"/>
  <c r="H78" i="22"/>
  <c r="I77" i="22"/>
  <c r="I78" i="22"/>
  <c r="J77" i="22"/>
  <c r="J78" i="22"/>
  <c r="K77" i="22"/>
  <c r="K78" i="22"/>
  <c r="L77" i="22"/>
  <c r="L78" i="22"/>
  <c r="M77" i="22"/>
  <c r="M78" i="22"/>
  <c r="N77" i="22"/>
  <c r="N78" i="22"/>
  <c r="O77" i="22"/>
  <c r="O78" i="22"/>
  <c r="P77" i="22"/>
  <c r="P78" i="22"/>
  <c r="Q77" i="22"/>
  <c r="Q78" i="22"/>
  <c r="C45" i="22"/>
  <c r="C46" i="22"/>
  <c r="D45" i="22"/>
  <c r="D46" i="22"/>
  <c r="E45" i="22"/>
  <c r="E46" i="22"/>
  <c r="F45" i="22"/>
  <c r="F46" i="22"/>
  <c r="G45" i="22"/>
  <c r="G46" i="22"/>
  <c r="H45" i="22"/>
  <c r="H46" i="22"/>
  <c r="I45" i="22"/>
  <c r="I46" i="22"/>
  <c r="J45" i="22"/>
  <c r="J46" i="22"/>
  <c r="K45" i="22"/>
  <c r="K46" i="22"/>
  <c r="L45" i="22"/>
  <c r="L46" i="22"/>
  <c r="M45" i="22"/>
  <c r="M46" i="22"/>
  <c r="N45" i="22"/>
  <c r="N46" i="22"/>
  <c r="O45" i="22"/>
  <c r="O46" i="22"/>
  <c r="P45" i="22"/>
  <c r="P46" i="22"/>
  <c r="Q45" i="22"/>
  <c r="Q46" i="22"/>
  <c r="C13" i="22"/>
  <c r="C14" i="22"/>
  <c r="D13" i="22"/>
  <c r="D14" i="22"/>
  <c r="E13" i="22"/>
  <c r="E14" i="22"/>
  <c r="F13" i="22"/>
  <c r="F14" i="22"/>
  <c r="G13" i="22"/>
  <c r="G14" i="22"/>
  <c r="H13" i="22"/>
  <c r="H14" i="22"/>
  <c r="I13" i="22"/>
  <c r="I14" i="22"/>
  <c r="J13" i="22"/>
  <c r="J14" i="22"/>
  <c r="K13" i="22"/>
  <c r="K14" i="22"/>
  <c r="L13" i="22"/>
  <c r="L14" i="22"/>
  <c r="M13" i="22"/>
  <c r="M14" i="22"/>
  <c r="N13" i="22"/>
  <c r="N14" i="22"/>
  <c r="O13" i="22"/>
  <c r="O14" i="22"/>
  <c r="P13" i="22"/>
  <c r="P14" i="22"/>
  <c r="Q13" i="22"/>
  <c r="Q14" i="22"/>
  <c r="AI70" i="18"/>
  <c r="J14" i="16"/>
  <c r="J15" i="16"/>
  <c r="J16" i="16"/>
  <c r="J18" i="16"/>
  <c r="J19" i="16"/>
  <c r="J20" i="16"/>
  <c r="J21" i="16"/>
  <c r="J23" i="16"/>
  <c r="J24" i="16"/>
  <c r="G14" i="16"/>
  <c r="G15" i="16"/>
  <c r="G16" i="16"/>
  <c r="G18" i="16"/>
  <c r="G19" i="16"/>
  <c r="G20" i="16"/>
  <c r="G21" i="16"/>
  <c r="G23" i="16"/>
  <c r="G24" i="16"/>
  <c r="J46" i="3"/>
  <c r="J45" i="3"/>
  <c r="J44" i="3"/>
  <c r="J43" i="3"/>
  <c r="J38" i="3"/>
  <c r="J37" i="3"/>
  <c r="J36" i="3"/>
  <c r="J35" i="3"/>
  <c r="J30" i="3"/>
  <c r="J29" i="3"/>
  <c r="J28" i="3"/>
  <c r="J27" i="3"/>
  <c r="J22" i="3"/>
  <c r="J21" i="3"/>
  <c r="J20" i="3"/>
  <c r="J19" i="3"/>
  <c r="J12" i="3"/>
  <c r="J13" i="3"/>
  <c r="J14" i="3"/>
  <c r="J11" i="3"/>
  <c r="J14" i="2"/>
  <c r="J13" i="2"/>
  <c r="J12" i="2"/>
  <c r="J11" i="2"/>
  <c r="J22" i="2"/>
  <c r="J21" i="2"/>
  <c r="J20" i="2"/>
  <c r="J19" i="2"/>
  <c r="J28" i="2"/>
  <c r="J29" i="2"/>
  <c r="J30" i="2"/>
  <c r="J27" i="2"/>
  <c r="J22" i="1"/>
  <c r="J21" i="1"/>
  <c r="J20" i="1"/>
  <c r="J19" i="1"/>
  <c r="J12" i="1"/>
  <c r="J13" i="1"/>
  <c r="J14" i="1"/>
  <c r="J11" i="1"/>
  <c r="J28" i="34"/>
  <c r="J27" i="34"/>
  <c r="J26" i="34"/>
  <c r="J20" i="34"/>
  <c r="J19" i="34"/>
  <c r="J18" i="34"/>
  <c r="J12" i="34"/>
  <c r="J13" i="34"/>
  <c r="J11" i="34"/>
  <c r="J14" i="15"/>
  <c r="J13" i="15"/>
  <c r="J12" i="15"/>
  <c r="J11" i="15"/>
  <c r="J22" i="15"/>
  <c r="J21" i="15"/>
  <c r="J20" i="15"/>
  <c r="J19" i="15"/>
  <c r="J30" i="15"/>
  <c r="J29" i="15"/>
  <c r="J28" i="15"/>
  <c r="J27" i="15"/>
  <c r="J38" i="15"/>
  <c r="J37" i="15"/>
  <c r="J36" i="15"/>
  <c r="J35" i="15"/>
  <c r="J44" i="15"/>
  <c r="J45" i="15"/>
  <c r="J46" i="15"/>
  <c r="J43" i="15"/>
  <c r="J46" i="4"/>
  <c r="J45" i="4"/>
  <c r="J44" i="4"/>
  <c r="J43" i="4"/>
  <c r="J38" i="4"/>
  <c r="J37" i="4"/>
  <c r="J36" i="4"/>
  <c r="J35" i="4"/>
  <c r="J30" i="4"/>
  <c r="J29" i="4"/>
  <c r="J28" i="4"/>
  <c r="J27" i="4"/>
  <c r="J22" i="4"/>
  <c r="J21" i="4"/>
  <c r="J20" i="4"/>
  <c r="J19" i="4"/>
  <c r="J12" i="4"/>
  <c r="J13" i="4"/>
  <c r="J14" i="4"/>
  <c r="J11" i="4"/>
  <c r="J14" i="10"/>
  <c r="J13" i="10"/>
  <c r="J12" i="10"/>
  <c r="J11" i="10"/>
  <c r="J22" i="10"/>
  <c r="J21" i="10"/>
  <c r="J20" i="10"/>
  <c r="J19" i="10"/>
  <c r="J30" i="10"/>
  <c r="J29" i="10"/>
  <c r="J28" i="10"/>
  <c r="J27" i="10"/>
  <c r="J38" i="10"/>
  <c r="J37" i="10"/>
  <c r="J36" i="10"/>
  <c r="J35" i="10"/>
  <c r="J44" i="10"/>
  <c r="J45" i="10"/>
  <c r="J46" i="10"/>
  <c r="J43" i="10"/>
  <c r="J14" i="9"/>
  <c r="J13" i="9"/>
  <c r="J12" i="9"/>
  <c r="J11" i="9"/>
  <c r="J22" i="9"/>
  <c r="J21" i="9"/>
  <c r="J20" i="9"/>
  <c r="J19" i="9"/>
  <c r="J30" i="9"/>
  <c r="J29" i="9"/>
  <c r="J28" i="9"/>
  <c r="J27" i="9"/>
  <c r="J38" i="9"/>
  <c r="J37" i="9"/>
  <c r="J36" i="9"/>
  <c r="J35" i="9"/>
  <c r="J46" i="9"/>
  <c r="J45" i="9"/>
  <c r="J44" i="9"/>
  <c r="J43" i="9"/>
  <c r="J46" i="8"/>
  <c r="J45" i="8"/>
  <c r="J44" i="8"/>
  <c r="J43" i="8"/>
  <c r="J38" i="8"/>
  <c r="J37" i="8"/>
  <c r="L37" i="8" s="1"/>
  <c r="B969" i="37" s="1"/>
  <c r="J36" i="8"/>
  <c r="J35" i="8"/>
  <c r="J30" i="8"/>
  <c r="J29" i="8"/>
  <c r="J28" i="8"/>
  <c r="J27" i="8"/>
  <c r="J22" i="8"/>
  <c r="J21" i="8"/>
  <c r="J20" i="8"/>
  <c r="J19" i="8"/>
  <c r="J14" i="8"/>
  <c r="J13" i="8"/>
  <c r="J12" i="8"/>
  <c r="J11" i="8"/>
  <c r="J46" i="7"/>
  <c r="J45" i="7"/>
  <c r="J44" i="7"/>
  <c r="J43" i="7"/>
  <c r="L43" i="7" s="1"/>
  <c r="J38" i="7"/>
  <c r="J37" i="7"/>
  <c r="J36" i="7"/>
  <c r="J35" i="7"/>
  <c r="J30" i="7"/>
  <c r="J29" i="7"/>
  <c r="J28" i="7"/>
  <c r="J27" i="7"/>
  <c r="J22" i="7"/>
  <c r="J21" i="7"/>
  <c r="J20" i="7"/>
  <c r="J19" i="7"/>
  <c r="J12" i="7"/>
  <c r="J13" i="7"/>
  <c r="J14" i="7"/>
  <c r="J11" i="7"/>
  <c r="J23" i="6"/>
  <c r="J10" i="6"/>
  <c r="I9" i="26"/>
  <c r="J9" i="26"/>
  <c r="K9" i="26"/>
  <c r="L9" i="26"/>
  <c r="M9" i="26"/>
  <c r="N9" i="26"/>
  <c r="O9" i="26"/>
  <c r="H9" i="26"/>
  <c r="H11" i="26" s="1"/>
  <c r="I31" i="25"/>
  <c r="I45" i="25"/>
  <c r="I52" i="25"/>
  <c r="I48" i="25"/>
  <c r="I49" i="25"/>
  <c r="I50" i="25"/>
  <c r="I51" i="25"/>
  <c r="I42" i="25"/>
  <c r="I43" i="25"/>
  <c r="I44" i="25"/>
  <c r="I27" i="25"/>
  <c r="I28" i="25"/>
  <c r="I29" i="25"/>
  <c r="I30" i="25"/>
  <c r="I21" i="25"/>
  <c r="I22" i="25"/>
  <c r="I23" i="25"/>
  <c r="H59" i="6"/>
  <c r="H72" i="6"/>
  <c r="H46" i="6"/>
  <c r="I24" i="25"/>
  <c r="H53" i="25"/>
  <c r="H46" i="25"/>
  <c r="H32" i="25"/>
  <c r="H25" i="25"/>
  <c r="E53" i="25"/>
  <c r="E46" i="25"/>
  <c r="E32" i="25"/>
  <c r="E25" i="25"/>
  <c r="D53" i="25"/>
  <c r="D46" i="25"/>
  <c r="D32" i="25"/>
  <c r="D25" i="25"/>
  <c r="I68" i="25"/>
  <c r="I69" i="25"/>
  <c r="I70" i="25"/>
  <c r="I71" i="25"/>
  <c r="I61" i="25"/>
  <c r="I62" i="25"/>
  <c r="I63" i="25"/>
  <c r="I64" i="25"/>
  <c r="E86" i="25"/>
  <c r="G86" i="25"/>
  <c r="I86" i="25"/>
  <c r="K86" i="25"/>
  <c r="J10" i="11"/>
  <c r="F31" i="33"/>
  <c r="F32" i="33"/>
  <c r="F33" i="33"/>
  <c r="F34" i="33"/>
  <c r="F10" i="33"/>
  <c r="F11" i="33"/>
  <c r="F12" i="33"/>
  <c r="F13" i="33"/>
  <c r="F14" i="33"/>
  <c r="F15" i="33"/>
  <c r="F16" i="33"/>
  <c r="F20" i="33"/>
  <c r="F21" i="33"/>
  <c r="F11" i="25"/>
  <c r="F12" i="25"/>
  <c r="I72" i="25"/>
  <c r="I65" i="25"/>
  <c r="J31" i="27"/>
  <c r="K29" i="27"/>
  <c r="K15" i="27"/>
  <c r="J19" i="27"/>
  <c r="J20" i="27"/>
  <c r="H47" i="27"/>
  <c r="B66" i="37" s="1"/>
  <c r="H48" i="27"/>
  <c r="B67" i="37" s="1"/>
  <c r="H49" i="27"/>
  <c r="B68" i="37" s="1"/>
  <c r="H50" i="27"/>
  <c r="B69" i="37" s="1"/>
  <c r="H51" i="27"/>
  <c r="B70" i="37" s="1"/>
  <c r="H57" i="27"/>
  <c r="H58" i="27"/>
  <c r="B82" i="37" s="1"/>
  <c r="H59" i="27"/>
  <c r="B83" i="37" s="1"/>
  <c r="H60" i="27"/>
  <c r="B84" i="37" s="1"/>
  <c r="H61" i="27"/>
  <c r="B85" i="37" s="1"/>
  <c r="H62" i="27"/>
  <c r="J14" i="11"/>
  <c r="I18" i="5"/>
  <c r="I19" i="5"/>
  <c r="I20" i="5"/>
  <c r="I21" i="5"/>
  <c r="I22" i="5"/>
  <c r="I10" i="5"/>
  <c r="I11" i="5"/>
  <c r="I12" i="5"/>
  <c r="I13" i="5"/>
  <c r="I14" i="5"/>
  <c r="E81" i="18"/>
  <c r="E9" i="13"/>
  <c r="E10" i="13"/>
  <c r="E11" i="13"/>
  <c r="E12" i="13"/>
  <c r="E13" i="13"/>
  <c r="E14" i="13"/>
  <c r="E15" i="13"/>
  <c r="E16" i="13"/>
  <c r="H9" i="13"/>
  <c r="H10" i="13"/>
  <c r="H11" i="13"/>
  <c r="H12" i="13"/>
  <c r="H13" i="13"/>
  <c r="H14" i="13"/>
  <c r="H15" i="13"/>
  <c r="H16" i="13"/>
  <c r="K9" i="13"/>
  <c r="K10" i="13"/>
  <c r="K11" i="13"/>
  <c r="K12" i="13"/>
  <c r="K13" i="13"/>
  <c r="K14" i="13"/>
  <c r="K15" i="13"/>
  <c r="K16" i="13"/>
  <c r="R123" i="17"/>
  <c r="R122" i="17"/>
  <c r="R120" i="17"/>
  <c r="R119" i="17"/>
  <c r="R117" i="17"/>
  <c r="R116" i="17"/>
  <c r="R114" i="17"/>
  <c r="R112" i="17"/>
  <c r="R111" i="17"/>
  <c r="R107" i="17"/>
  <c r="R106" i="17"/>
  <c r="R103" i="17"/>
  <c r="R92" i="17"/>
  <c r="R91" i="17"/>
  <c r="R89" i="17"/>
  <c r="R88" i="17"/>
  <c r="R86" i="17"/>
  <c r="R85" i="17"/>
  <c r="R80" i="17"/>
  <c r="R37" i="17"/>
  <c r="R38" i="17"/>
  <c r="R39" i="17"/>
  <c r="R40" i="17"/>
  <c r="R32" i="17"/>
  <c r="J41" i="17"/>
  <c r="J36" i="17"/>
  <c r="L41" i="17"/>
  <c r="L36" i="17"/>
  <c r="F1640" i="38" s="1"/>
  <c r="N41" i="17"/>
  <c r="N36" i="17"/>
  <c r="F1645" i="38" s="1"/>
  <c r="P41" i="17"/>
  <c r="P36" i="17"/>
  <c r="H41" i="17"/>
  <c r="H36" i="17"/>
  <c r="G36" i="17"/>
  <c r="F36" i="17"/>
  <c r="G24" i="17"/>
  <c r="G30" i="17" s="1"/>
  <c r="B2909" i="37" s="1"/>
  <c r="F24" i="17"/>
  <c r="F30" i="17" s="1"/>
  <c r="B2905" i="37" s="1"/>
  <c r="L9" i="16"/>
  <c r="J10" i="16"/>
  <c r="G10" i="16"/>
  <c r="G12" i="25"/>
  <c r="H66" i="25"/>
  <c r="E66" i="25"/>
  <c r="D66" i="25"/>
  <c r="H73" i="25"/>
  <c r="E73" i="25"/>
  <c r="D73" i="25"/>
  <c r="D14" i="34"/>
  <c r="D21" i="34"/>
  <c r="D29" i="34"/>
  <c r="C21" i="34"/>
  <c r="C29" i="34"/>
  <c r="I51" i="20"/>
  <c r="J76" i="27"/>
  <c r="B29" i="34"/>
  <c r="B21" i="34"/>
  <c r="R110" i="17"/>
  <c r="R102" i="17"/>
  <c r="R98" i="17"/>
  <c r="R97" i="17"/>
  <c r="R83" i="17"/>
  <c r="R81" i="17"/>
  <c r="R79" i="17"/>
  <c r="R75" i="17"/>
  <c r="R76" i="17"/>
  <c r="R71" i="17"/>
  <c r="R67" i="17"/>
  <c r="R66" i="17"/>
  <c r="R14" i="17"/>
  <c r="R26" i="17"/>
  <c r="R15" i="17"/>
  <c r="R27" i="17"/>
  <c r="R16" i="17"/>
  <c r="R28" i="17"/>
  <c r="P53" i="17"/>
  <c r="P54" i="17"/>
  <c r="P55" i="17"/>
  <c r="N53" i="17"/>
  <c r="N54" i="17"/>
  <c r="N55" i="17"/>
  <c r="J53" i="17"/>
  <c r="J54" i="17"/>
  <c r="J55" i="17"/>
  <c r="H53" i="17"/>
  <c r="H54" i="17"/>
  <c r="H55" i="17"/>
  <c r="R13" i="17"/>
  <c r="R25" i="17"/>
  <c r="P52" i="17"/>
  <c r="N52" i="17"/>
  <c r="J52" i="17"/>
  <c r="H52" i="17"/>
  <c r="K51" i="17"/>
  <c r="O51" i="17"/>
  <c r="Q51" i="17"/>
  <c r="R8" i="17"/>
  <c r="R20" i="17"/>
  <c r="S51" i="17"/>
  <c r="S56" i="17"/>
  <c r="I56" i="17"/>
  <c r="K56" i="17"/>
  <c r="M56" i="17"/>
  <c r="O56" i="17"/>
  <c r="Q56" i="17"/>
  <c r="H47" i="17"/>
  <c r="H48" i="17"/>
  <c r="H49" i="17"/>
  <c r="H50" i="17"/>
  <c r="R50" i="17" s="1"/>
  <c r="G51" i="17"/>
  <c r="F50" i="17"/>
  <c r="G12" i="17"/>
  <c r="F12" i="17"/>
  <c r="F18" i="17" s="1"/>
  <c r="P29" i="17"/>
  <c r="N29" i="17"/>
  <c r="N24" i="17"/>
  <c r="L29" i="17"/>
  <c r="L24" i="17"/>
  <c r="J29" i="17"/>
  <c r="J24" i="17"/>
  <c r="H29" i="17"/>
  <c r="H24" i="17"/>
  <c r="J17" i="17"/>
  <c r="J12" i="17"/>
  <c r="L17" i="17"/>
  <c r="L12" i="17"/>
  <c r="N17" i="17"/>
  <c r="N12" i="17"/>
  <c r="P17" i="17"/>
  <c r="P12" i="17"/>
  <c r="H17" i="17"/>
  <c r="H12" i="17"/>
  <c r="D22" i="19"/>
  <c r="E22" i="19"/>
  <c r="F22" i="19"/>
  <c r="G22" i="19"/>
  <c r="H22" i="19"/>
  <c r="I22" i="19"/>
  <c r="L25" i="16"/>
  <c r="F86" i="25"/>
  <c r="H86" i="25"/>
  <c r="J86" i="25"/>
  <c r="D86" i="25"/>
  <c r="G29" i="20"/>
  <c r="G30" i="20"/>
  <c r="G31" i="20"/>
  <c r="G28" i="20"/>
  <c r="J7" i="14"/>
  <c r="F23" i="12"/>
  <c r="F21" i="12"/>
  <c r="F22" i="12"/>
  <c r="D24" i="12"/>
  <c r="D36" i="12"/>
  <c r="F27" i="12"/>
  <c r="F28" i="12"/>
  <c r="F29" i="12"/>
  <c r="F30" i="12"/>
  <c r="F31" i="12"/>
  <c r="F32" i="12"/>
  <c r="F33" i="12"/>
  <c r="F34" i="12"/>
  <c r="F35" i="12"/>
  <c r="D16" i="12"/>
  <c r="F13" i="12"/>
  <c r="F14" i="12"/>
  <c r="F15" i="12"/>
  <c r="D47" i="3"/>
  <c r="D39" i="3"/>
  <c r="D31" i="3"/>
  <c r="D23" i="3"/>
  <c r="D15" i="3"/>
  <c r="C47" i="3"/>
  <c r="C39" i="3"/>
  <c r="C23" i="3"/>
  <c r="B47" i="3"/>
  <c r="B39" i="3"/>
  <c r="B23" i="3"/>
  <c r="D31" i="2"/>
  <c r="D23" i="2"/>
  <c r="D15" i="2"/>
  <c r="C31" i="2"/>
  <c r="C23" i="2"/>
  <c r="B31" i="2"/>
  <c r="B23" i="2"/>
  <c r="D23" i="1"/>
  <c r="D15" i="1"/>
  <c r="C23" i="1"/>
  <c r="B23" i="1"/>
  <c r="D47" i="15"/>
  <c r="D39" i="15"/>
  <c r="D31" i="15"/>
  <c r="D23" i="15"/>
  <c r="C47" i="15"/>
  <c r="C39" i="15"/>
  <c r="C23" i="15"/>
  <c r="B47" i="15"/>
  <c r="B39" i="15"/>
  <c r="B23" i="15"/>
  <c r="D47" i="4"/>
  <c r="D39" i="4"/>
  <c r="D31" i="4"/>
  <c r="D23" i="4"/>
  <c r="D15" i="4"/>
  <c r="C47" i="4"/>
  <c r="C39" i="4"/>
  <c r="C23" i="4"/>
  <c r="B47" i="4"/>
  <c r="B39" i="4"/>
  <c r="B23" i="4"/>
  <c r="D47" i="10"/>
  <c r="D39" i="10"/>
  <c r="D31" i="10"/>
  <c r="D23" i="10"/>
  <c r="D15" i="10"/>
  <c r="C47" i="10"/>
  <c r="C39" i="10"/>
  <c r="B47" i="10"/>
  <c r="B39" i="10"/>
  <c r="B23" i="10"/>
  <c r="D47" i="9"/>
  <c r="D39" i="9"/>
  <c r="D31" i="9"/>
  <c r="D23" i="9"/>
  <c r="D15" i="9"/>
  <c r="C47" i="9"/>
  <c r="C39" i="9"/>
  <c r="C23" i="9"/>
  <c r="B47" i="9"/>
  <c r="B39" i="9"/>
  <c r="B23" i="9"/>
  <c r="D49" i="8"/>
  <c r="C49" i="8"/>
  <c r="D49" i="7"/>
  <c r="C49" i="7"/>
  <c r="C23" i="5"/>
  <c r="C15" i="5"/>
  <c r="G23" i="5"/>
  <c r="B23" i="5"/>
  <c r="G15" i="5"/>
  <c r="C15" i="11"/>
  <c r="D15" i="11"/>
  <c r="D11" i="11"/>
  <c r="F3155" i="38" s="1"/>
  <c r="B15" i="11"/>
  <c r="C72" i="6"/>
  <c r="C59" i="6"/>
  <c r="D72" i="6"/>
  <c r="D59" i="6"/>
  <c r="D46" i="6"/>
  <c r="B72" i="6"/>
  <c r="F63" i="27"/>
  <c r="F52" i="27"/>
  <c r="G37" i="18"/>
  <c r="G39" i="18"/>
  <c r="G72" i="18"/>
  <c r="I37" i="18"/>
  <c r="I39" i="18"/>
  <c r="I72" i="18"/>
  <c r="I70" i="18"/>
  <c r="K37" i="18"/>
  <c r="K39" i="18"/>
  <c r="K72" i="18"/>
  <c r="K70" i="18"/>
  <c r="M37" i="18"/>
  <c r="M39" i="18"/>
  <c r="M72" i="18"/>
  <c r="M70" i="18"/>
  <c r="O37" i="18"/>
  <c r="O39" i="18"/>
  <c r="O72" i="18"/>
  <c r="O70" i="18"/>
  <c r="Q37" i="18"/>
  <c r="Q39" i="18"/>
  <c r="Q72" i="18"/>
  <c r="Q70" i="18"/>
  <c r="S37" i="18"/>
  <c r="S39" i="18"/>
  <c r="S72" i="18"/>
  <c r="S70" i="18"/>
  <c r="U37" i="18"/>
  <c r="U39" i="18"/>
  <c r="U72" i="18"/>
  <c r="U70" i="18"/>
  <c r="W37" i="18"/>
  <c r="W39" i="18"/>
  <c r="W72" i="18"/>
  <c r="W70" i="18"/>
  <c r="Y37" i="18"/>
  <c r="Y39" i="18"/>
  <c r="Y72" i="18"/>
  <c r="Y70" i="18"/>
  <c r="AA37" i="18"/>
  <c r="AA39" i="18"/>
  <c r="AA72" i="18"/>
  <c r="AA70" i="18"/>
  <c r="AC37" i="18"/>
  <c r="AC39" i="18"/>
  <c r="AC72" i="18"/>
  <c r="AC70" i="18"/>
  <c r="AE37" i="18"/>
  <c r="AE39" i="18"/>
  <c r="AE72" i="18"/>
  <c r="AE70" i="18"/>
  <c r="AG37" i="18"/>
  <c r="AG39" i="18"/>
  <c r="AG72" i="18"/>
  <c r="AG70" i="18"/>
  <c r="AI37" i="18"/>
  <c r="AI39" i="18"/>
  <c r="AI72" i="18"/>
  <c r="AK37" i="18"/>
  <c r="AK39" i="18"/>
  <c r="AK72" i="18"/>
  <c r="AK70" i="18"/>
  <c r="AM37" i="18"/>
  <c r="AM39" i="18"/>
  <c r="AM72" i="18"/>
  <c r="AM70" i="18"/>
  <c r="AO37" i="18"/>
  <c r="AO39" i="18"/>
  <c r="AO72" i="18"/>
  <c r="AO70" i="18"/>
  <c r="C117" i="18"/>
  <c r="B4528" i="37" s="1"/>
  <c r="C116" i="18"/>
  <c r="B4527" i="37" s="1"/>
  <c r="C115" i="18"/>
  <c r="B4526" i="37" s="1"/>
  <c r="C114" i="18"/>
  <c r="B4525" i="37" s="1"/>
  <c r="C113" i="18"/>
  <c r="B4524" i="37" s="1"/>
  <c r="C112" i="18"/>
  <c r="C111" i="18"/>
  <c r="C110" i="18"/>
  <c r="C109" i="18"/>
  <c r="C108" i="18"/>
  <c r="C107" i="18"/>
  <c r="C106" i="18"/>
  <c r="C105" i="18"/>
  <c r="C104" i="18"/>
  <c r="C103" i="18"/>
  <c r="C102" i="18"/>
  <c r="C101" i="18"/>
  <c r="C100" i="18"/>
  <c r="E15" i="18"/>
  <c r="E16" i="18"/>
  <c r="E17" i="18"/>
  <c r="E20" i="18"/>
  <c r="E22" i="18"/>
  <c r="E23" i="18"/>
  <c r="E25" i="18"/>
  <c r="E26" i="18"/>
  <c r="E27" i="18"/>
  <c r="E30" i="18"/>
  <c r="E31" i="18"/>
  <c r="E32" i="18"/>
  <c r="E33" i="18"/>
  <c r="E34" i="18"/>
  <c r="E35" i="18"/>
  <c r="E36" i="18"/>
  <c r="E40" i="18"/>
  <c r="E41" i="18"/>
  <c r="E42" i="18"/>
  <c r="E73" i="18"/>
  <c r="E74" i="18"/>
  <c r="E75" i="18"/>
  <c r="E48" i="18"/>
  <c r="E49" i="18"/>
  <c r="E50" i="18"/>
  <c r="E53" i="18"/>
  <c r="E54" i="18"/>
  <c r="E55" i="18"/>
  <c r="E58" i="18"/>
  <c r="E59" i="18"/>
  <c r="E60" i="18"/>
  <c r="E61" i="18"/>
  <c r="E64" i="18"/>
  <c r="E67" i="18"/>
  <c r="E68" i="18"/>
  <c r="E69" i="18"/>
  <c r="F3154" i="38" l="1"/>
  <c r="J15" i="7"/>
  <c r="F399" i="38" s="1"/>
  <c r="F1766" i="38"/>
  <c r="E51" i="18"/>
  <c r="F1955" i="38"/>
  <c r="E18" i="18"/>
  <c r="F1791" i="38" s="1"/>
  <c r="F1811" i="38"/>
  <c r="F1792" i="38"/>
  <c r="E20" i="20"/>
  <c r="G20" i="20" s="1"/>
  <c r="E19" i="20"/>
  <c r="G19" i="20" s="1"/>
  <c r="E18" i="20"/>
  <c r="E17" i="20"/>
  <c r="G17" i="20" s="1"/>
  <c r="E16" i="20"/>
  <c r="G16" i="20" s="1"/>
  <c r="E14" i="20"/>
  <c r="G14" i="20" s="1"/>
  <c r="E13" i="20"/>
  <c r="G13" i="20" s="1"/>
  <c r="E12" i="20"/>
  <c r="F9" i="20"/>
  <c r="G9" i="20" s="1"/>
  <c r="F3082" i="38"/>
  <c r="E21" i="20"/>
  <c r="G21" i="20" s="1"/>
  <c r="G22" i="20"/>
  <c r="E92" i="25"/>
  <c r="F1406" i="38" s="1"/>
  <c r="F92" i="25"/>
  <c r="F1407" i="38" s="1"/>
  <c r="E91" i="25"/>
  <c r="B2741" i="37" s="1"/>
  <c r="G18" i="20"/>
  <c r="G15" i="20"/>
  <c r="G12" i="20"/>
  <c r="F23" i="20"/>
  <c r="F2697" i="38"/>
  <c r="F2704" i="38"/>
  <c r="F2701" i="38"/>
  <c r="F2708" i="38"/>
  <c r="F2707" i="38"/>
  <c r="F2703" i="38"/>
  <c r="F2699" i="38"/>
  <c r="F2695" i="38"/>
  <c r="F2705" i="38"/>
  <c r="F2696" i="38"/>
  <c r="F2709" i="38"/>
  <c r="F2700" i="38"/>
  <c r="F2706" i="38"/>
  <c r="F2702" i="38"/>
  <c r="F2698" i="38"/>
  <c r="F2606" i="38"/>
  <c r="F2602" i="38"/>
  <c r="F2598" i="38"/>
  <c r="F2609" i="38"/>
  <c r="F2597" i="38"/>
  <c r="F2608" i="38"/>
  <c r="F2604" i="38"/>
  <c r="F2600" i="38"/>
  <c r="F2596" i="38"/>
  <c r="F2601" i="38"/>
  <c r="F2605" i="38"/>
  <c r="F2607" i="38"/>
  <c r="F2603" i="38"/>
  <c r="F2599" i="38"/>
  <c r="F2595" i="38"/>
  <c r="F2495" i="38"/>
  <c r="F2508" i="38"/>
  <c r="F2504" i="38"/>
  <c r="F2500" i="38"/>
  <c r="F2496" i="38"/>
  <c r="F2503" i="38"/>
  <c r="F2506" i="38"/>
  <c r="F2502" i="38"/>
  <c r="F2498" i="38"/>
  <c r="F2507" i="38"/>
  <c r="F2499" i="38"/>
  <c r="F2509" i="38"/>
  <c r="F2505" i="38"/>
  <c r="F2501" i="38"/>
  <c r="F2497" i="38"/>
  <c r="F2409" i="38"/>
  <c r="F2405" i="38"/>
  <c r="F2401" i="38"/>
  <c r="F2397" i="38"/>
  <c r="F2400" i="38"/>
  <c r="F2407" i="38"/>
  <c r="F2403" i="38"/>
  <c r="F2399" i="38"/>
  <c r="F2395" i="38"/>
  <c r="F2404" i="38"/>
  <c r="F2408" i="38"/>
  <c r="F2396" i="38"/>
  <c r="F2406" i="38"/>
  <c r="F2402" i="38"/>
  <c r="F2398" i="38"/>
  <c r="F2306" i="38"/>
  <c r="F2302" i="38"/>
  <c r="F2298" i="38"/>
  <c r="F2305" i="38"/>
  <c r="F2308" i="38"/>
  <c r="F2304" i="38"/>
  <c r="F2300" i="38"/>
  <c r="F2296" i="38"/>
  <c r="F2301" i="38"/>
  <c r="F2309" i="38"/>
  <c r="F2297" i="38"/>
  <c r="F2307" i="38"/>
  <c r="F2303" i="38"/>
  <c r="F2299" i="38"/>
  <c r="F2207" i="38"/>
  <c r="F2203" i="38"/>
  <c r="F2199" i="38"/>
  <c r="F2195" i="38"/>
  <c r="C16" i="22"/>
  <c r="F2202" i="38"/>
  <c r="F16" i="22"/>
  <c r="F2209" i="38"/>
  <c r="F2205" i="38"/>
  <c r="F2201" i="38"/>
  <c r="F2197" i="38"/>
  <c r="F2206" i="38"/>
  <c r="F2198" i="38"/>
  <c r="F2208" i="38"/>
  <c r="F2204" i="38"/>
  <c r="F2200" i="38"/>
  <c r="F2196" i="38"/>
  <c r="F1787" i="38"/>
  <c r="L15" i="16"/>
  <c r="B3452" i="37" s="1"/>
  <c r="F1679" i="38"/>
  <c r="F1677" i="38"/>
  <c r="F1676" i="38"/>
  <c r="F1678" i="38"/>
  <c r="R47" i="17"/>
  <c r="B3169" i="37" s="1"/>
  <c r="B3172" i="37"/>
  <c r="R49" i="17"/>
  <c r="F1605" i="38" s="1"/>
  <c r="F1457" i="38"/>
  <c r="F1456" i="38"/>
  <c r="F1455" i="38"/>
  <c r="F1452" i="38"/>
  <c r="F1454" i="38"/>
  <c r="F1453" i="38"/>
  <c r="F1459" i="38"/>
  <c r="F1451" i="38"/>
  <c r="F1458" i="38"/>
  <c r="F1446" i="38"/>
  <c r="F1445" i="38"/>
  <c r="F1439" i="38"/>
  <c r="F1440" i="38"/>
  <c r="F1419" i="38"/>
  <c r="J71" i="25"/>
  <c r="B2694" i="37" s="1"/>
  <c r="J44" i="25"/>
  <c r="B2575" i="37" s="1"/>
  <c r="K11" i="5"/>
  <c r="B2421" i="37" s="1"/>
  <c r="K14" i="5"/>
  <c r="B2424" i="37" s="1"/>
  <c r="L44" i="3"/>
  <c r="B2369" i="37" s="1"/>
  <c r="L45" i="3"/>
  <c r="B2370" i="37" s="1"/>
  <c r="L38" i="3"/>
  <c r="B2328" i="37" s="1"/>
  <c r="L22" i="3"/>
  <c r="B2247" i="37" s="1"/>
  <c r="L30" i="2"/>
  <c r="B2163" i="37" s="1"/>
  <c r="L22" i="2"/>
  <c r="B2120" i="37" s="1"/>
  <c r="L22" i="1"/>
  <c r="B2036" i="37" s="1"/>
  <c r="L14" i="1"/>
  <c r="B1993" i="37" s="1"/>
  <c r="L27" i="34"/>
  <c r="B1951" i="37" s="1"/>
  <c r="L19" i="34"/>
  <c r="B1916" i="37" s="1"/>
  <c r="L12" i="34"/>
  <c r="B1881" i="37" s="1"/>
  <c r="L43" i="15"/>
  <c r="F961" i="38" s="1"/>
  <c r="L46" i="15"/>
  <c r="B1848" i="37" s="1"/>
  <c r="L44" i="15"/>
  <c r="B1846" i="37" s="1"/>
  <c r="L37" i="15"/>
  <c r="B1804" i="37" s="1"/>
  <c r="L29" i="15"/>
  <c r="B1761" i="37" s="1"/>
  <c r="L30" i="15"/>
  <c r="B1762" i="37" s="1"/>
  <c r="L21" i="15"/>
  <c r="B1723" i="37" s="1"/>
  <c r="L13" i="15"/>
  <c r="B1680" i="37" s="1"/>
  <c r="L43" i="4"/>
  <c r="L45" i="4"/>
  <c r="B1639" i="37" s="1"/>
  <c r="L35" i="4"/>
  <c r="B1594" i="37" s="1"/>
  <c r="L38" i="4"/>
  <c r="B1597" i="37" s="1"/>
  <c r="L19" i="4"/>
  <c r="L21" i="4"/>
  <c r="B1515" i="37" s="1"/>
  <c r="L22" i="4"/>
  <c r="B1516" i="37" s="1"/>
  <c r="L14" i="4"/>
  <c r="B1473" i="37" s="1"/>
  <c r="L11" i="4"/>
  <c r="L13" i="4"/>
  <c r="B1472" i="37" s="1"/>
  <c r="L43" i="10"/>
  <c r="L44" i="10"/>
  <c r="B1430" i="37" s="1"/>
  <c r="L27" i="10"/>
  <c r="L29" i="10"/>
  <c r="B1345" i="37" s="1"/>
  <c r="L30" i="10"/>
  <c r="B1346" i="37" s="1"/>
  <c r="L21" i="10"/>
  <c r="B1307" i="37" s="1"/>
  <c r="L11" i="10"/>
  <c r="L44" i="9"/>
  <c r="B1222" i="37" s="1"/>
  <c r="L35" i="9"/>
  <c r="B1178" i="37" s="1"/>
  <c r="L37" i="9"/>
  <c r="B1180" i="37" s="1"/>
  <c r="L19" i="9"/>
  <c r="B1097" i="37" s="1"/>
  <c r="L12" i="9"/>
  <c r="B1055" i="37" s="1"/>
  <c r="L13" i="9"/>
  <c r="B1056" i="37" s="1"/>
  <c r="L45" i="8"/>
  <c r="B1015" i="37" s="1"/>
  <c r="L36" i="8"/>
  <c r="B968" i="37" s="1"/>
  <c r="L38" i="8"/>
  <c r="B970" i="37" s="1"/>
  <c r="L20" i="8"/>
  <c r="B882" i="37" s="1"/>
  <c r="L21" i="8"/>
  <c r="B883" i="37" s="1"/>
  <c r="L22" i="8"/>
  <c r="B884" i="37" s="1"/>
  <c r="L35" i="7"/>
  <c r="F457" i="38" s="1"/>
  <c r="L36" i="7"/>
  <c r="B747" i="37" s="1"/>
  <c r="L38" i="7"/>
  <c r="B749" i="37" s="1"/>
  <c r="L29" i="7"/>
  <c r="B702" i="37" s="1"/>
  <c r="L21" i="7"/>
  <c r="B662" i="37" s="1"/>
  <c r="O11" i="26"/>
  <c r="F96" i="38" s="1"/>
  <c r="L11" i="26"/>
  <c r="N11" i="26"/>
  <c r="F95" i="38" s="1"/>
  <c r="B81" i="37"/>
  <c r="L29" i="3"/>
  <c r="B2284" i="37" s="1"/>
  <c r="L30" i="3"/>
  <c r="B2285" i="37" s="1"/>
  <c r="L12" i="3"/>
  <c r="B2202" i="37" s="1"/>
  <c r="L29" i="4"/>
  <c r="B1553" i="37" s="1"/>
  <c r="L28" i="9"/>
  <c r="B1136" i="37" s="1"/>
  <c r="L27" i="8"/>
  <c r="B921" i="37" s="1"/>
  <c r="L11" i="8"/>
  <c r="B835" i="37" s="1"/>
  <c r="F3164" i="38"/>
  <c r="B5731" i="37"/>
  <c r="F3177" i="38"/>
  <c r="F3163" i="38"/>
  <c r="F3162" i="38"/>
  <c r="F3171" i="38"/>
  <c r="F3161" i="38"/>
  <c r="F3069" i="38"/>
  <c r="R52" i="17"/>
  <c r="R53" i="17"/>
  <c r="B3175" i="37" s="1"/>
  <c r="I31" i="20"/>
  <c r="B5715" i="37" s="1"/>
  <c r="F3070" i="38"/>
  <c r="B5681" i="37"/>
  <c r="F3097" i="38"/>
  <c r="B5644" i="37"/>
  <c r="F3088" i="38"/>
  <c r="F3068" i="38"/>
  <c r="R55" i="17"/>
  <c r="L23" i="16"/>
  <c r="B3470" i="37" s="1"/>
  <c r="B5643" i="37"/>
  <c r="R54" i="17"/>
  <c r="B3176" i="37" s="1"/>
  <c r="J23" i="8"/>
  <c r="O143" i="22"/>
  <c r="F2622" i="38" s="1"/>
  <c r="B5642" i="37"/>
  <c r="I23" i="5"/>
  <c r="G43" i="18"/>
  <c r="B3529" i="37" s="1"/>
  <c r="L19" i="8"/>
  <c r="J16" i="22"/>
  <c r="P175" i="22"/>
  <c r="H176" i="22"/>
  <c r="B5294" i="37" s="1"/>
  <c r="C112" i="22"/>
  <c r="AG76" i="18"/>
  <c r="B5706" i="37"/>
  <c r="D47" i="22"/>
  <c r="D50" i="22" s="1"/>
  <c r="B4721" i="37" s="1"/>
  <c r="K80" i="22"/>
  <c r="F1476" i="38"/>
  <c r="F1462" i="38"/>
  <c r="B2830" i="37"/>
  <c r="M79" i="22"/>
  <c r="F2420" i="38" s="1"/>
  <c r="N176" i="22"/>
  <c r="B5342" i="37" s="1"/>
  <c r="G18" i="17"/>
  <c r="B2835" i="37" s="1"/>
  <c r="F1463" i="38"/>
  <c r="B2834" i="37"/>
  <c r="F1624" i="38"/>
  <c r="B3051" i="37"/>
  <c r="B2831" i="37"/>
  <c r="B3050" i="37"/>
  <c r="F1495" i="38"/>
  <c r="F1509" i="38"/>
  <c r="B2904" i="37"/>
  <c r="F1574" i="38"/>
  <c r="B3184" i="37"/>
  <c r="G42" i="17"/>
  <c r="B2983" i="37" s="1"/>
  <c r="F1529" i="38"/>
  <c r="B2982" i="37"/>
  <c r="Q76" i="18"/>
  <c r="C74" i="6"/>
  <c r="F1510" i="38"/>
  <c r="F1496" i="38"/>
  <c r="B2908" i="37"/>
  <c r="J33" i="27"/>
  <c r="B50" i="37" s="1"/>
  <c r="F1280" i="38"/>
  <c r="B2467" i="37"/>
  <c r="S57" i="17"/>
  <c r="B3190" i="37" s="1"/>
  <c r="F1586" i="38"/>
  <c r="B3189" i="37"/>
  <c r="F1281" i="38"/>
  <c r="B2468" i="37"/>
  <c r="F42" i="17"/>
  <c r="B2979" i="37" s="1"/>
  <c r="F1528" i="38"/>
  <c r="B2978" i="37"/>
  <c r="J32" i="27"/>
  <c r="B49" i="37" s="1"/>
  <c r="F1279" i="38"/>
  <c r="B2466" i="37"/>
  <c r="B4709" i="37"/>
  <c r="F79" i="22"/>
  <c r="F10" i="38"/>
  <c r="B9" i="37"/>
  <c r="E1388" i="38"/>
  <c r="F24" i="33"/>
  <c r="F2093" i="38"/>
  <c r="B4467" i="37"/>
  <c r="F2029" i="38"/>
  <c r="B4028" i="37"/>
  <c r="F2028" i="38"/>
  <c r="B4027" i="37"/>
  <c r="F2027" i="38"/>
  <c r="B4026" i="37"/>
  <c r="F2005" i="38"/>
  <c r="B4024" i="37"/>
  <c r="F1983" i="38"/>
  <c r="B4022" i="37"/>
  <c r="F1982" i="38"/>
  <c r="B4021" i="37"/>
  <c r="F1981" i="38"/>
  <c r="B4020" i="37"/>
  <c r="F1980" i="38"/>
  <c r="B4019" i="37"/>
  <c r="F1958" i="38"/>
  <c r="B4017" i="37"/>
  <c r="F1957" i="38"/>
  <c r="B4016" i="37"/>
  <c r="F1956" i="38"/>
  <c r="B4015" i="37"/>
  <c r="F1934" i="38"/>
  <c r="B4013" i="37"/>
  <c r="F1933" i="38"/>
  <c r="B4012" i="37"/>
  <c r="F2069" i="38"/>
  <c r="B4462" i="37"/>
  <c r="AM76" i="18"/>
  <c r="F2068" i="38"/>
  <c r="B4457" i="37"/>
  <c r="F2067" i="38"/>
  <c r="B4452" i="37"/>
  <c r="F2066" i="38"/>
  <c r="B4447" i="37"/>
  <c r="AI76" i="18"/>
  <c r="F2065" i="38"/>
  <c r="B4442" i="37"/>
  <c r="F2064" i="38"/>
  <c r="B4437" i="37"/>
  <c r="AC76" i="18"/>
  <c r="F2063" i="38"/>
  <c r="B4432" i="37"/>
  <c r="F2062" i="38"/>
  <c r="B4427" i="37"/>
  <c r="F2061" i="38"/>
  <c r="B4422" i="37"/>
  <c r="F2060" i="38"/>
  <c r="B4417" i="37"/>
  <c r="F2059" i="38"/>
  <c r="B4412" i="37"/>
  <c r="U76" i="18"/>
  <c r="F2058" i="38"/>
  <c r="B4407" i="37"/>
  <c r="F2057" i="38"/>
  <c r="B4402" i="37"/>
  <c r="F2056" i="38"/>
  <c r="B4397" i="37"/>
  <c r="M76" i="18"/>
  <c r="F2055" i="38"/>
  <c r="B4392" i="37"/>
  <c r="F2054" i="38"/>
  <c r="B4387" i="37"/>
  <c r="I76" i="18"/>
  <c r="F2053" i="38"/>
  <c r="B4382" i="37"/>
  <c r="F2052" i="38"/>
  <c r="B4377" i="37"/>
  <c r="F2072" i="38"/>
  <c r="B4375" i="37"/>
  <c r="E72" i="18"/>
  <c r="B4372" i="37" s="1"/>
  <c r="F2070" i="38"/>
  <c r="B4373" i="37"/>
  <c r="F2071" i="38"/>
  <c r="B4374" i="37"/>
  <c r="G76" i="18"/>
  <c r="F1908" i="38"/>
  <c r="B4006" i="37"/>
  <c r="F1907" i="38"/>
  <c r="B3977" i="37"/>
  <c r="F1906" i="38"/>
  <c r="B3948" i="37"/>
  <c r="F1905" i="38"/>
  <c r="B3919" i="37"/>
  <c r="AG43" i="18"/>
  <c r="F1904" i="38"/>
  <c r="B3890" i="37"/>
  <c r="F1903" i="38"/>
  <c r="B3861" i="37"/>
  <c r="F1902" i="38"/>
  <c r="B3833" i="37"/>
  <c r="F1901" i="38"/>
  <c r="B3805" i="37"/>
  <c r="AA43" i="18"/>
  <c r="F1900" i="38"/>
  <c r="B3777" i="37"/>
  <c r="W43" i="18"/>
  <c r="F1899" i="38"/>
  <c r="B3749" i="37"/>
  <c r="F1898" i="38"/>
  <c r="B3721" i="37"/>
  <c r="F1897" i="38"/>
  <c r="B3693" i="37"/>
  <c r="Q43" i="18"/>
  <c r="F1896" i="38"/>
  <c r="B3665" i="37"/>
  <c r="F1895" i="38"/>
  <c r="B3637" i="37"/>
  <c r="F1894" i="38"/>
  <c r="B3609" i="37"/>
  <c r="F1893" i="38"/>
  <c r="B3581" i="37"/>
  <c r="K43" i="18"/>
  <c r="F1892" i="38"/>
  <c r="B3553" i="37"/>
  <c r="F1911" i="38"/>
  <c r="B3500" i="37"/>
  <c r="F1910" i="38"/>
  <c r="B3499" i="37"/>
  <c r="F1891" i="38"/>
  <c r="B3525" i="37"/>
  <c r="F1909" i="38"/>
  <c r="B3498" i="37"/>
  <c r="F1868" i="38"/>
  <c r="B3495" i="37"/>
  <c r="F1867" i="38"/>
  <c r="B3494" i="37"/>
  <c r="F1866" i="38"/>
  <c r="B3493" i="37"/>
  <c r="F1865" i="38"/>
  <c r="B3492" i="37"/>
  <c r="F1864" i="38"/>
  <c r="B3491" i="37"/>
  <c r="F1862" i="38"/>
  <c r="B3489" i="37"/>
  <c r="F1863" i="38"/>
  <c r="B3490" i="37"/>
  <c r="F1839" i="38"/>
  <c r="B3486" i="37"/>
  <c r="F1838" i="38"/>
  <c r="B3485" i="37"/>
  <c r="F1816" i="38"/>
  <c r="B3483" i="37"/>
  <c r="F1815" i="38"/>
  <c r="B3482" i="37"/>
  <c r="F1812" i="38"/>
  <c r="B3480" i="37"/>
  <c r="AI43" i="18"/>
  <c r="AK43" i="18"/>
  <c r="F1790" i="38"/>
  <c r="B3478" i="37"/>
  <c r="F1789" i="38"/>
  <c r="B3477" i="37"/>
  <c r="F1788" i="38"/>
  <c r="B3476" i="37"/>
  <c r="B3475" i="37"/>
  <c r="F2039" i="38"/>
  <c r="B4181" i="37"/>
  <c r="AO76" i="18"/>
  <c r="F2049" i="38"/>
  <c r="B4371" i="37"/>
  <c r="F2048" i="38"/>
  <c r="B4352" i="37"/>
  <c r="AK76" i="18"/>
  <c r="F2047" i="38"/>
  <c r="B4333" i="37"/>
  <c r="F2037" i="38"/>
  <c r="B4143" i="37"/>
  <c r="F2036" i="38"/>
  <c r="B4124" i="37"/>
  <c r="F2035" i="38"/>
  <c r="B4105" i="37"/>
  <c r="F2034" i="38"/>
  <c r="B4086" i="37"/>
  <c r="F2046" i="38"/>
  <c r="B4314" i="37"/>
  <c r="F1932" i="38"/>
  <c r="B4011" i="37"/>
  <c r="S76" i="18"/>
  <c r="F2038" i="38"/>
  <c r="B4162" i="37"/>
  <c r="F2045" i="38"/>
  <c r="B4295" i="37"/>
  <c r="F2044" i="38"/>
  <c r="B4276" i="37"/>
  <c r="F2043" i="38"/>
  <c r="B4257" i="37"/>
  <c r="F2042" i="38"/>
  <c r="B4238" i="37"/>
  <c r="F2041" i="38"/>
  <c r="B4219" i="37"/>
  <c r="W76" i="18"/>
  <c r="F2040" i="38"/>
  <c r="B4200" i="37"/>
  <c r="F2033" i="38"/>
  <c r="B4067" i="37"/>
  <c r="F2032" i="38"/>
  <c r="B4048" i="37"/>
  <c r="F1840" i="38"/>
  <c r="B3487" i="37"/>
  <c r="F1887" i="38"/>
  <c r="B4005" i="37"/>
  <c r="AO43" i="18"/>
  <c r="F1886" i="38"/>
  <c r="B3976" i="37"/>
  <c r="F1885" i="38"/>
  <c r="B3947" i="37"/>
  <c r="F1884" i="38"/>
  <c r="B3918" i="37"/>
  <c r="F1883" i="38"/>
  <c r="B3889" i="37"/>
  <c r="F1882" i="38"/>
  <c r="B3860" i="37"/>
  <c r="F1881" i="38"/>
  <c r="B3832" i="37"/>
  <c r="F1880" i="38"/>
  <c r="B3804" i="37"/>
  <c r="F1879" i="38"/>
  <c r="B3776" i="37"/>
  <c r="F1878" i="38"/>
  <c r="B3748" i="37"/>
  <c r="F1877" i="38"/>
  <c r="B3720" i="37"/>
  <c r="U43" i="18"/>
  <c r="F1876" i="38"/>
  <c r="B3692" i="37"/>
  <c r="S43" i="18"/>
  <c r="F1875" i="38"/>
  <c r="B3664" i="37"/>
  <c r="F1874" i="38"/>
  <c r="B3636" i="37"/>
  <c r="F1873" i="38"/>
  <c r="B3608" i="37"/>
  <c r="F1871" i="38"/>
  <c r="B3552" i="37"/>
  <c r="F1872" i="38"/>
  <c r="B3580" i="37"/>
  <c r="F1870" i="38"/>
  <c r="B3524" i="37"/>
  <c r="B5718" i="37"/>
  <c r="I35" i="20"/>
  <c r="B5719" i="37" s="1"/>
  <c r="B5710" i="37"/>
  <c r="B5709" i="37"/>
  <c r="I30" i="20"/>
  <c r="B5714" i="37" s="1"/>
  <c r="I29" i="20"/>
  <c r="B5713" i="37" s="1"/>
  <c r="B5708" i="37"/>
  <c r="I28" i="20"/>
  <c r="B5707" i="37"/>
  <c r="G32" i="20"/>
  <c r="F3159" i="38" s="1"/>
  <c r="B5703" i="37"/>
  <c r="B5697" i="37"/>
  <c r="F3040" i="38"/>
  <c r="B5607" i="37"/>
  <c r="F3039" i="38"/>
  <c r="B5594" i="37"/>
  <c r="F3038" i="38"/>
  <c r="B5581" i="37"/>
  <c r="F3037" i="38"/>
  <c r="B5568" i="37"/>
  <c r="F3036" i="38"/>
  <c r="B5555" i="37"/>
  <c r="Q144" i="22"/>
  <c r="B5228" i="37" s="1"/>
  <c r="G143" i="22"/>
  <c r="F2614" i="38" s="1"/>
  <c r="H143" i="22"/>
  <c r="F1763" i="38"/>
  <c r="B3472" i="37"/>
  <c r="F1753" i="38"/>
  <c r="B3467" i="37"/>
  <c r="F1752" i="38"/>
  <c r="B3466" i="37"/>
  <c r="F1751" i="38"/>
  <c r="B3450" i="37"/>
  <c r="F1750" i="38"/>
  <c r="B3449" i="37"/>
  <c r="F1749" i="38"/>
  <c r="B3448" i="37"/>
  <c r="F1748" i="38"/>
  <c r="B3447" i="37"/>
  <c r="L18" i="16"/>
  <c r="B3454" i="37" s="1"/>
  <c r="F1747" i="38"/>
  <c r="B3446" i="37"/>
  <c r="F1746" i="38"/>
  <c r="B3445" i="37"/>
  <c r="F1745" i="38"/>
  <c r="B3444" i="37"/>
  <c r="F1744" i="38"/>
  <c r="B3461" i="37"/>
  <c r="L24" i="16"/>
  <c r="B3471" i="37" s="1"/>
  <c r="F1743" i="38"/>
  <c r="B3460" i="37"/>
  <c r="F1742" i="38"/>
  <c r="B3435" i="37"/>
  <c r="L21" i="16"/>
  <c r="B3457" i="37" s="1"/>
  <c r="L20" i="16"/>
  <c r="B3456" i="37" s="1"/>
  <c r="F1741" i="38"/>
  <c r="B3434" i="37"/>
  <c r="L19" i="16"/>
  <c r="B3455" i="37" s="1"/>
  <c r="F1740" i="38"/>
  <c r="B3433" i="37"/>
  <c r="F1739" i="38"/>
  <c r="B3432" i="37"/>
  <c r="L16" i="16"/>
  <c r="B3453" i="37" s="1"/>
  <c r="F1738" i="38"/>
  <c r="B3431" i="37"/>
  <c r="F1737" i="38"/>
  <c r="B3430" i="37"/>
  <c r="L14" i="16"/>
  <c r="F1736" i="38"/>
  <c r="B3429" i="37"/>
  <c r="F1727" i="38"/>
  <c r="B3416" i="37"/>
  <c r="L10" i="16"/>
  <c r="F1732" i="38" s="1"/>
  <c r="F1731" i="38"/>
  <c r="B3419" i="37"/>
  <c r="F1730" i="38"/>
  <c r="B3418" i="37"/>
  <c r="F1726" i="38"/>
  <c r="B3412" i="37"/>
  <c r="F1729" i="38"/>
  <c r="B3417" i="37"/>
  <c r="R41" i="17"/>
  <c r="B3048" i="37" s="1"/>
  <c r="R24" i="17"/>
  <c r="F1502" i="38" s="1"/>
  <c r="F1434" i="38"/>
  <c r="B2784" i="37"/>
  <c r="F1433" i="38"/>
  <c r="B2783" i="37"/>
  <c r="F1432" i="38"/>
  <c r="B2782" i="37"/>
  <c r="F1431" i="38"/>
  <c r="B2781" i="37"/>
  <c r="F1428" i="38"/>
  <c r="B2773" i="37"/>
  <c r="F58" i="38"/>
  <c r="B97" i="37"/>
  <c r="F41" i="38"/>
  <c r="B48" i="37"/>
  <c r="F1427" i="38"/>
  <c r="B2772" i="37"/>
  <c r="F1425" i="38"/>
  <c r="B2770" i="37"/>
  <c r="F1424" i="38"/>
  <c r="B2769" i="37"/>
  <c r="F1423" i="38"/>
  <c r="B2768" i="37"/>
  <c r="F1421" i="38"/>
  <c r="B2766" i="37"/>
  <c r="F1404" i="38"/>
  <c r="B2736" i="37"/>
  <c r="F1403" i="38"/>
  <c r="B2733" i="37"/>
  <c r="F1402" i="38"/>
  <c r="B2730" i="37"/>
  <c r="F1401" i="38"/>
  <c r="B2727" i="37"/>
  <c r="F1400" i="38"/>
  <c r="B2724" i="37"/>
  <c r="F1399" i="38"/>
  <c r="B2721" i="37"/>
  <c r="F1398" i="38"/>
  <c r="B2718" i="37"/>
  <c r="F1397" i="38"/>
  <c r="B2715" i="37"/>
  <c r="E95" i="25"/>
  <c r="F1373" i="38"/>
  <c r="B2668" i="37"/>
  <c r="F1374" i="38"/>
  <c r="B2675" i="37"/>
  <c r="F1382" i="38"/>
  <c r="B2688" i="37"/>
  <c r="J70" i="25"/>
  <c r="B2693" i="37" s="1"/>
  <c r="F1380" i="38"/>
  <c r="B2686" i="37"/>
  <c r="F1381" i="38"/>
  <c r="B2687" i="37"/>
  <c r="J69" i="25"/>
  <c r="B2692" i="37" s="1"/>
  <c r="F1379" i="38"/>
  <c r="B2685" i="37"/>
  <c r="F1378" i="38"/>
  <c r="B2684" i="37"/>
  <c r="F1375" i="38"/>
  <c r="B2682" i="37"/>
  <c r="J68" i="25"/>
  <c r="H74" i="25"/>
  <c r="B2683" i="37" s="1"/>
  <c r="F1357" i="38"/>
  <c r="B2647" i="37"/>
  <c r="J62" i="25"/>
  <c r="F1367" i="38" s="1"/>
  <c r="F1361" i="38"/>
  <c r="B2649" i="37"/>
  <c r="J63" i="25"/>
  <c r="B2656" i="37" s="1"/>
  <c r="F1362" i="38"/>
  <c r="B2650" i="37"/>
  <c r="F95" i="25"/>
  <c r="F1364" i="38"/>
  <c r="B2652" i="37"/>
  <c r="J64" i="25"/>
  <c r="F1369" i="38" s="1"/>
  <c r="F1363" i="38"/>
  <c r="B2651" i="37"/>
  <c r="F1356" i="38"/>
  <c r="B2641" i="37"/>
  <c r="J61" i="25"/>
  <c r="F1360" i="38"/>
  <c r="B2648" i="37"/>
  <c r="F1355" i="38"/>
  <c r="B2635" i="37"/>
  <c r="D74" i="25"/>
  <c r="J51" i="25"/>
  <c r="B2618" i="37" s="1"/>
  <c r="F1337" i="38"/>
  <c r="B2611" i="37"/>
  <c r="F1338" i="38"/>
  <c r="B2612" i="37"/>
  <c r="J50" i="25"/>
  <c r="B2617" i="37" s="1"/>
  <c r="F1336" i="38"/>
  <c r="B2610" i="37"/>
  <c r="J49" i="25"/>
  <c r="B2616" i="37" s="1"/>
  <c r="F1335" i="38"/>
  <c r="B2609" i="37"/>
  <c r="F1329" i="38"/>
  <c r="B2582" i="37"/>
  <c r="F1330" i="38"/>
  <c r="B2589" i="37"/>
  <c r="F1331" i="38"/>
  <c r="B2606" i="37"/>
  <c r="F1334" i="38"/>
  <c r="B2608" i="37"/>
  <c r="F1324" i="38"/>
  <c r="B2571" i="37"/>
  <c r="J43" i="25"/>
  <c r="B2574" i="37" s="1"/>
  <c r="F1322" i="38"/>
  <c r="B2569" i="37"/>
  <c r="F1323" i="38"/>
  <c r="B2570" i="37"/>
  <c r="F1317" i="38"/>
  <c r="B2554" i="37"/>
  <c r="F1321" i="38"/>
  <c r="B2568" i="37"/>
  <c r="F1316" i="38"/>
  <c r="B2549" i="37"/>
  <c r="F1318" i="38"/>
  <c r="B2567" i="37"/>
  <c r="F1303" i="38"/>
  <c r="B2535" i="37"/>
  <c r="J29" i="25"/>
  <c r="B2541" i="37" s="1"/>
  <c r="F1302" i="38"/>
  <c r="B2534" i="37"/>
  <c r="F1301" i="38"/>
  <c r="B2533" i="37"/>
  <c r="F1304" i="38"/>
  <c r="B2536" i="37"/>
  <c r="J30" i="25"/>
  <c r="F1297" i="38"/>
  <c r="B2530" i="37"/>
  <c r="F1300" i="38"/>
  <c r="B2532" i="37"/>
  <c r="F1296" i="38"/>
  <c r="B2513" i="37"/>
  <c r="J27" i="25"/>
  <c r="F1295" i="38"/>
  <c r="B2506" i="37"/>
  <c r="F1290" i="38"/>
  <c r="B2495" i="37"/>
  <c r="J23" i="25"/>
  <c r="B2499" i="37" s="1"/>
  <c r="F1289" i="38"/>
  <c r="B2494" i="37"/>
  <c r="E33" i="25"/>
  <c r="H33" i="25"/>
  <c r="J22" i="25"/>
  <c r="B2498" i="37" s="1"/>
  <c r="F1288" i="38"/>
  <c r="B2493" i="37"/>
  <c r="F1284" i="38"/>
  <c r="B2491" i="37"/>
  <c r="J21" i="25"/>
  <c r="F1287" i="38"/>
  <c r="B2492" i="37"/>
  <c r="F1283" i="38"/>
  <c r="B2478" i="37"/>
  <c r="D33" i="25"/>
  <c r="F1282" i="38"/>
  <c r="B2473" i="37"/>
  <c r="F1260" i="38"/>
  <c r="B2448" i="37"/>
  <c r="F1258" i="38"/>
  <c r="B2431" i="37"/>
  <c r="K20" i="5"/>
  <c r="B2457" i="37" s="1"/>
  <c r="F1265" i="38"/>
  <c r="B2451" i="37"/>
  <c r="K19" i="5"/>
  <c r="B2456" i="37" s="1"/>
  <c r="F1264" i="38"/>
  <c r="B2450" i="37"/>
  <c r="K22" i="5"/>
  <c r="B2459" i="37" s="1"/>
  <c r="F1267" i="38"/>
  <c r="B2453" i="37"/>
  <c r="K21" i="5"/>
  <c r="B2458" i="37" s="1"/>
  <c r="F1266" i="38"/>
  <c r="B2452" i="37"/>
  <c r="F1259" i="38"/>
  <c r="B2437" i="37"/>
  <c r="K18" i="5"/>
  <c r="F1263" i="38"/>
  <c r="B2449" i="37"/>
  <c r="K13" i="5"/>
  <c r="B2423" i="37" s="1"/>
  <c r="F1249" i="38"/>
  <c r="B2417" i="37"/>
  <c r="F1248" i="38"/>
  <c r="B2416" i="37"/>
  <c r="F1250" i="38"/>
  <c r="B2418" i="37"/>
  <c r="F1247" i="38"/>
  <c r="B2415" i="37"/>
  <c r="F1243" i="38"/>
  <c r="B2413" i="37"/>
  <c r="F472" i="38"/>
  <c r="B788" i="37"/>
  <c r="L45" i="7"/>
  <c r="B794" i="37" s="1"/>
  <c r="F471" i="38"/>
  <c r="B787" i="37"/>
  <c r="F452" i="38"/>
  <c r="B741" i="37"/>
  <c r="L37" i="7"/>
  <c r="B748" i="37" s="1"/>
  <c r="F453" i="38"/>
  <c r="B742" i="37"/>
  <c r="F454" i="38"/>
  <c r="B743" i="37"/>
  <c r="F451" i="38"/>
  <c r="B740" i="37"/>
  <c r="L30" i="7"/>
  <c r="B703" i="37" s="1"/>
  <c r="F435" i="38"/>
  <c r="B697" i="37"/>
  <c r="L28" i="7"/>
  <c r="B701" i="37" s="1"/>
  <c r="F433" i="38"/>
  <c r="B695" i="37"/>
  <c r="F432" i="38"/>
  <c r="B694" i="37"/>
  <c r="L27" i="7"/>
  <c r="F434" i="38"/>
  <c r="B696" i="37"/>
  <c r="F417" i="38"/>
  <c r="B657" i="37"/>
  <c r="L22" i="7"/>
  <c r="B663" i="37" s="1"/>
  <c r="F416" i="38"/>
  <c r="B656" i="37"/>
  <c r="F359" i="38"/>
  <c r="B555" i="37"/>
  <c r="F330" i="38"/>
  <c r="B469" i="37"/>
  <c r="F329" i="38"/>
  <c r="B438" i="37"/>
  <c r="F328" i="38"/>
  <c r="B427" i="37"/>
  <c r="F327" i="38"/>
  <c r="B416" i="37"/>
  <c r="F301" i="38"/>
  <c r="B383" i="37"/>
  <c r="F300" i="38"/>
  <c r="B352" i="37"/>
  <c r="F276" i="38"/>
  <c r="B309" i="37"/>
  <c r="F270" i="38"/>
  <c r="B255" i="37"/>
  <c r="B5638" i="37"/>
  <c r="F299" i="38"/>
  <c r="B341" i="37"/>
  <c r="H64" i="27"/>
  <c r="B87" i="37" s="1"/>
  <c r="F49" i="38"/>
  <c r="B64" i="37"/>
  <c r="B65" i="37"/>
  <c r="F40" i="38"/>
  <c r="B47" i="37"/>
  <c r="F3035" i="38"/>
  <c r="B5542" i="37"/>
  <c r="F3030" i="38"/>
  <c r="B5512" i="37"/>
  <c r="F3029" i="38"/>
  <c r="B5511" i="37"/>
  <c r="F3028" i="38"/>
  <c r="B5510" i="37"/>
  <c r="F3027" i="38"/>
  <c r="B5509" i="37"/>
  <c r="F3026" i="38"/>
  <c r="B5508" i="37"/>
  <c r="F3025" i="38"/>
  <c r="B5507" i="37"/>
  <c r="F3024" i="38"/>
  <c r="B5506" i="37"/>
  <c r="K18" i="13"/>
  <c r="F3023" i="38"/>
  <c r="B5505" i="37"/>
  <c r="F3021" i="38"/>
  <c r="B5491" i="37"/>
  <c r="F3020" i="38"/>
  <c r="B5490" i="37"/>
  <c r="F3019" i="38"/>
  <c r="B5489" i="37"/>
  <c r="F3018" i="38"/>
  <c r="B5488" i="37"/>
  <c r="F3017" i="38"/>
  <c r="B5487" i="37"/>
  <c r="F3016" i="38"/>
  <c r="B5486" i="37"/>
  <c r="F3015" i="38"/>
  <c r="B5485" i="37"/>
  <c r="F3014" i="38"/>
  <c r="B5484" i="37"/>
  <c r="F3012" i="38"/>
  <c r="B5470" i="37"/>
  <c r="F3011" i="38"/>
  <c r="B5469" i="37"/>
  <c r="F3010" i="38"/>
  <c r="B5468" i="37"/>
  <c r="F3009" i="38"/>
  <c r="B5467" i="37"/>
  <c r="F3008" i="38"/>
  <c r="B5466" i="37"/>
  <c r="F3007" i="38"/>
  <c r="B5465" i="37"/>
  <c r="F3006" i="38"/>
  <c r="B5464" i="37"/>
  <c r="E18" i="13"/>
  <c r="F3005" i="38"/>
  <c r="B5463" i="37"/>
  <c r="G24" i="23"/>
  <c r="F2791" i="38"/>
  <c r="B5395" i="37"/>
  <c r="H24" i="23"/>
  <c r="F2790" i="38"/>
  <c r="B5394" i="37"/>
  <c r="H10" i="23"/>
  <c r="F2782" i="38"/>
  <c r="B5384" i="37"/>
  <c r="G10" i="23"/>
  <c r="F2781" i="38"/>
  <c r="B5383" i="37"/>
  <c r="B5219" i="37"/>
  <c r="O144" i="22"/>
  <c r="B5214" i="37" s="1"/>
  <c r="F2592" i="38"/>
  <c r="B5211" i="37"/>
  <c r="M143" i="22"/>
  <c r="F2590" i="38"/>
  <c r="B5197" i="37"/>
  <c r="F2588" i="38"/>
  <c r="B5183" i="37"/>
  <c r="F2586" i="38"/>
  <c r="B5163" i="37"/>
  <c r="F2583" i="38"/>
  <c r="B5138" i="37"/>
  <c r="D143" i="22"/>
  <c r="F2581" i="38"/>
  <c r="B5122" i="37"/>
  <c r="Q143" i="22"/>
  <c r="B5226" i="37"/>
  <c r="F2593" i="38"/>
  <c r="B5218" i="37"/>
  <c r="B5205" i="37"/>
  <c r="B5191" i="37"/>
  <c r="J143" i="22"/>
  <c r="B5177" i="37"/>
  <c r="B5149" i="37"/>
  <c r="B5132" i="37"/>
  <c r="B5114" i="37"/>
  <c r="F2594" i="38"/>
  <c r="B5225" i="37"/>
  <c r="F2591" i="38"/>
  <c r="B5204" i="37"/>
  <c r="L144" i="22"/>
  <c r="B5193" i="37" s="1"/>
  <c r="F2589" i="38"/>
  <c r="B5190" i="37"/>
  <c r="F2587" i="38"/>
  <c r="B5176" i="37"/>
  <c r="B5157" i="37"/>
  <c r="G144" i="22"/>
  <c r="F2584" i="38"/>
  <c r="B5148" i="37"/>
  <c r="E144" i="22"/>
  <c r="B5134" i="37" s="1"/>
  <c r="F2582" i="38"/>
  <c r="B5131" i="37"/>
  <c r="F2580" i="38"/>
  <c r="B5113" i="37"/>
  <c r="P143" i="22"/>
  <c r="B5212" i="37"/>
  <c r="B5198" i="37"/>
  <c r="B5184" i="37"/>
  <c r="I143" i="22"/>
  <c r="B5164" i="37"/>
  <c r="F2585" i="38"/>
  <c r="B5156" i="37"/>
  <c r="B5139" i="37"/>
  <c r="B5123" i="37"/>
  <c r="F2494" i="38"/>
  <c r="B5090" i="37"/>
  <c r="F2492" i="38"/>
  <c r="B5076" i="37"/>
  <c r="F2490" i="38"/>
  <c r="B5062" i="37"/>
  <c r="F2488" i="38"/>
  <c r="B5048" i="37"/>
  <c r="F2486" i="38"/>
  <c r="B5028" i="37"/>
  <c r="F2484" i="38"/>
  <c r="B5013" i="37"/>
  <c r="F2482" i="38"/>
  <c r="B4996" i="37"/>
  <c r="N112" i="22"/>
  <c r="P112" i="22"/>
  <c r="F2493" i="38"/>
  <c r="B5083" i="37"/>
  <c r="F2491" i="38"/>
  <c r="B5069" i="37"/>
  <c r="F2489" i="38"/>
  <c r="B5055" i="37"/>
  <c r="F2487" i="38"/>
  <c r="B5041" i="37"/>
  <c r="F2485" i="38"/>
  <c r="B5021" i="37"/>
  <c r="F2483" i="38"/>
  <c r="B5003" i="37"/>
  <c r="F2481" i="38"/>
  <c r="B4987" i="37"/>
  <c r="B5063" i="37"/>
  <c r="B5049" i="37"/>
  <c r="B4997" i="37"/>
  <c r="B5084" i="37"/>
  <c r="B5029" i="37"/>
  <c r="B5014" i="37"/>
  <c r="N111" i="22"/>
  <c r="B5070" i="37"/>
  <c r="B5056" i="37"/>
  <c r="B5042" i="37"/>
  <c r="H111" i="22"/>
  <c r="B5022" i="37"/>
  <c r="B5004" i="37"/>
  <c r="B4988" i="37"/>
  <c r="B5091" i="37"/>
  <c r="O111" i="22"/>
  <c r="B5077" i="37"/>
  <c r="B4979" i="37"/>
  <c r="F2480" i="38"/>
  <c r="B4978" i="37"/>
  <c r="C111" i="22"/>
  <c r="B4921" i="37"/>
  <c r="B4907" i="37"/>
  <c r="B4887" i="37"/>
  <c r="B4956" i="37"/>
  <c r="O79" i="22"/>
  <c r="B4942" i="37"/>
  <c r="B4869" i="37"/>
  <c r="B4928" i="37"/>
  <c r="B4914" i="37"/>
  <c r="B4894" i="37"/>
  <c r="G79" i="22"/>
  <c r="B4879" i="37"/>
  <c r="B4853" i="37"/>
  <c r="B4949" i="37"/>
  <c r="B4935" i="37"/>
  <c r="B4862" i="37"/>
  <c r="B4844" i="37"/>
  <c r="F2393" i="38"/>
  <c r="B4948" i="37"/>
  <c r="P79" i="22"/>
  <c r="F2394" i="38"/>
  <c r="B4955" i="37"/>
  <c r="O80" i="22"/>
  <c r="F2392" i="38"/>
  <c r="B4941" i="37"/>
  <c r="F2391" i="38"/>
  <c r="B4934" i="37"/>
  <c r="N79" i="22"/>
  <c r="M80" i="22"/>
  <c r="F2390" i="38"/>
  <c r="B4927" i="37"/>
  <c r="F2389" i="38"/>
  <c r="B4920" i="37"/>
  <c r="K79" i="22"/>
  <c r="F2388" i="38"/>
  <c r="B4913" i="37"/>
  <c r="J80" i="22"/>
  <c r="F2387" i="38"/>
  <c r="B4906" i="37"/>
  <c r="F2386" i="38"/>
  <c r="B4893" i="37"/>
  <c r="H80" i="22"/>
  <c r="F2385" i="38"/>
  <c r="B4886" i="37"/>
  <c r="F2384" i="38"/>
  <c r="B4878" i="37"/>
  <c r="F80" i="22"/>
  <c r="F2383" i="38"/>
  <c r="B4868" i="37"/>
  <c r="E80" i="22"/>
  <c r="F2382" i="38"/>
  <c r="B4861" i="37"/>
  <c r="E79" i="22"/>
  <c r="F2381" i="38"/>
  <c r="B4852" i="37"/>
  <c r="C80" i="22"/>
  <c r="F2425" i="38" s="1"/>
  <c r="F2380" i="38"/>
  <c r="B4843" i="37"/>
  <c r="B4821" i="37"/>
  <c r="Q48" i="22"/>
  <c r="F2294" i="38"/>
  <c r="B4820" i="37"/>
  <c r="B4814" i="37"/>
  <c r="F2293" i="38"/>
  <c r="B4813" i="37"/>
  <c r="O47" i="22"/>
  <c r="B4807" i="37"/>
  <c r="F2292" i="38"/>
  <c r="B4806" i="37"/>
  <c r="B4800" i="37"/>
  <c r="N47" i="22"/>
  <c r="F2291" i="38"/>
  <c r="B4799" i="37"/>
  <c r="B4793" i="37"/>
  <c r="M47" i="22"/>
  <c r="F2290" i="38"/>
  <c r="B4792" i="37"/>
  <c r="B4786" i="37"/>
  <c r="L47" i="22"/>
  <c r="L48" i="22"/>
  <c r="F2289" i="38"/>
  <c r="B4785" i="37"/>
  <c r="B4779" i="37"/>
  <c r="K48" i="22"/>
  <c r="K47" i="22"/>
  <c r="F2288" i="38"/>
  <c r="B4778" i="37"/>
  <c r="B4772" i="37"/>
  <c r="J48" i="22"/>
  <c r="F2287" i="38"/>
  <c r="B4771" i="37"/>
  <c r="B4759" i="37"/>
  <c r="I48" i="22"/>
  <c r="F2286" i="38"/>
  <c r="B4758" i="37"/>
  <c r="H48" i="22"/>
  <c r="B4752" i="37"/>
  <c r="F2285" i="38"/>
  <c r="B4751" i="37"/>
  <c r="G47" i="22"/>
  <c r="B4744" i="37"/>
  <c r="F2284" i="38"/>
  <c r="B4743" i="37"/>
  <c r="B4734" i="37"/>
  <c r="F47" i="22"/>
  <c r="F48" i="22"/>
  <c r="F2283" i="38"/>
  <c r="B4733" i="37"/>
  <c r="B4727" i="37"/>
  <c r="F2282" i="38"/>
  <c r="B4726" i="37"/>
  <c r="E47" i="22"/>
  <c r="B4718" i="37"/>
  <c r="D48" i="22"/>
  <c r="F2281" i="38"/>
  <c r="B4717" i="37"/>
  <c r="F2280" i="38"/>
  <c r="B4708" i="37"/>
  <c r="F2192" i="38"/>
  <c r="B4671" i="37"/>
  <c r="F2186" i="38"/>
  <c r="B4623" i="37"/>
  <c r="F2182" i="38"/>
  <c r="B4591" i="37"/>
  <c r="B4686" i="37"/>
  <c r="O15" i="22"/>
  <c r="B4672" i="37"/>
  <c r="B4658" i="37"/>
  <c r="K15" i="22"/>
  <c r="B4644" i="37"/>
  <c r="B4624" i="37"/>
  <c r="B4609" i="37"/>
  <c r="B4592" i="37"/>
  <c r="C15" i="22"/>
  <c r="B4574" i="37"/>
  <c r="F2194" i="38"/>
  <c r="B4685" i="37"/>
  <c r="F2188" i="38"/>
  <c r="B4643" i="37"/>
  <c r="F2180" i="38"/>
  <c r="B4573" i="37"/>
  <c r="B4679" i="37"/>
  <c r="B4665" i="37"/>
  <c r="B4651" i="37"/>
  <c r="B4637" i="37"/>
  <c r="B4617" i="37"/>
  <c r="B4599" i="37"/>
  <c r="B4583" i="37"/>
  <c r="F2190" i="38"/>
  <c r="B4657" i="37"/>
  <c r="F2184" i="38"/>
  <c r="B4608" i="37"/>
  <c r="I16" i="22"/>
  <c r="F2193" i="38"/>
  <c r="B4678" i="37"/>
  <c r="F2191" i="38"/>
  <c r="B4664" i="37"/>
  <c r="F2189" i="38"/>
  <c r="B4650" i="37"/>
  <c r="F2187" i="38"/>
  <c r="B4636" i="37"/>
  <c r="F2185" i="38"/>
  <c r="B4616" i="37"/>
  <c r="F2183" i="38"/>
  <c r="B4598" i="37"/>
  <c r="F2181" i="38"/>
  <c r="B4582" i="37"/>
  <c r="F2689" i="38"/>
  <c r="B5325" i="37"/>
  <c r="Q175" i="22"/>
  <c r="L176" i="22"/>
  <c r="B5328" i="37" s="1"/>
  <c r="P176" i="22"/>
  <c r="B5356" i="37" s="1"/>
  <c r="F2693" i="38"/>
  <c r="B5353" i="37"/>
  <c r="F2691" i="38"/>
  <c r="B5339" i="37"/>
  <c r="F2694" i="38"/>
  <c r="B5360" i="37"/>
  <c r="F2692" i="38"/>
  <c r="B5346" i="37"/>
  <c r="F2690" i="38"/>
  <c r="B5332" i="37"/>
  <c r="B5333" i="37"/>
  <c r="B5284" i="37"/>
  <c r="M176" i="22"/>
  <c r="B5335" i="37" s="1"/>
  <c r="K176" i="22"/>
  <c r="B5321" i="37" s="1"/>
  <c r="B5319" i="37"/>
  <c r="B5267" i="37"/>
  <c r="Q176" i="22"/>
  <c r="B5363" i="37" s="1"/>
  <c r="B5354" i="37"/>
  <c r="B5340" i="37"/>
  <c r="B5326" i="37"/>
  <c r="B5312" i="37"/>
  <c r="B5292" i="37"/>
  <c r="B5274" i="37"/>
  <c r="B5258" i="37"/>
  <c r="B5347" i="37"/>
  <c r="I176" i="22"/>
  <c r="B5301" i="37" s="1"/>
  <c r="B5299" i="37"/>
  <c r="B5361" i="37"/>
  <c r="N175" i="22"/>
  <c r="L175" i="22"/>
  <c r="H175" i="22"/>
  <c r="B5293" i="37" s="1"/>
  <c r="B5249" i="37"/>
  <c r="K175" i="22"/>
  <c r="F2688" i="38"/>
  <c r="B5318" i="37"/>
  <c r="J175" i="22"/>
  <c r="F2687" i="38"/>
  <c r="B5311" i="37"/>
  <c r="F2686" i="38"/>
  <c r="B5298" i="37"/>
  <c r="I175" i="22"/>
  <c r="F2685" i="38"/>
  <c r="B5291" i="37"/>
  <c r="F2684" i="38"/>
  <c r="B5283" i="37"/>
  <c r="F176" i="22"/>
  <c r="B5276" i="37" s="1"/>
  <c r="F2683" i="38"/>
  <c r="B5273" i="37"/>
  <c r="E176" i="22"/>
  <c r="B5269" i="37" s="1"/>
  <c r="F2682" i="38"/>
  <c r="B5266" i="37"/>
  <c r="F2681" i="38"/>
  <c r="B5257" i="37"/>
  <c r="F2680" i="38"/>
  <c r="B5248" i="37"/>
  <c r="B4565" i="37"/>
  <c r="B4564" i="37"/>
  <c r="B4563" i="37"/>
  <c r="B4562" i="37"/>
  <c r="B4561" i="37"/>
  <c r="F1723" i="38"/>
  <c r="B3407" i="37"/>
  <c r="F1724" i="38"/>
  <c r="B3408" i="37"/>
  <c r="F1721" i="38"/>
  <c r="B3393" i="37"/>
  <c r="F1722" i="38"/>
  <c r="B3394" i="37"/>
  <c r="F1720" i="38"/>
  <c r="B3380" i="37"/>
  <c r="F1719" i="38"/>
  <c r="B3379" i="37"/>
  <c r="F1718" i="38"/>
  <c r="B3366" i="37"/>
  <c r="F1716" i="38"/>
  <c r="B3358" i="37"/>
  <c r="F1715" i="38"/>
  <c r="B3357" i="37"/>
  <c r="F1717" i="38"/>
  <c r="B3359" i="37"/>
  <c r="F1714" i="38"/>
  <c r="B3338" i="37"/>
  <c r="F1713" i="38"/>
  <c r="B3337" i="37"/>
  <c r="F1711" i="38"/>
  <c r="B3325" i="37"/>
  <c r="F1712" i="38"/>
  <c r="B3326" i="37"/>
  <c r="F1710" i="38"/>
  <c r="B3312" i="37"/>
  <c r="F1709" i="38"/>
  <c r="B3311" i="37"/>
  <c r="F1708" i="38"/>
  <c r="B3299" i="37"/>
  <c r="F1707" i="38"/>
  <c r="B3298" i="37"/>
  <c r="F1705" i="38"/>
  <c r="B3284" i="37"/>
  <c r="F1706" i="38"/>
  <c r="B3285" i="37"/>
  <c r="F1703" i="38"/>
  <c r="B3270" i="37"/>
  <c r="F1704" i="38"/>
  <c r="B3271" i="37"/>
  <c r="F1702" i="38"/>
  <c r="B3257" i="37"/>
  <c r="F1699" i="38"/>
  <c r="B3248" i="37"/>
  <c r="F1701" i="38"/>
  <c r="B3250" i="37"/>
  <c r="F1700" i="38"/>
  <c r="B3249" i="37"/>
  <c r="F1698" i="38"/>
  <c r="B3229" i="37"/>
  <c r="F1697" i="38"/>
  <c r="B3228" i="37"/>
  <c r="F1695" i="38"/>
  <c r="B3216" i="37"/>
  <c r="F1696" i="38"/>
  <c r="B3217" i="37"/>
  <c r="F1694" i="38"/>
  <c r="B3203" i="37"/>
  <c r="F1693" i="38"/>
  <c r="B3202" i="37"/>
  <c r="F1584" i="38"/>
  <c r="B3167" i="37"/>
  <c r="F1572" i="38"/>
  <c r="B3162" i="37"/>
  <c r="Q57" i="17"/>
  <c r="B3168" i="37" s="1"/>
  <c r="O57" i="17"/>
  <c r="B3146" i="37" s="1"/>
  <c r="F1582" i="38"/>
  <c r="B3145" i="37"/>
  <c r="F1570" i="38"/>
  <c r="B3140" i="37"/>
  <c r="F1580" i="38"/>
  <c r="B3123" i="37"/>
  <c r="M57" i="17"/>
  <c r="B3124" i="37" s="1"/>
  <c r="F1568" i="38"/>
  <c r="B3118" i="37"/>
  <c r="F1578" i="38"/>
  <c r="B3101" i="37"/>
  <c r="F1566" i="38"/>
  <c r="B3096" i="37"/>
  <c r="F1576" i="38"/>
  <c r="B3079" i="37"/>
  <c r="F1564" i="38"/>
  <c r="B3074" i="37"/>
  <c r="G57" i="17"/>
  <c r="F1562" i="38"/>
  <c r="B3057" i="37"/>
  <c r="F1536" i="38"/>
  <c r="B2993" i="37"/>
  <c r="N42" i="17"/>
  <c r="F1539" i="38"/>
  <c r="B3026" i="37"/>
  <c r="F1537" i="38"/>
  <c r="B3004" i="37"/>
  <c r="F1557" i="38"/>
  <c r="B3046" i="37"/>
  <c r="F1556" i="38"/>
  <c r="B3045" i="37"/>
  <c r="F1540" i="38"/>
  <c r="B3037" i="37"/>
  <c r="F1538" i="38"/>
  <c r="B3015" i="37"/>
  <c r="F1555" i="38"/>
  <c r="B3044" i="37"/>
  <c r="H42" i="17"/>
  <c r="J42" i="17"/>
  <c r="F1558" i="38"/>
  <c r="B3047" i="37"/>
  <c r="R36" i="17"/>
  <c r="F1554" i="38" s="1"/>
  <c r="F1553" i="38"/>
  <c r="B3042" i="37"/>
  <c r="F1552" i="38"/>
  <c r="B3041" i="37"/>
  <c r="F1550" i="38"/>
  <c r="B3039" i="37"/>
  <c r="F1534" i="38"/>
  <c r="B3032" i="37"/>
  <c r="F1533" i="38"/>
  <c r="B3021" i="37"/>
  <c r="L42" i="17"/>
  <c r="F1532" i="38"/>
  <c r="B3010" i="37"/>
  <c r="F1531" i="38"/>
  <c r="B2999" i="37"/>
  <c r="F1507" i="38"/>
  <c r="B2963" i="37"/>
  <c r="F1523" i="38"/>
  <c r="B2971" i="37"/>
  <c r="F1505" i="38"/>
  <c r="B2941" i="37"/>
  <c r="F1525" i="38"/>
  <c r="B2973" i="37"/>
  <c r="F1504" i="38"/>
  <c r="B2930" i="37"/>
  <c r="F1506" i="38"/>
  <c r="B2952" i="37"/>
  <c r="F1524" i="38"/>
  <c r="B2972" i="37"/>
  <c r="F1503" i="38"/>
  <c r="B2919" i="37"/>
  <c r="F1522" i="38"/>
  <c r="B2970" i="37"/>
  <c r="N30" i="17"/>
  <c r="B2953" i="37" s="1"/>
  <c r="F1500" i="38"/>
  <c r="B2947" i="37"/>
  <c r="L30" i="17"/>
  <c r="B2942" i="37" s="1"/>
  <c r="F1499" i="38"/>
  <c r="B2936" i="37"/>
  <c r="F1501" i="38"/>
  <c r="B2958" i="37"/>
  <c r="F1497" i="38"/>
  <c r="B2914" i="37"/>
  <c r="H30" i="17"/>
  <c r="F1474" i="38"/>
  <c r="B2889" i="37"/>
  <c r="F1472" i="38"/>
  <c r="B2867" i="37"/>
  <c r="F1671" i="38"/>
  <c r="B3130" i="37"/>
  <c r="F1659" i="38"/>
  <c r="B3067" i="37"/>
  <c r="F1663" i="38"/>
  <c r="B3088" i="37"/>
  <c r="F1667" i="38"/>
  <c r="B3109" i="37"/>
  <c r="B3155" i="37"/>
  <c r="F1492" i="38"/>
  <c r="B2899" i="37"/>
  <c r="F1490" i="38"/>
  <c r="B2897" i="37"/>
  <c r="F1656" i="38"/>
  <c r="B3064" i="37"/>
  <c r="P56" i="17"/>
  <c r="B3156" i="37" s="1"/>
  <c r="B3152" i="37"/>
  <c r="F1658" i="38"/>
  <c r="B3066" i="37"/>
  <c r="F1662" i="38"/>
  <c r="B3087" i="37"/>
  <c r="F1674" i="38"/>
  <c r="B3133" i="37"/>
  <c r="B3154" i="37"/>
  <c r="F1470" i="38"/>
  <c r="B2845" i="37"/>
  <c r="F1473" i="38"/>
  <c r="B2878" i="37"/>
  <c r="F1471" i="38"/>
  <c r="B2856" i="37"/>
  <c r="F1661" i="38"/>
  <c r="B3086" i="37"/>
  <c r="H56" i="17"/>
  <c r="F1657" i="38"/>
  <c r="B3065" i="37"/>
  <c r="F1669" i="38"/>
  <c r="B3111" i="37"/>
  <c r="N56" i="17"/>
  <c r="B3134" i="37" s="1"/>
  <c r="F1673" i="38"/>
  <c r="B3132" i="37"/>
  <c r="B3153" i="37"/>
  <c r="F1491" i="38"/>
  <c r="B2898" i="37"/>
  <c r="F1666" i="38"/>
  <c r="B3108" i="37"/>
  <c r="F1489" i="38"/>
  <c r="B2896" i="37"/>
  <c r="F1664" i="38"/>
  <c r="B3089" i="37"/>
  <c r="F1668" i="38"/>
  <c r="B3110" i="37"/>
  <c r="F1672" i="38"/>
  <c r="B3131" i="37"/>
  <c r="F1641" i="38"/>
  <c r="B3125" i="37"/>
  <c r="F1637" i="38"/>
  <c r="B3104" i="37"/>
  <c r="F1647" i="38"/>
  <c r="B3148" i="37"/>
  <c r="F1636" i="38"/>
  <c r="B3103" i="37"/>
  <c r="F1646" i="38"/>
  <c r="B3147" i="37"/>
  <c r="F1642" i="38"/>
  <c r="B3126" i="37"/>
  <c r="F1467" i="38"/>
  <c r="B2873" i="37"/>
  <c r="F1465" i="38"/>
  <c r="B2851" i="37"/>
  <c r="F1629" i="38"/>
  <c r="B3062" i="37"/>
  <c r="F1649" i="38"/>
  <c r="B3150" i="37"/>
  <c r="F1638" i="38"/>
  <c r="B3105" i="37"/>
  <c r="N18" i="17"/>
  <c r="J18" i="17"/>
  <c r="F1628" i="38"/>
  <c r="B3061" i="37"/>
  <c r="F1648" i="38"/>
  <c r="B3149" i="37"/>
  <c r="F1644" i="38"/>
  <c r="B3128" i="37"/>
  <c r="F1486" i="38"/>
  <c r="B2893" i="37"/>
  <c r="F1468" i="38"/>
  <c r="B2884" i="37"/>
  <c r="F1466" i="38"/>
  <c r="B2862" i="37"/>
  <c r="F1643" i="38"/>
  <c r="B3127" i="37"/>
  <c r="F1487" i="38"/>
  <c r="B2894" i="37"/>
  <c r="F1639" i="38"/>
  <c r="B3106" i="37"/>
  <c r="F1626" i="38"/>
  <c r="B3059" i="37"/>
  <c r="H18" i="17"/>
  <c r="F1484" i="38"/>
  <c r="B2891" i="37"/>
  <c r="F1634" i="38"/>
  <c r="B3084" i="37"/>
  <c r="F1520" i="38"/>
  <c r="B2968" i="37"/>
  <c r="F1633" i="38"/>
  <c r="B3083" i="37"/>
  <c r="F1519" i="38"/>
  <c r="B2967" i="37"/>
  <c r="F1518" i="38"/>
  <c r="B2966" i="37"/>
  <c r="F1632" i="38"/>
  <c r="B3082" i="37"/>
  <c r="J30" i="17"/>
  <c r="F1512" i="38" s="1"/>
  <c r="F1498" i="38"/>
  <c r="B2925" i="37"/>
  <c r="F1517" i="38"/>
  <c r="B2965" i="37"/>
  <c r="J51" i="17"/>
  <c r="F1635" i="38" s="1"/>
  <c r="F1631" i="38"/>
  <c r="B3081" i="37"/>
  <c r="F1530" i="38"/>
  <c r="B2988" i="37"/>
  <c r="F1551" i="38"/>
  <c r="B3040" i="37"/>
  <c r="H51" i="17"/>
  <c r="F1630" i="38" s="1"/>
  <c r="F1627" i="38"/>
  <c r="B3060" i="37"/>
  <c r="F1485" i="38"/>
  <c r="B2892" i="37"/>
  <c r="F1464" i="38"/>
  <c r="B2840" i="37"/>
  <c r="B2825" i="37"/>
  <c r="B2824" i="37"/>
  <c r="B2823" i="37"/>
  <c r="B2822" i="37"/>
  <c r="B2821" i="37"/>
  <c r="B2820" i="37"/>
  <c r="B2819" i="37"/>
  <c r="B2818" i="37"/>
  <c r="F1449" i="38"/>
  <c r="B2816" i="37"/>
  <c r="B2817" i="37"/>
  <c r="F1447" i="38"/>
  <c r="B2805" i="37"/>
  <c r="B2804" i="37"/>
  <c r="B2803" i="37"/>
  <c r="F1443" i="38"/>
  <c r="B2801" i="37"/>
  <c r="F1441" i="38"/>
  <c r="B2795" i="37"/>
  <c r="B2794" i="37"/>
  <c r="B2793" i="37"/>
  <c r="D38" i="12"/>
  <c r="F1437" i="38"/>
  <c r="B2791" i="37"/>
  <c r="F37" i="38"/>
  <c r="B42" i="37"/>
  <c r="F36" i="38"/>
  <c r="B41" i="37"/>
  <c r="J22" i="27"/>
  <c r="F1429" i="38"/>
  <c r="B2775" i="37"/>
  <c r="F1426" i="38"/>
  <c r="B2771" i="37"/>
  <c r="F1422" i="38"/>
  <c r="B2767" i="37"/>
  <c r="B2765" i="37"/>
  <c r="F1246" i="38"/>
  <c r="B2414" i="37"/>
  <c r="F1242" i="38"/>
  <c r="B2402" i="37"/>
  <c r="K10" i="5"/>
  <c r="F1230" i="38"/>
  <c r="B2385" i="37"/>
  <c r="F1231" i="38"/>
  <c r="B2387" i="37"/>
  <c r="C17" i="11"/>
  <c r="F1232" i="38"/>
  <c r="B2389" i="37"/>
  <c r="J15" i="11"/>
  <c r="F1235" i="38"/>
  <c r="B2390" i="37"/>
  <c r="D17" i="11"/>
  <c r="F1224" i="38"/>
  <c r="B2379" i="37"/>
  <c r="L10" i="11"/>
  <c r="F1227" i="38"/>
  <c r="B2380" i="37"/>
  <c r="B5632" i="37"/>
  <c r="F1223" i="38"/>
  <c r="F3079" i="38"/>
  <c r="B2377" i="37"/>
  <c r="F1202" i="38"/>
  <c r="B2344" i="37"/>
  <c r="F1207" i="38"/>
  <c r="B2362" i="37"/>
  <c r="F1201" i="38"/>
  <c r="B2339" i="37"/>
  <c r="F1208" i="38"/>
  <c r="B2363" i="37"/>
  <c r="F1200" i="38"/>
  <c r="B2334" i="37"/>
  <c r="F1209" i="38"/>
  <c r="B2364" i="37"/>
  <c r="L46" i="3"/>
  <c r="B2371" i="37" s="1"/>
  <c r="F1210" i="38"/>
  <c r="B2365" i="37"/>
  <c r="F1181" i="38"/>
  <c r="B2291" i="37"/>
  <c r="L37" i="3"/>
  <c r="B2327" i="37" s="1"/>
  <c r="F1190" i="38"/>
  <c r="B2321" i="37"/>
  <c r="F1182" i="38"/>
  <c r="B2296" i="37"/>
  <c r="F1188" i="38"/>
  <c r="B2319" i="37"/>
  <c r="F1183" i="38"/>
  <c r="B2301" i="37"/>
  <c r="L36" i="3"/>
  <c r="B2326" i="37" s="1"/>
  <c r="F1189" i="38"/>
  <c r="B2320" i="37"/>
  <c r="F1191" i="38"/>
  <c r="B2322" i="37"/>
  <c r="L28" i="3"/>
  <c r="B2283" i="37" s="1"/>
  <c r="F1170" i="38"/>
  <c r="B2277" i="37"/>
  <c r="F3089" i="38"/>
  <c r="F1163" i="38"/>
  <c r="B2253" i="37"/>
  <c r="F1164" i="38"/>
  <c r="B2258" i="37"/>
  <c r="F1169" i="38"/>
  <c r="B2276" i="37"/>
  <c r="F1171" i="38"/>
  <c r="F1177" i="38"/>
  <c r="B2278" i="37"/>
  <c r="F1172" i="38"/>
  <c r="B2279" i="37"/>
  <c r="F1152" i="38"/>
  <c r="B2239" i="37"/>
  <c r="F1151" i="38"/>
  <c r="B2238" i="37"/>
  <c r="F1145" i="38"/>
  <c r="B2215" i="37"/>
  <c r="F1146" i="38"/>
  <c r="B2220" i="37"/>
  <c r="L20" i="3"/>
  <c r="B2245" i="37" s="1"/>
  <c r="L21" i="3"/>
  <c r="B2246" i="37" s="1"/>
  <c r="F1153" i="38"/>
  <c r="B2240" i="37"/>
  <c r="F1144" i="38"/>
  <c r="B2210" i="37"/>
  <c r="F1154" i="38"/>
  <c r="B2241" i="37"/>
  <c r="F1127" i="38"/>
  <c r="B2177" i="37"/>
  <c r="L14" i="3"/>
  <c r="B2204" i="37" s="1"/>
  <c r="F1135" i="38"/>
  <c r="B2198" i="37"/>
  <c r="F1132" i="38"/>
  <c r="B2195" i="37"/>
  <c r="L13" i="3"/>
  <c r="B2203" i="37" s="1"/>
  <c r="F1134" i="38"/>
  <c r="B2197" i="37"/>
  <c r="F1133" i="38"/>
  <c r="B2196" i="37"/>
  <c r="F1126" i="38"/>
  <c r="B2172" i="37"/>
  <c r="F1110" i="38"/>
  <c r="B2154" i="37"/>
  <c r="F1113" i="38"/>
  <c r="B2157" i="37"/>
  <c r="L29" i="2"/>
  <c r="B2162" i="37" s="1"/>
  <c r="F1112" i="38"/>
  <c r="B2156" i="37"/>
  <c r="F1091" i="38"/>
  <c r="B2111" i="37"/>
  <c r="L21" i="2"/>
  <c r="B2119" i="37" s="1"/>
  <c r="F1093" i="38"/>
  <c r="B2113" i="37"/>
  <c r="F1094" i="38"/>
  <c r="B2114" i="37"/>
  <c r="F1105" i="38"/>
  <c r="B2136" i="37"/>
  <c r="L28" i="2"/>
  <c r="F1111" i="38"/>
  <c r="B2155" i="37"/>
  <c r="F1104" i="38"/>
  <c r="B2131" i="37"/>
  <c r="F1103" i="38"/>
  <c r="B2126" i="37"/>
  <c r="F1086" i="38"/>
  <c r="B2093" i="37"/>
  <c r="L20" i="2"/>
  <c r="F1092" i="38"/>
  <c r="B2112" i="37"/>
  <c r="F1085" i="38"/>
  <c r="B2088" i="37"/>
  <c r="F1084" i="38"/>
  <c r="B2083" i="37"/>
  <c r="F1072" i="38"/>
  <c r="B2068" i="37"/>
  <c r="L11" i="2"/>
  <c r="F1073" i="38"/>
  <c r="B2069" i="37"/>
  <c r="D33" i="2"/>
  <c r="B2166" i="37" s="1"/>
  <c r="F1067" i="38"/>
  <c r="B2050" i="37"/>
  <c r="L12" i="2"/>
  <c r="F1079" i="38" s="1"/>
  <c r="L13" i="2"/>
  <c r="B2076" i="37" s="1"/>
  <c r="F1074" i="38"/>
  <c r="B2070" i="37"/>
  <c r="L14" i="2"/>
  <c r="B2077" i="37" s="1"/>
  <c r="F1075" i="38"/>
  <c r="B2071" i="37"/>
  <c r="F1066" i="38"/>
  <c r="B2045" i="37"/>
  <c r="F1050" i="38"/>
  <c r="B2027" i="37"/>
  <c r="F1051" i="38"/>
  <c r="B2028" i="37"/>
  <c r="L20" i="1"/>
  <c r="B2034" i="37" s="1"/>
  <c r="F1053" i="38"/>
  <c r="B2030" i="37"/>
  <c r="F1045" i="38"/>
  <c r="B2009" i="37"/>
  <c r="L21" i="1"/>
  <c r="F1058" i="38" s="1"/>
  <c r="F1052" i="38"/>
  <c r="B2029" i="37"/>
  <c r="F1044" i="38"/>
  <c r="B2004" i="37"/>
  <c r="F1043" i="38"/>
  <c r="B1999" i="37"/>
  <c r="F1034" i="38"/>
  <c r="B1987" i="37"/>
  <c r="L13" i="1"/>
  <c r="B1992" i="37" s="1"/>
  <c r="F1033" i="38"/>
  <c r="B1986" i="37"/>
  <c r="L12" i="1"/>
  <c r="F1032" i="38"/>
  <c r="B1985" i="37"/>
  <c r="F1031" i="38"/>
  <c r="B1984" i="37"/>
  <c r="D25" i="1"/>
  <c r="B2039" i="37" s="1"/>
  <c r="F1026" i="38"/>
  <c r="B1966" i="37"/>
  <c r="F1025" i="38"/>
  <c r="B1961" i="37"/>
  <c r="F1005" i="38"/>
  <c r="B1926" i="37"/>
  <c r="F1011" i="38"/>
  <c r="B1945" i="37"/>
  <c r="F1004" i="38"/>
  <c r="B1922" i="37"/>
  <c r="F1006" i="38"/>
  <c r="B1930" i="37"/>
  <c r="F1012" i="38"/>
  <c r="B1946" i="37"/>
  <c r="L28" i="34"/>
  <c r="B1952" i="37" s="1"/>
  <c r="F1013" i="38"/>
  <c r="B1947" i="37"/>
  <c r="L20" i="34"/>
  <c r="B1917" i="37" s="1"/>
  <c r="F996" i="38"/>
  <c r="B1912" i="37"/>
  <c r="F994" i="38"/>
  <c r="B1910" i="37"/>
  <c r="F989" i="38"/>
  <c r="B1895" i="37"/>
  <c r="F995" i="38"/>
  <c r="B1911" i="37"/>
  <c r="F988" i="38"/>
  <c r="B1891" i="37"/>
  <c r="F987" i="38"/>
  <c r="B1887" i="37"/>
  <c r="L13" i="34"/>
  <c r="B1882" i="37" s="1"/>
  <c r="F979" i="38"/>
  <c r="B1877" i="37"/>
  <c r="F978" i="38"/>
  <c r="B1876" i="37"/>
  <c r="F972" i="38"/>
  <c r="B1860" i="37"/>
  <c r="J14" i="34"/>
  <c r="B1878" i="37" s="1"/>
  <c r="F977" i="38"/>
  <c r="B1875" i="37"/>
  <c r="L11" i="34"/>
  <c r="F971" i="38"/>
  <c r="B1856" i="37"/>
  <c r="B1845" i="37"/>
  <c r="F948" i="38"/>
  <c r="B1811" i="37"/>
  <c r="F950" i="38"/>
  <c r="B1821" i="37"/>
  <c r="F962" i="38"/>
  <c r="F956" i="38"/>
  <c r="B1840" i="37"/>
  <c r="L45" i="15"/>
  <c r="B1847" i="37" s="1"/>
  <c r="F957" i="38"/>
  <c r="B1841" i="37"/>
  <c r="F955" i="38"/>
  <c r="B1839" i="37"/>
  <c r="F949" i="38"/>
  <c r="B1816" i="37"/>
  <c r="F958" i="38"/>
  <c r="B1842" i="37"/>
  <c r="L38" i="15"/>
  <c r="B1805" i="37" s="1"/>
  <c r="F939" i="38"/>
  <c r="B1799" i="37"/>
  <c r="F938" i="38"/>
  <c r="B1798" i="37"/>
  <c r="F930" i="38"/>
  <c r="B1773" i="37"/>
  <c r="F936" i="38"/>
  <c r="B1796" i="37"/>
  <c r="F929" i="38"/>
  <c r="B1768" i="37"/>
  <c r="F931" i="38"/>
  <c r="B1778" i="37"/>
  <c r="L36" i="15"/>
  <c r="B1803" i="37" s="1"/>
  <c r="F937" i="38"/>
  <c r="B1797" i="37"/>
  <c r="F917" i="38"/>
  <c r="B1753" i="37"/>
  <c r="F912" i="38"/>
  <c r="B1735" i="37"/>
  <c r="F920" i="38"/>
  <c r="B1756" i="37"/>
  <c r="F911" i="38"/>
  <c r="B1730" i="37"/>
  <c r="L28" i="15"/>
  <c r="B1760" i="37" s="1"/>
  <c r="F918" i="38"/>
  <c r="B1754" i="37"/>
  <c r="L27" i="15"/>
  <c r="F919" i="38"/>
  <c r="B1755" i="37"/>
  <c r="F892" i="38"/>
  <c r="B1687" i="37"/>
  <c r="L22" i="15"/>
  <c r="B1724" i="37" s="1"/>
  <c r="F902" i="38"/>
  <c r="B1718" i="37"/>
  <c r="F899" i="38"/>
  <c r="B1715" i="37"/>
  <c r="L20" i="15"/>
  <c r="B1722" i="37" s="1"/>
  <c r="F900" i="38"/>
  <c r="B1716" i="37"/>
  <c r="F893" i="38"/>
  <c r="B1692" i="37"/>
  <c r="F894" i="38"/>
  <c r="B1697" i="37"/>
  <c r="F901" i="38"/>
  <c r="B1717" i="37"/>
  <c r="F880" i="38"/>
  <c r="B1672" i="37"/>
  <c r="L12" i="15"/>
  <c r="F881" i="38"/>
  <c r="B1673" i="37"/>
  <c r="L11" i="15"/>
  <c r="B1678" i="37" s="1"/>
  <c r="L14" i="15"/>
  <c r="B1681" i="37" s="1"/>
  <c r="F883" i="38"/>
  <c r="B1675" i="37"/>
  <c r="F882" i="38"/>
  <c r="B1674" i="37"/>
  <c r="F875" i="38"/>
  <c r="B1654" i="37"/>
  <c r="F874" i="38"/>
  <c r="B1649" i="37"/>
  <c r="F832" i="38"/>
  <c r="B1560" i="37"/>
  <c r="F853" i="38"/>
  <c r="B1613" i="37"/>
  <c r="F851" i="38"/>
  <c r="B1603" i="37"/>
  <c r="F852" i="38"/>
  <c r="B1608" i="37"/>
  <c r="F796" i="38"/>
  <c r="B1484" i="37"/>
  <c r="F797" i="38"/>
  <c r="B1489" i="37"/>
  <c r="F795" i="38"/>
  <c r="B1479" i="37"/>
  <c r="F815" i="38"/>
  <c r="B1527" i="37"/>
  <c r="F814" i="38"/>
  <c r="B1522" i="37"/>
  <c r="F833" i="38"/>
  <c r="B1565" i="37"/>
  <c r="F834" i="38"/>
  <c r="B1570" i="37"/>
  <c r="L44" i="4"/>
  <c r="B1638" i="37" s="1"/>
  <c r="F859" i="38"/>
  <c r="B1632" i="37"/>
  <c r="F860" i="38"/>
  <c r="B1633" i="37"/>
  <c r="F858" i="38"/>
  <c r="B1631" i="37"/>
  <c r="L46" i="4"/>
  <c r="B1640" i="37" s="1"/>
  <c r="F861" i="38"/>
  <c r="B1634" i="37"/>
  <c r="F839" i="38"/>
  <c r="B1588" i="37"/>
  <c r="L37" i="4"/>
  <c r="B1596" i="37" s="1"/>
  <c r="F841" i="38"/>
  <c r="B1590" i="37"/>
  <c r="F840" i="38"/>
  <c r="B1589" i="37"/>
  <c r="L36" i="4"/>
  <c r="B1595" i="37" s="1"/>
  <c r="F842" i="38"/>
  <c r="B1591" i="37"/>
  <c r="F820" i="38"/>
  <c r="B1545" i="37"/>
  <c r="L27" i="4"/>
  <c r="L28" i="4"/>
  <c r="B1552" i="37" s="1"/>
  <c r="F821" i="38"/>
  <c r="B1546" i="37"/>
  <c r="F822" i="38"/>
  <c r="B1547" i="37"/>
  <c r="L30" i="4"/>
  <c r="B1554" i="37" s="1"/>
  <c r="F823" i="38"/>
  <c r="B1548" i="37"/>
  <c r="F802" i="38"/>
  <c r="B1507" i="37"/>
  <c r="L20" i="4"/>
  <c r="B1514" i="37" s="1"/>
  <c r="F803" i="38"/>
  <c r="B1508" i="37"/>
  <c r="F804" i="38"/>
  <c r="B1509" i="37"/>
  <c r="F805" i="38"/>
  <c r="B1510" i="37"/>
  <c r="F783" i="38"/>
  <c r="B1464" i="37"/>
  <c r="F786" i="38"/>
  <c r="B1467" i="37"/>
  <c r="F778" i="38"/>
  <c r="B1446" i="37"/>
  <c r="F785" i="38"/>
  <c r="B1466" i="37"/>
  <c r="L12" i="4"/>
  <c r="B1471" i="37" s="1"/>
  <c r="F784" i="38"/>
  <c r="B1465" i="37"/>
  <c r="F777" i="38"/>
  <c r="B1441" i="37"/>
  <c r="F700" i="38"/>
  <c r="B1281" i="37"/>
  <c r="L28" i="10"/>
  <c r="B1344" i="37" s="1"/>
  <c r="F724" i="38"/>
  <c r="B1338" i="37"/>
  <c r="F736" i="38"/>
  <c r="B1357" i="37"/>
  <c r="F744" i="38"/>
  <c r="B1382" i="37"/>
  <c r="F735" i="38"/>
  <c r="B1352" i="37"/>
  <c r="F755" i="38"/>
  <c r="B1400" i="37"/>
  <c r="F737" i="38"/>
  <c r="B1362" i="37"/>
  <c r="L37" i="10"/>
  <c r="B1388" i="37" s="1"/>
  <c r="F762" i="38"/>
  <c r="B1424" i="37"/>
  <c r="L38" i="10"/>
  <c r="B1389" i="37" s="1"/>
  <c r="F745" i="38"/>
  <c r="B1383" i="37"/>
  <c r="F726" i="38"/>
  <c r="B1340" i="37"/>
  <c r="L22" i="10"/>
  <c r="B1308" i="37" s="1"/>
  <c r="F708" i="38"/>
  <c r="B1302" i="37"/>
  <c r="L14" i="10"/>
  <c r="B1265" i="37" s="1"/>
  <c r="F689" i="38"/>
  <c r="B1259" i="37"/>
  <c r="F699" i="38"/>
  <c r="B1276" i="37"/>
  <c r="F764" i="38"/>
  <c r="B1426" i="37"/>
  <c r="L36" i="10"/>
  <c r="B1387" i="37" s="1"/>
  <c r="F743" i="38"/>
  <c r="B1381" i="37"/>
  <c r="L20" i="10"/>
  <c r="B1306" i="37" s="1"/>
  <c r="F706" i="38"/>
  <c r="B1300" i="37"/>
  <c r="F698" i="38"/>
  <c r="B1271" i="37"/>
  <c r="F718" i="38"/>
  <c r="B1319" i="37"/>
  <c r="L45" i="10"/>
  <c r="B1431" i="37" s="1"/>
  <c r="F763" i="38"/>
  <c r="B1425" i="37"/>
  <c r="F725" i="38"/>
  <c r="B1339" i="37"/>
  <c r="F707" i="38"/>
  <c r="B1301" i="37"/>
  <c r="F754" i="38"/>
  <c r="B1395" i="37"/>
  <c r="F756" i="38"/>
  <c r="B1405" i="37"/>
  <c r="L46" i="10"/>
  <c r="B1432" i="37" s="1"/>
  <c r="F761" i="38"/>
  <c r="B1423" i="37"/>
  <c r="F742" i="38"/>
  <c r="B1380" i="37"/>
  <c r="F723" i="38"/>
  <c r="B1337" i="37"/>
  <c r="F705" i="38"/>
  <c r="B1299" i="37"/>
  <c r="F717" i="38"/>
  <c r="B1314" i="37"/>
  <c r="L12" i="10"/>
  <c r="B1263" i="37" s="1"/>
  <c r="F687" i="38"/>
  <c r="B1257" i="37"/>
  <c r="L13" i="10"/>
  <c r="B1264" i="37" s="1"/>
  <c r="F688" i="38"/>
  <c r="B1258" i="37"/>
  <c r="F681" i="38"/>
  <c r="B1238" i="37"/>
  <c r="F686" i="38"/>
  <c r="B1256" i="37"/>
  <c r="F680" i="38"/>
  <c r="B1233" i="37"/>
  <c r="F665" i="38"/>
  <c r="B1216" i="37"/>
  <c r="L46" i="9"/>
  <c r="B1224" i="37" s="1"/>
  <c r="F667" i="38"/>
  <c r="B1218" i="37"/>
  <c r="F666" i="38"/>
  <c r="B1217" i="37"/>
  <c r="L45" i="9"/>
  <c r="B1223" i="37" s="1"/>
  <c r="F657" i="38"/>
  <c r="B1187" i="37"/>
  <c r="F659" i="38"/>
  <c r="B1197" i="37"/>
  <c r="F664" i="38"/>
  <c r="B1215" i="37"/>
  <c r="F658" i="38"/>
  <c r="B1192" i="37"/>
  <c r="L36" i="9"/>
  <c r="B1179" i="37" s="1"/>
  <c r="F646" i="38"/>
  <c r="B1173" i="37"/>
  <c r="F647" i="38"/>
  <c r="B1174" i="37"/>
  <c r="L38" i="9"/>
  <c r="B1181" i="37" s="1"/>
  <c r="F648" i="38"/>
  <c r="B1175" i="37"/>
  <c r="F639" i="38"/>
  <c r="B1149" i="37"/>
  <c r="F645" i="38"/>
  <c r="F651" i="38"/>
  <c r="B1172" i="37"/>
  <c r="F638" i="38"/>
  <c r="B1144" i="37"/>
  <c r="F640" i="38"/>
  <c r="B1154" i="37"/>
  <c r="F627" i="38"/>
  <c r="B1130" i="37"/>
  <c r="F3085" i="38"/>
  <c r="F620" i="38"/>
  <c r="B1106" i="37"/>
  <c r="F621" i="38"/>
  <c r="B1111" i="37"/>
  <c r="L30" i="9"/>
  <c r="B1138" i="37" s="1"/>
  <c r="F629" i="38"/>
  <c r="B1132" i="37"/>
  <c r="F628" i="38"/>
  <c r="B1131" i="37"/>
  <c r="L29" i="9"/>
  <c r="B1137" i="37" s="1"/>
  <c r="F626" i="38"/>
  <c r="B1129" i="37"/>
  <c r="L21" i="9"/>
  <c r="B1099" i="37" s="1"/>
  <c r="F610" i="38"/>
  <c r="B1093" i="37"/>
  <c r="L22" i="9"/>
  <c r="B1100" i="37" s="1"/>
  <c r="F611" i="38"/>
  <c r="B1094" i="37"/>
  <c r="L20" i="9"/>
  <c r="B1098" i="37" s="1"/>
  <c r="F609" i="38"/>
  <c r="B1092" i="37"/>
  <c r="F601" i="38"/>
  <c r="B1063" i="37"/>
  <c r="F608" i="38"/>
  <c r="B1091" i="37"/>
  <c r="F602" i="38"/>
  <c r="B1068" i="37"/>
  <c r="F603" i="38"/>
  <c r="B1073" i="37"/>
  <c r="F584" i="38"/>
  <c r="B1030" i="37"/>
  <c r="L14" i="9"/>
  <c r="B1057" i="37" s="1"/>
  <c r="F592" i="38"/>
  <c r="B1051" i="37"/>
  <c r="F591" i="38"/>
  <c r="B1050" i="37"/>
  <c r="F589" i="38"/>
  <c r="B1048" i="37"/>
  <c r="F590" i="38"/>
  <c r="B1049" i="37"/>
  <c r="B5624" i="37"/>
  <c r="F3071" i="38"/>
  <c r="F583" i="38"/>
  <c r="B1025" i="37"/>
  <c r="L46" i="8"/>
  <c r="B1016" i="37" s="1"/>
  <c r="F570" i="38"/>
  <c r="B1010" i="37"/>
  <c r="F567" i="38"/>
  <c r="B1007" i="37"/>
  <c r="L43" i="8"/>
  <c r="L44" i="8"/>
  <c r="B1014" i="37" s="1"/>
  <c r="F568" i="38"/>
  <c r="B1008" i="37"/>
  <c r="F569" i="38"/>
  <c r="F575" i="38"/>
  <c r="B1009" i="37"/>
  <c r="F548" i="38"/>
  <c r="B961" i="37"/>
  <c r="L35" i="8"/>
  <c r="F551" i="38"/>
  <c r="B964" i="37"/>
  <c r="F549" i="38"/>
  <c r="B962" i="37"/>
  <c r="F550" i="38"/>
  <c r="F556" i="38"/>
  <c r="B963" i="37"/>
  <c r="F529" i="38"/>
  <c r="F535" i="38"/>
  <c r="B915" i="37"/>
  <c r="L28" i="8"/>
  <c r="B922" i="37" s="1"/>
  <c r="F530" i="38"/>
  <c r="B916" i="37"/>
  <c r="L30" i="8"/>
  <c r="B924" i="37" s="1"/>
  <c r="F532" i="38"/>
  <c r="B918" i="37"/>
  <c r="L29" i="8"/>
  <c r="B923" i="37" s="1"/>
  <c r="F531" i="38"/>
  <c r="B917" i="37"/>
  <c r="B5640" i="37"/>
  <c r="F514" i="38"/>
  <c r="B878" i="37"/>
  <c r="F513" i="38"/>
  <c r="B877" i="37"/>
  <c r="F518" i="38"/>
  <c r="F512" i="38"/>
  <c r="B876" i="37"/>
  <c r="F511" i="38"/>
  <c r="B875" i="37"/>
  <c r="L14" i="8"/>
  <c r="B838" i="37" s="1"/>
  <c r="F495" i="38"/>
  <c r="B832" i="37"/>
  <c r="L13" i="8"/>
  <c r="B837" i="37" s="1"/>
  <c r="F494" i="38"/>
  <c r="B831" i="37"/>
  <c r="L12" i="8"/>
  <c r="B836" i="37" s="1"/>
  <c r="F493" i="38"/>
  <c r="B830" i="37"/>
  <c r="F492" i="38"/>
  <c r="B829" i="37"/>
  <c r="B11" i="19"/>
  <c r="B1019" i="37"/>
  <c r="F580" i="38"/>
  <c r="B1018" i="37"/>
  <c r="F579" i="38"/>
  <c r="B5623" i="37"/>
  <c r="B5639" i="37"/>
  <c r="L46" i="7"/>
  <c r="B795" i="37" s="1"/>
  <c r="F473" i="38"/>
  <c r="B789" i="37"/>
  <c r="B792" i="37"/>
  <c r="F470" i="38"/>
  <c r="F476" i="38"/>
  <c r="B786" i="37"/>
  <c r="L20" i="7"/>
  <c r="B661" i="37" s="1"/>
  <c r="F415" i="38"/>
  <c r="B655" i="37"/>
  <c r="F414" i="38"/>
  <c r="B654" i="37"/>
  <c r="L19" i="7"/>
  <c r="F398" i="38"/>
  <c r="B611" i="37"/>
  <c r="L14" i="7"/>
  <c r="B617" i="37" s="1"/>
  <c r="F397" i="38"/>
  <c r="B610" i="37"/>
  <c r="L13" i="7"/>
  <c r="B616" i="37" s="1"/>
  <c r="L12" i="7"/>
  <c r="B615" i="37" s="1"/>
  <c r="F396" i="38"/>
  <c r="B609" i="37"/>
  <c r="L11" i="7"/>
  <c r="F395" i="38"/>
  <c r="B608" i="37"/>
  <c r="F358" i="38"/>
  <c r="B524" i="37"/>
  <c r="F357" i="38"/>
  <c r="B513" i="37"/>
  <c r="F356" i="38"/>
  <c r="B502" i="37"/>
  <c r="J20" i="6"/>
  <c r="F247" i="38"/>
  <c r="B223" i="37"/>
  <c r="B5621" i="37"/>
  <c r="F239" i="38"/>
  <c r="B168" i="37"/>
  <c r="F238" i="38"/>
  <c r="B167" i="37"/>
  <c r="F237" i="38"/>
  <c r="B166" i="37"/>
  <c r="F236" i="38"/>
  <c r="B165" i="37"/>
  <c r="F235" i="38"/>
  <c r="B164" i="37"/>
  <c r="F234" i="38"/>
  <c r="B163" i="37"/>
  <c r="F233" i="38"/>
  <c r="B162" i="37"/>
  <c r="F232" i="38"/>
  <c r="B161" i="37"/>
  <c r="F231" i="38"/>
  <c r="B160" i="37"/>
  <c r="F230" i="38"/>
  <c r="B159" i="37"/>
  <c r="F229" i="38"/>
  <c r="B158" i="37"/>
  <c r="F228" i="38"/>
  <c r="B109" i="37"/>
  <c r="F75" i="38"/>
  <c r="F74" i="38"/>
  <c r="F73" i="38"/>
  <c r="M11" i="26"/>
  <c r="F94" i="38" s="1"/>
  <c r="F72" i="38"/>
  <c r="K11" i="26"/>
  <c r="F92" i="38" s="1"/>
  <c r="F71" i="38"/>
  <c r="F70" i="38"/>
  <c r="J11" i="26"/>
  <c r="F91" i="38" s="1"/>
  <c r="I11" i="26"/>
  <c r="F90" i="38" s="1"/>
  <c r="F69" i="38"/>
  <c r="F89" i="38"/>
  <c r="F68" i="38"/>
  <c r="F51" i="38"/>
  <c r="B80" i="37"/>
  <c r="B86" i="37"/>
  <c r="F35" i="38"/>
  <c r="B38" i="37"/>
  <c r="B10" i="19"/>
  <c r="B798" i="37"/>
  <c r="F483" i="38"/>
  <c r="B797" i="37"/>
  <c r="F482" i="38"/>
  <c r="B5622" i="37"/>
  <c r="C48" i="22"/>
  <c r="C47" i="22"/>
  <c r="O43" i="18"/>
  <c r="D79" i="22"/>
  <c r="D80" i="22"/>
  <c r="O175" i="22"/>
  <c r="O176" i="22"/>
  <c r="B5349" i="37" s="1"/>
  <c r="C49" i="4"/>
  <c r="B1642" i="37" s="1"/>
  <c r="D49" i="15"/>
  <c r="F968" i="38" s="1"/>
  <c r="F16" i="12"/>
  <c r="D31" i="34"/>
  <c r="I73" i="25"/>
  <c r="B2689" i="37" s="1"/>
  <c r="K12" i="5"/>
  <c r="B2422" i="37" s="1"/>
  <c r="I15" i="5"/>
  <c r="B2419" i="37" s="1"/>
  <c r="J42" i="25"/>
  <c r="I46" i="25"/>
  <c r="F1325" i="38" s="1"/>
  <c r="L11" i="3"/>
  <c r="J15" i="3"/>
  <c r="B2199" i="37" s="1"/>
  <c r="J31" i="3"/>
  <c r="B2280" i="37" s="1"/>
  <c r="L27" i="3"/>
  <c r="L43" i="3"/>
  <c r="J47" i="3"/>
  <c r="P51" i="17"/>
  <c r="F1650" i="38" s="1"/>
  <c r="J77" i="27"/>
  <c r="B98" i="37" s="1"/>
  <c r="J28" i="25"/>
  <c r="B2540" i="37" s="1"/>
  <c r="I32" i="25"/>
  <c r="H47" i="22"/>
  <c r="C49" i="15"/>
  <c r="B1850" i="37" s="1"/>
  <c r="H18" i="13"/>
  <c r="H19" i="13" s="1"/>
  <c r="N144" i="22"/>
  <c r="B5207" i="37" s="1"/>
  <c r="N143" i="22"/>
  <c r="AE43" i="18"/>
  <c r="P30" i="17"/>
  <c r="B2964" i="37" s="1"/>
  <c r="K57" i="17"/>
  <c r="B3102" i="37" s="1"/>
  <c r="R12" i="17"/>
  <c r="G175" i="22"/>
  <c r="G176" i="22"/>
  <c r="J11" i="11"/>
  <c r="F1228" i="38" s="1"/>
  <c r="L80" i="22"/>
  <c r="L79" i="22"/>
  <c r="F143" i="22"/>
  <c r="F144" i="22"/>
  <c r="AB9" i="26"/>
  <c r="J29" i="34"/>
  <c r="P48" i="22"/>
  <c r="J47" i="22"/>
  <c r="Q80" i="22"/>
  <c r="I80" i="22"/>
  <c r="M144" i="22"/>
  <c r="B5200" i="37" s="1"/>
  <c r="K144" i="22"/>
  <c r="B5186" i="37" s="1"/>
  <c r="E143" i="22"/>
  <c r="C144" i="22"/>
  <c r="F175" i="22"/>
  <c r="D176" i="22"/>
  <c r="B5260" i="37" s="1"/>
  <c r="C49" i="9"/>
  <c r="B1226" i="37" s="1"/>
  <c r="D49" i="10"/>
  <c r="F774" i="38" s="1"/>
  <c r="L18" i="17"/>
  <c r="L14" i="11"/>
  <c r="E54" i="25"/>
  <c r="I15" i="22"/>
  <c r="M48" i="22"/>
  <c r="E48" i="22"/>
  <c r="N80" i="22"/>
  <c r="F2436" i="38" s="1"/>
  <c r="H79" i="22"/>
  <c r="P144" i="22"/>
  <c r="B5221" i="37" s="1"/>
  <c r="H144" i="22"/>
  <c r="B5159" i="37" s="1"/>
  <c r="J176" i="22"/>
  <c r="J31" i="7"/>
  <c r="J47" i="9"/>
  <c r="F668" i="38" s="1"/>
  <c r="J15" i="9"/>
  <c r="J23" i="10"/>
  <c r="B1303" i="37" s="1"/>
  <c r="J31" i="4"/>
  <c r="F817" i="38" s="1"/>
  <c r="AM43" i="18"/>
  <c r="L56" i="17"/>
  <c r="R17" i="17"/>
  <c r="B169" i="37"/>
  <c r="P42" i="17"/>
  <c r="L26" i="34"/>
  <c r="L11" i="9"/>
  <c r="L19" i="3"/>
  <c r="J23" i="3"/>
  <c r="L35" i="3"/>
  <c r="J39" i="3"/>
  <c r="B2323" i="37" s="1"/>
  <c r="Q47" i="22"/>
  <c r="O48" i="22"/>
  <c r="I47" i="22"/>
  <c r="G48" i="22"/>
  <c r="P80" i="22"/>
  <c r="J79" i="22"/>
  <c r="P111" i="22"/>
  <c r="D144" i="22"/>
  <c r="B5125" i="37" s="1"/>
  <c r="L143" i="22"/>
  <c r="J144" i="22"/>
  <c r="M175" i="22"/>
  <c r="E175" i="22"/>
  <c r="J39" i="8"/>
  <c r="J31" i="9"/>
  <c r="B1133" i="37" s="1"/>
  <c r="J39" i="10"/>
  <c r="J15" i="4"/>
  <c r="J39" i="15"/>
  <c r="B1800" i="37" s="1"/>
  <c r="J23" i="15"/>
  <c r="AE76" i="18"/>
  <c r="AC43" i="18"/>
  <c r="O76" i="18"/>
  <c r="M43" i="18"/>
  <c r="C49" i="10"/>
  <c r="B1434" i="37" s="1"/>
  <c r="D49" i="4"/>
  <c r="P18" i="17"/>
  <c r="J56" i="17"/>
  <c r="F1577" i="38" s="1"/>
  <c r="C31" i="34"/>
  <c r="B1954" i="37" s="1"/>
  <c r="L35" i="15"/>
  <c r="L35" i="10"/>
  <c r="L43" i="9"/>
  <c r="D54" i="25"/>
  <c r="B2583" i="37" s="1"/>
  <c r="O112" i="22"/>
  <c r="C175" i="22"/>
  <c r="C33" i="2"/>
  <c r="B2165" i="37" s="1"/>
  <c r="L18" i="34"/>
  <c r="J21" i="34"/>
  <c r="AA76" i="18"/>
  <c r="Y43" i="18"/>
  <c r="K76" i="18"/>
  <c r="I43" i="18"/>
  <c r="C25" i="5"/>
  <c r="D49" i="9"/>
  <c r="F677" i="38" s="1"/>
  <c r="F24" i="12"/>
  <c r="B2806" i="37" s="1"/>
  <c r="I57" i="17"/>
  <c r="E74" i="25"/>
  <c r="B2676" i="37" s="1"/>
  <c r="L19" i="15"/>
  <c r="L19" i="10"/>
  <c r="L27" i="9"/>
  <c r="H54" i="25"/>
  <c r="B2607" i="37" s="1"/>
  <c r="J23" i="7"/>
  <c r="J39" i="7"/>
  <c r="J15" i="8"/>
  <c r="J31" i="8"/>
  <c r="J47" i="8"/>
  <c r="J39" i="9"/>
  <c r="B1176" i="37" s="1"/>
  <c r="J23" i="9"/>
  <c r="B1095" i="37" s="1"/>
  <c r="J47" i="10"/>
  <c r="B1427" i="37" s="1"/>
  <c r="J31" i="10"/>
  <c r="B1341" i="37" s="1"/>
  <c r="J15" i="10"/>
  <c r="J23" i="4"/>
  <c r="J39" i="4"/>
  <c r="J47" i="15"/>
  <c r="B1843" i="37" s="1"/>
  <c r="J31" i="15"/>
  <c r="J15" i="15"/>
  <c r="B1676" i="37" s="1"/>
  <c r="O16" i="22"/>
  <c r="P47" i="22"/>
  <c r="N48" i="22"/>
  <c r="Q79" i="22"/>
  <c r="I79" i="22"/>
  <c r="G80" i="22"/>
  <c r="H112" i="22"/>
  <c r="K143" i="22"/>
  <c r="I144" i="22"/>
  <c r="C143" i="22"/>
  <c r="D175" i="22"/>
  <c r="C25" i="1"/>
  <c r="B2038" i="37" s="1"/>
  <c r="C176" i="22"/>
  <c r="J72" i="6"/>
  <c r="J59" i="6"/>
  <c r="J33" i="6"/>
  <c r="L23" i="6"/>
  <c r="J46" i="6"/>
  <c r="L59" i="6"/>
  <c r="L46" i="6"/>
  <c r="L72" i="6"/>
  <c r="L10" i="6"/>
  <c r="L27" i="2"/>
  <c r="J31" i="2"/>
  <c r="B2158" i="37" s="1"/>
  <c r="L19" i="2"/>
  <c r="J23" i="2"/>
  <c r="B2115" i="37" s="1"/>
  <c r="J15" i="2"/>
  <c r="B2072" i="37" s="1"/>
  <c r="L11" i="1"/>
  <c r="J15" i="1"/>
  <c r="L19" i="1"/>
  <c r="J23" i="1"/>
  <c r="J47" i="4"/>
  <c r="C49" i="3"/>
  <c r="B2373" i="37" s="1"/>
  <c r="D49" i="3"/>
  <c r="F1220" i="38" s="1"/>
  <c r="L44" i="7"/>
  <c r="J47" i="7"/>
  <c r="F3100" i="38"/>
  <c r="F36" i="12"/>
  <c r="B2826" i="37" s="1"/>
  <c r="E39" i="18"/>
  <c r="B3497" i="37" s="1"/>
  <c r="H53" i="27"/>
  <c r="F35" i="33"/>
  <c r="G15" i="22"/>
  <c r="G16" i="22"/>
  <c r="I111" i="22"/>
  <c r="I112" i="22"/>
  <c r="R29" i="17"/>
  <c r="F1508" i="38" s="1"/>
  <c r="I66" i="25"/>
  <c r="F1365" i="38" s="1"/>
  <c r="D96" i="25"/>
  <c r="B2739" i="37" s="1"/>
  <c r="I25" i="25"/>
  <c r="F1291" i="38" s="1"/>
  <c r="E93" i="25"/>
  <c r="F93" i="25"/>
  <c r="K16" i="22"/>
  <c r="Q15" i="22"/>
  <c r="Q16" i="22"/>
  <c r="M15" i="22"/>
  <c r="M16" i="22"/>
  <c r="E15" i="22"/>
  <c r="E16" i="22"/>
  <c r="Q111" i="22"/>
  <c r="Q112" i="22"/>
  <c r="M111" i="22"/>
  <c r="M112" i="22"/>
  <c r="E111" i="22"/>
  <c r="E112" i="22"/>
  <c r="J48" i="25"/>
  <c r="I53" i="25"/>
  <c r="F1339" i="38" s="1"/>
  <c r="G26" i="16"/>
  <c r="P15" i="22"/>
  <c r="P16" i="22"/>
  <c r="N15" i="22"/>
  <c r="N16" i="22"/>
  <c r="L15" i="22"/>
  <c r="L16" i="22"/>
  <c r="J15" i="22"/>
  <c r="H15" i="22"/>
  <c r="H16" i="22"/>
  <c r="F15" i="22"/>
  <c r="D15" i="22"/>
  <c r="D16" i="22"/>
  <c r="K111" i="22"/>
  <c r="K112" i="22"/>
  <c r="G111" i="22"/>
  <c r="G112" i="22"/>
  <c r="J26" i="16"/>
  <c r="L111" i="22"/>
  <c r="L112" i="22"/>
  <c r="J111" i="22"/>
  <c r="J112" i="22"/>
  <c r="F111" i="22"/>
  <c r="F112" i="22"/>
  <c r="D111" i="22"/>
  <c r="D112" i="22"/>
  <c r="B3080" i="37" l="1"/>
  <c r="F1622" i="38"/>
  <c r="B2537" i="37"/>
  <c r="B2542" i="37"/>
  <c r="F3075" i="38"/>
  <c r="B5628" i="37"/>
  <c r="F1685" i="38"/>
  <c r="F1493" i="38"/>
  <c r="F1660" i="38"/>
  <c r="F1251" i="38"/>
  <c r="F1383" i="38"/>
  <c r="F1305" i="38"/>
  <c r="F1136" i="38"/>
  <c r="B1988" i="37"/>
  <c r="F1035" i="38"/>
  <c r="B1913" i="37"/>
  <c r="F997" i="38"/>
  <c r="B1719" i="37"/>
  <c r="F903" i="38"/>
  <c r="B3016" i="37"/>
  <c r="B3027" i="37"/>
  <c r="B3038" i="37"/>
  <c r="B3005" i="37"/>
  <c r="F1786" i="38"/>
  <c r="F3166" i="38"/>
  <c r="I21" i="20"/>
  <c r="F3128" i="38" s="1"/>
  <c r="E23" i="20"/>
  <c r="E25" i="20" s="1"/>
  <c r="F3112" i="38"/>
  <c r="I17" i="20"/>
  <c r="F3124" i="38" s="1"/>
  <c r="F828" i="38"/>
  <c r="F460" i="38"/>
  <c r="F440" i="38"/>
  <c r="F1387" i="38"/>
  <c r="F1214" i="38"/>
  <c r="F557" i="38"/>
  <c r="F732" i="38"/>
  <c r="F866" i="38"/>
  <c r="F422" i="38"/>
  <c r="F1328" i="38"/>
  <c r="F1755" i="38"/>
  <c r="F3169" i="38"/>
  <c r="F555" i="38"/>
  <c r="F926" i="38"/>
  <c r="F1253" i="38"/>
  <c r="F614" i="38"/>
  <c r="F1017" i="38"/>
  <c r="F498" i="38"/>
  <c r="F653" i="38"/>
  <c r="F1040" i="38"/>
  <c r="F1197" i="38"/>
  <c r="F3001" i="38"/>
  <c r="K19" i="13"/>
  <c r="F519" i="38"/>
  <c r="B5472" i="37"/>
  <c r="E19" i="13"/>
  <c r="F3002" i="38" s="1"/>
  <c r="F3172" i="38"/>
  <c r="F3110" i="38"/>
  <c r="F1000" i="38"/>
  <c r="F37" i="33"/>
  <c r="F1435" i="38" s="1"/>
  <c r="I22" i="20"/>
  <c r="F3129" i="38" s="1"/>
  <c r="F1405" i="38"/>
  <c r="F43" i="38"/>
  <c r="B2742" i="37"/>
  <c r="F1261" i="38"/>
  <c r="I20" i="20"/>
  <c r="F3127" i="38" s="1"/>
  <c r="F1139" i="38"/>
  <c r="I19" i="20"/>
  <c r="F1178" i="38"/>
  <c r="I18" i="20"/>
  <c r="F3125" i="38" s="1"/>
  <c r="I16" i="20"/>
  <c r="F3123" i="38" s="1"/>
  <c r="F983" i="38"/>
  <c r="B1262" i="37"/>
  <c r="F692" i="38"/>
  <c r="B1343" i="37"/>
  <c r="F729" i="38"/>
  <c r="F944" i="38"/>
  <c r="F925" i="38"/>
  <c r="I15" i="20"/>
  <c r="F3122" i="38" s="1"/>
  <c r="F864" i="38"/>
  <c r="B1637" i="37"/>
  <c r="F845" i="38"/>
  <c r="F808" i="38"/>
  <c r="B1513" i="37"/>
  <c r="I14" i="20"/>
  <c r="F3121" i="38" s="1"/>
  <c r="B1429" i="37"/>
  <c r="F767" i="38"/>
  <c r="I13" i="20"/>
  <c r="F3120" i="38" s="1"/>
  <c r="I12" i="20"/>
  <c r="F3119" i="38" s="1"/>
  <c r="F596" i="38"/>
  <c r="I9" i="20"/>
  <c r="F25" i="20"/>
  <c r="F3168" i="38"/>
  <c r="F2793" i="38"/>
  <c r="F2792" i="38"/>
  <c r="F2783" i="38"/>
  <c r="F2784" i="38"/>
  <c r="F2310" i="38"/>
  <c r="F2711" i="38"/>
  <c r="Q180" i="22"/>
  <c r="F2730" i="38"/>
  <c r="P178" i="22"/>
  <c r="B5357" i="37" s="1"/>
  <c r="I180" i="22"/>
  <c r="F2718" i="38"/>
  <c r="F2712" i="38"/>
  <c r="F2722" i="38"/>
  <c r="H178" i="22"/>
  <c r="B5295" i="37" s="1"/>
  <c r="F2717" i="38"/>
  <c r="F2716" i="38"/>
  <c r="Q178" i="22"/>
  <c r="B5364" i="37" s="1"/>
  <c r="F2725" i="38"/>
  <c r="F180" i="22"/>
  <c r="F2721" i="38"/>
  <c r="F2624" i="38"/>
  <c r="B5213" i="37"/>
  <c r="I148" i="22"/>
  <c r="F2660" i="38" s="1"/>
  <c r="F2617" i="38"/>
  <c r="F2611" i="38"/>
  <c r="F2620" i="38"/>
  <c r="Q148" i="22"/>
  <c r="B5158" i="37"/>
  <c r="B5150" i="37"/>
  <c r="F2610" i="38"/>
  <c r="F2623" i="38"/>
  <c r="F2532" i="38"/>
  <c r="Q116" i="22"/>
  <c r="F2561" i="38" s="1"/>
  <c r="F2516" i="38"/>
  <c r="B5072" i="37"/>
  <c r="F2536" i="38"/>
  <c r="F2517" i="38"/>
  <c r="F2522" i="38"/>
  <c r="F2519" i="38"/>
  <c r="F2510" i="38"/>
  <c r="F2511" i="38"/>
  <c r="F2529" i="38"/>
  <c r="I116" i="22"/>
  <c r="F2560" i="38" s="1"/>
  <c r="F2520" i="38"/>
  <c r="B4981" i="37"/>
  <c r="F2525" i="38"/>
  <c r="B4999" i="37"/>
  <c r="F2527" i="38"/>
  <c r="F2512" i="38"/>
  <c r="F2526" i="38"/>
  <c r="B5006" i="37"/>
  <c r="F2528" i="38"/>
  <c r="B5093" i="37"/>
  <c r="F2539" i="38"/>
  <c r="F2515" i="38"/>
  <c r="B5058" i="37"/>
  <c r="F2534" i="38"/>
  <c r="F2521" i="38"/>
  <c r="B5065" i="37"/>
  <c r="F2535" i="38"/>
  <c r="B5051" i="37"/>
  <c r="F2533" i="38"/>
  <c r="B5031" i="37"/>
  <c r="F2531" i="38"/>
  <c r="B5024" i="37"/>
  <c r="F2530" i="38"/>
  <c r="B5079" i="37"/>
  <c r="F2537" i="38"/>
  <c r="B5086" i="37"/>
  <c r="F2538" i="38"/>
  <c r="B4923" i="37"/>
  <c r="F2434" i="38"/>
  <c r="B4871" i="37"/>
  <c r="F2428" i="38"/>
  <c r="B4951" i="37"/>
  <c r="F2438" i="38"/>
  <c r="B4930" i="37"/>
  <c r="F2435" i="38"/>
  <c r="O82" i="22"/>
  <c r="B4945" i="37" s="1"/>
  <c r="B4944" i="37"/>
  <c r="F2437" i="38"/>
  <c r="B4916" i="37"/>
  <c r="F2433" i="38"/>
  <c r="F2432" i="38"/>
  <c r="Q84" i="22"/>
  <c r="B4961" i="37" s="1"/>
  <c r="F2429" i="38"/>
  <c r="I84" i="22"/>
  <c r="F2460" i="38" s="1"/>
  <c r="B4896" i="37"/>
  <c r="F2431" i="38"/>
  <c r="B4855" i="37"/>
  <c r="F2426" i="38"/>
  <c r="F2421" i="38"/>
  <c r="F82" i="22"/>
  <c r="B4872" i="37" s="1"/>
  <c r="F2412" i="38"/>
  <c r="F2416" i="38"/>
  <c r="B4958" i="37"/>
  <c r="F2439" i="38"/>
  <c r="B4864" i="37"/>
  <c r="F2427" i="38"/>
  <c r="B4889" i="37"/>
  <c r="F2430" i="38"/>
  <c r="F2418" i="38"/>
  <c r="B4929" i="37"/>
  <c r="L50" i="22"/>
  <c r="B4789" i="37" s="1"/>
  <c r="F2321" i="38"/>
  <c r="F2329" i="38"/>
  <c r="I52" i="22"/>
  <c r="F2360" i="38" s="1"/>
  <c r="B4761" i="37"/>
  <c r="F2331" i="38"/>
  <c r="F2318" i="38"/>
  <c r="F2311" i="38"/>
  <c r="B4781" i="37"/>
  <c r="F2333" i="38"/>
  <c r="B4823" i="37"/>
  <c r="F2339" i="38"/>
  <c r="B4809" i="37"/>
  <c r="F2337" i="38"/>
  <c r="F2320" i="38"/>
  <c r="B4795" i="37"/>
  <c r="F2335" i="38"/>
  <c r="B4720" i="37"/>
  <c r="F2326" i="38"/>
  <c r="B4736" i="37"/>
  <c r="F2328" i="38"/>
  <c r="F2322" i="38"/>
  <c r="F2325" i="38"/>
  <c r="F52" i="22"/>
  <c r="F2359" i="38" s="1"/>
  <c r="B4729" i="37"/>
  <c r="F2327" i="38"/>
  <c r="F2317" i="38"/>
  <c r="F2315" i="38"/>
  <c r="F2313" i="38"/>
  <c r="B4826" i="37"/>
  <c r="F2332" i="38"/>
  <c r="F2314" i="38"/>
  <c r="B4802" i="37"/>
  <c r="F2336" i="38"/>
  <c r="B4816" i="37"/>
  <c r="F2338" i="38"/>
  <c r="F2312" i="38"/>
  <c r="B4754" i="37"/>
  <c r="F2330" i="38"/>
  <c r="B4788" i="37"/>
  <c r="F2334" i="38"/>
  <c r="B4667" i="37"/>
  <c r="F2236" i="38"/>
  <c r="B4653" i="37"/>
  <c r="F2234" i="38"/>
  <c r="B4585" i="37"/>
  <c r="F2226" i="38"/>
  <c r="B4594" i="37"/>
  <c r="F2227" i="38"/>
  <c r="F2229" i="38"/>
  <c r="I20" i="22"/>
  <c r="F2260" i="38" s="1"/>
  <c r="B4626" i="37"/>
  <c r="F2231" i="38"/>
  <c r="B4681" i="37"/>
  <c r="F2238" i="38"/>
  <c r="B4619" i="37"/>
  <c r="F2230" i="38"/>
  <c r="B4688" i="37"/>
  <c r="F2239" i="38"/>
  <c r="F2210" i="38"/>
  <c r="C18" i="22"/>
  <c r="F2240" i="38" s="1"/>
  <c r="F2228" i="38"/>
  <c r="F2221" i="38"/>
  <c r="F2214" i="38"/>
  <c r="F2224" i="38"/>
  <c r="B4674" i="37"/>
  <c r="F2237" i="38"/>
  <c r="F2232" i="38"/>
  <c r="Q20" i="22"/>
  <c r="F2225" i="38"/>
  <c r="F20" i="22"/>
  <c r="F2259" i="38" s="1"/>
  <c r="B4601" i="37"/>
  <c r="B4660" i="37"/>
  <c r="F2235" i="38"/>
  <c r="F2213" i="38"/>
  <c r="F2217" i="38"/>
  <c r="B4646" i="37"/>
  <c r="F2233" i="38"/>
  <c r="B3481" i="37"/>
  <c r="B3469" i="37"/>
  <c r="F1754" i="38"/>
  <c r="F1588" i="38"/>
  <c r="B2994" i="37"/>
  <c r="B3043" i="37"/>
  <c r="F1651" i="38"/>
  <c r="B2920" i="37"/>
  <c r="B2969" i="37"/>
  <c r="B3171" i="37"/>
  <c r="F1601" i="38"/>
  <c r="F1653" i="38"/>
  <c r="B3177" i="37"/>
  <c r="B3112" i="37"/>
  <c r="F1681" i="38"/>
  <c r="F1482" i="38"/>
  <c r="F1603" i="38"/>
  <c r="F1569" i="38"/>
  <c r="F1565" i="38"/>
  <c r="B2857" i="37"/>
  <c r="F1563" i="38"/>
  <c r="B2846" i="37"/>
  <c r="F1480" i="38"/>
  <c r="J35" i="27"/>
  <c r="B52" i="37" s="1"/>
  <c r="B2654" i="37"/>
  <c r="B2669" i="37"/>
  <c r="F1413" i="38"/>
  <c r="F1340" i="38"/>
  <c r="F1326" i="38"/>
  <c r="F1409" i="38"/>
  <c r="F1312" i="38"/>
  <c r="F1311" i="38"/>
  <c r="F1310" i="38"/>
  <c r="B2531" i="37"/>
  <c r="B2514" i="37"/>
  <c r="B2454" i="37"/>
  <c r="F1256" i="38"/>
  <c r="F1238" i="38"/>
  <c r="F1225" i="38"/>
  <c r="F1215" i="38"/>
  <c r="B2366" i="37"/>
  <c r="F1160" i="38"/>
  <c r="B2242" i="37"/>
  <c r="F1119" i="38"/>
  <c r="B2160" i="37"/>
  <c r="F1100" i="38"/>
  <c r="F1081" i="38"/>
  <c r="B2031" i="37"/>
  <c r="F1059" i="38"/>
  <c r="B1948" i="37"/>
  <c r="F999" i="38"/>
  <c r="F964" i="38"/>
  <c r="F942" i="38"/>
  <c r="B1757" i="37"/>
  <c r="F907" i="38"/>
  <c r="F888" i="38"/>
  <c r="F848" i="38"/>
  <c r="F810" i="38"/>
  <c r="F811" i="38"/>
  <c r="F792" i="38"/>
  <c r="B1468" i="37"/>
  <c r="F791" i="38"/>
  <c r="F789" i="38"/>
  <c r="B1470" i="37"/>
  <c r="F768" i="38"/>
  <c r="B1384" i="37"/>
  <c r="F731" i="38"/>
  <c r="F713" i="38"/>
  <c r="B1260" i="37"/>
  <c r="F671" i="38"/>
  <c r="B1219" i="37"/>
  <c r="F633" i="38"/>
  <c r="B1052" i="37"/>
  <c r="F595" i="38"/>
  <c r="F597" i="38"/>
  <c r="F564" i="38"/>
  <c r="L39" i="8"/>
  <c r="B971" i="37" s="1"/>
  <c r="F520" i="38"/>
  <c r="B881" i="37"/>
  <c r="F458" i="38"/>
  <c r="B746" i="37"/>
  <c r="B700" i="37"/>
  <c r="K10" i="19"/>
  <c r="B614" i="37"/>
  <c r="F372" i="38"/>
  <c r="F258" i="38"/>
  <c r="L20" i="6"/>
  <c r="F245" i="38"/>
  <c r="F93" i="38"/>
  <c r="F112" i="38"/>
  <c r="B43" i="37"/>
  <c r="B2074" i="37"/>
  <c r="B1991" i="37"/>
  <c r="F982" i="38"/>
  <c r="B1679" i="37"/>
  <c r="F826" i="38"/>
  <c r="F526" i="38"/>
  <c r="F2092" i="38"/>
  <c r="F2091" i="38"/>
  <c r="B4451" i="37"/>
  <c r="B4446" i="37"/>
  <c r="AG84" i="18"/>
  <c r="F2087" i="38"/>
  <c r="AC84" i="18"/>
  <c r="B4504" i="37" s="1"/>
  <c r="F2086" i="38"/>
  <c r="B4426" i="37"/>
  <c r="U84" i="18"/>
  <c r="F2081" i="38"/>
  <c r="Q84" i="18"/>
  <c r="B4486" i="37" s="1"/>
  <c r="F2079" i="38"/>
  <c r="F2078" i="38"/>
  <c r="F2077" i="38"/>
  <c r="I84" i="18"/>
  <c r="B4474" i="37" s="1"/>
  <c r="B4381" i="37"/>
  <c r="F1913" i="38"/>
  <c r="B3952" i="37"/>
  <c r="B3894" i="37"/>
  <c r="F1923" i="38"/>
  <c r="F1919" i="38"/>
  <c r="B3669" i="37"/>
  <c r="F1917" i="38"/>
  <c r="F1915" i="38"/>
  <c r="F1914" i="38"/>
  <c r="F1927" i="38"/>
  <c r="F1921" i="38"/>
  <c r="J46" i="25"/>
  <c r="F2723" i="38"/>
  <c r="F2088" i="38"/>
  <c r="M82" i="22"/>
  <c r="B4931" i="37" s="1"/>
  <c r="O146" i="22"/>
  <c r="B5215" i="37" s="1"/>
  <c r="G146" i="22"/>
  <c r="B5152" i="37" s="1"/>
  <c r="F1757" i="38"/>
  <c r="F1761" i="38"/>
  <c r="B4396" i="37"/>
  <c r="B5355" i="37"/>
  <c r="B4870" i="37"/>
  <c r="F3165" i="38"/>
  <c r="F3167" i="38"/>
  <c r="B5712" i="37"/>
  <c r="F3086" i="38"/>
  <c r="F3107" i="38"/>
  <c r="F3108" i="38"/>
  <c r="F3087" i="38"/>
  <c r="F3111" i="38"/>
  <c r="F3101" i="38"/>
  <c r="F3106" i="38"/>
  <c r="F3099" i="38"/>
  <c r="B2033" i="37"/>
  <c r="I51" i="22"/>
  <c r="F2357" i="38" s="1"/>
  <c r="B2746" i="37"/>
  <c r="F2715" i="38"/>
  <c r="F2736" i="38"/>
  <c r="H146" i="22"/>
  <c r="B5160" i="37" s="1"/>
  <c r="B3585" i="37"/>
  <c r="F1420" i="38"/>
  <c r="F1047" i="38"/>
  <c r="L47" i="15"/>
  <c r="B1849" i="37" s="1"/>
  <c r="L23" i="8"/>
  <c r="B885" i="37" s="1"/>
  <c r="F517" i="38"/>
  <c r="F3102" i="38"/>
  <c r="F3072" i="38"/>
  <c r="F1541" i="38"/>
  <c r="F2733" i="38"/>
  <c r="F3080" i="38"/>
  <c r="B4719" i="37"/>
  <c r="G50" i="22"/>
  <c r="B4747" i="37" s="1"/>
  <c r="F1341" i="38"/>
  <c r="B4461" i="37"/>
  <c r="F2080" i="38"/>
  <c r="F1543" i="38"/>
  <c r="B5626" i="37"/>
  <c r="B5631" i="37"/>
  <c r="B3753" i="37"/>
  <c r="B4406" i="37"/>
  <c r="F3074" i="38"/>
  <c r="F2413" i="38"/>
  <c r="F1412" i="38"/>
  <c r="F1759" i="38"/>
  <c r="F42" i="38"/>
  <c r="B4745" i="37"/>
  <c r="F1366" i="38"/>
  <c r="F1385" i="38"/>
  <c r="F1596" i="38"/>
  <c r="Y84" i="18"/>
  <c r="B4498" i="37" s="1"/>
  <c r="F1926" i="38"/>
  <c r="M50" i="22"/>
  <c r="B4796" i="37" s="1"/>
  <c r="B3809" i="37"/>
  <c r="F1542" i="38"/>
  <c r="F1477" i="38"/>
  <c r="F421" i="38"/>
  <c r="F479" i="38"/>
  <c r="F537" i="38"/>
  <c r="F536" i="38"/>
  <c r="F1099" i="38"/>
  <c r="F2734" i="38"/>
  <c r="F404" i="38"/>
  <c r="F1600" i="38"/>
  <c r="L23" i="7"/>
  <c r="B664" i="37" s="1"/>
  <c r="F847" i="38"/>
  <c r="F2414" i="38"/>
  <c r="F1327" i="38"/>
  <c r="B3420" i="37"/>
  <c r="L31" i="15"/>
  <c r="B1763" i="37" s="1"/>
  <c r="F59" i="38"/>
  <c r="H65" i="27"/>
  <c r="B88" i="37" s="1"/>
  <c r="F57" i="17"/>
  <c r="B3052" i="37"/>
  <c r="F2341" i="38"/>
  <c r="G82" i="22"/>
  <c r="B4882" i="37" s="1"/>
  <c r="F1309" i="38"/>
  <c r="F1342" i="38"/>
  <c r="F1368" i="38"/>
  <c r="F1756" i="38"/>
  <c r="E1389" i="38"/>
  <c r="F1918" i="38"/>
  <c r="B4023" i="37"/>
  <c r="B4025" i="37"/>
  <c r="F2089" i="38"/>
  <c r="AI84" i="18"/>
  <c r="AI86" i="18" s="1"/>
  <c r="B4436" i="37"/>
  <c r="M84" i="18"/>
  <c r="B4480" i="37" s="1"/>
  <c r="F2076" i="38"/>
  <c r="B4018" i="37"/>
  <c r="AM84" i="18"/>
  <c r="B4519" i="37" s="1"/>
  <c r="B4416" i="37"/>
  <c r="E70" i="18"/>
  <c r="F2030" i="38" s="1"/>
  <c r="B4386" i="37"/>
  <c r="B4014" i="37"/>
  <c r="F2084" i="38"/>
  <c r="F2082" i="38"/>
  <c r="F2051" i="38"/>
  <c r="G84" i="18"/>
  <c r="F2075" i="38"/>
  <c r="F1928" i="38"/>
  <c r="B3923" i="37"/>
  <c r="F1890" i="38"/>
  <c r="F1841" i="38"/>
  <c r="B3488" i="37"/>
  <c r="B3484" i="37"/>
  <c r="AE84" i="18"/>
  <c r="B4507" i="37" s="1"/>
  <c r="B4441" i="37"/>
  <c r="AK84" i="18"/>
  <c r="F2111" i="38" s="1"/>
  <c r="B4456" i="37"/>
  <c r="AA84" i="18"/>
  <c r="B4431" i="37"/>
  <c r="F2085" i="38"/>
  <c r="S84" i="18"/>
  <c r="F2102" i="38" s="1"/>
  <c r="B4411" i="37"/>
  <c r="K84" i="18"/>
  <c r="F2098" i="38" s="1"/>
  <c r="B4391" i="37"/>
  <c r="W84" i="18"/>
  <c r="B4421" i="37"/>
  <c r="AO84" i="18"/>
  <c r="B4522" i="37" s="1"/>
  <c r="B4466" i="37"/>
  <c r="O84" i="18"/>
  <c r="B4483" i="37" s="1"/>
  <c r="B4401" i="37"/>
  <c r="F2083" i="38"/>
  <c r="F2090" i="38"/>
  <c r="B4010" i="37"/>
  <c r="F1930" i="38"/>
  <c r="B3981" i="37"/>
  <c r="F1929" i="38"/>
  <c r="B3865" i="37"/>
  <c r="F1925" i="38"/>
  <c r="B3837" i="37"/>
  <c r="F1924" i="38"/>
  <c r="B3781" i="37"/>
  <c r="F1922" i="38"/>
  <c r="B3725" i="37"/>
  <c r="F1920" i="38"/>
  <c r="B3697" i="37"/>
  <c r="B3641" i="37"/>
  <c r="B3613" i="37"/>
  <c r="F1916" i="38"/>
  <c r="B3557" i="37"/>
  <c r="B3474" i="37"/>
  <c r="I32" i="20"/>
  <c r="F3170" i="38" s="1"/>
  <c r="B5711" i="37"/>
  <c r="F2615" i="38"/>
  <c r="Q147" i="22"/>
  <c r="F2422" i="38"/>
  <c r="B4943" i="37"/>
  <c r="B4880" i="37"/>
  <c r="F84" i="22"/>
  <c r="B4874" i="37" s="1"/>
  <c r="B4808" i="37"/>
  <c r="B4794" i="37"/>
  <c r="O50" i="22"/>
  <c r="B4810" i="37" s="1"/>
  <c r="F1758" i="38"/>
  <c r="F1734" i="38"/>
  <c r="F1762" i="38"/>
  <c r="F1760" i="38"/>
  <c r="B3463" i="37"/>
  <c r="F1733" i="38"/>
  <c r="B3451" i="37"/>
  <c r="F1728" i="38"/>
  <c r="B5633" i="37"/>
  <c r="F1592" i="38"/>
  <c r="F1545" i="38"/>
  <c r="R42" i="17"/>
  <c r="B3049" i="37" s="1"/>
  <c r="F1535" i="38"/>
  <c r="F1683" i="38"/>
  <c r="N57" i="17"/>
  <c r="B3135" i="37" s="1"/>
  <c r="B2785" i="37"/>
  <c r="F1430" i="38"/>
  <c r="F1414" i="38"/>
  <c r="F1386" i="38"/>
  <c r="J73" i="25"/>
  <c r="B2695" i="37" s="1"/>
  <c r="B2744" i="37"/>
  <c r="F1376" i="38"/>
  <c r="B2691" i="37"/>
  <c r="F1394" i="38"/>
  <c r="F1384" i="38"/>
  <c r="B2657" i="37"/>
  <c r="F1358" i="38"/>
  <c r="B2655" i="37"/>
  <c r="J66" i="25"/>
  <c r="J79" i="27"/>
  <c r="B100" i="37" s="1"/>
  <c r="B2748" i="37"/>
  <c r="I74" i="25"/>
  <c r="B2690" i="37" s="1"/>
  <c r="B2653" i="37"/>
  <c r="F1393" i="38"/>
  <c r="F1392" i="38"/>
  <c r="F1343" i="38"/>
  <c r="I54" i="25"/>
  <c r="B2614" i="37" s="1"/>
  <c r="B2613" i="37"/>
  <c r="J53" i="25"/>
  <c r="B2619" i="37" s="1"/>
  <c r="B2615" i="37"/>
  <c r="F1346" i="38"/>
  <c r="F1332" i="38"/>
  <c r="B2572" i="37"/>
  <c r="B2590" i="37"/>
  <c r="B2573" i="37"/>
  <c r="F1344" i="38"/>
  <c r="F1319" i="38"/>
  <c r="F1345" i="38"/>
  <c r="F1307" i="38"/>
  <c r="F1294" i="38"/>
  <c r="D57" i="25"/>
  <c r="B2747" i="37"/>
  <c r="F1410" i="38"/>
  <c r="J34" i="27"/>
  <c r="B2743" i="37"/>
  <c r="F1308" i="38"/>
  <c r="B2539" i="37"/>
  <c r="E57" i="25"/>
  <c r="F1298" i="38"/>
  <c r="J32" i="25"/>
  <c r="F1306" i="38"/>
  <c r="H57" i="25"/>
  <c r="B2623" i="37" s="1"/>
  <c r="F1293" i="38"/>
  <c r="B2497" i="37"/>
  <c r="I33" i="25"/>
  <c r="B2496" i="37"/>
  <c r="F1285" i="38"/>
  <c r="J25" i="25"/>
  <c r="F1292" i="38"/>
  <c r="B2507" i="37"/>
  <c r="K23" i="5"/>
  <c r="B2460" i="37" s="1"/>
  <c r="F1272" i="38"/>
  <c r="F1273" i="38"/>
  <c r="F1270" i="38"/>
  <c r="F1271" i="38"/>
  <c r="B2455" i="37"/>
  <c r="F1269" i="38"/>
  <c r="K15" i="5"/>
  <c r="F1254" i="38"/>
  <c r="F1255" i="38"/>
  <c r="B2394" i="37"/>
  <c r="F1196" i="38"/>
  <c r="F1176" i="38"/>
  <c r="F1159" i="38"/>
  <c r="F1140" i="38"/>
  <c r="F1118" i="38"/>
  <c r="B17" i="19"/>
  <c r="L15" i="15"/>
  <c r="F889" i="38"/>
  <c r="F867" i="38"/>
  <c r="F829" i="38"/>
  <c r="L31" i="4"/>
  <c r="L15" i="4"/>
  <c r="F781" i="38" s="1"/>
  <c r="F673" i="38"/>
  <c r="L47" i="8"/>
  <c r="B1017" i="37" s="1"/>
  <c r="F576" i="38"/>
  <c r="F500" i="38"/>
  <c r="F478" i="38"/>
  <c r="L47" i="7"/>
  <c r="B796" i="37" s="1"/>
  <c r="B793" i="37"/>
  <c r="F477" i="38"/>
  <c r="L39" i="7"/>
  <c r="F449" i="38" s="1"/>
  <c r="F459" i="38"/>
  <c r="L31" i="7"/>
  <c r="F439" i="38"/>
  <c r="F441" i="38"/>
  <c r="F438" i="38"/>
  <c r="B698" i="37"/>
  <c r="F429" i="38"/>
  <c r="F420" i="38"/>
  <c r="F423" i="38"/>
  <c r="F402" i="38"/>
  <c r="B491" i="37"/>
  <c r="F332" i="38"/>
  <c r="B480" i="37"/>
  <c r="F331" i="38"/>
  <c r="F343" i="38"/>
  <c r="B405" i="37"/>
  <c r="F303" i="38"/>
  <c r="B394" i="37"/>
  <c r="F302" i="38"/>
  <c r="F314" i="38"/>
  <c r="B319" i="37"/>
  <c r="F286" i="38"/>
  <c r="F274" i="38"/>
  <c r="L33" i="6"/>
  <c r="B330" i="37" s="1"/>
  <c r="B320" i="37"/>
  <c r="F287" i="38"/>
  <c r="F52" i="38"/>
  <c r="B71" i="37"/>
  <c r="F50" i="38"/>
  <c r="B5514" i="37"/>
  <c r="B5493" i="37"/>
  <c r="F2999" i="38"/>
  <c r="F2997" i="38"/>
  <c r="H26" i="23"/>
  <c r="B5399" i="37" s="1"/>
  <c r="B5397" i="37"/>
  <c r="H25" i="23"/>
  <c r="B5396" i="37"/>
  <c r="H11" i="23"/>
  <c r="B5385" i="37"/>
  <c r="B5386" i="37"/>
  <c r="H12" i="23"/>
  <c r="B5388" i="37" s="1"/>
  <c r="F179" i="22"/>
  <c r="F2739" i="38"/>
  <c r="B5362" i="37"/>
  <c r="F2724" i="38"/>
  <c r="L146" i="22"/>
  <c r="B5194" i="37" s="1"/>
  <c r="B5192" i="37"/>
  <c r="E146" i="22"/>
  <c r="B5135" i="37" s="1"/>
  <c r="B5133" i="37"/>
  <c r="F147" i="22"/>
  <c r="B5141" i="37"/>
  <c r="I146" i="22"/>
  <c r="B5167" i="37" s="1"/>
  <c r="B5165" i="37"/>
  <c r="F2612" i="38"/>
  <c r="D146" i="22"/>
  <c r="B5126" i="37" s="1"/>
  <c r="B5124" i="37"/>
  <c r="C146" i="22"/>
  <c r="B5115" i="37"/>
  <c r="I147" i="22"/>
  <c r="B5166" i="37"/>
  <c r="F146" i="22"/>
  <c r="B5142" i="37" s="1"/>
  <c r="B5140" i="37"/>
  <c r="N146" i="22"/>
  <c r="B5208" i="37" s="1"/>
  <c r="B5206" i="37"/>
  <c r="F2613" i="38"/>
  <c r="P146" i="22"/>
  <c r="B5222" i="37" s="1"/>
  <c r="B5220" i="37"/>
  <c r="B5151" i="37"/>
  <c r="F2619" i="38"/>
  <c r="Q146" i="22"/>
  <c r="B5229" i="37" s="1"/>
  <c r="B5227" i="37"/>
  <c r="M146" i="22"/>
  <c r="B5201" i="37" s="1"/>
  <c r="B5199" i="37"/>
  <c r="F2644" i="38"/>
  <c r="K146" i="22"/>
  <c r="B5187" i="37" s="1"/>
  <c r="B5185" i="37"/>
  <c r="B5179" i="37"/>
  <c r="B5116" i="37"/>
  <c r="F2616" i="38"/>
  <c r="F2618" i="38"/>
  <c r="J146" i="22"/>
  <c r="B5180" i="37" s="1"/>
  <c r="B5178" i="37"/>
  <c r="F2621" i="38"/>
  <c r="O114" i="22"/>
  <c r="B5080" i="37" s="1"/>
  <c r="B5078" i="37"/>
  <c r="F114" i="22"/>
  <c r="B5007" i="37" s="1"/>
  <c r="B5005" i="37"/>
  <c r="G114" i="22"/>
  <c r="B5017" i="37" s="1"/>
  <c r="B5015" i="37"/>
  <c r="B5044" i="37"/>
  <c r="E114" i="22"/>
  <c r="B5000" i="37" s="1"/>
  <c r="B4998" i="37"/>
  <c r="D114" i="22"/>
  <c r="B4991" i="37" s="1"/>
  <c r="B4989" i="37"/>
  <c r="J114" i="22"/>
  <c r="B5045" i="37" s="1"/>
  <c r="B5043" i="37"/>
  <c r="K114" i="22"/>
  <c r="B5052" i="37" s="1"/>
  <c r="B5050" i="37"/>
  <c r="I114" i="22"/>
  <c r="B5032" i="37" s="1"/>
  <c r="B5030" i="37"/>
  <c r="H114" i="22"/>
  <c r="B5025" i="37" s="1"/>
  <c r="B5023" i="37"/>
  <c r="L114" i="22"/>
  <c r="B5059" i="37" s="1"/>
  <c r="B5057" i="37"/>
  <c r="F115" i="22"/>
  <c r="B4990" i="37"/>
  <c r="Q114" i="22"/>
  <c r="B5094" i="37" s="1"/>
  <c r="B5092" i="37"/>
  <c r="B5016" i="37"/>
  <c r="M114" i="22"/>
  <c r="B5066" i="37" s="1"/>
  <c r="B5064" i="37"/>
  <c r="P114" i="22"/>
  <c r="B5087" i="37" s="1"/>
  <c r="B5085" i="37"/>
  <c r="F2524" i="38"/>
  <c r="F2513" i="38"/>
  <c r="B5071" i="37"/>
  <c r="N114" i="22"/>
  <c r="B5073" i="37" s="1"/>
  <c r="F2514" i="38"/>
  <c r="F2523" i="38"/>
  <c r="F2518" i="38"/>
  <c r="C114" i="22"/>
  <c r="B4980" i="37"/>
  <c r="P82" i="22"/>
  <c r="B4952" i="37" s="1"/>
  <c r="B4950" i="37"/>
  <c r="F2423" i="38"/>
  <c r="Q82" i="22"/>
  <c r="B4959" i="37" s="1"/>
  <c r="B4957" i="37"/>
  <c r="F2424" i="38"/>
  <c r="B4937" i="37"/>
  <c r="N82" i="22"/>
  <c r="B4938" i="37" s="1"/>
  <c r="B4936" i="37"/>
  <c r="Q83" i="22"/>
  <c r="F2458" i="38" s="1"/>
  <c r="L82" i="22"/>
  <c r="B4924" i="37" s="1"/>
  <c r="B4922" i="37"/>
  <c r="F2419" i="38"/>
  <c r="K82" i="22"/>
  <c r="B4917" i="37" s="1"/>
  <c r="B4915" i="37"/>
  <c r="J82" i="22"/>
  <c r="B4910" i="37" s="1"/>
  <c r="B4908" i="37"/>
  <c r="F2417" i="38"/>
  <c r="B4909" i="37"/>
  <c r="I82" i="22"/>
  <c r="B4897" i="37" s="1"/>
  <c r="B4895" i="37"/>
  <c r="H82" i="22"/>
  <c r="B4890" i="37" s="1"/>
  <c r="B4888" i="37"/>
  <c r="F2415" i="38"/>
  <c r="I83" i="22"/>
  <c r="B4881" i="37"/>
  <c r="F83" i="22"/>
  <c r="E82" i="22"/>
  <c r="B4865" i="37" s="1"/>
  <c r="B4863" i="37"/>
  <c r="D82" i="22"/>
  <c r="B4856" i="37" s="1"/>
  <c r="B4854" i="37"/>
  <c r="F2411" i="38"/>
  <c r="C82" i="22"/>
  <c r="B4845" i="37"/>
  <c r="F2410" i="38"/>
  <c r="B4846" i="37"/>
  <c r="Q50" i="22"/>
  <c r="B4824" i="37" s="1"/>
  <c r="B4822" i="37"/>
  <c r="F2324" i="38"/>
  <c r="P50" i="22"/>
  <c r="B4817" i="37" s="1"/>
  <c r="B4815" i="37"/>
  <c r="F2323" i="38"/>
  <c r="N50" i="22"/>
  <c r="B4803" i="37" s="1"/>
  <c r="B4801" i="37"/>
  <c r="B4787" i="37"/>
  <c r="F2319" i="38"/>
  <c r="Q51" i="22"/>
  <c r="K50" i="22"/>
  <c r="B4782" i="37" s="1"/>
  <c r="B4780" i="37"/>
  <c r="J50" i="22"/>
  <c r="B4775" i="37" s="1"/>
  <c r="B4773" i="37"/>
  <c r="B4774" i="37"/>
  <c r="I50" i="22"/>
  <c r="B4762" i="37" s="1"/>
  <c r="B4760" i="37"/>
  <c r="F2316" i="38"/>
  <c r="H50" i="22"/>
  <c r="B4755" i="37" s="1"/>
  <c r="B4753" i="37"/>
  <c r="B4746" i="37"/>
  <c r="F50" i="22"/>
  <c r="B4737" i="37" s="1"/>
  <c r="B4735" i="37"/>
  <c r="F51" i="22"/>
  <c r="E50" i="22"/>
  <c r="B4730" i="37" s="1"/>
  <c r="B4728" i="37"/>
  <c r="B4711" i="37"/>
  <c r="C50" i="22"/>
  <c r="B4710" i="37"/>
  <c r="M18" i="22"/>
  <c r="B4661" i="37" s="1"/>
  <c r="B4659" i="37"/>
  <c r="K18" i="22"/>
  <c r="B4647" i="37" s="1"/>
  <c r="B4645" i="37"/>
  <c r="D18" i="22"/>
  <c r="B4586" i="37" s="1"/>
  <c r="B4584" i="37"/>
  <c r="H18" i="22"/>
  <c r="B4620" i="37" s="1"/>
  <c r="B4618" i="37"/>
  <c r="L18" i="22"/>
  <c r="B4654" i="37" s="1"/>
  <c r="B4652" i="37"/>
  <c r="P18" i="22"/>
  <c r="B4682" i="37" s="1"/>
  <c r="B4680" i="37"/>
  <c r="B4611" i="37"/>
  <c r="O18" i="22"/>
  <c r="B4675" i="37" s="1"/>
  <c r="B4673" i="37"/>
  <c r="B4639" i="37"/>
  <c r="E18" i="22"/>
  <c r="B4595" i="37" s="1"/>
  <c r="B4593" i="37"/>
  <c r="Q18" i="22"/>
  <c r="B4689" i="37" s="1"/>
  <c r="B4687" i="37"/>
  <c r="G18" i="22"/>
  <c r="B4612" i="37" s="1"/>
  <c r="B4610" i="37"/>
  <c r="I18" i="22"/>
  <c r="B4627" i="37" s="1"/>
  <c r="B4625" i="37"/>
  <c r="B4576" i="37"/>
  <c r="F2215" i="38"/>
  <c r="F2223" i="38"/>
  <c r="F2212" i="38"/>
  <c r="F2216" i="38"/>
  <c r="F2218" i="38"/>
  <c r="F18" i="22"/>
  <c r="B4602" i="37" s="1"/>
  <c r="B4600" i="37"/>
  <c r="J18" i="22"/>
  <c r="B4640" i="37" s="1"/>
  <c r="B4638" i="37"/>
  <c r="N18" i="22"/>
  <c r="B4668" i="37" s="1"/>
  <c r="B4666" i="37"/>
  <c r="F2211" i="38"/>
  <c r="F2219" i="38"/>
  <c r="B4575" i="37"/>
  <c r="F2220" i="38"/>
  <c r="F2222" i="38"/>
  <c r="F2738" i="38"/>
  <c r="M178" i="22"/>
  <c r="B5336" i="37" s="1"/>
  <c r="B5334" i="37"/>
  <c r="L178" i="22"/>
  <c r="B5329" i="37" s="1"/>
  <c r="B5327" i="37"/>
  <c r="O178" i="22"/>
  <c r="B5350" i="37" s="1"/>
  <c r="B5348" i="37"/>
  <c r="N178" i="22"/>
  <c r="B5343" i="37" s="1"/>
  <c r="B5341" i="37"/>
  <c r="F2735" i="38"/>
  <c r="F2726" i="38"/>
  <c r="F2719" i="38"/>
  <c r="F2731" i="38"/>
  <c r="F2737" i="38"/>
  <c r="F2720" i="38"/>
  <c r="K178" i="22"/>
  <c r="B5322" i="37" s="1"/>
  <c r="B5320" i="37"/>
  <c r="Q179" i="22"/>
  <c r="B5314" i="37"/>
  <c r="F2732" i="38"/>
  <c r="J178" i="22"/>
  <c r="B5315" i="37" s="1"/>
  <c r="B5313" i="37"/>
  <c r="I178" i="22"/>
  <c r="B5302" i="37" s="1"/>
  <c r="B5300" i="37"/>
  <c r="G178" i="22"/>
  <c r="B5287" i="37" s="1"/>
  <c r="B5285" i="37"/>
  <c r="F2714" i="38"/>
  <c r="I179" i="22"/>
  <c r="B5286" i="37"/>
  <c r="F2729" i="38"/>
  <c r="F2728" i="38"/>
  <c r="F178" i="22"/>
  <c r="B5277" i="37" s="1"/>
  <c r="B5275" i="37"/>
  <c r="F2713" i="38"/>
  <c r="F2727" i="38"/>
  <c r="E178" i="22"/>
  <c r="B5270" i="37" s="1"/>
  <c r="B5268" i="37"/>
  <c r="D178" i="22"/>
  <c r="B5261" i="37" s="1"/>
  <c r="B5259" i="37"/>
  <c r="C178" i="22"/>
  <c r="B5250" i="37"/>
  <c r="B5251" i="37"/>
  <c r="F2710" i="38"/>
  <c r="B4566" i="37"/>
  <c r="F1598" i="38"/>
  <c r="F1594" i="38"/>
  <c r="F1590" i="38"/>
  <c r="B3058" i="37"/>
  <c r="F1544" i="38"/>
  <c r="F1583" i="38"/>
  <c r="F1547" i="38"/>
  <c r="F1548" i="38"/>
  <c r="B3107" i="37"/>
  <c r="F1546" i="38"/>
  <c r="F1514" i="38"/>
  <c r="F1513" i="38"/>
  <c r="R30" i="17"/>
  <c r="B2975" i="37" s="1"/>
  <c r="B2974" i="37"/>
  <c r="F1515" i="38"/>
  <c r="F1511" i="38"/>
  <c r="B2900" i="37"/>
  <c r="B3068" i="37"/>
  <c r="F1478" i="38"/>
  <c r="F1579" i="38"/>
  <c r="F1615" i="38"/>
  <c r="F1575" i="38"/>
  <c r="F1684" i="38"/>
  <c r="F1581" i="38"/>
  <c r="F1617" i="38"/>
  <c r="F1475" i="38"/>
  <c r="F1682" i="38"/>
  <c r="R56" i="17"/>
  <c r="B3178" i="37" s="1"/>
  <c r="B3174" i="37"/>
  <c r="J57" i="17"/>
  <c r="B3091" i="37" s="1"/>
  <c r="B3090" i="37"/>
  <c r="F1613" i="38"/>
  <c r="F1611" i="38"/>
  <c r="L57" i="17"/>
  <c r="B3113" i="37" s="1"/>
  <c r="F1567" i="38"/>
  <c r="P57" i="17"/>
  <c r="B3157" i="37" s="1"/>
  <c r="B3151" i="37"/>
  <c r="F1571" i="38"/>
  <c r="B2879" i="37"/>
  <c r="F1481" i="38"/>
  <c r="B2890" i="37"/>
  <c r="B2868" i="37"/>
  <c r="B3129" i="37"/>
  <c r="F1479" i="38"/>
  <c r="F1607" i="38"/>
  <c r="F1654" i="38"/>
  <c r="B3085" i="37"/>
  <c r="B2931" i="37"/>
  <c r="R51" i="17"/>
  <c r="F1652" i="38"/>
  <c r="B2895" i="37"/>
  <c r="F1469" i="38"/>
  <c r="R18" i="17"/>
  <c r="F1494" i="38" s="1"/>
  <c r="H57" i="17"/>
  <c r="F1687" i="38" s="1"/>
  <c r="B3063" i="37"/>
  <c r="B3170" i="37"/>
  <c r="F1450" i="38"/>
  <c r="F1444" i="38"/>
  <c r="F38" i="12"/>
  <c r="B2827" i="37" s="1"/>
  <c r="B2796" i="37"/>
  <c r="F1438" i="38"/>
  <c r="K23" i="27"/>
  <c r="F38" i="38"/>
  <c r="B2776" i="37"/>
  <c r="B5634" i="37"/>
  <c r="F1244" i="38"/>
  <c r="B20" i="19"/>
  <c r="B2461" i="37"/>
  <c r="F1275" i="38"/>
  <c r="B2420" i="37"/>
  <c r="F1252" i="38"/>
  <c r="L15" i="11"/>
  <c r="B2393" i="37" s="1"/>
  <c r="B2392" i="37"/>
  <c r="B2391" i="37"/>
  <c r="F1233" i="38"/>
  <c r="F1236" i="38"/>
  <c r="B2381" i="37"/>
  <c r="L11" i="11"/>
  <c r="B2382" i="37"/>
  <c r="F1239" i="38"/>
  <c r="B2395" i="37"/>
  <c r="B5660" i="37"/>
  <c r="F1216" i="38"/>
  <c r="L47" i="3"/>
  <c r="B2372" i="37" s="1"/>
  <c r="B2368" i="37"/>
  <c r="F1204" i="38"/>
  <c r="F1213" i="38"/>
  <c r="L39" i="3"/>
  <c r="B2329" i="37" s="1"/>
  <c r="B2325" i="37"/>
  <c r="F1185" i="38"/>
  <c r="F1195" i="38"/>
  <c r="F1194" i="38"/>
  <c r="F1166" i="38"/>
  <c r="L31" i="3"/>
  <c r="B2286" i="37" s="1"/>
  <c r="B2282" i="37"/>
  <c r="F1175" i="38"/>
  <c r="B5645" i="37"/>
  <c r="F1148" i="38"/>
  <c r="L23" i="3"/>
  <c r="B2248" i="37" s="1"/>
  <c r="B2244" i="37"/>
  <c r="F1157" i="38"/>
  <c r="F1158" i="38"/>
  <c r="F1141" i="38"/>
  <c r="F3078" i="38"/>
  <c r="L15" i="3"/>
  <c r="B2201" i="37"/>
  <c r="F1138" i="38"/>
  <c r="F1129" i="38"/>
  <c r="B19" i="19"/>
  <c r="B2374" i="37"/>
  <c r="F1219" i="38"/>
  <c r="F1116" i="38"/>
  <c r="L23" i="2"/>
  <c r="B2121" i="37" s="1"/>
  <c r="B2117" i="37"/>
  <c r="F1097" i="38"/>
  <c r="B2161" i="37"/>
  <c r="F1107" i="38"/>
  <c r="L31" i="2"/>
  <c r="B2164" i="37" s="1"/>
  <c r="F1117" i="38"/>
  <c r="B2118" i="37"/>
  <c r="F1098" i="38"/>
  <c r="F1088" i="38"/>
  <c r="B18" i="19"/>
  <c r="F1123" i="38"/>
  <c r="F1080" i="38"/>
  <c r="F1078" i="38"/>
  <c r="L15" i="2"/>
  <c r="B2075" i="37"/>
  <c r="F1069" i="38"/>
  <c r="B5630" i="37"/>
  <c r="F1122" i="38"/>
  <c r="F3077" i="38"/>
  <c r="F1057" i="38"/>
  <c r="F1056" i="38"/>
  <c r="B2035" i="37"/>
  <c r="L23" i="1"/>
  <c r="B2037" i="37" s="1"/>
  <c r="F1038" i="38"/>
  <c r="F1039" i="38"/>
  <c r="F1063" i="38"/>
  <c r="F1028" i="38"/>
  <c r="L15" i="1"/>
  <c r="B1990" i="37"/>
  <c r="F1037" i="38"/>
  <c r="B5629" i="37"/>
  <c r="F1062" i="38"/>
  <c r="F3076" i="38"/>
  <c r="F1018" i="38"/>
  <c r="L29" i="34"/>
  <c r="B1953" i="37" s="1"/>
  <c r="B1950" i="37"/>
  <c r="F1008" i="38"/>
  <c r="F1016" i="38"/>
  <c r="F1001" i="38"/>
  <c r="L21" i="34"/>
  <c r="B1918" i="37" s="1"/>
  <c r="B1915" i="37"/>
  <c r="F991" i="38"/>
  <c r="F984" i="38"/>
  <c r="F974" i="38"/>
  <c r="F1021" i="38"/>
  <c r="B16" i="19"/>
  <c r="B1955" i="37"/>
  <c r="L14" i="34"/>
  <c r="B1880" i="37"/>
  <c r="F1022" i="38"/>
  <c r="B5656" i="37"/>
  <c r="F952" i="38"/>
  <c r="F963" i="38"/>
  <c r="L39" i="15"/>
  <c r="B1806" i="37" s="1"/>
  <c r="B1802" i="37"/>
  <c r="F933" i="38"/>
  <c r="F945" i="38"/>
  <c r="F943" i="38"/>
  <c r="F924" i="38"/>
  <c r="B1759" i="37"/>
  <c r="F923" i="38"/>
  <c r="F914" i="38"/>
  <c r="F908" i="38"/>
  <c r="L23" i="15"/>
  <c r="B1725" i="37" s="1"/>
  <c r="B1721" i="37"/>
  <c r="F906" i="38"/>
  <c r="F905" i="38"/>
  <c r="F896" i="38"/>
  <c r="F887" i="38"/>
  <c r="F886" i="38"/>
  <c r="F877" i="38"/>
  <c r="B15" i="19"/>
  <c r="B1851" i="37"/>
  <c r="B5627" i="37"/>
  <c r="F967" i="38"/>
  <c r="F827" i="38"/>
  <c r="B1635" i="37"/>
  <c r="F855" i="38"/>
  <c r="F865" i="38"/>
  <c r="L47" i="4"/>
  <c r="B1641" i="37" s="1"/>
  <c r="B1592" i="37"/>
  <c r="L39" i="4"/>
  <c r="B1598" i="37" s="1"/>
  <c r="F846" i="38"/>
  <c r="F836" i="38"/>
  <c r="B1549" i="37"/>
  <c r="B1551" i="37"/>
  <c r="L23" i="4"/>
  <c r="B1517" i="37" s="1"/>
  <c r="B1511" i="37"/>
  <c r="F799" i="38"/>
  <c r="F809" i="38"/>
  <c r="F790" i="38"/>
  <c r="B14" i="19"/>
  <c r="B1643" i="37"/>
  <c r="F871" i="38"/>
  <c r="F780" i="38"/>
  <c r="F3104" i="38"/>
  <c r="F3073" i="38"/>
  <c r="F870" i="38"/>
  <c r="L47" i="10"/>
  <c r="B1433" i="37" s="1"/>
  <c r="F730" i="38"/>
  <c r="L23" i="10"/>
  <c r="B1309" i="37" s="1"/>
  <c r="B1305" i="37"/>
  <c r="F702" i="38"/>
  <c r="F720" i="38"/>
  <c r="F739" i="38"/>
  <c r="F758" i="38"/>
  <c r="F749" i="38"/>
  <c r="F770" i="38"/>
  <c r="F751" i="38"/>
  <c r="L31" i="10"/>
  <c r="B1347" i="37" s="1"/>
  <c r="L15" i="10"/>
  <c r="F769" i="38"/>
  <c r="F712" i="38"/>
  <c r="F695" i="38"/>
  <c r="F714" i="38"/>
  <c r="L39" i="10"/>
  <c r="B1390" i="37" s="1"/>
  <c r="B1386" i="37"/>
  <c r="F711" i="38"/>
  <c r="F748" i="38"/>
  <c r="F750" i="38"/>
  <c r="F694" i="38"/>
  <c r="F693" i="38"/>
  <c r="F683" i="38"/>
  <c r="B13" i="19"/>
  <c r="B1435" i="37"/>
  <c r="B5625" i="37"/>
  <c r="F773" i="38"/>
  <c r="F661" i="38"/>
  <c r="F672" i="38"/>
  <c r="L47" i="9"/>
  <c r="B1225" i="37" s="1"/>
  <c r="B1221" i="37"/>
  <c r="F670" i="38"/>
  <c r="F652" i="38"/>
  <c r="F654" i="38"/>
  <c r="L39" i="9"/>
  <c r="B1182" i="37" s="1"/>
  <c r="F642" i="38"/>
  <c r="F634" i="38"/>
  <c r="F623" i="38"/>
  <c r="F635" i="38"/>
  <c r="B5641" i="37"/>
  <c r="L31" i="9"/>
  <c r="B1135" i="37"/>
  <c r="F632" i="38"/>
  <c r="F617" i="38"/>
  <c r="F616" i="38"/>
  <c r="L23" i="9"/>
  <c r="B1101" i="37" s="1"/>
  <c r="F615" i="38"/>
  <c r="F605" i="38"/>
  <c r="F586" i="38"/>
  <c r="F598" i="38"/>
  <c r="B12" i="19"/>
  <c r="B1227" i="37"/>
  <c r="L15" i="9"/>
  <c r="F587" i="38" s="1"/>
  <c r="B1054" i="37"/>
  <c r="F676" i="38"/>
  <c r="F574" i="38"/>
  <c r="B1011" i="37"/>
  <c r="B1013" i="37"/>
  <c r="F573" i="38"/>
  <c r="B965" i="37"/>
  <c r="F545" i="38"/>
  <c r="B967" i="37"/>
  <c r="F554" i="38"/>
  <c r="L31" i="8"/>
  <c r="B919" i="37"/>
  <c r="F538" i="38"/>
  <c r="B879" i="37"/>
  <c r="F508" i="38"/>
  <c r="L15" i="8"/>
  <c r="F501" i="38"/>
  <c r="F499" i="38"/>
  <c r="B833" i="37"/>
  <c r="F489" i="38"/>
  <c r="K11" i="19"/>
  <c r="B5610" i="37" s="1"/>
  <c r="F3044" i="38"/>
  <c r="B5519" i="37"/>
  <c r="B5651" i="37"/>
  <c r="B5646" i="37"/>
  <c r="B790" i="37"/>
  <c r="F467" i="38"/>
  <c r="B744" i="37"/>
  <c r="F448" i="38"/>
  <c r="B660" i="37"/>
  <c r="B658" i="37"/>
  <c r="F411" i="38"/>
  <c r="F401" i="38"/>
  <c r="F403" i="38"/>
  <c r="L15" i="7"/>
  <c r="B618" i="37" s="1"/>
  <c r="B577" i="37"/>
  <c r="F361" i="38"/>
  <c r="B566" i="37"/>
  <c r="F360" i="38"/>
  <c r="B234" i="37"/>
  <c r="B9" i="19"/>
  <c r="B579" i="37"/>
  <c r="F386" i="38"/>
  <c r="B233" i="37"/>
  <c r="F257" i="38"/>
  <c r="B5649" i="37"/>
  <c r="B578" i="37"/>
  <c r="F385" i="38"/>
  <c r="AB11" i="26"/>
  <c r="F114" i="38" s="1"/>
  <c r="F88" i="38"/>
  <c r="B612" i="37"/>
  <c r="F392" i="38"/>
  <c r="B5650" i="37"/>
  <c r="F3043" i="38"/>
  <c r="B5518" i="37"/>
  <c r="F148" i="22"/>
  <c r="Q115" i="22"/>
  <c r="I115" i="22"/>
  <c r="F116" i="22"/>
  <c r="F19" i="22"/>
  <c r="I19" i="22"/>
  <c r="Q19" i="22"/>
  <c r="L26" i="16"/>
  <c r="J78" i="27"/>
  <c r="F97" i="25"/>
  <c r="B2749" i="37" s="1"/>
  <c r="E97" i="25"/>
  <c r="B2745" i="37" s="1"/>
  <c r="B2622" i="37" l="1"/>
  <c r="B2543" i="37"/>
  <c r="F3160" i="38"/>
  <c r="F1619" i="38"/>
  <c r="B4510" i="37"/>
  <c r="F3156" i="38"/>
  <c r="G23" i="20"/>
  <c r="I23" i="20" s="1"/>
  <c r="F3093" i="38" s="1"/>
  <c r="F3126" i="38"/>
  <c r="F1690" i="38"/>
  <c r="F1688" i="38"/>
  <c r="F1691" i="38"/>
  <c r="F1689" i="38"/>
  <c r="B3053" i="37"/>
  <c r="F1686" i="38"/>
  <c r="F1609" i="38"/>
  <c r="F1655" i="38"/>
  <c r="L74" i="6"/>
  <c r="D9" i="28" s="1"/>
  <c r="F3116" i="38"/>
  <c r="F2097" i="38"/>
  <c r="I86" i="18"/>
  <c r="D101" i="18" s="1"/>
  <c r="B4530" i="37" s="1"/>
  <c r="I151" i="22"/>
  <c r="F2746" i="38"/>
  <c r="D28" i="28"/>
  <c r="B25" i="37" s="1"/>
  <c r="F2794" i="38"/>
  <c r="H28" i="23"/>
  <c r="H29" i="23" s="1"/>
  <c r="B5169" i="37"/>
  <c r="K21" i="13"/>
  <c r="F2785" i="38"/>
  <c r="H14" i="23"/>
  <c r="H15" i="23" s="1"/>
  <c r="F2349" i="38"/>
  <c r="Q23" i="22"/>
  <c r="F2267" i="38" s="1"/>
  <c r="F2243" i="38"/>
  <c r="F45" i="38"/>
  <c r="F2101" i="38"/>
  <c r="F2745" i="38"/>
  <c r="F2459" i="38"/>
  <c r="B3479" i="37"/>
  <c r="B2786" i="37"/>
  <c r="F1320" i="38"/>
  <c r="B2576" i="37"/>
  <c r="F1351" i="38"/>
  <c r="F565" i="38"/>
  <c r="F546" i="38"/>
  <c r="B5609" i="37"/>
  <c r="F3055" i="38"/>
  <c r="G25" i="20"/>
  <c r="F246" i="38"/>
  <c r="F2753" i="38"/>
  <c r="B5278" i="37"/>
  <c r="B5366" i="37"/>
  <c r="F2740" i="38"/>
  <c r="F2754" i="38"/>
  <c r="F2757" i="38"/>
  <c r="F2758" i="38"/>
  <c r="F2760" i="38"/>
  <c r="F2759" i="38"/>
  <c r="B5230" i="37"/>
  <c r="F2657" i="38"/>
  <c r="F2656" i="38"/>
  <c r="F2652" i="38"/>
  <c r="F2640" i="38"/>
  <c r="I120" i="22"/>
  <c r="B5037" i="37" s="1"/>
  <c r="F2546" i="38"/>
  <c r="F2540" i="38"/>
  <c r="B5008" i="37"/>
  <c r="F2443" i="38"/>
  <c r="F2452" i="38"/>
  <c r="F86" i="22"/>
  <c r="F2450" i="38"/>
  <c r="B4960" i="37"/>
  <c r="F2457" i="38"/>
  <c r="F2440" i="38"/>
  <c r="I54" i="22"/>
  <c r="B4765" i="37" s="1"/>
  <c r="B4763" i="37"/>
  <c r="B4738" i="37"/>
  <c r="B4825" i="37"/>
  <c r="F2340" i="38"/>
  <c r="Q27" i="22"/>
  <c r="F2103" i="38"/>
  <c r="B4492" i="37"/>
  <c r="F2107" i="38"/>
  <c r="Q86" i="18"/>
  <c r="AG86" i="18"/>
  <c r="AC86" i="18"/>
  <c r="D111" i="18" s="1"/>
  <c r="B4540" i="37" s="1"/>
  <c r="E37" i="18"/>
  <c r="F1888" i="38" s="1"/>
  <c r="U86" i="18"/>
  <c r="B4493" i="37" s="1"/>
  <c r="F2109" i="38"/>
  <c r="F1483" i="38"/>
  <c r="F1573" i="38"/>
  <c r="F1589" i="38"/>
  <c r="B2658" i="37"/>
  <c r="F44" i="38"/>
  <c r="F1286" i="38"/>
  <c r="F1350" i="38"/>
  <c r="B2425" i="37"/>
  <c r="F1226" i="38"/>
  <c r="F1089" i="38"/>
  <c r="F915" i="38"/>
  <c r="F3046" i="38"/>
  <c r="B1266" i="37"/>
  <c r="F509" i="38"/>
  <c r="B44" i="37"/>
  <c r="F3052" i="38"/>
  <c r="F3051" i="38"/>
  <c r="F1070" i="38"/>
  <c r="F3050" i="38"/>
  <c r="F975" i="38"/>
  <c r="F878" i="38"/>
  <c r="F3048" i="38"/>
  <c r="F3047" i="38"/>
  <c r="B1555" i="37"/>
  <c r="B1139" i="37"/>
  <c r="F3045" i="38"/>
  <c r="B925" i="37"/>
  <c r="F3042" i="38"/>
  <c r="E76" i="18"/>
  <c r="B4471" i="37"/>
  <c r="F2130" i="38"/>
  <c r="B704" i="37"/>
  <c r="B5652" i="37"/>
  <c r="M86" i="18"/>
  <c r="F2344" i="38"/>
  <c r="F953" i="38"/>
  <c r="B4764" i="37"/>
  <c r="F2645" i="38"/>
  <c r="F3105" i="38"/>
  <c r="F3109" i="38"/>
  <c r="F3103" i="38"/>
  <c r="F1048" i="38"/>
  <c r="F2648" i="38"/>
  <c r="F2650" i="38"/>
  <c r="F3095" i="38"/>
  <c r="F3049" i="38"/>
  <c r="B5515" i="37"/>
  <c r="F3004" i="38"/>
  <c r="F1417" i="38"/>
  <c r="B5473" i="37"/>
  <c r="F3081" i="38"/>
  <c r="F3090" i="38"/>
  <c r="F1245" i="38"/>
  <c r="F818" i="38"/>
  <c r="B750" i="37"/>
  <c r="F468" i="38"/>
  <c r="B5526" i="37"/>
  <c r="F2350" i="38"/>
  <c r="F412" i="38"/>
  <c r="K17" i="19"/>
  <c r="B5616" i="37" s="1"/>
  <c r="F1234" i="38"/>
  <c r="F182" i="22"/>
  <c r="F430" i="38"/>
  <c r="F1377" i="38"/>
  <c r="F2756" i="38"/>
  <c r="F2352" i="38"/>
  <c r="J54" i="25"/>
  <c r="B2620" i="37" s="1"/>
  <c r="B1474" i="37"/>
  <c r="B5525" i="37"/>
  <c r="F2353" i="38"/>
  <c r="F2453" i="38"/>
  <c r="F2647" i="38"/>
  <c r="F54" i="22"/>
  <c r="F2248" i="38"/>
  <c r="Y86" i="18"/>
  <c r="F2446" i="38"/>
  <c r="Q150" i="22"/>
  <c r="B5232" i="37" s="1"/>
  <c r="F2105" i="38"/>
  <c r="F1549" i="38"/>
  <c r="K18" i="19"/>
  <c r="B5617" i="37" s="1"/>
  <c r="L17" i="11"/>
  <c r="F2356" i="38"/>
  <c r="F2447" i="38"/>
  <c r="F2653" i="38"/>
  <c r="F2643" i="38"/>
  <c r="F800" i="38"/>
  <c r="F2345" i="38"/>
  <c r="F2241" i="38"/>
  <c r="I57" i="25"/>
  <c r="B2624" i="37" s="1"/>
  <c r="F1349" i="38"/>
  <c r="F1333" i="38"/>
  <c r="F2444" i="38"/>
  <c r="F2242" i="38"/>
  <c r="J74" i="25"/>
  <c r="F2651" i="38"/>
  <c r="F1347" i="38"/>
  <c r="F1587" i="38"/>
  <c r="E1390" i="38"/>
  <c r="F39" i="38"/>
  <c r="AM86" i="18"/>
  <c r="F2099" i="38"/>
  <c r="B4513" i="37"/>
  <c r="F2110" i="38"/>
  <c r="F2113" i="38"/>
  <c r="F2112" i="38"/>
  <c r="AE86" i="18"/>
  <c r="F2031" i="38"/>
  <c r="B4029" i="37"/>
  <c r="O86" i="18"/>
  <c r="F2096" i="38"/>
  <c r="G86" i="18"/>
  <c r="D100" i="18" s="1"/>
  <c r="B4495" i="37"/>
  <c r="W86" i="18"/>
  <c r="AA86" i="18"/>
  <c r="B4501" i="37"/>
  <c r="B4489" i="37"/>
  <c r="S86" i="18"/>
  <c r="B4514" i="37"/>
  <c r="F2108" i="38"/>
  <c r="D114" i="18"/>
  <c r="B4543" i="37" s="1"/>
  <c r="AO86" i="18"/>
  <c r="F2100" i="38"/>
  <c r="F2104" i="38"/>
  <c r="K86" i="18"/>
  <c r="B4477" i="37"/>
  <c r="F2106" i="38"/>
  <c r="B4516" i="37"/>
  <c r="AK86" i="18"/>
  <c r="B5716" i="37"/>
  <c r="B5400" i="37"/>
  <c r="B4551" i="37"/>
  <c r="B4568" i="37"/>
  <c r="F2747" i="38"/>
  <c r="F2744" i="38"/>
  <c r="F2658" i="38"/>
  <c r="F2646" i="38"/>
  <c r="F2553" i="38"/>
  <c r="F2556" i="38"/>
  <c r="F2448" i="38"/>
  <c r="Q91" i="22"/>
  <c r="F2461" i="38"/>
  <c r="Q86" i="22"/>
  <c r="B4962" i="37" s="1"/>
  <c r="Q87" i="22"/>
  <c r="B4873" i="37"/>
  <c r="F2456" i="38"/>
  <c r="I88" i="22"/>
  <c r="B4902" i="37" s="1"/>
  <c r="F2348" i="38"/>
  <c r="B4739" i="37"/>
  <c r="I55" i="22"/>
  <c r="I56" i="22"/>
  <c r="B4767" i="37" s="1"/>
  <c r="F2252" i="38"/>
  <c r="F2249" i="38"/>
  <c r="F2246" i="38"/>
  <c r="R18" i="22"/>
  <c r="G5" i="25"/>
  <c r="B3473" i="37"/>
  <c r="F1764" i="38"/>
  <c r="B5694" i="37"/>
  <c r="B5661" i="37"/>
  <c r="F1560" i="38"/>
  <c r="F1595" i="38"/>
  <c r="F1527" i="38"/>
  <c r="F1516" i="38"/>
  <c r="F1359" i="38"/>
  <c r="F61" i="38"/>
  <c r="F1395" i="38"/>
  <c r="B2621" i="37"/>
  <c r="J81" i="27"/>
  <c r="B101" i="37" s="1"/>
  <c r="B99" i="37"/>
  <c r="F1416" i="38"/>
  <c r="F60" i="38"/>
  <c r="J37" i="27"/>
  <c r="F46" i="38" s="1"/>
  <c r="B51" i="37"/>
  <c r="F1299" i="38"/>
  <c r="F1352" i="38"/>
  <c r="F1313" i="38"/>
  <c r="J33" i="25"/>
  <c r="B2538" i="37"/>
  <c r="F1315" i="38"/>
  <c r="B2500" i="37"/>
  <c r="K25" i="5"/>
  <c r="F1262" i="38"/>
  <c r="F1237" i="38"/>
  <c r="F1205" i="38"/>
  <c r="B5659" i="37"/>
  <c r="F1009" i="38"/>
  <c r="B1682" i="37"/>
  <c r="B5654" i="37"/>
  <c r="F759" i="38"/>
  <c r="F684" i="38"/>
  <c r="F606" i="38"/>
  <c r="F275" i="38"/>
  <c r="F3003" i="38"/>
  <c r="B5494" i="37"/>
  <c r="F2795" i="38"/>
  <c r="B5398" i="37"/>
  <c r="F2786" i="38"/>
  <c r="B5387" i="37"/>
  <c r="I154" i="22"/>
  <c r="B5171" i="37"/>
  <c r="R146" i="22"/>
  <c r="B5117" i="37"/>
  <c r="Q151" i="22"/>
  <c r="B5231" i="37"/>
  <c r="F2654" i="38"/>
  <c r="I150" i="22"/>
  <c r="B5170" i="37" s="1"/>
  <c r="B5168" i="37"/>
  <c r="F2641" i="38"/>
  <c r="F2649" i="38"/>
  <c r="F2666" i="38"/>
  <c r="B5144" i="37"/>
  <c r="F2659" i="38"/>
  <c r="F2661" i="38"/>
  <c r="F150" i="22"/>
  <c r="B5143" i="37"/>
  <c r="F2642" i="38"/>
  <c r="F2549" i="38"/>
  <c r="F2547" i="38"/>
  <c r="F2542" i="38"/>
  <c r="F2544" i="38"/>
  <c r="Q118" i="22"/>
  <c r="B5097" i="37" s="1"/>
  <c r="B5095" i="37"/>
  <c r="F118" i="22"/>
  <c r="B5034" i="37"/>
  <c r="R114" i="22"/>
  <c r="F2554" i="38"/>
  <c r="F2548" i="38"/>
  <c r="F2552" i="38"/>
  <c r="I118" i="22"/>
  <c r="B5035" i="37" s="1"/>
  <c r="B5033" i="37"/>
  <c r="F2557" i="38"/>
  <c r="F2558" i="38"/>
  <c r="B5096" i="37"/>
  <c r="F2551" i="38"/>
  <c r="F2550" i="38"/>
  <c r="F2545" i="38"/>
  <c r="F2541" i="38"/>
  <c r="F2543" i="38"/>
  <c r="B5009" i="37"/>
  <c r="F2559" i="38"/>
  <c r="B4982" i="37"/>
  <c r="F2441" i="38"/>
  <c r="F2454" i="38"/>
  <c r="F2451" i="38"/>
  <c r="F2449" i="38"/>
  <c r="R82" i="22"/>
  <c r="F2445" i="38"/>
  <c r="Q88" i="22"/>
  <c r="B4899" i="37"/>
  <c r="I87" i="22"/>
  <c r="I86" i="22"/>
  <c r="B4900" i="37" s="1"/>
  <c r="B4898" i="37"/>
  <c r="F2442" i="38"/>
  <c r="B4847" i="37"/>
  <c r="F2354" i="38"/>
  <c r="Q54" i="22"/>
  <c r="B4827" i="37" s="1"/>
  <c r="Q56" i="22"/>
  <c r="B4829" i="37" s="1"/>
  <c r="Q59" i="22"/>
  <c r="F2351" i="38"/>
  <c r="F2358" i="38"/>
  <c r="F2361" i="38"/>
  <c r="Q55" i="22"/>
  <c r="F2347" i="38"/>
  <c r="F2346" i="38"/>
  <c r="F2343" i="38"/>
  <c r="F2342" i="38"/>
  <c r="B4712" i="37"/>
  <c r="R50" i="22"/>
  <c r="I22" i="22"/>
  <c r="B4630" i="37" s="1"/>
  <c r="B4628" i="37"/>
  <c r="Q22" i="22"/>
  <c r="B4692" i="37" s="1"/>
  <c r="B4690" i="37"/>
  <c r="F2258" i="38"/>
  <c r="F2257" i="38"/>
  <c r="F2245" i="38"/>
  <c r="B4691" i="37"/>
  <c r="F2261" i="38"/>
  <c r="F22" i="22"/>
  <c r="B4603" i="37"/>
  <c r="I24" i="22"/>
  <c r="B4632" i="37" s="1"/>
  <c r="B4629" i="37"/>
  <c r="B4577" i="37"/>
  <c r="F2247" i="38"/>
  <c r="F2256" i="38"/>
  <c r="F2254" i="38"/>
  <c r="F2253" i="38"/>
  <c r="F2250" i="38"/>
  <c r="B4604" i="37"/>
  <c r="F2251" i="38"/>
  <c r="F2244" i="38"/>
  <c r="F2752" i="38"/>
  <c r="F2761" i="38"/>
  <c r="F2751" i="38"/>
  <c r="F2743" i="38"/>
  <c r="F2750" i="38"/>
  <c r="Q183" i="22"/>
  <c r="F2748" i="38"/>
  <c r="F2749" i="38"/>
  <c r="Q182" i="22"/>
  <c r="B5367" i="37" s="1"/>
  <c r="B5365" i="37"/>
  <c r="I184" i="22"/>
  <c r="B5307" i="37" s="1"/>
  <c r="I183" i="22"/>
  <c r="B5304" i="37"/>
  <c r="Q184" i="22"/>
  <c r="I182" i="22"/>
  <c r="B5305" i="37" s="1"/>
  <c r="B5303" i="37"/>
  <c r="R178" i="22"/>
  <c r="F2742" i="38"/>
  <c r="F2741" i="38"/>
  <c r="B5279" i="37"/>
  <c r="B5252" i="37"/>
  <c r="R57" i="17"/>
  <c r="F1585" i="38"/>
  <c r="F1593" i="38"/>
  <c r="F1591" i="38"/>
  <c r="F1597" i="38"/>
  <c r="B3173" i="37"/>
  <c r="B3069" i="37"/>
  <c r="B2901" i="37"/>
  <c r="F1460" i="38"/>
  <c r="B5695" i="37"/>
  <c r="B5662" i="37"/>
  <c r="K20" i="19"/>
  <c r="B5619" i="37" s="1"/>
  <c r="F3053" i="38"/>
  <c r="B5528" i="37"/>
  <c r="B2383" i="37"/>
  <c r="F1229" i="38"/>
  <c r="B5693" i="37"/>
  <c r="F1186" i="38"/>
  <c r="F1167" i="38"/>
  <c r="F1149" i="38"/>
  <c r="B2205" i="37"/>
  <c r="L49" i="3"/>
  <c r="K19" i="19"/>
  <c r="B5527" i="37"/>
  <c r="F1130" i="38"/>
  <c r="L33" i="2"/>
  <c r="F1108" i="38"/>
  <c r="B2078" i="37"/>
  <c r="B5658" i="37"/>
  <c r="L25" i="1"/>
  <c r="B1994" i="37"/>
  <c r="F1029" i="38"/>
  <c r="B5657" i="37"/>
  <c r="F992" i="38"/>
  <c r="B1883" i="37"/>
  <c r="L31" i="34"/>
  <c r="K16" i="19"/>
  <c r="B5615" i="37" s="1"/>
  <c r="B5524" i="37"/>
  <c r="B5689" i="37"/>
  <c r="F934" i="38"/>
  <c r="L49" i="15"/>
  <c r="F897" i="38"/>
  <c r="K15" i="19"/>
  <c r="B5614" i="37" s="1"/>
  <c r="B5523" i="37"/>
  <c r="B5655" i="37"/>
  <c r="B22" i="19"/>
  <c r="F837" i="38"/>
  <c r="F856" i="38"/>
  <c r="L49" i="4"/>
  <c r="K14" i="19"/>
  <c r="B5613" i="37" s="1"/>
  <c r="B5522" i="37"/>
  <c r="F740" i="38"/>
  <c r="F721" i="38"/>
  <c r="F703" i="38"/>
  <c r="L49" i="10"/>
  <c r="K13" i="19"/>
  <c r="B5612" i="37" s="1"/>
  <c r="B5521" i="37"/>
  <c r="B5653" i="37"/>
  <c r="F662" i="38"/>
  <c r="L49" i="9"/>
  <c r="D12" i="28" s="1"/>
  <c r="F643" i="38"/>
  <c r="F624" i="38"/>
  <c r="K12" i="19"/>
  <c r="B5611" i="37" s="1"/>
  <c r="B5520" i="37"/>
  <c r="B1058" i="37"/>
  <c r="B5685" i="37"/>
  <c r="L49" i="8"/>
  <c r="D11" i="28" s="1"/>
  <c r="F527" i="38"/>
  <c r="F490" i="38"/>
  <c r="B839" i="37"/>
  <c r="F3056" i="38"/>
  <c r="B5684" i="37"/>
  <c r="L49" i="7"/>
  <c r="D10" i="28" s="1"/>
  <c r="F393" i="38"/>
  <c r="K9" i="19"/>
  <c r="B5517" i="37"/>
  <c r="B244" i="37"/>
  <c r="B5682" i="37"/>
  <c r="F109" i="38"/>
  <c r="B5635" i="37"/>
  <c r="B5683" i="37"/>
  <c r="Q187" i="22"/>
  <c r="Q155" i="22"/>
  <c r="I152" i="22"/>
  <c r="B5172" i="37" s="1"/>
  <c r="Q152" i="22"/>
  <c r="I23" i="22"/>
  <c r="Q120" i="22"/>
  <c r="Q119" i="22"/>
  <c r="Q24" i="22"/>
  <c r="I119" i="22"/>
  <c r="Q123" i="22"/>
  <c r="F37" i="20"/>
  <c r="F2073" i="38" l="1"/>
  <c r="B5618" i="37"/>
  <c r="F3130" i="38"/>
  <c r="F3096" i="38"/>
  <c r="F3091" i="38"/>
  <c r="B3179" i="37"/>
  <c r="F1621" i="38"/>
  <c r="F1692" i="38"/>
  <c r="F2117" i="38"/>
  <c r="B4475" i="37"/>
  <c r="F27" i="38"/>
  <c r="D107" i="18"/>
  <c r="B4536" i="37" s="1"/>
  <c r="F2363" i="38"/>
  <c r="B4505" i="37"/>
  <c r="F2127" i="38"/>
  <c r="B4875" i="37"/>
  <c r="F2364" i="38"/>
  <c r="B3496" i="37"/>
  <c r="I25" i="20"/>
  <c r="F3098" i="38" s="1"/>
  <c r="I186" i="22"/>
  <c r="B5308" i="37" s="1"/>
  <c r="B5374" i="37"/>
  <c r="F2762" i="38"/>
  <c r="F2773" i="38"/>
  <c r="B5369" i="37"/>
  <c r="F2767" i="38"/>
  <c r="F2655" i="38"/>
  <c r="F2670" i="38"/>
  <c r="F2662" i="38"/>
  <c r="F2555" i="38"/>
  <c r="F2562" i="38"/>
  <c r="F2566" i="38"/>
  <c r="F2466" i="38"/>
  <c r="F2473" i="38"/>
  <c r="F2462" i="38"/>
  <c r="B4969" i="37"/>
  <c r="Q90" i="22"/>
  <c r="B4965" i="37" s="1"/>
  <c r="F2355" i="38"/>
  <c r="F2367" i="38"/>
  <c r="Q62" i="22"/>
  <c r="F2366" i="38"/>
  <c r="F2362" i="38"/>
  <c r="F2255" i="38"/>
  <c r="F2269" i="38"/>
  <c r="Q28" i="22"/>
  <c r="F2274" i="38" s="1"/>
  <c r="F2129" i="38"/>
  <c r="D113" i="18"/>
  <c r="B4542" i="37" s="1"/>
  <c r="B4511" i="37"/>
  <c r="B4487" i="37"/>
  <c r="D105" i="18"/>
  <c r="B4534" i="37" s="1"/>
  <c r="F1869" i="38"/>
  <c r="E43" i="18"/>
  <c r="F1931" i="38" s="1"/>
  <c r="F2123" i="38"/>
  <c r="F2121" i="38"/>
  <c r="F2145" i="38"/>
  <c r="B2463" i="37"/>
  <c r="D94" i="25"/>
  <c r="B2738" i="37" s="1"/>
  <c r="F1276" i="38"/>
  <c r="B2396" i="37"/>
  <c r="F3063" i="38"/>
  <c r="F3034" i="38"/>
  <c r="B5608" i="37"/>
  <c r="B4376" i="37"/>
  <c r="E84" i="18"/>
  <c r="F2095" i="38" s="1"/>
  <c r="F2074" i="38"/>
  <c r="F2135" i="38"/>
  <c r="F2133" i="38"/>
  <c r="F2132" i="38"/>
  <c r="F2128" i="38"/>
  <c r="F2125" i="38"/>
  <c r="D109" i="18"/>
  <c r="B4538" i="37" s="1"/>
  <c r="F2120" i="38"/>
  <c r="D103" i="18"/>
  <c r="B4532" i="37" s="1"/>
  <c r="F2119" i="38"/>
  <c r="I58" i="22"/>
  <c r="F2567" i="38"/>
  <c r="Q122" i="22"/>
  <c r="F3174" i="38"/>
  <c r="D20" i="28"/>
  <c r="B21" i="37" s="1"/>
  <c r="B4740" i="37"/>
  <c r="B4481" i="37"/>
  <c r="F3094" i="38"/>
  <c r="F3113" i="38"/>
  <c r="B5692" i="37"/>
  <c r="F1240" i="38"/>
  <c r="F1353" i="38"/>
  <c r="F3062" i="38"/>
  <c r="J57" i="25"/>
  <c r="F1348" i="38"/>
  <c r="F2664" i="38"/>
  <c r="F3061" i="38"/>
  <c r="B5648" i="37"/>
  <c r="B2167" i="37"/>
  <c r="F1064" i="38"/>
  <c r="D14" i="28"/>
  <c r="F17" i="38" s="1"/>
  <c r="F969" i="38"/>
  <c r="F775" i="38"/>
  <c r="F15" i="38"/>
  <c r="B1020" i="37"/>
  <c r="F484" i="38"/>
  <c r="B5687" i="37"/>
  <c r="B4766" i="37"/>
  <c r="B5516" i="37"/>
  <c r="B5280" i="37"/>
  <c r="I90" i="22"/>
  <c r="B4966" i="37"/>
  <c r="Q94" i="22"/>
  <c r="F2467" i="38"/>
  <c r="B4499" i="37"/>
  <c r="R54" i="22"/>
  <c r="B4835" i="37" s="1"/>
  <c r="B2696" i="37"/>
  <c r="F1396" i="38"/>
  <c r="E1391" i="38"/>
  <c r="B4484" i="37"/>
  <c r="B4520" i="37"/>
  <c r="D116" i="18"/>
  <c r="B4545" i="37" s="1"/>
  <c r="B4508" i="37"/>
  <c r="D112" i="18"/>
  <c r="B4541" i="37" s="1"/>
  <c r="D104" i="18"/>
  <c r="B4533" i="37" s="1"/>
  <c r="B4472" i="37"/>
  <c r="F2116" i="38"/>
  <c r="F2148" i="38"/>
  <c r="B4523" i="37"/>
  <c r="D117" i="18"/>
  <c r="B4546" i="37" s="1"/>
  <c r="D110" i="18"/>
  <c r="B4539" i="37" s="1"/>
  <c r="B4502" i="37"/>
  <c r="F2122" i="38"/>
  <c r="D106" i="18"/>
  <c r="B4535" i="37" s="1"/>
  <c r="B4490" i="37"/>
  <c r="F2131" i="38"/>
  <c r="D115" i="18"/>
  <c r="B4517" i="37"/>
  <c r="F2118" i="38"/>
  <c r="D102" i="18"/>
  <c r="B4478" i="37"/>
  <c r="D108" i="18"/>
  <c r="B4496" i="37"/>
  <c r="F2124" i="38"/>
  <c r="F2126" i="38"/>
  <c r="C37" i="28"/>
  <c r="D38" i="28" s="1"/>
  <c r="F3032" i="38"/>
  <c r="B5389" i="37"/>
  <c r="B5104" i="37"/>
  <c r="B5010" i="37"/>
  <c r="F2464" i="38"/>
  <c r="B4963" i="37"/>
  <c r="R86" i="22"/>
  <c r="B4970" i="37" s="1"/>
  <c r="F2468" i="38"/>
  <c r="F2463" i="38"/>
  <c r="F2368" i="38"/>
  <c r="B4699" i="37"/>
  <c r="F2263" i="38"/>
  <c r="F2268" i="38"/>
  <c r="F1278" i="38"/>
  <c r="F1599" i="38"/>
  <c r="K39" i="27"/>
  <c r="B53" i="37"/>
  <c r="F62" i="38"/>
  <c r="F1314" i="38"/>
  <c r="B2544" i="37"/>
  <c r="B2462" i="37"/>
  <c r="D22" i="28"/>
  <c r="B22" i="37" s="1"/>
  <c r="F3065" i="38"/>
  <c r="F14" i="38"/>
  <c r="F581" i="38"/>
  <c r="B5402" i="37"/>
  <c r="B5401" i="37"/>
  <c r="F2797" i="38"/>
  <c r="F2764" i="38"/>
  <c r="Q156" i="22"/>
  <c r="B5234" i="37"/>
  <c r="Q158" i="22"/>
  <c r="B5236" i="37"/>
  <c r="Q154" i="22"/>
  <c r="B5235" i="37" s="1"/>
  <c r="B5233" i="37"/>
  <c r="B5145" i="37"/>
  <c r="R150" i="22"/>
  <c r="B5240" i="37" s="1"/>
  <c r="F2668" i="38"/>
  <c r="B5173" i="37"/>
  <c r="F2673" i="38"/>
  <c r="F2663" i="38"/>
  <c r="F2667" i="38"/>
  <c r="B5239" i="37"/>
  <c r="F2669" i="38"/>
  <c r="F2563" i="38"/>
  <c r="F2564" i="38"/>
  <c r="Q124" i="22"/>
  <c r="B5099" i="37"/>
  <c r="B5098" i="37"/>
  <c r="R118" i="22"/>
  <c r="B5105" i="37" s="1"/>
  <c r="F2569" i="38"/>
  <c r="I122" i="22"/>
  <c r="F2570" i="38" s="1"/>
  <c r="B5036" i="37"/>
  <c r="F2568" i="38"/>
  <c r="Q126" i="22"/>
  <c r="B5101" i="37"/>
  <c r="F2573" i="38"/>
  <c r="B4901" i="37"/>
  <c r="F2455" i="38"/>
  <c r="B4964" i="37"/>
  <c r="Q92" i="22"/>
  <c r="F2469" i="38"/>
  <c r="F2369" i="38"/>
  <c r="F2373" i="38"/>
  <c r="B4831" i="37"/>
  <c r="Q60" i="22"/>
  <c r="Q58" i="22"/>
  <c r="B4830" i="37" s="1"/>
  <c r="B4828" i="37"/>
  <c r="B4834" i="37"/>
  <c r="I26" i="22"/>
  <c r="B4631" i="37"/>
  <c r="B4605" i="37"/>
  <c r="R22" i="22"/>
  <c r="F2265" i="38" s="1"/>
  <c r="B4694" i="37"/>
  <c r="F2266" i="38"/>
  <c r="Q26" i="22"/>
  <c r="B4693" i="37"/>
  <c r="Q30" i="22"/>
  <c r="B4696" i="37"/>
  <c r="F2273" i="38"/>
  <c r="F2262" i="38"/>
  <c r="F2264" i="38"/>
  <c r="B5368" i="37"/>
  <c r="Q186" i="22"/>
  <c r="B5370" i="37" s="1"/>
  <c r="B5306" i="37"/>
  <c r="F2766" i="38"/>
  <c r="F2768" i="38"/>
  <c r="Q188" i="22"/>
  <c r="F2769" i="38"/>
  <c r="R182" i="22"/>
  <c r="B5375" i="37" s="1"/>
  <c r="F2763" i="38"/>
  <c r="F2755" i="38"/>
  <c r="Q190" i="22"/>
  <c r="B5371" i="37"/>
  <c r="D19" i="28"/>
  <c r="F22" i="38" s="1"/>
  <c r="B2375" i="37"/>
  <c r="F3064" i="38"/>
  <c r="F1221" i="38"/>
  <c r="F1124" i="38"/>
  <c r="D18" i="28"/>
  <c r="F21" i="38" s="1"/>
  <c r="B5691" i="37"/>
  <c r="D17" i="28"/>
  <c r="F20" i="38" s="1"/>
  <c r="B2040" i="37"/>
  <c r="B5690" i="37"/>
  <c r="D16" i="28"/>
  <c r="F19" i="38" s="1"/>
  <c r="B1956" i="37"/>
  <c r="F1023" i="38"/>
  <c r="D15" i="28"/>
  <c r="F18" i="38" s="1"/>
  <c r="B1852" i="37"/>
  <c r="K22" i="19"/>
  <c r="F3066" i="38" s="1"/>
  <c r="F3060" i="38"/>
  <c r="B5688" i="37"/>
  <c r="B5529" i="37"/>
  <c r="B1644" i="37"/>
  <c r="F872" i="38"/>
  <c r="F3059" i="38"/>
  <c r="D13" i="28"/>
  <c r="B14" i="37" s="1"/>
  <c r="B1436" i="37"/>
  <c r="F3058" i="38"/>
  <c r="B5686" i="37"/>
  <c r="F678" i="38"/>
  <c r="B1228" i="37"/>
  <c r="F3057" i="38"/>
  <c r="B799" i="37"/>
  <c r="F387" i="38"/>
  <c r="B580" i="37"/>
  <c r="F3054" i="38"/>
  <c r="B5721" i="37"/>
  <c r="B5663" i="37"/>
  <c r="E37" i="20"/>
  <c r="F3173" i="38" s="1"/>
  <c r="B5637" i="37"/>
  <c r="F2094" i="38" l="1"/>
  <c r="F2141" i="38"/>
  <c r="F3041" i="38"/>
  <c r="B4468" i="37"/>
  <c r="F2471" i="38"/>
  <c r="B4833" i="37"/>
  <c r="R62" i="22"/>
  <c r="B4837" i="37" s="1"/>
  <c r="F2774" i="38"/>
  <c r="F2775" i="38"/>
  <c r="F2770" i="38"/>
  <c r="F2674" i="38"/>
  <c r="B5100" i="37"/>
  <c r="F2575" i="38"/>
  <c r="F2574" i="38"/>
  <c r="R90" i="22"/>
  <c r="B4971" i="37" s="1"/>
  <c r="F2475" i="38"/>
  <c r="F2470" i="38"/>
  <c r="F2375" i="38"/>
  <c r="F2370" i="38"/>
  <c r="F2275" i="38"/>
  <c r="F2270" i="38"/>
  <c r="B4695" i="37"/>
  <c r="F2147" i="38"/>
  <c r="F2139" i="38"/>
  <c r="B3501" i="37"/>
  <c r="F1912" i="38"/>
  <c r="D119" i="18"/>
  <c r="F2153" i="38" s="1"/>
  <c r="D118" i="18"/>
  <c r="F2152" i="38" s="1"/>
  <c r="F1411" i="38"/>
  <c r="F1354" i="38"/>
  <c r="F23" i="38"/>
  <c r="F47" i="38"/>
  <c r="B13" i="37"/>
  <c r="B5720" i="37"/>
  <c r="E86" i="18"/>
  <c r="F2114" i="38" s="1"/>
  <c r="F2137" i="38"/>
  <c r="F2143" i="38"/>
  <c r="B11" i="37"/>
  <c r="R63" i="22"/>
  <c r="F12" i="38"/>
  <c r="B4768" i="37"/>
  <c r="F3115" i="38"/>
  <c r="B4903" i="37"/>
  <c r="F3132" i="38"/>
  <c r="B5696" i="37"/>
  <c r="R94" i="22"/>
  <c r="B4972" i="37" s="1"/>
  <c r="B2625" i="37"/>
  <c r="B15" i="37"/>
  <c r="F2365" i="38"/>
  <c r="D93" i="25"/>
  <c r="G37" i="20"/>
  <c r="B5665" i="37"/>
  <c r="F24" i="38"/>
  <c r="F16" i="38"/>
  <c r="F13" i="38"/>
  <c r="B10" i="37"/>
  <c r="B4968" i="37"/>
  <c r="F2138" i="38"/>
  <c r="F2565" i="38"/>
  <c r="E1392" i="38"/>
  <c r="F2150" i="38"/>
  <c r="F2146" i="38"/>
  <c r="F2134" i="38"/>
  <c r="B4529" i="37"/>
  <c r="F2151" i="38"/>
  <c r="B4537" i="37"/>
  <c r="F2142" i="38"/>
  <c r="B4544" i="37"/>
  <c r="F2149" i="38"/>
  <c r="F2140" i="38"/>
  <c r="F2144" i="38"/>
  <c r="B4531" i="37"/>
  <c r="F2136" i="38"/>
  <c r="F31" i="38"/>
  <c r="B29" i="37"/>
  <c r="B5391" i="37"/>
  <c r="B5390" i="37"/>
  <c r="F2788" i="38"/>
  <c r="B5102" i="37"/>
  <c r="R127" i="22"/>
  <c r="B5108" i="37" s="1"/>
  <c r="F2465" i="38"/>
  <c r="F2271" i="38"/>
  <c r="B54" i="37"/>
  <c r="K40" i="27"/>
  <c r="B16" i="37"/>
  <c r="B12" i="37"/>
  <c r="F2798" i="38"/>
  <c r="F2765" i="38"/>
  <c r="F2671" i="38"/>
  <c r="R158" i="22"/>
  <c r="F2676" i="38" s="1"/>
  <c r="B5238" i="37"/>
  <c r="R154" i="22"/>
  <c r="F2665" i="38"/>
  <c r="F2675" i="38"/>
  <c r="R159" i="22"/>
  <c r="B5243" i="37" s="1"/>
  <c r="B5237" i="37"/>
  <c r="F2571" i="38"/>
  <c r="R126" i="22"/>
  <c r="B5107" i="37" s="1"/>
  <c r="B5103" i="37"/>
  <c r="R122" i="22"/>
  <c r="F2572" i="38" s="1"/>
  <c r="B5038" i="37"/>
  <c r="F2474" i="38"/>
  <c r="R95" i="22"/>
  <c r="B4967" i="37"/>
  <c r="F2371" i="38"/>
  <c r="B4832" i="37"/>
  <c r="R58" i="22"/>
  <c r="F2372" i="38" s="1"/>
  <c r="F2374" i="38"/>
  <c r="R31" i="22"/>
  <c r="B4703" i="37" s="1"/>
  <c r="B4697" i="37"/>
  <c r="R30" i="22"/>
  <c r="B4702" i="37" s="1"/>
  <c r="B4698" i="37"/>
  <c r="B4700" i="37"/>
  <c r="R26" i="22"/>
  <c r="F2272" i="38" s="1"/>
  <c r="B4633" i="37"/>
  <c r="R186" i="22"/>
  <c r="F2772" i="38" s="1"/>
  <c r="F2771" i="38"/>
  <c r="R191" i="22"/>
  <c r="F2777" i="38" s="1"/>
  <c r="B5372" i="37"/>
  <c r="R190" i="22"/>
  <c r="F2776" i="38" s="1"/>
  <c r="B5373" i="37"/>
  <c r="B20" i="37"/>
  <c r="B19" i="37"/>
  <c r="B18" i="37"/>
  <c r="B17" i="37"/>
  <c r="B5620" i="37"/>
  <c r="I37" i="20"/>
  <c r="B5698" i="37"/>
  <c r="F2115" i="38" l="1"/>
  <c r="B4838" i="37"/>
  <c r="F2376" i="38"/>
  <c r="F2472" i="38"/>
  <c r="D97" i="25"/>
  <c r="F2677" i="38"/>
  <c r="F2577" i="38"/>
  <c r="F2476" i="38"/>
  <c r="F2277" i="38"/>
  <c r="B4469" i="37"/>
  <c r="B4548" i="37"/>
  <c r="F1408" i="38"/>
  <c r="B2737" i="37"/>
  <c r="B5722" i="37"/>
  <c r="F3175" i="38"/>
  <c r="F2377" i="38"/>
  <c r="F3176" i="38"/>
  <c r="B5376" i="37"/>
  <c r="E1393" i="38"/>
  <c r="D122" i="18"/>
  <c r="B4547" i="37"/>
  <c r="B30" i="37"/>
  <c r="F32" i="38"/>
  <c r="F2789" i="38"/>
  <c r="F2276" i="38"/>
  <c r="K67" i="27"/>
  <c r="B89" i="37" s="1"/>
  <c r="B55" i="37"/>
  <c r="F48" i="38"/>
  <c r="K68" i="27"/>
  <c r="B91" i="37" s="1"/>
  <c r="R160" i="22"/>
  <c r="B5242" i="37"/>
  <c r="B5241" i="37"/>
  <c r="F2672" i="38"/>
  <c r="F2576" i="38"/>
  <c r="R128" i="22"/>
  <c r="B5106" i="37"/>
  <c r="B4973" i="37"/>
  <c r="F2477" i="38"/>
  <c r="R96" i="22"/>
  <c r="R64" i="22"/>
  <c r="B4836" i="37"/>
  <c r="B4701" i="37"/>
  <c r="R32" i="22"/>
  <c r="E28" i="21" s="1"/>
  <c r="E29" i="21" s="1"/>
  <c r="B5378" i="37"/>
  <c r="B5377" i="37"/>
  <c r="R192" i="22"/>
  <c r="I62" i="20"/>
  <c r="B5737" i="37" s="1"/>
  <c r="B5723" i="37"/>
  <c r="D24" i="28" l="1"/>
  <c r="F2175" i="38"/>
  <c r="F2177" i="38"/>
  <c r="F2178" i="38"/>
  <c r="B2740" i="37"/>
  <c r="F1415" i="38"/>
  <c r="F2678" i="38"/>
  <c r="B4974" i="37"/>
  <c r="R65" i="22"/>
  <c r="B4840" i="37" s="1"/>
  <c r="F2278" i="38"/>
  <c r="F2154" i="38"/>
  <c r="F3178" i="38"/>
  <c r="E1394" i="38"/>
  <c r="D124" i="18"/>
  <c r="D128" i="18" s="1"/>
  <c r="C33" i="28" s="1"/>
  <c r="B4549" i="37"/>
  <c r="F2378" i="38"/>
  <c r="B4839" i="37"/>
  <c r="F54" i="38"/>
  <c r="F53" i="38"/>
  <c r="B23" i="37"/>
  <c r="D26" i="28"/>
  <c r="F25" i="38"/>
  <c r="R161" i="22"/>
  <c r="B5245" i="37" s="1"/>
  <c r="B5244" i="37"/>
  <c r="R129" i="22"/>
  <c r="B5110" i="37" s="1"/>
  <c r="B5109" i="37"/>
  <c r="F2578" i="38"/>
  <c r="R97" i="22"/>
  <c r="B4975" i="37" s="1"/>
  <c r="F2478" i="38"/>
  <c r="B4704" i="37"/>
  <c r="R33" i="22"/>
  <c r="B4705" i="37" s="1"/>
  <c r="R193" i="22"/>
  <c r="B5380" i="37" s="1"/>
  <c r="B5379" i="37"/>
  <c r="F2778" i="38"/>
  <c r="D30" i="28" l="1"/>
  <c r="F29" i="38"/>
  <c r="F2379" i="38"/>
  <c r="F26" i="38"/>
  <c r="F2679" i="38"/>
  <c r="E1395" i="38"/>
  <c r="F2155" i="38"/>
  <c r="B4550" i="37"/>
  <c r="B24" i="37"/>
  <c r="F2579" i="38"/>
  <c r="F2479" i="38"/>
  <c r="F2279" i="38"/>
  <c r="F2779" i="38"/>
  <c r="B4567" i="37"/>
  <c r="B4552" i="37" l="1"/>
  <c r="E1396" i="38"/>
  <c r="F2157" i="38"/>
  <c r="F28" i="38"/>
  <c r="B26" i="37"/>
  <c r="B4569" i="37"/>
  <c r="B4570" i="37"/>
  <c r="E1397" i="38" l="1"/>
  <c r="D34" i="28"/>
  <c r="D40" i="28" s="1"/>
  <c r="B27" i="37"/>
  <c r="F6" i="30" l="1"/>
  <c r="F8" i="30"/>
  <c r="F7" i="30"/>
  <c r="K71" i="27"/>
  <c r="F30" i="38"/>
  <c r="E1398" i="38"/>
  <c r="B28" i="37"/>
  <c r="F72" i="27" l="1"/>
  <c r="B95" i="37" s="1"/>
  <c r="F55" i="38"/>
  <c r="K74" i="27"/>
  <c r="B94" i="37"/>
  <c r="B3" i="37"/>
  <c r="E1399" i="38"/>
  <c r="F33" i="38"/>
  <c r="B31" i="37"/>
  <c r="F56" i="38" l="1"/>
  <c r="F57" i="38"/>
  <c r="F5" i="38"/>
  <c r="B96" i="37"/>
  <c r="K82" i="27"/>
  <c r="K83" i="27" s="1"/>
  <c r="F4" i="38"/>
  <c r="B4" i="37"/>
  <c r="E1400" i="38"/>
  <c r="F63" i="38" l="1"/>
  <c r="B102" i="37"/>
  <c r="F64" i="38"/>
  <c r="B103" i="37"/>
  <c r="K84" i="27"/>
  <c r="E1401" i="38"/>
  <c r="F65" i="38" l="1"/>
  <c r="K86" i="27"/>
  <c r="B104" i="37"/>
  <c r="E1402" i="38"/>
  <c r="B5" i="37" l="1"/>
  <c r="B106" i="37"/>
  <c r="F66" i="38"/>
  <c r="E1403" i="38"/>
  <c r="F6" i="38" l="1"/>
  <c r="F2" i="38" s="1"/>
  <c r="E1404" i="38"/>
  <c r="E1405" i="38" l="1"/>
  <c r="E1406" i="38" l="1"/>
  <c r="E1407" i="38" l="1"/>
  <c r="E1408" i="38" l="1"/>
  <c r="E1409" i="38" l="1"/>
  <c r="E1410" i="38" l="1"/>
  <c r="E1411" i="38" l="1"/>
  <c r="E1412" i="38" l="1"/>
  <c r="E1413" i="38" l="1"/>
  <c r="E1414" i="38" l="1"/>
  <c r="E1415" i="38" l="1"/>
  <c r="E1416" i="38" l="1"/>
  <c r="E1417" i="38" l="1"/>
  <c r="E1419" i="38" l="1"/>
  <c r="E1420" i="38" s="1"/>
  <c r="E1421" i="38" s="1"/>
  <c r="E1422" i="38" s="1"/>
  <c r="E1423" i="38" s="1"/>
  <c r="E1424" i="38" s="1"/>
  <c r="E1425" i="38" s="1"/>
  <c r="E1426" i="38" s="1"/>
  <c r="E1427" i="38" s="1"/>
  <c r="E1428" i="38" s="1"/>
  <c r="E1429" i="38" l="1"/>
  <c r="E1430" i="38" s="1"/>
  <c r="E1431" i="38" s="1"/>
  <c r="E1432" i="38" s="1"/>
  <c r="E1433" i="38" s="1"/>
  <c r="E1434" i="38" s="1"/>
  <c r="E1435" i="38" s="1"/>
  <c r="E1437" i="38" s="1"/>
  <c r="E1438" i="38" s="1"/>
  <c r="E1439" i="38" s="1"/>
  <c r="E1440" i="38" s="1"/>
  <c r="E1441" i="38" s="1"/>
  <c r="E1442" i="38" s="1"/>
  <c r="E1443" i="38" s="1"/>
  <c r="E1444" i="38" s="1"/>
  <c r="E1445" i="38" s="1"/>
  <c r="E1446" i="38" s="1"/>
  <c r="E1447" i="38" s="1"/>
  <c r="E1448" i="38" s="1"/>
  <c r="E1449" i="38" s="1"/>
  <c r="E1450" i="38" s="1"/>
  <c r="E1451" i="38" s="1"/>
  <c r="E1452" i="38" s="1"/>
  <c r="E1453" i="38" s="1"/>
  <c r="E1454" i="38" s="1"/>
  <c r="E1455" i="38" s="1"/>
  <c r="E1456" i="38" s="1"/>
  <c r="E1457" i="38" s="1"/>
  <c r="E1458" i="38" s="1"/>
  <c r="E1459" i="38" s="1"/>
  <c r="E1460" i="38" s="1"/>
  <c r="E1462" i="38" l="1"/>
  <c r="E1463" i="38" l="1"/>
  <c r="E1464" i="38" s="1"/>
  <c r="E1465" i="38" s="1"/>
  <c r="E1466" i="38" s="1"/>
  <c r="E1467" i="38" s="1"/>
  <c r="E1468" i="38" s="1"/>
  <c r="E1469" i="38" s="1"/>
  <c r="E1470" i="38" s="1"/>
  <c r="E1471" i="38" s="1"/>
  <c r="E1472" i="38" s="1"/>
  <c r="E1473" i="38" s="1"/>
  <c r="E1474" i="38" s="1"/>
  <c r="E1475" i="38" s="1"/>
  <c r="E1476" i="38" s="1"/>
  <c r="E1477" i="38" s="1"/>
  <c r="E1478" i="38" s="1"/>
  <c r="E1479" i="38" s="1"/>
  <c r="E1480" i="38" s="1"/>
  <c r="E1481" i="38" s="1"/>
  <c r="E1482" i="38" s="1"/>
  <c r="E1483" i="38" s="1"/>
  <c r="E1484" i="38" s="1"/>
  <c r="E1485" i="38" s="1"/>
  <c r="E1486" i="38" s="1"/>
  <c r="E1487" i="38" s="1"/>
  <c r="E1488" i="38" s="1"/>
  <c r="E1489" i="38" s="1"/>
  <c r="E1490" i="38" s="1"/>
  <c r="E1491" i="38" s="1"/>
  <c r="E1492" i="38" s="1"/>
  <c r="E1493" i="38" s="1"/>
  <c r="E1494" i="38" s="1"/>
  <c r="E1495" i="38" s="1"/>
  <c r="E1496" i="38" s="1"/>
  <c r="E1497" i="38" s="1"/>
  <c r="E1498" i="38" s="1"/>
  <c r="E1499" i="38" s="1"/>
  <c r="E1500" i="38" s="1"/>
  <c r="E1501" i="38" s="1"/>
  <c r="E1502" i="38" s="1"/>
  <c r="E1503" i="38" s="1"/>
  <c r="E1504" i="38" s="1"/>
  <c r="E1505" i="38" s="1"/>
  <c r="E1506" i="38" s="1"/>
  <c r="E1507" i="38" s="1"/>
  <c r="E1508" i="38" s="1"/>
  <c r="E1509" i="38" s="1"/>
  <c r="E1510" i="38" s="1"/>
  <c r="E1511" i="38" s="1"/>
  <c r="E1512" i="38" s="1"/>
  <c r="E1513" i="38" s="1"/>
  <c r="E1514" i="38" s="1"/>
  <c r="E1515" i="38" s="1"/>
  <c r="E1516" i="38" s="1"/>
  <c r="E1517" i="38" s="1"/>
  <c r="E1518" i="38" s="1"/>
  <c r="E1519" i="38" s="1"/>
  <c r="E1520" i="38" s="1"/>
  <c r="E1521" i="38" s="1"/>
  <c r="E1522" i="38" s="1"/>
  <c r="E1523" i="38" s="1"/>
  <c r="E1524" i="38" s="1"/>
  <c r="E1525" i="38" s="1"/>
  <c r="E1526" i="38" s="1"/>
  <c r="E1527" i="38" s="1"/>
  <c r="E1528" i="38" s="1"/>
  <c r="E1529" i="38" s="1"/>
  <c r="E1530" i="38" s="1"/>
  <c r="E1531" i="38" s="1"/>
  <c r="E1532" i="38" s="1"/>
  <c r="E1533" i="38" s="1"/>
  <c r="E1534" i="38" s="1"/>
  <c r="E1535" i="38" s="1"/>
  <c r="E1536" i="38" s="1"/>
  <c r="E1537" i="38" s="1"/>
  <c r="E1538" i="38" s="1"/>
  <c r="E1539" i="38" s="1"/>
  <c r="E1540" i="38" s="1"/>
  <c r="E1541" i="38" s="1"/>
  <c r="E1542" i="38" s="1"/>
  <c r="E1543" i="38" s="1"/>
  <c r="E1544" i="38" s="1"/>
  <c r="E1545" i="38" s="1"/>
  <c r="E1546" i="38" s="1"/>
  <c r="E1547" i="38" s="1"/>
  <c r="E1548" i="38" s="1"/>
  <c r="E1549" i="38" s="1"/>
  <c r="E1550" i="38" s="1"/>
  <c r="E1551" i="38" s="1"/>
  <c r="E1552" i="38" s="1"/>
  <c r="E1553" i="38" s="1"/>
  <c r="E1554" i="38" s="1"/>
  <c r="E1555" i="38" s="1"/>
  <c r="E1556" i="38" s="1"/>
  <c r="E1557" i="38" s="1"/>
  <c r="E1558" i="38" s="1"/>
  <c r="E1559" i="38" s="1"/>
  <c r="E1560" i="38" s="1"/>
  <c r="E1561" i="38" s="1"/>
  <c r="E1562" i="38" s="1"/>
  <c r="E1563" i="38" s="1"/>
  <c r="E1564" i="38" s="1"/>
  <c r="E1565" i="38" s="1"/>
  <c r="E1566" i="38" s="1"/>
  <c r="E1567" i="38" s="1"/>
  <c r="E1568" i="38" s="1"/>
  <c r="E1569" i="38" s="1"/>
  <c r="E1570" i="38" s="1"/>
  <c r="E1571" i="38" s="1"/>
  <c r="E1572" i="38" s="1"/>
  <c r="E1573" i="38" s="1"/>
  <c r="E1574" i="38" s="1"/>
  <c r="E1575" i="38" s="1"/>
  <c r="E1576" i="38" s="1"/>
  <c r="E1577" i="38" s="1"/>
  <c r="E1578" i="38" s="1"/>
  <c r="E1579" i="38" s="1"/>
  <c r="E1580" i="38" s="1"/>
  <c r="E1581" i="38" s="1"/>
  <c r="E1582" i="38" s="1"/>
  <c r="E1583" i="38" s="1"/>
  <c r="E1584" i="38" s="1"/>
  <c r="E1585" i="38" s="1"/>
  <c r="E1586" i="38" s="1"/>
  <c r="E1587" i="38" s="1"/>
  <c r="E1588" i="38" s="1"/>
  <c r="E1589" i="38" s="1"/>
  <c r="E1590" i="38" s="1"/>
  <c r="E1591" i="38" s="1"/>
  <c r="E1592" i="38" s="1"/>
  <c r="E1593" i="38" s="1"/>
  <c r="E1594" i="38" s="1"/>
  <c r="E1595" i="38" s="1"/>
  <c r="E1596" i="38" s="1"/>
  <c r="E1597" i="38" s="1"/>
  <c r="E1598" i="38" s="1"/>
  <c r="E1599" i="38" s="1"/>
  <c r="E1600" i="38" s="1"/>
  <c r="E1601" i="38" s="1"/>
  <c r="E1602" i="38" s="1"/>
  <c r="E1603" i="38" s="1"/>
  <c r="E1604" i="38" s="1"/>
  <c r="E1605" i="38" s="1"/>
  <c r="E1606" i="38" s="1"/>
  <c r="E1607" i="38" s="1"/>
  <c r="E1608" i="38" s="1"/>
  <c r="E1609" i="38" s="1"/>
  <c r="E1610" i="38" s="1"/>
  <c r="E1611" i="38" s="1"/>
  <c r="E1612" i="38" s="1"/>
  <c r="E1613" i="38" s="1"/>
  <c r="E1614" i="38" s="1"/>
  <c r="E1615" i="38" s="1"/>
  <c r="E1616" i="38" s="1"/>
  <c r="E1617" i="38" s="1"/>
  <c r="E1618" i="38" s="1"/>
  <c r="E1619" i="38" s="1"/>
  <c r="E1620" i="38" s="1"/>
  <c r="E1621" i="38" s="1"/>
  <c r="E1622" i="38" s="1"/>
  <c r="E1623" i="38" s="1"/>
  <c r="E1624" i="38" s="1"/>
  <c r="E1625" i="38" s="1"/>
  <c r="E1626" i="38" s="1"/>
  <c r="E1627" i="38" s="1"/>
  <c r="E1628" i="38" s="1"/>
  <c r="E1629" i="38" s="1"/>
  <c r="E1630" i="38" s="1"/>
  <c r="E1631" i="38" s="1"/>
  <c r="E1632" i="38" s="1"/>
  <c r="E1633" i="38" s="1"/>
  <c r="E1634" i="38" s="1"/>
  <c r="E1635" i="38" s="1"/>
  <c r="E1636" i="38" s="1"/>
  <c r="E1637" i="38" s="1"/>
  <c r="E1638" i="38" s="1"/>
  <c r="E1639" i="38" s="1"/>
  <c r="E1640" i="38" s="1"/>
  <c r="E1641" i="38" s="1"/>
  <c r="E1642" i="38" s="1"/>
  <c r="E1643" i="38" s="1"/>
  <c r="E1644" i="38" s="1"/>
  <c r="E1645" i="38" s="1"/>
  <c r="E1646" i="38" s="1"/>
  <c r="E1647" i="38" s="1"/>
  <c r="E1648" i="38" s="1"/>
  <c r="E1649" i="38" s="1"/>
  <c r="E1650" i="38" s="1"/>
  <c r="E1651" i="38" s="1"/>
  <c r="E1652" i="38" s="1"/>
  <c r="E1653" i="38" s="1"/>
  <c r="E1654" i="38" s="1"/>
  <c r="E1655" i="38" s="1"/>
  <c r="E1656" i="38" s="1"/>
  <c r="E1657" i="38" s="1"/>
  <c r="E1658" i="38" s="1"/>
  <c r="E1659" i="38" s="1"/>
  <c r="E1660" i="38" s="1"/>
  <c r="E1661" i="38" s="1"/>
  <c r="E1662" i="38" s="1"/>
  <c r="E1663" i="38" s="1"/>
  <c r="E1664" i="38" s="1"/>
  <c r="E1665" i="38" s="1"/>
  <c r="E1666" i="38" s="1"/>
  <c r="E1667" i="38" s="1"/>
  <c r="E1668" i="38" s="1"/>
  <c r="E1669" i="38" s="1"/>
  <c r="E1670" i="38" s="1"/>
  <c r="E1671" i="38" s="1"/>
  <c r="E1672" i="38" s="1"/>
  <c r="E1673" i="38" s="1"/>
  <c r="E1674" i="38" s="1"/>
  <c r="E1675" i="38" s="1"/>
  <c r="E1676" i="38" s="1"/>
  <c r="E1677" i="38" s="1"/>
  <c r="E1678" i="38" s="1"/>
  <c r="E1679" i="38" s="1"/>
  <c r="E1680" i="38" s="1"/>
  <c r="E1681" i="38" s="1"/>
  <c r="E1682" i="38" s="1"/>
  <c r="E1683" i="38" s="1"/>
  <c r="E1684" i="38" s="1"/>
  <c r="E1685" i="38" s="1"/>
  <c r="E1686" i="38" s="1"/>
  <c r="E1687" i="38" s="1"/>
  <c r="E1688" i="38" s="1"/>
  <c r="E1689" i="38" s="1"/>
  <c r="E1690" i="38" s="1"/>
  <c r="E1691" i="38" s="1"/>
  <c r="E1692" i="38" s="1"/>
  <c r="E1693" i="38" s="1"/>
  <c r="E1694" i="38" s="1"/>
  <c r="E1695" i="38" s="1"/>
  <c r="E1696" i="38" s="1"/>
  <c r="E1697" i="38" s="1"/>
  <c r="E1698" i="38" s="1"/>
  <c r="E1699" i="38" s="1"/>
  <c r="E1700" i="38" s="1"/>
  <c r="E1701" i="38" s="1"/>
  <c r="E1702" i="38" s="1"/>
  <c r="E1703" i="38" s="1"/>
  <c r="E1704" i="38" s="1"/>
  <c r="E1705" i="38" s="1"/>
  <c r="E1706" i="38" s="1"/>
  <c r="E1707" i="38" s="1"/>
  <c r="E1708" i="38" s="1"/>
  <c r="E1709" i="38" s="1"/>
  <c r="E1710" i="38" s="1"/>
  <c r="E1711" i="38" s="1"/>
  <c r="E1712" i="38" s="1"/>
  <c r="E1713" i="38" s="1"/>
  <c r="E1714" i="38" s="1"/>
  <c r="E1715" i="38" s="1"/>
  <c r="E1716" i="38" s="1"/>
  <c r="E1717" i="38" s="1"/>
  <c r="E1718" i="38" s="1"/>
  <c r="E1719" i="38" s="1"/>
  <c r="E1720" i="38" s="1"/>
  <c r="E1721" i="38" s="1"/>
  <c r="E1722" i="38" s="1"/>
  <c r="E1723" i="38" s="1"/>
  <c r="E1724" i="38" s="1"/>
  <c r="E1726" i="38" s="1"/>
  <c r="E1727" i="38" s="1"/>
  <c r="E1728" i="38" s="1"/>
  <c r="E1729" i="38" s="1"/>
  <c r="E1730" i="38" s="1"/>
  <c r="E1731" i="38" s="1"/>
  <c r="E1732" i="38" s="1"/>
  <c r="E1733" i="38" s="1"/>
  <c r="E1734" i="38" s="1"/>
  <c r="E1735" i="38" s="1"/>
  <c r="E1736" i="38" s="1"/>
  <c r="E1737" i="38" s="1"/>
  <c r="E1738" i="38" s="1"/>
  <c r="E1739" i="38" s="1"/>
  <c r="E1740" i="38" s="1"/>
  <c r="E1741" i="38" s="1"/>
  <c r="E1742" i="38" s="1"/>
  <c r="E1743" i="38" s="1"/>
  <c r="E1744" i="38" s="1"/>
  <c r="E1745" i="38" s="1"/>
  <c r="E1746" i="38" s="1"/>
  <c r="E1747" i="38" s="1"/>
  <c r="E1748" i="38" s="1"/>
  <c r="E1749" i="38" s="1"/>
  <c r="E1750" i="38" s="1"/>
  <c r="E1751" i="38" s="1"/>
  <c r="E1752" i="38" s="1"/>
  <c r="E1753" i="38" s="1"/>
  <c r="E1754" i="38" s="1"/>
  <c r="E1755" i="38" s="1"/>
  <c r="E1756" i="38" s="1"/>
  <c r="E1757" i="38" s="1"/>
  <c r="E1758" i="38" s="1"/>
  <c r="E1759" i="38" s="1"/>
  <c r="E1760" i="38" s="1"/>
  <c r="E1761" i="38" s="1"/>
  <c r="E1762" i="38" s="1"/>
  <c r="E1763" i="38" s="1"/>
  <c r="E1764" i="38" s="1"/>
  <c r="E1766" i="38" s="1"/>
  <c r="E1767" i="38" s="1"/>
  <c r="E1768" i="38" s="1"/>
  <c r="E1769" i="38" s="1"/>
  <c r="E1770" i="38" s="1"/>
  <c r="E1771" i="38" s="1"/>
  <c r="E1772" i="38" s="1"/>
  <c r="E1773" i="38" s="1"/>
  <c r="E1774" i="38" s="1"/>
  <c r="E1775" i="38" s="1"/>
  <c r="E1776" i="38" s="1"/>
  <c r="E1777" i="38" s="1"/>
  <c r="E1778" i="38" s="1"/>
  <c r="E1779" i="38" s="1"/>
  <c r="E1780" i="38" s="1"/>
  <c r="E1781" i="38" s="1"/>
  <c r="E1782" i="38" s="1"/>
  <c r="E1783" i="38" s="1"/>
  <c r="E1784" i="38" s="1"/>
  <c r="E1785" i="38" s="1"/>
  <c r="E1786" i="38" s="1"/>
  <c r="E1787" i="38" s="1"/>
  <c r="E1788" i="38" s="1"/>
  <c r="E1789" i="38" s="1"/>
  <c r="E1790" i="38" s="1"/>
  <c r="E1791" i="38" s="1"/>
  <c r="E1792" i="38" s="1"/>
  <c r="E1793" i="38" s="1"/>
  <c r="E1794" i="38" s="1"/>
  <c r="E1795" i="38" s="1"/>
  <c r="E1796" i="38" s="1"/>
  <c r="E1797" i="38" s="1"/>
  <c r="E1798" i="38" s="1"/>
  <c r="E1799" i="38" s="1"/>
  <c r="E1800" i="38" s="1"/>
  <c r="E1801" i="38" s="1"/>
  <c r="E1802" i="38" s="1"/>
  <c r="E1803" i="38" s="1"/>
  <c r="E1804" i="38" s="1"/>
  <c r="E1805" i="38" s="1"/>
  <c r="E1806" i="38" s="1"/>
  <c r="E1807" i="38" s="1"/>
  <c r="E1808" i="38" s="1"/>
  <c r="E1809" i="38" s="1"/>
  <c r="E1810" i="38" s="1"/>
  <c r="E1811" i="38" s="1"/>
  <c r="E1812" i="38" s="1"/>
  <c r="E1813" i="38" s="1"/>
  <c r="E1814" i="38" s="1"/>
  <c r="E1815" i="38" s="1"/>
  <c r="E1816" i="38" s="1"/>
  <c r="E1817" i="38" s="1"/>
  <c r="E1818" i="38" s="1"/>
  <c r="E1819" i="38" s="1"/>
  <c r="E1820" i="38" s="1"/>
  <c r="E1821" i="38" s="1"/>
  <c r="E1822" i="38" s="1"/>
  <c r="E1823" i="38" s="1"/>
  <c r="E1824" i="38" s="1"/>
  <c r="E1825" i="38" s="1"/>
  <c r="E1826" i="38" s="1"/>
  <c r="E1827" i="38" s="1"/>
  <c r="E1828" i="38" s="1"/>
  <c r="E1829" i="38" s="1"/>
  <c r="E1830" i="38" s="1"/>
  <c r="E1831" i="38" s="1"/>
  <c r="E1832" i="38" s="1"/>
  <c r="E1833" i="38" s="1"/>
  <c r="E1834" i="38" s="1"/>
  <c r="E1835" i="38" s="1"/>
  <c r="E1836" i="38" s="1"/>
  <c r="E1837" i="38" s="1"/>
  <c r="E1838" i="38" s="1"/>
  <c r="E1839" i="38" s="1"/>
  <c r="E1840" i="38" s="1"/>
  <c r="E1841" i="38" s="1"/>
  <c r="E1842" i="38" s="1"/>
  <c r="E1843" i="38" s="1"/>
  <c r="E1844" i="38" s="1"/>
  <c r="E1845" i="38" s="1"/>
  <c r="E1846" i="38" s="1"/>
  <c r="E1847" i="38" s="1"/>
  <c r="E1848" i="38" s="1"/>
  <c r="E1849" i="38" s="1"/>
  <c r="E1850" i="38" s="1"/>
  <c r="E1851" i="38" s="1"/>
  <c r="E1852" i="38" s="1"/>
  <c r="E1853" i="38" s="1"/>
  <c r="E1854" i="38" s="1"/>
  <c r="E1855" i="38" s="1"/>
  <c r="E1856" i="38" s="1"/>
  <c r="E1857" i="38" s="1"/>
  <c r="E1858" i="38" s="1"/>
  <c r="E1859" i="38" s="1"/>
  <c r="E1860" i="38" s="1"/>
  <c r="E1861" i="38" s="1"/>
  <c r="E1862" i="38" s="1"/>
  <c r="E1863" i="38" s="1"/>
  <c r="E1864" i="38" s="1"/>
  <c r="E1865" i="38" s="1"/>
  <c r="E1866" i="38" s="1"/>
  <c r="E1867" i="38" s="1"/>
  <c r="E1868" i="38" s="1"/>
  <c r="E1869" i="38" s="1"/>
  <c r="E1870" i="38" s="1"/>
  <c r="E1871" i="38" s="1"/>
  <c r="E1872" i="38" s="1"/>
  <c r="E1873" i="38" s="1"/>
  <c r="E1874" i="38" s="1"/>
  <c r="E1875" i="38" s="1"/>
  <c r="E1876" i="38" s="1"/>
  <c r="E1877" i="38" s="1"/>
  <c r="E1878" i="38" s="1"/>
  <c r="E1879" i="38" s="1"/>
  <c r="E1880" i="38" s="1"/>
  <c r="E1881" i="38" s="1"/>
  <c r="E1882" i="38" s="1"/>
  <c r="E1883" i="38" s="1"/>
  <c r="E1884" i="38" s="1"/>
  <c r="E1885" i="38" s="1"/>
  <c r="E1886" i="38" s="1"/>
  <c r="E1887" i="38" s="1"/>
  <c r="E1888" i="38" s="1"/>
  <c r="E1889" i="38" s="1"/>
  <c r="E1890" i="38" s="1"/>
  <c r="E1891" i="38" s="1"/>
  <c r="E1892" i="38" s="1"/>
  <c r="E1893" i="38" s="1"/>
  <c r="E1894" i="38" s="1"/>
  <c r="E1895" i="38" s="1"/>
  <c r="E1896" i="38" s="1"/>
  <c r="E1897" i="38" s="1"/>
  <c r="E1898" i="38" s="1"/>
  <c r="E1899" i="38" s="1"/>
  <c r="E1900" i="38" s="1"/>
  <c r="E1901" i="38" s="1"/>
  <c r="E1902" i="38" s="1"/>
  <c r="E1903" i="38" s="1"/>
  <c r="E1904" i="38" s="1"/>
  <c r="E1905" i="38" s="1"/>
  <c r="E1906" i="38" s="1"/>
  <c r="E1907" i="38" s="1"/>
  <c r="E1908" i="38" s="1"/>
  <c r="E1909" i="38" s="1"/>
  <c r="E1910" i="38" s="1"/>
  <c r="E1911" i="38" s="1"/>
  <c r="E1912" i="38" s="1"/>
  <c r="E1913" i="38" s="1"/>
  <c r="E1914" i="38" s="1"/>
  <c r="E1915" i="38" s="1"/>
  <c r="E1916" i="38" s="1"/>
  <c r="E1917" i="38" s="1"/>
  <c r="E1918" i="38" s="1"/>
  <c r="E1919" i="38" s="1"/>
  <c r="E1920" i="38" s="1"/>
  <c r="E1921" i="38" s="1"/>
  <c r="E1922" i="38" s="1"/>
  <c r="E1923" i="38" s="1"/>
  <c r="E1924" i="38" s="1"/>
  <c r="E1925" i="38" s="1"/>
  <c r="E1926" i="38" s="1"/>
  <c r="E1927" i="38" s="1"/>
  <c r="E1928" i="38" s="1"/>
  <c r="E1929" i="38" s="1"/>
  <c r="E1930" i="38" s="1"/>
  <c r="E1931" i="38" s="1"/>
  <c r="E1932" i="38" s="1"/>
  <c r="E1933" i="38" s="1"/>
  <c r="E1934" i="38" s="1"/>
  <c r="E1935" i="38" s="1"/>
  <c r="E1936" i="38" s="1"/>
  <c r="E1937" i="38" s="1"/>
  <c r="E1938" i="38" s="1"/>
  <c r="E1939" i="38" s="1"/>
  <c r="E1940" i="38" s="1"/>
  <c r="E1941" i="38" s="1"/>
  <c r="E1942" i="38" s="1"/>
  <c r="E1943" i="38" s="1"/>
  <c r="E1944" i="38" s="1"/>
  <c r="E1945" i="38" s="1"/>
  <c r="E1946" i="38" s="1"/>
  <c r="E1947" i="38" s="1"/>
  <c r="E1948" i="38" s="1"/>
  <c r="E1949" i="38" s="1"/>
  <c r="E1950" i="38" s="1"/>
  <c r="E1951" i="38" s="1"/>
  <c r="E1952" i="38" s="1"/>
  <c r="E1953" i="38" s="1"/>
  <c r="E1954" i="38" s="1"/>
  <c r="E1955" i="38" s="1"/>
  <c r="E1956" i="38" s="1"/>
  <c r="E1957" i="38" s="1"/>
  <c r="E1958" i="38" s="1"/>
  <c r="E1959" i="38" s="1"/>
  <c r="E1960" i="38" s="1"/>
  <c r="E1961" i="38" s="1"/>
  <c r="E1962" i="38" s="1"/>
  <c r="E1963" i="38" s="1"/>
  <c r="E1964" i="38" s="1"/>
  <c r="E1965" i="38" s="1"/>
  <c r="E1966" i="38" s="1"/>
  <c r="E1967" i="38" s="1"/>
  <c r="E1968" i="38" s="1"/>
  <c r="E1969" i="38" s="1"/>
  <c r="E1970" i="38" s="1"/>
  <c r="E1971" i="38" s="1"/>
  <c r="E1972" i="38" s="1"/>
  <c r="E1973" i="38" s="1"/>
  <c r="E1974" i="38" s="1"/>
  <c r="E1975" i="38" s="1"/>
  <c r="E1976" i="38" s="1"/>
  <c r="E1977" i="38" s="1"/>
  <c r="E1978" i="38" s="1"/>
  <c r="E1979" i="38" s="1"/>
  <c r="E1980" i="38" s="1"/>
  <c r="E1981" i="38" s="1"/>
  <c r="E1982" i="38" s="1"/>
  <c r="E1983" i="38" s="1"/>
  <c r="E1984" i="38" s="1"/>
  <c r="E1985" i="38" s="1"/>
  <c r="E1986" i="38" s="1"/>
  <c r="E1987" i="38" s="1"/>
  <c r="E1988" i="38" s="1"/>
  <c r="E1989" i="38" s="1"/>
  <c r="E1990" i="38" s="1"/>
  <c r="E1991" i="38" s="1"/>
  <c r="E1992" i="38" s="1"/>
  <c r="E1993" i="38" s="1"/>
  <c r="E1994" i="38" s="1"/>
  <c r="E1995" i="38" s="1"/>
  <c r="E1996" i="38" s="1"/>
  <c r="E1997" i="38" s="1"/>
  <c r="E1998" i="38" s="1"/>
  <c r="E1999" i="38" s="1"/>
  <c r="E2000" i="38" s="1"/>
  <c r="E2001" i="38" s="1"/>
  <c r="E2002" i="38" s="1"/>
  <c r="E2003" i="38" s="1"/>
  <c r="E2004" i="38" s="1"/>
  <c r="E2005" i="38" s="1"/>
  <c r="E2006" i="38" s="1"/>
  <c r="E2007" i="38" s="1"/>
  <c r="E2008" i="38" s="1"/>
  <c r="E2009" i="38" s="1"/>
  <c r="E2010" i="38" s="1"/>
  <c r="E2011" i="38" s="1"/>
  <c r="E2012" i="38" s="1"/>
  <c r="E2013" i="38" s="1"/>
  <c r="E2014" i="38" s="1"/>
  <c r="E2015" i="38" s="1"/>
  <c r="E2016" i="38" s="1"/>
  <c r="E2017" i="38" s="1"/>
  <c r="E2018" i="38" s="1"/>
  <c r="E2019" i="38" s="1"/>
  <c r="E2020" i="38" s="1"/>
  <c r="E2021" i="38" s="1"/>
  <c r="E2022" i="38" s="1"/>
  <c r="E2023" i="38" s="1"/>
  <c r="E2024" i="38" s="1"/>
  <c r="E2025" i="38" s="1"/>
  <c r="E2026" i="38" s="1"/>
  <c r="E2027" i="38" s="1"/>
  <c r="E2028" i="38" s="1"/>
  <c r="E2029" i="38" s="1"/>
  <c r="E2030" i="38" s="1"/>
  <c r="E2031" i="38" s="1"/>
  <c r="E2032" i="38" s="1"/>
  <c r="E2033" i="38" s="1"/>
  <c r="E2034" i="38" s="1"/>
  <c r="E2035" i="38" s="1"/>
  <c r="E2036" i="38" s="1"/>
  <c r="E2037" i="38" s="1"/>
  <c r="E2038" i="38" s="1"/>
  <c r="E2039" i="38" s="1"/>
  <c r="E2040" i="38" s="1"/>
  <c r="E2041" i="38" s="1"/>
  <c r="E2042" i="38" s="1"/>
  <c r="E2043" i="38" s="1"/>
  <c r="E2044" i="38" s="1"/>
  <c r="E2045" i="38" s="1"/>
  <c r="E2046" i="38" s="1"/>
  <c r="E2047" i="38" s="1"/>
  <c r="E2048" i="38" s="1"/>
  <c r="E2049" i="38" s="1"/>
  <c r="E2050" i="38" s="1"/>
  <c r="E2051" i="38" s="1"/>
  <c r="E2052" i="38" s="1"/>
  <c r="E2053" i="38" s="1"/>
  <c r="E2054" i="38" s="1"/>
  <c r="E2055" i="38" s="1"/>
  <c r="E2056" i="38" s="1"/>
  <c r="E2057" i="38" s="1"/>
  <c r="E2058" i="38" s="1"/>
  <c r="E2059" i="38" s="1"/>
  <c r="E2060" i="38" s="1"/>
  <c r="E2061" i="38" s="1"/>
  <c r="E2062" i="38" s="1"/>
  <c r="E2063" i="38" s="1"/>
  <c r="E2064" i="38" s="1"/>
  <c r="E2065" i="38" s="1"/>
  <c r="E2066" i="38" s="1"/>
  <c r="E2067" i="38" s="1"/>
  <c r="E2068" i="38" s="1"/>
  <c r="E2069" i="38" s="1"/>
  <c r="E2070" i="38" s="1"/>
  <c r="E2071" i="38" s="1"/>
  <c r="E2072" i="38" s="1"/>
  <c r="E2073" i="38" s="1"/>
  <c r="E2074" i="38" s="1"/>
  <c r="E2075" i="38" s="1"/>
  <c r="E2076" i="38" s="1"/>
  <c r="E2077" i="38" s="1"/>
  <c r="E2078" i="38" s="1"/>
  <c r="E2079" i="38" s="1"/>
  <c r="E2080" i="38" s="1"/>
  <c r="E2081" i="38" s="1"/>
  <c r="E2082" i="38" s="1"/>
  <c r="E2083" i="38" s="1"/>
  <c r="E2084" i="38" s="1"/>
  <c r="E2085" i="38" s="1"/>
  <c r="E2086" i="38" s="1"/>
  <c r="E2087" i="38" s="1"/>
  <c r="E2088" i="38" s="1"/>
  <c r="E2089" i="38" s="1"/>
  <c r="E2090" i="38" s="1"/>
  <c r="E2091" i="38" s="1"/>
  <c r="E2092" i="38" s="1"/>
  <c r="E2093" i="38" s="1"/>
  <c r="E2094" i="38" s="1"/>
  <c r="E2095" i="38" s="1"/>
  <c r="E2096" i="38" s="1"/>
  <c r="E2097" i="38" s="1"/>
  <c r="E2098" i="38" s="1"/>
  <c r="E2099" i="38" s="1"/>
  <c r="E2100" i="38" s="1"/>
  <c r="E2101" i="38" s="1"/>
  <c r="E2102" i="38" s="1"/>
  <c r="E2103" i="38" s="1"/>
  <c r="E2104" i="38" s="1"/>
  <c r="E2105" i="38" s="1"/>
  <c r="E2106" i="38" s="1"/>
  <c r="E2107" i="38" s="1"/>
  <c r="E2108" i="38" s="1"/>
  <c r="E2109" i="38" s="1"/>
  <c r="E2110" i="38" s="1"/>
  <c r="E2111" i="38" s="1"/>
  <c r="E2112" i="38" s="1"/>
  <c r="E2113" i="38" s="1"/>
  <c r="E2114" i="38" s="1"/>
  <c r="E2115" i="38" s="1"/>
  <c r="E2116" i="38" s="1"/>
  <c r="E2117" i="38" s="1"/>
  <c r="E2118" i="38" s="1"/>
  <c r="E2119" i="38" s="1"/>
  <c r="E2120" i="38" s="1"/>
  <c r="E2121" i="38" s="1"/>
  <c r="E2122" i="38" s="1"/>
  <c r="E2123" i="38" s="1"/>
  <c r="E2124" i="38" s="1"/>
  <c r="E2125" i="38" s="1"/>
  <c r="E2126" i="38" s="1"/>
  <c r="E2127" i="38" s="1"/>
  <c r="E2128" i="38" s="1"/>
  <c r="E2129" i="38" s="1"/>
  <c r="E2130" i="38" s="1"/>
  <c r="E2131" i="38" s="1"/>
  <c r="E2132" i="38" s="1"/>
  <c r="E2133" i="38" s="1"/>
  <c r="E2134" i="38" s="1"/>
  <c r="E2135" i="38" s="1"/>
  <c r="E2136" i="38" s="1"/>
  <c r="E2137" i="38" s="1"/>
  <c r="E2138" i="38" s="1"/>
  <c r="E2139" i="38" s="1"/>
  <c r="E2140" i="38" s="1"/>
  <c r="E2141" i="38" s="1"/>
  <c r="E2142" i="38" s="1"/>
  <c r="E2143" i="38" s="1"/>
  <c r="E2144" i="38" s="1"/>
  <c r="E2145" i="38" s="1"/>
  <c r="E2146" i="38" s="1"/>
  <c r="E2147" i="38" s="1"/>
  <c r="E2148" i="38" s="1"/>
  <c r="E2149" i="38" s="1"/>
  <c r="E2150" i="38" s="1"/>
  <c r="E2151" i="38" s="1"/>
  <c r="E2152" i="38" s="1"/>
  <c r="E2153" i="38" s="1"/>
  <c r="E2154" i="38" s="1"/>
  <c r="E2155" i="38" s="1"/>
  <c r="E2156" i="38" s="1"/>
  <c r="E2157" i="38" s="1"/>
  <c r="E2159" i="38" s="1"/>
  <c r="E2181" i="38" s="1"/>
  <c r="E2182" i="38" s="1"/>
  <c r="E2183" i="38" s="1"/>
  <c r="E2184" i="38" s="1"/>
  <c r="E2185" i="38" s="1"/>
  <c r="E2186" i="38" s="1"/>
  <c r="E2187" i="38" s="1"/>
  <c r="E2188" i="38" s="1"/>
  <c r="E2189" i="38" s="1"/>
  <c r="E2190" i="38" s="1"/>
  <c r="E2191" i="38" s="1"/>
  <c r="E2192" i="38" s="1"/>
  <c r="E2193" i="38" s="1"/>
  <c r="E2194" i="38" s="1"/>
  <c r="E2195" i="38" s="1"/>
  <c r="E2196" i="38" s="1"/>
  <c r="E2197" i="38" s="1"/>
  <c r="E2198" i="38" s="1"/>
  <c r="E2199" i="38" s="1"/>
  <c r="E2200" i="38" s="1"/>
  <c r="E2201" i="38" s="1"/>
  <c r="E2202" i="38" s="1"/>
  <c r="E2203" i="38" s="1"/>
  <c r="E2204" i="38" s="1"/>
  <c r="E2205" i="38" s="1"/>
  <c r="E2206" i="38" s="1"/>
  <c r="E2207" i="38" s="1"/>
  <c r="E2208" i="38" s="1"/>
  <c r="E2209" i="38" s="1"/>
  <c r="E2210" i="38" s="1"/>
  <c r="E2211" i="38" s="1"/>
  <c r="E2212" i="38" s="1"/>
  <c r="E2213" i="38" s="1"/>
  <c r="E2214" i="38" s="1"/>
  <c r="E2215" i="38" s="1"/>
  <c r="E2216" i="38" s="1"/>
  <c r="E2217" i="38" s="1"/>
  <c r="E2218" i="38" s="1"/>
  <c r="E2219" i="38" s="1"/>
  <c r="E2220" i="38" s="1"/>
  <c r="E2221" i="38" s="1"/>
  <c r="E2222" i="38" s="1"/>
  <c r="E2223" i="38" s="1"/>
  <c r="E2224" i="38" s="1"/>
  <c r="E2225" i="38" s="1"/>
  <c r="E2226" i="38" s="1"/>
  <c r="E2227" i="38" s="1"/>
  <c r="E2228" i="38" s="1"/>
  <c r="E2229" i="38" s="1"/>
  <c r="E2230" i="38" s="1"/>
  <c r="E2231" i="38" s="1"/>
  <c r="E2232" i="38" s="1"/>
  <c r="E2233" i="38" s="1"/>
  <c r="E2234" i="38" s="1"/>
  <c r="E2235" i="38" s="1"/>
  <c r="E2236" i="38" s="1"/>
  <c r="E2237" i="38" s="1"/>
  <c r="E2238" i="38" s="1"/>
  <c r="E2239" i="38" s="1"/>
  <c r="E2240" i="38" s="1"/>
  <c r="E2241" i="38" s="1"/>
  <c r="E2242" i="38" s="1"/>
  <c r="E2243" i="38" s="1"/>
  <c r="E2244" i="38" s="1"/>
  <c r="E2245" i="38" s="1"/>
  <c r="E2246" i="38" s="1"/>
  <c r="E2247" i="38" s="1"/>
  <c r="E2248" i="38" s="1"/>
  <c r="E2249" i="38" s="1"/>
  <c r="E2250" i="38" s="1"/>
  <c r="E2251" i="38" s="1"/>
  <c r="E2252" i="38" s="1"/>
  <c r="E2253" i="38" s="1"/>
  <c r="E2254" i="38" s="1"/>
  <c r="E2255" i="38" s="1"/>
  <c r="E2256" i="38" s="1"/>
  <c r="E2257" i="38" s="1"/>
  <c r="E2258" i="38" s="1"/>
  <c r="E2259" i="38" s="1"/>
  <c r="E2260" i="38" s="1"/>
  <c r="E2261" i="38" s="1"/>
  <c r="E2262" i="38" s="1"/>
  <c r="E2263" i="38" s="1"/>
  <c r="E2264" i="38" s="1"/>
  <c r="E2265" i="38" s="1"/>
  <c r="E2266" i="38" s="1"/>
  <c r="E2267" i="38" s="1"/>
  <c r="E2268" i="38" s="1"/>
  <c r="E2269" i="38" s="1"/>
  <c r="E2270" i="38" s="1"/>
  <c r="E2271" i="38" s="1"/>
  <c r="E2272" i="38" s="1"/>
  <c r="E2273" i="38" s="1"/>
  <c r="E2274" i="38" s="1"/>
  <c r="E2275" i="38" s="1"/>
  <c r="E2276" i="38" s="1"/>
  <c r="E2277" i="38" s="1"/>
  <c r="E2278" i="38" s="1"/>
  <c r="E2279" i="38" s="1"/>
  <c r="E2280" i="38" s="1"/>
  <c r="E2281" i="38" s="1"/>
  <c r="E2282" i="38" s="1"/>
  <c r="E2283" i="38" s="1"/>
  <c r="E2284" i="38" s="1"/>
  <c r="E2285" i="38" s="1"/>
  <c r="E2286" i="38" s="1"/>
  <c r="E2287" i="38" s="1"/>
  <c r="E2288" i="38" s="1"/>
  <c r="E2289" i="38" s="1"/>
  <c r="E2290" i="38" s="1"/>
  <c r="E2291" i="38" s="1"/>
  <c r="E2292" i="38" s="1"/>
  <c r="E2293" i="38" s="1"/>
  <c r="E2294" i="38" s="1"/>
  <c r="E2295" i="38" s="1"/>
  <c r="E2296" i="38" s="1"/>
  <c r="E2297" i="38" s="1"/>
  <c r="E2298" i="38" s="1"/>
  <c r="E2299" i="38" s="1"/>
  <c r="E2300" i="38" s="1"/>
  <c r="E2301" i="38" s="1"/>
  <c r="E2302" i="38" s="1"/>
  <c r="E2303" i="38" s="1"/>
  <c r="E2304" i="38" s="1"/>
  <c r="E2305" i="38" s="1"/>
  <c r="E2306" i="38" s="1"/>
  <c r="E2307" i="38" s="1"/>
  <c r="E2308" i="38" s="1"/>
  <c r="E2309" i="38" s="1"/>
  <c r="E2310" i="38" s="1"/>
  <c r="E2311" i="38" s="1"/>
  <c r="E2312" i="38" s="1"/>
  <c r="E2313" i="38" s="1"/>
  <c r="E2314" i="38" s="1"/>
  <c r="E2315" i="38" s="1"/>
  <c r="E2316" i="38" s="1"/>
  <c r="E2317" i="38" s="1"/>
  <c r="E2318" i="38" s="1"/>
  <c r="E2319" i="38" s="1"/>
  <c r="E2320" i="38" s="1"/>
  <c r="E2321" i="38" s="1"/>
  <c r="E2322" i="38" s="1"/>
  <c r="E2323" i="38" s="1"/>
  <c r="E2324" i="38" s="1"/>
  <c r="E2325" i="38" s="1"/>
  <c r="E2326" i="38" s="1"/>
  <c r="E2327" i="38" s="1"/>
  <c r="E2328" i="38" s="1"/>
  <c r="E2329" i="38" s="1"/>
  <c r="E2330" i="38" s="1"/>
  <c r="E2331" i="38" s="1"/>
  <c r="E2332" i="38" s="1"/>
  <c r="E2333" i="38" s="1"/>
  <c r="E2334" i="38" s="1"/>
  <c r="E2335" i="38" s="1"/>
  <c r="E2336" i="38" s="1"/>
  <c r="E2337" i="38" s="1"/>
  <c r="E2338" i="38" s="1"/>
  <c r="E2339" i="38" s="1"/>
  <c r="E2340" i="38" l="1"/>
  <c r="E2341" i="38" s="1"/>
  <c r="E2342" i="38" s="1"/>
  <c r="E2343" i="38" s="1"/>
  <c r="E2344" i="38" s="1"/>
  <c r="E2345" i="38" s="1"/>
  <c r="E2346" i="38" s="1"/>
  <c r="E2347" i="38" s="1"/>
  <c r="E2348" i="38" s="1"/>
  <c r="E2349" i="38" s="1"/>
  <c r="E2350" i="38" s="1"/>
  <c r="E2351" i="38" s="1"/>
  <c r="E2352" i="38" s="1"/>
  <c r="E2353" i="38" s="1"/>
  <c r="E2354" i="38" s="1"/>
  <c r="E2355" i="38" s="1"/>
  <c r="E2356" i="38" s="1"/>
  <c r="E2357" i="38" s="1"/>
  <c r="E2358" i="38" s="1"/>
  <c r="E2359" i="38" s="1"/>
  <c r="E2360" i="38" s="1"/>
  <c r="E2361" i="38" s="1"/>
  <c r="E2362" i="38" s="1"/>
  <c r="E2363" i="38" s="1"/>
  <c r="E2364" i="38" s="1"/>
  <c r="E2365" i="38" s="1"/>
  <c r="E2366" i="38" s="1"/>
  <c r="E2367" i="38" s="1"/>
  <c r="E2368" i="38" s="1"/>
  <c r="E2369" i="38" s="1"/>
  <c r="E2370" i="38" s="1"/>
  <c r="E2371" i="38" s="1"/>
  <c r="E2372" i="38" s="1"/>
  <c r="E2373" i="38" s="1"/>
  <c r="E2374" i="38" s="1"/>
  <c r="E2375" i="38" s="1"/>
  <c r="E2376" i="38" s="1"/>
  <c r="E2377" i="38" s="1"/>
  <c r="E2378" i="38" s="1"/>
  <c r="E2379" i="38" s="1"/>
  <c r="E2380" i="38" s="1"/>
  <c r="E2381" i="38" s="1"/>
  <c r="E2382" i="38" s="1"/>
  <c r="E2383" i="38" s="1"/>
  <c r="E2384" i="38" s="1"/>
  <c r="E2385" i="38" s="1"/>
  <c r="E2386" i="38" s="1"/>
  <c r="E2387" i="38" s="1"/>
  <c r="E2388" i="38" s="1"/>
  <c r="E2389" i="38" s="1"/>
  <c r="E2390" i="38" s="1"/>
  <c r="E2391" i="38" s="1"/>
  <c r="E2392" i="38" s="1"/>
  <c r="E2393" i="38" s="1"/>
  <c r="E2394" i="38" s="1"/>
  <c r="E2395" i="38" s="1"/>
  <c r="E2396" i="38" s="1"/>
  <c r="E2397" i="38" s="1"/>
  <c r="E2398" i="38" s="1"/>
  <c r="E2399" i="38" s="1"/>
  <c r="E2400" i="38" s="1"/>
  <c r="E2401" i="38" s="1"/>
  <c r="E2402" i="38" s="1"/>
  <c r="E2403" i="38" s="1"/>
  <c r="E2404" i="38" s="1"/>
  <c r="E2405" i="38" s="1"/>
  <c r="E2406" i="38" s="1"/>
  <c r="E2407" i="38" s="1"/>
  <c r="E2408" i="38" s="1"/>
  <c r="E2409" i="38" s="1"/>
  <c r="E2410" i="38" s="1"/>
  <c r="E2411" i="38" s="1"/>
  <c r="E2412" i="38" s="1"/>
  <c r="E2413" i="38" s="1"/>
  <c r="E2414" i="38" s="1"/>
  <c r="E2415" i="38" s="1"/>
  <c r="E2416" i="38" s="1"/>
  <c r="E2417" i="38" s="1"/>
  <c r="E2418" i="38" s="1"/>
  <c r="E2419" i="38" s="1"/>
  <c r="E2420" i="38" s="1"/>
  <c r="E2421" i="38" s="1"/>
  <c r="E2422" i="38" s="1"/>
  <c r="E2423" i="38" s="1"/>
  <c r="E2424" i="38" s="1"/>
  <c r="E2425" i="38" s="1"/>
  <c r="E2426" i="38" s="1"/>
  <c r="E2427" i="38" s="1"/>
  <c r="E2428" i="38" s="1"/>
  <c r="E2429" i="38" s="1"/>
  <c r="E2430" i="38" s="1"/>
  <c r="E2431" i="38" s="1"/>
  <c r="E2432" i="38" s="1"/>
  <c r="E2433" i="38" s="1"/>
  <c r="E2434" i="38" s="1"/>
  <c r="E2435" i="38" s="1"/>
  <c r="E2436" i="38" s="1"/>
  <c r="E2437" i="38" s="1"/>
  <c r="E2438" i="38" s="1"/>
  <c r="E2439" i="38" s="1"/>
  <c r="E2440" i="38" s="1"/>
  <c r="E2441" i="38" s="1"/>
  <c r="E2442" i="38" s="1"/>
  <c r="E2443" i="38" s="1"/>
  <c r="E2444" i="38" s="1"/>
  <c r="E2445" i="38" s="1"/>
  <c r="E2446" i="38" s="1"/>
  <c r="E2447" i="38" s="1"/>
  <c r="E2448" i="38" s="1"/>
  <c r="E2449" i="38" s="1"/>
  <c r="E2450" i="38" s="1"/>
  <c r="E2451" i="38" s="1"/>
  <c r="E2452" i="38" s="1"/>
  <c r="E2453" i="38" s="1"/>
  <c r="E2454" i="38" s="1"/>
  <c r="E2455" i="38" s="1"/>
  <c r="E2456" i="38" s="1"/>
  <c r="E2457" i="38" s="1"/>
  <c r="E2458" i="38" s="1"/>
  <c r="E2459" i="38" s="1"/>
  <c r="E2460" i="38" s="1"/>
  <c r="E2461" i="38" s="1"/>
  <c r="E2462" i="38" s="1"/>
  <c r="E2463" i="38" s="1"/>
  <c r="E2464" i="38" s="1"/>
  <c r="E2465" i="38" s="1"/>
  <c r="E2466" i="38" s="1"/>
  <c r="E2467" i="38" s="1"/>
  <c r="E2468" i="38" s="1"/>
  <c r="E2469" i="38" s="1"/>
  <c r="E2470" i="38" s="1"/>
  <c r="E2471" i="38" s="1"/>
  <c r="E2472" i="38" s="1"/>
  <c r="E2473" i="38" s="1"/>
  <c r="E2474" i="38" s="1"/>
  <c r="E2475" i="38" s="1"/>
  <c r="E2476" i="38" s="1"/>
  <c r="E2477" i="38" s="1"/>
  <c r="E2478" i="38" s="1"/>
  <c r="E2479" i="38" s="1"/>
  <c r="E2480" i="38" s="1"/>
  <c r="E2481" i="38" s="1"/>
  <c r="E2482" i="38" s="1"/>
  <c r="E2483" i="38" s="1"/>
  <c r="E2484" i="38" s="1"/>
  <c r="E2485" i="38" s="1"/>
  <c r="E2486" i="38" s="1"/>
  <c r="E2487" i="38" s="1"/>
  <c r="E2488" i="38" s="1"/>
  <c r="E2489" i="38" s="1"/>
  <c r="E2490" i="38" s="1"/>
  <c r="E2491" i="38" s="1"/>
  <c r="E2492" i="38" s="1"/>
  <c r="E2493" i="38" s="1"/>
  <c r="E2494" i="38" s="1"/>
  <c r="E2495" i="38" s="1"/>
  <c r="E2496" i="38" s="1"/>
  <c r="E2497" i="38" s="1"/>
  <c r="E2498" i="38" s="1"/>
  <c r="E2499" i="38" s="1"/>
  <c r="E2500" i="38" s="1"/>
  <c r="E2501" i="38" s="1"/>
  <c r="E2502" i="38" s="1"/>
  <c r="E2503" i="38" s="1"/>
  <c r="E2504" i="38" s="1"/>
  <c r="E2505" i="38" s="1"/>
  <c r="E2506" i="38" s="1"/>
  <c r="E2507" i="38" s="1"/>
  <c r="E2508" i="38" s="1"/>
  <c r="E2509" i="38" s="1"/>
  <c r="E2510" i="38" s="1"/>
  <c r="E2511" i="38" s="1"/>
  <c r="E2512" i="38" s="1"/>
  <c r="E2513" i="38" s="1"/>
  <c r="E2514" i="38" s="1"/>
  <c r="E2515" i="38" s="1"/>
  <c r="E2516" i="38" s="1"/>
  <c r="E2517" i="38" s="1"/>
  <c r="E2518" i="38" s="1"/>
  <c r="E2519" i="38" s="1"/>
  <c r="E2520" i="38" s="1"/>
  <c r="E2521" i="38" s="1"/>
  <c r="E2522" i="38" s="1"/>
  <c r="E2523" i="38" s="1"/>
  <c r="E2524" i="38" s="1"/>
  <c r="E2525" i="38" s="1"/>
  <c r="E2526" i="38" s="1"/>
  <c r="E2527" i="38" s="1"/>
  <c r="E2528" i="38" s="1"/>
  <c r="E2529" i="38" s="1"/>
  <c r="E2530" i="38" s="1"/>
  <c r="E2531" i="38" s="1"/>
  <c r="E2532" i="38" s="1"/>
  <c r="E2533" i="38" s="1"/>
  <c r="E2534" i="38" s="1"/>
  <c r="E2535" i="38" s="1"/>
  <c r="E2536" i="38" s="1"/>
  <c r="E2537" i="38" s="1"/>
  <c r="E2538" i="38" s="1"/>
  <c r="E2539" i="38" s="1"/>
  <c r="E2540" i="38" s="1"/>
  <c r="E2541" i="38" s="1"/>
  <c r="E2542" i="38" s="1"/>
  <c r="E2543" i="38" s="1"/>
  <c r="E2544" i="38" s="1"/>
  <c r="E2545" i="38" s="1"/>
  <c r="E2546" i="38" s="1"/>
  <c r="E2547" i="38" s="1"/>
  <c r="E2548" i="38" s="1"/>
  <c r="E2549" i="38" s="1"/>
  <c r="E2550" i="38" s="1"/>
  <c r="E2551" i="38" s="1"/>
  <c r="E2552" i="38" s="1"/>
  <c r="E2553" i="38" s="1"/>
  <c r="E2554" i="38" s="1"/>
  <c r="E2555" i="38" s="1"/>
  <c r="E2556" i="38" s="1"/>
  <c r="E2557" i="38" s="1"/>
  <c r="E2558" i="38" s="1"/>
  <c r="E2559" i="38" s="1"/>
  <c r="E2560" i="38" s="1"/>
  <c r="E2561" i="38" s="1"/>
  <c r="E2562" i="38" s="1"/>
  <c r="E2563" i="38" s="1"/>
  <c r="E2564" i="38" s="1"/>
  <c r="E2565" i="38" s="1"/>
  <c r="E2566" i="38" s="1"/>
  <c r="E2567" i="38" s="1"/>
  <c r="E2568" i="38" s="1"/>
  <c r="E2569" i="38" s="1"/>
  <c r="E2570" i="38" s="1"/>
  <c r="E2571" i="38" s="1"/>
  <c r="E2572" i="38" s="1"/>
  <c r="E2573" i="38" s="1"/>
  <c r="E2574" i="38" s="1"/>
  <c r="E2575" i="38" s="1"/>
  <c r="E2576" i="38" s="1"/>
  <c r="E2577" i="38" s="1"/>
  <c r="E2578" i="38" s="1"/>
  <c r="E2579" i="38" s="1"/>
  <c r="E2580" i="38" s="1"/>
  <c r="E2581" i="38" s="1"/>
  <c r="E2582" i="38" s="1"/>
  <c r="E2583" i="38" s="1"/>
  <c r="E2584" i="38" s="1"/>
  <c r="E2585" i="38" s="1"/>
  <c r="E2586" i="38" s="1"/>
  <c r="E2587" i="38" s="1"/>
  <c r="E2588" i="38" s="1"/>
  <c r="E2589" i="38" s="1"/>
  <c r="E2590" i="38" s="1"/>
  <c r="E2591" i="38" s="1"/>
  <c r="E2592" i="38" s="1"/>
  <c r="E2593" i="38" s="1"/>
  <c r="E2594" i="38" s="1"/>
  <c r="E2595" i="38" s="1"/>
  <c r="E2596" i="38" s="1"/>
  <c r="E2597" i="38" s="1"/>
  <c r="E2598" i="38" s="1"/>
  <c r="E2599" i="38" s="1"/>
  <c r="E2600" i="38" s="1"/>
  <c r="E2601" i="38" s="1"/>
  <c r="E2602" i="38" s="1"/>
  <c r="E2603" i="38" s="1"/>
  <c r="E2604" i="38" s="1"/>
  <c r="E2605" i="38" s="1"/>
  <c r="E2606" i="38" s="1"/>
  <c r="E2607" i="38" s="1"/>
  <c r="E2608" i="38" s="1"/>
  <c r="E2609" i="38" s="1"/>
  <c r="E2610" i="38" s="1"/>
  <c r="E2611" i="38" s="1"/>
  <c r="E2612" i="38" s="1"/>
  <c r="E2613" i="38" s="1"/>
  <c r="E2614" i="38" s="1"/>
  <c r="E2615" i="38" s="1"/>
  <c r="E2616" i="38" s="1"/>
  <c r="E2617" i="38" s="1"/>
  <c r="E2618" i="38" s="1"/>
  <c r="E2619" i="38" s="1"/>
  <c r="E2620" i="38" s="1"/>
  <c r="E2621" i="38" s="1"/>
  <c r="E2622" i="38" s="1"/>
  <c r="E2623" i="38" s="1"/>
  <c r="E2624" i="38" s="1"/>
  <c r="E2625" i="38" s="1"/>
  <c r="E2626" i="38" s="1"/>
  <c r="E2627" i="38" s="1"/>
  <c r="E2628" i="38" s="1"/>
  <c r="E2629" i="38" s="1"/>
  <c r="E2630" i="38" s="1"/>
  <c r="E2631" i="38" s="1"/>
  <c r="E2632" i="38" s="1"/>
  <c r="E2633" i="38" s="1"/>
  <c r="E2634" i="38" s="1"/>
  <c r="E2635" i="38" s="1"/>
  <c r="E2636" i="38" s="1"/>
  <c r="E2637" i="38" s="1"/>
  <c r="E2638" i="38" s="1"/>
  <c r="E2639" i="38" s="1"/>
  <c r="E2640" i="38" s="1"/>
  <c r="E2641" i="38" s="1"/>
  <c r="E2642" i="38" s="1"/>
  <c r="E2643" i="38" s="1"/>
  <c r="E2644" i="38" s="1"/>
  <c r="E2645" i="38" s="1"/>
  <c r="E2646" i="38" s="1"/>
  <c r="E2647" i="38" s="1"/>
  <c r="E2648" i="38" s="1"/>
  <c r="E2649" i="38" s="1"/>
  <c r="E2650" i="38" s="1"/>
  <c r="E2651" i="38" s="1"/>
  <c r="E2652" i="38" s="1"/>
  <c r="E2653" i="38" s="1"/>
  <c r="E2654" i="38" s="1"/>
  <c r="E2655" i="38" s="1"/>
  <c r="E2656" i="38" s="1"/>
  <c r="E2657" i="38" s="1"/>
  <c r="E2658" i="38" s="1"/>
  <c r="E2659" i="38" s="1"/>
  <c r="E2660" i="38" s="1"/>
  <c r="E2661" i="38" s="1"/>
  <c r="E2662" i="38" s="1"/>
  <c r="E2663" i="38" s="1"/>
  <c r="E2664" i="38" s="1"/>
  <c r="E2665" i="38" s="1"/>
  <c r="E2666" i="38" s="1"/>
  <c r="E2667" i="38" s="1"/>
  <c r="E2668" i="38" s="1"/>
  <c r="E2669" i="38" s="1"/>
  <c r="E2670" i="38" s="1"/>
  <c r="E2671" i="38" s="1"/>
  <c r="E2672" i="38" s="1"/>
  <c r="E2673" i="38" s="1"/>
  <c r="E2674" i="38" s="1"/>
  <c r="E2675" i="38" s="1"/>
  <c r="E2676" i="38" s="1"/>
  <c r="E2677" i="38" s="1"/>
  <c r="E2678" i="38" s="1"/>
  <c r="E2679" i="38" s="1"/>
  <c r="E2680" i="38" s="1"/>
  <c r="E2681" i="38" s="1"/>
  <c r="E2682" i="38" s="1"/>
  <c r="E2683" i="38" s="1"/>
  <c r="E2684" i="38" s="1"/>
  <c r="E2685" i="38" s="1"/>
  <c r="E2686" i="38" s="1"/>
  <c r="E2687" i="38" s="1"/>
  <c r="E2688" i="38" s="1"/>
  <c r="E2689" i="38" s="1"/>
  <c r="E2690" i="38" s="1"/>
  <c r="E2691" i="38" s="1"/>
  <c r="E2692" i="38" s="1"/>
  <c r="E2693" i="38" s="1"/>
  <c r="E2694" i="38" s="1"/>
  <c r="E2695" i="38" s="1"/>
  <c r="E2696" i="38" s="1"/>
  <c r="E2697" i="38" s="1"/>
  <c r="E2698" i="38" s="1"/>
  <c r="E2699" i="38" s="1"/>
  <c r="E2700" i="38" s="1"/>
  <c r="E2701" i="38" s="1"/>
  <c r="E2702" i="38" s="1"/>
  <c r="E2703" i="38" s="1"/>
  <c r="E2704" i="38" s="1"/>
  <c r="E2705" i="38" s="1"/>
  <c r="E2706" i="38" s="1"/>
  <c r="E2707" i="38" s="1"/>
  <c r="E2708" i="38" s="1"/>
  <c r="E2709" i="38" s="1"/>
  <c r="E2710" i="38" s="1"/>
  <c r="E2711" i="38" s="1"/>
  <c r="E2712" i="38" s="1"/>
  <c r="E2713" i="38" s="1"/>
  <c r="E2714" i="38" s="1"/>
  <c r="E2715" i="38" s="1"/>
  <c r="E2716" i="38" s="1"/>
  <c r="E2717" i="38" s="1"/>
  <c r="E2718" i="38" s="1"/>
  <c r="E2719" i="38" s="1"/>
  <c r="E2720" i="38" s="1"/>
  <c r="E2721" i="38" s="1"/>
  <c r="E2722" i="38" s="1"/>
  <c r="E2723" i="38" s="1"/>
  <c r="E2724" i="38" s="1"/>
  <c r="E2725" i="38" s="1"/>
  <c r="E2726" i="38" s="1"/>
  <c r="E2727" i="38" s="1"/>
  <c r="E2728" i="38" s="1"/>
  <c r="E2729" i="38" s="1"/>
  <c r="E2730" i="38" s="1"/>
  <c r="E2731" i="38" s="1"/>
  <c r="E2732" i="38" s="1"/>
  <c r="E2733" i="38" s="1"/>
  <c r="E2734" i="38" s="1"/>
  <c r="E2735" i="38" s="1"/>
  <c r="E2736" i="38" s="1"/>
  <c r="E2737" i="38" s="1"/>
  <c r="E2738" i="38" s="1"/>
  <c r="E2739" i="38" s="1"/>
  <c r="E2740" i="38" s="1"/>
  <c r="E2741" i="38" s="1"/>
  <c r="E2742" i="38" s="1"/>
  <c r="E2743" i="38" s="1"/>
  <c r="E2744" i="38" s="1"/>
  <c r="E2745" i="38" s="1"/>
  <c r="E2746" i="38" s="1"/>
  <c r="E2747" i="38" s="1"/>
  <c r="E2748" i="38" s="1"/>
  <c r="E2749" i="38" s="1"/>
  <c r="E2750" i="38" s="1"/>
  <c r="E2751" i="38" s="1"/>
  <c r="E2752" i="38" s="1"/>
  <c r="E2753" i="38" s="1"/>
  <c r="E2754" i="38" s="1"/>
  <c r="E2755" i="38" s="1"/>
  <c r="E2756" i="38" s="1"/>
  <c r="E2757" i="38" s="1"/>
  <c r="E2758" i="38" s="1"/>
  <c r="E2759" i="38" s="1"/>
  <c r="E2760" i="38" s="1"/>
  <c r="E2761" i="38" s="1"/>
  <c r="E2762" i="38" s="1"/>
  <c r="E2763" i="38" s="1"/>
  <c r="E2764" i="38" s="1"/>
  <c r="E2765" i="38" s="1"/>
  <c r="E2766" i="38" s="1"/>
  <c r="E2767" i="38" s="1"/>
  <c r="E2768" i="38" s="1"/>
  <c r="E2769" i="38" s="1"/>
  <c r="E2770" i="38" s="1"/>
  <c r="E2771" i="38" s="1"/>
  <c r="E2772" i="38" s="1"/>
  <c r="E2773" i="38" s="1"/>
  <c r="E2774" i="38" s="1"/>
  <c r="E2775" i="38" s="1"/>
  <c r="E2776" i="38" s="1"/>
  <c r="E2777" i="38" s="1"/>
  <c r="E2778" i="38" s="1"/>
  <c r="E2779" i="38" s="1"/>
  <c r="E2781" i="38" s="1"/>
  <c r="E2782" i="38" s="1"/>
  <c r="E2783" i="38" s="1"/>
  <c r="E2784" i="38" s="1"/>
  <c r="E2785" i="38" s="1"/>
  <c r="E2786" i="38" s="1"/>
  <c r="E2787" i="38" s="1"/>
  <c r="E2788" i="38" s="1"/>
  <c r="E2789" i="38" s="1"/>
  <c r="E2790" i="38" s="1"/>
  <c r="E2791" i="38" s="1"/>
  <c r="E2792" i="38" s="1"/>
  <c r="E2793" i="38" s="1"/>
  <c r="E2794" i="38" s="1"/>
  <c r="E2795" i="38" s="1"/>
  <c r="E2796" i="38" s="1"/>
  <c r="E2797" i="38" s="1"/>
  <c r="E2798" i="38" s="1"/>
  <c r="E2800" i="38" s="1"/>
  <c r="E2801" i="38" s="1"/>
  <c r="E2802" i="38" s="1"/>
  <c r="E2803" i="38" s="1"/>
  <c r="E2804" i="38" s="1"/>
  <c r="E2805" i="38" s="1"/>
  <c r="E2806" i="38" s="1"/>
  <c r="E2807" i="38" s="1"/>
  <c r="E2808" i="38" s="1"/>
  <c r="E2809" i="38" s="1"/>
  <c r="E2810" i="38" s="1"/>
  <c r="E2811" i="38" s="1"/>
  <c r="E2812" i="38" s="1"/>
  <c r="E2813" i="38" s="1"/>
  <c r="E2814" i="38" s="1"/>
  <c r="E2815" i="38" s="1"/>
  <c r="E2825" i="38" l="1"/>
  <c r="E2835" i="38" s="1"/>
  <c r="E2845" i="38" s="1"/>
  <c r="E2855" i="38" s="1"/>
  <c r="E2856" i="38" s="1"/>
  <c r="E2857" i="38" s="1"/>
  <c r="E2858" i="38" s="1"/>
  <c r="E2859" i="38" s="1"/>
  <c r="E2860" i="38" s="1"/>
  <c r="E2870" i="38" s="1"/>
  <c r="E2880" i="38" s="1"/>
  <c r="E2890" i="38" s="1"/>
  <c r="E2900" i="38" s="1"/>
  <c r="E2901" i="38" s="1"/>
  <c r="E2902" i="38" s="1"/>
  <c r="E2903" i="38" s="1"/>
  <c r="E2904" i="38" s="1"/>
  <c r="E2905" i="38" s="1"/>
  <c r="E2915" i="38" s="1"/>
  <c r="E2925" i="38" s="1"/>
  <c r="E2935" i="38" s="1"/>
  <c r="E2945" i="38" s="1"/>
  <c r="E2946" i="38" s="1"/>
  <c r="E2947" i="38" s="1"/>
  <c r="E2948" i="38" s="1"/>
  <c r="E2949" i="38" s="1"/>
  <c r="E2950" i="38" s="1"/>
  <c r="E2960" i="38" s="1"/>
  <c r="E2970" i="38" s="1"/>
  <c r="E2980" i="38" s="1"/>
  <c r="E2990" i="38" s="1"/>
  <c r="E2991" i="38" s="1"/>
  <c r="E2992" i="38" s="1"/>
  <c r="E2993" i="38" s="1"/>
  <c r="E2994" i="38" s="1"/>
  <c r="E2996" i="38" s="1"/>
  <c r="E2997" i="38" s="1"/>
  <c r="E2998" i="38" s="1"/>
  <c r="E2999" i="38" s="1"/>
  <c r="E3000" i="38" s="1"/>
  <c r="E3001" i="38" s="1"/>
  <c r="E3002" i="38" s="1"/>
  <c r="E3003" i="38" s="1"/>
  <c r="E3004" i="38" s="1"/>
  <c r="E3005" i="38" s="1"/>
  <c r="E3006" i="38" s="1"/>
  <c r="E3007" i="38" s="1"/>
  <c r="E3008" i="38" s="1"/>
  <c r="E3009" i="38" s="1"/>
  <c r="E3010" i="38" s="1"/>
  <c r="E3011" i="38" s="1"/>
  <c r="E3012" i="38" s="1"/>
  <c r="E3013" i="38" s="1"/>
  <c r="E3014" i="38" s="1"/>
  <c r="E3015" i="38" s="1"/>
  <c r="E3016" i="38" s="1"/>
  <c r="E3017" i="38" s="1"/>
  <c r="E3018" i="38" s="1"/>
  <c r="E3019" i="38" s="1"/>
  <c r="E3020" i="38" s="1"/>
  <c r="E3021" i="38" s="1"/>
  <c r="E3022" i="38" s="1"/>
  <c r="E3023" i="38" s="1"/>
  <c r="E3024" i="38" s="1"/>
  <c r="E3025" i="38" s="1"/>
  <c r="E3026" i="38" s="1"/>
  <c r="E3027" i="38" s="1"/>
  <c r="E3028" i="38" s="1"/>
  <c r="E3029" i="38" s="1"/>
  <c r="E3030" i="38" s="1"/>
  <c r="E3031" i="38" s="1"/>
  <c r="E3032" i="38" s="1"/>
  <c r="E3034" i="38" s="1"/>
  <c r="E3035" i="38" s="1"/>
  <c r="E3036" i="38" s="1"/>
  <c r="E3037" i="38" s="1"/>
  <c r="E3038" i="38" s="1"/>
  <c r="E3039" i="38" s="1"/>
  <c r="E3040" i="38" s="1"/>
  <c r="E3041" i="38" s="1"/>
  <c r="E3042" i="38" s="1"/>
  <c r="E3043" i="38" s="1"/>
  <c r="E3044" i="38" s="1"/>
  <c r="E3045" i="38" s="1"/>
  <c r="E3046" i="38" s="1"/>
  <c r="E3047" i="38" s="1"/>
  <c r="E3048" i="38" s="1"/>
  <c r="E3049" i="38" s="1"/>
  <c r="E3050" i="38" s="1"/>
  <c r="E3051" i="38" s="1"/>
  <c r="E3052" i="38" s="1"/>
  <c r="E3053" i="38" s="1"/>
  <c r="E3054" i="38" s="1"/>
  <c r="E3055" i="38" s="1"/>
  <c r="E3056" i="38" s="1"/>
  <c r="E3057" i="38" s="1"/>
  <c r="E3058" i="38" s="1"/>
  <c r="E3059" i="38" s="1"/>
  <c r="E3060" i="38" s="1"/>
  <c r="E3061" i="38" s="1"/>
  <c r="E3062" i="38" s="1"/>
  <c r="E3063" i="38" s="1"/>
  <c r="E3064" i="38" s="1"/>
  <c r="E3065" i="38" s="1"/>
  <c r="E3066" i="38" s="1"/>
  <c r="E3068" i="38" s="1"/>
  <c r="E3069" i="38" s="1"/>
  <c r="E3070" i="38" s="1"/>
  <c r="E3071" i="38" s="1"/>
  <c r="E3072" i="38" s="1"/>
  <c r="E3073" i="38" s="1"/>
  <c r="E3074" i="38" s="1"/>
  <c r="E3075" i="38" s="1"/>
  <c r="E3076" i="38" s="1"/>
  <c r="E3077" i="38" s="1"/>
  <c r="E3078" i="38" s="1"/>
  <c r="E3079" i="38" s="1"/>
  <c r="E3080" i="38" s="1"/>
  <c r="E3081" i="38" s="1"/>
  <c r="E3082" i="38" s="1"/>
  <c r="E3083" i="38" s="1"/>
  <c r="E3084" i="38" s="1"/>
  <c r="E3085" i="38" s="1"/>
  <c r="E3086" i="38" s="1"/>
  <c r="E3087" i="38" s="1"/>
  <c r="E3088" i="38" s="1"/>
  <c r="E3089" i="38" s="1"/>
  <c r="E3090" i="38" s="1"/>
  <c r="E3091" i="38" s="1"/>
  <c r="E3092" i="38" s="1"/>
  <c r="E3093" i="38" s="1"/>
  <c r="E3094" i="38" s="1"/>
  <c r="E3095" i="38" s="1"/>
  <c r="E3096" i="38" s="1"/>
  <c r="E3097" i="38" s="1"/>
  <c r="E3098" i="38" s="1"/>
  <c r="E3099" i="38" s="1"/>
  <c r="E3100" i="38" s="1"/>
  <c r="E3101" i="38" s="1"/>
  <c r="E3102" i="38" s="1"/>
  <c r="E3103" i="38" s="1"/>
  <c r="E3104" i="38" s="1"/>
  <c r="E3105" i="38" s="1"/>
  <c r="E3106" i="38" s="1"/>
  <c r="E3107" i="38" s="1"/>
  <c r="E3108" i="38" s="1"/>
  <c r="E3109" i="38" s="1"/>
  <c r="E3110" i="38" s="1"/>
  <c r="E3111" i="38" s="1"/>
  <c r="E3113" i="38" s="1"/>
  <c r="E3114" i="38" s="1"/>
  <c r="E3115" i="38" s="1"/>
  <c r="E3116" i="38" s="1"/>
  <c r="E3117" i="38" s="1"/>
  <c r="E3118" i="38" s="1"/>
  <c r="E3119" i="38" s="1"/>
  <c r="E3120" i="38" s="1"/>
  <c r="E3121" i="38" s="1"/>
  <c r="E3122" i="38" s="1"/>
  <c r="E3123" i="38" s="1"/>
  <c r="E3124" i="38" s="1"/>
  <c r="E3125" i="38" s="1"/>
  <c r="E3126" i="38" s="1"/>
  <c r="E3127" i="38" s="1"/>
  <c r="E3128" i="38" s="1"/>
  <c r="E3129" i="38" l="1"/>
  <c r="E3130" i="38" s="1"/>
  <c r="E3131" i="38" s="1"/>
  <c r="E3132" i="38" s="1"/>
  <c r="E3133" i="38" s="1"/>
  <c r="E3134" i="38" s="1"/>
  <c r="E3135" i="38" s="1"/>
  <c r="E3136" i="38" s="1"/>
  <c r="E3137" i="38" s="1"/>
  <c r="E3138" i="38" s="1"/>
  <c r="E3139" i="38" s="1"/>
  <c r="E3140" i="38" s="1"/>
  <c r="E3141" i="38" s="1"/>
  <c r="E3142" i="38" s="1"/>
  <c r="E3143" i="38" s="1"/>
  <c r="E3144" i="38" s="1"/>
  <c r="E3145" i="38" s="1"/>
  <c r="E3146" i="38" s="1"/>
  <c r="E3147" i="38" s="1"/>
  <c r="E3148" i="38" s="1"/>
  <c r="E3149" i="38" s="1"/>
  <c r="E3150" i="38" s="1"/>
  <c r="E3151" i="38" s="1"/>
  <c r="E3152" i="38" s="1"/>
  <c r="E3153" i="38" s="1"/>
  <c r="E3154" i="38" s="1"/>
  <c r="E3155" i="38" s="1"/>
  <c r="E3156" i="38" s="1"/>
  <c r="E3157" i="38" s="1"/>
  <c r="E3158" i="38" s="1"/>
  <c r="E3159" i="38" s="1"/>
  <c r="E3160" i="38" s="1"/>
  <c r="E3161" i="38" s="1"/>
  <c r="E3162" i="38" s="1"/>
  <c r="E3163" i="38" s="1"/>
  <c r="E3164" i="38" s="1"/>
  <c r="E3165" i="38" s="1"/>
  <c r="E3166" i="38" s="1"/>
  <c r="E3167" i="38" s="1"/>
  <c r="E3168" i="38" s="1"/>
  <c r="E3169" i="38" s="1"/>
  <c r="E3170" i="38" s="1"/>
  <c r="E3171" i="38" s="1"/>
  <c r="E3172" i="38" s="1"/>
  <c r="E3173" i="38" s="1"/>
  <c r="E3174" i="38" s="1"/>
  <c r="E3175" i="38" s="1"/>
  <c r="E3176" i="38" s="1"/>
  <c r="E3177" i="38" s="1"/>
  <c r="E3178" i="38" s="1"/>
</calcChain>
</file>

<file path=xl/sharedStrings.xml><?xml version="1.0" encoding="utf-8"?>
<sst xmlns="http://schemas.openxmlformats.org/spreadsheetml/2006/main" count="20235" uniqueCount="15111">
  <si>
    <t>Schedule 9 - Standardized Approach - credit risk-weighted assets</t>
  </si>
  <si>
    <t>Return to Schedule Listing</t>
  </si>
  <si>
    <t>Before CRM</t>
  </si>
  <si>
    <t>Adjustments for CRM</t>
  </si>
  <si>
    <t>After CRM</t>
  </si>
  <si>
    <t>Risk weight</t>
  </si>
  <si>
    <t>Notional Principal Amount</t>
  </si>
  <si>
    <t>Gross* exposure (credit-equiv. amount for off B/S)</t>
  </si>
  <si>
    <t>Net* exposure (credit-equiv. amount for off B/S)</t>
  </si>
  <si>
    <t>Redistribution of net exposure for guarantees, credit derivatives</t>
  </si>
  <si>
    <t>Redistribution of net exposure for collateral (simple approach)</t>
  </si>
  <si>
    <t>Adjustment to net exposure for collateral (comprehensive approach)</t>
  </si>
  <si>
    <t>Net exposure</t>
  </si>
  <si>
    <t>Risk-weighted Assets</t>
  </si>
  <si>
    <t>(a)</t>
  </si>
  <si>
    <t>(b)</t>
  </si>
  <si>
    <t>(c)</t>
  </si>
  <si>
    <t>(d)</t>
  </si>
  <si>
    <t>(e)</t>
  </si>
  <si>
    <t>(f = b+c+d+e)</t>
  </si>
  <si>
    <t>(g = a x f)</t>
  </si>
  <si>
    <t>Drawn</t>
  </si>
  <si>
    <t>Total</t>
  </si>
  <si>
    <t>Undrawn Commitments</t>
  </si>
  <si>
    <t>Other off-balance sheet</t>
  </si>
  <si>
    <t>For Banking Book - Other Retail (excl. SBEs treated as Other Retail)</t>
  </si>
  <si>
    <t>Repo-style Transactions</t>
  </si>
  <si>
    <t>OTC Derivatives</t>
  </si>
  <si>
    <t>** Must sum to zero.</t>
  </si>
  <si>
    <t>For Banking Book - SBEs treated as Other Retail</t>
  </si>
  <si>
    <t>Schedule 5 - Standardized Approach - credit risk-weighted assets</t>
  </si>
  <si>
    <t>Schedule 7 - Standardized Approach - credit risk-weighted assets</t>
  </si>
  <si>
    <t>For Banking Book - Sovereign</t>
  </si>
  <si>
    <t>For Banking Book - Public Sector Entities (PSEs)</t>
  </si>
  <si>
    <t>For Banking Book - Multilateral development banks (MDBs)</t>
  </si>
  <si>
    <t>For Banking Book - Bank &amp; Securities Firms - Maturity &gt; 3 months</t>
  </si>
  <si>
    <t>For Banking Book - Bank - Maturity &lt;= 3 months</t>
  </si>
  <si>
    <t>For the Trading Book</t>
  </si>
  <si>
    <t>Exposure (credit-equiv. amount for off B/S)</t>
  </si>
  <si>
    <t>Excluding Derivatives and Securitization Exposures</t>
  </si>
  <si>
    <t>Credit Equivalent Amount</t>
  </si>
  <si>
    <t>(c=axb/100)</t>
  </si>
  <si>
    <t>(g)</t>
  </si>
  <si>
    <t>Undrawn commitments - excl. securitization exposures</t>
  </si>
  <si>
    <t>(i) Retail (incl. SBEs treated as Other Retail)</t>
  </si>
  <si>
    <t>Included in the Standardized Approach</t>
  </si>
  <si>
    <t>Unconditionally cancellable at any time</t>
  </si>
  <si>
    <t>Original maturity one year and under</t>
  </si>
  <si>
    <t>Original maturity over one year</t>
  </si>
  <si>
    <t>Other off-balance sheet - excluding securitization exposures</t>
  </si>
  <si>
    <t>Direct credit substitutes  -- excluding credit derivatives</t>
  </si>
  <si>
    <t>A</t>
  </si>
  <si>
    <t>F</t>
  </si>
  <si>
    <t>K</t>
  </si>
  <si>
    <t>Direct credit substitutes -- credit derivatives</t>
  </si>
  <si>
    <t>B</t>
  </si>
  <si>
    <t>G</t>
  </si>
  <si>
    <t>Transaction-related contingencies</t>
  </si>
  <si>
    <t>C</t>
  </si>
  <si>
    <t>H</t>
  </si>
  <si>
    <t>Short-term self-liquidating trade-related contingencies</t>
  </si>
  <si>
    <t>D</t>
  </si>
  <si>
    <t>Sale &amp; repurchase agreements</t>
  </si>
  <si>
    <t>E</t>
  </si>
  <si>
    <t>J</t>
  </si>
  <si>
    <t>Forward asset purchases</t>
  </si>
  <si>
    <t>Forward forward deposits</t>
  </si>
  <si>
    <t>Partly paid shares and securities</t>
  </si>
  <si>
    <t>NIFs &amp; RUFs</t>
  </si>
  <si>
    <t>Year 1*</t>
  </si>
  <si>
    <t>Year 2*</t>
  </si>
  <si>
    <t>Year 3*</t>
  </si>
  <si>
    <t>Capital Charge</t>
  </si>
  <si>
    <t>Business line:</t>
  </si>
  <si>
    <t>Beta</t>
  </si>
  <si>
    <t>Gross Inc.</t>
  </si>
  <si>
    <t>Charge</t>
  </si>
  <si>
    <t>(c=a x b)</t>
  </si>
  <si>
    <t>(e=a x d)</t>
  </si>
  <si>
    <t>(f)</t>
  </si>
  <si>
    <t>(g=a x f)</t>
  </si>
  <si>
    <t>Corporate finance</t>
  </si>
  <si>
    <t>Trading &amp; sales</t>
  </si>
  <si>
    <t>Retail banking</t>
  </si>
  <si>
    <t>Commercial banking</t>
  </si>
  <si>
    <t>Payment &amp; settlement</t>
  </si>
  <si>
    <t>Agency services</t>
  </si>
  <si>
    <t>Asset management</t>
  </si>
  <si>
    <t>Retail brokerage</t>
  </si>
  <si>
    <t>Total business (total or zero, whichever is greater)</t>
  </si>
  <si>
    <t>Capital charge</t>
  </si>
  <si>
    <t>* Rolling four quarters. Year 3 captures the most recent rolling four quarters ending with the current quarter.</t>
  </si>
  <si>
    <t>Schedule 4 - Allowance for Impairment:  Capital Treatment</t>
  </si>
  <si>
    <t>Less: amount in respect of subsidiaries deconsolidated for capital purposes, and other adjustments</t>
  </si>
  <si>
    <t>Total Eligible</t>
  </si>
  <si>
    <t>Banking Book</t>
  </si>
  <si>
    <t>Sovereign</t>
  </si>
  <si>
    <t>Equity</t>
  </si>
  <si>
    <t>Trading Book</t>
  </si>
  <si>
    <t>Securitizations</t>
  </si>
  <si>
    <t>PSEs</t>
  </si>
  <si>
    <t>MDBs</t>
  </si>
  <si>
    <t>Bank &amp; Sec. Firms LT</t>
  </si>
  <si>
    <t>Bank &amp; Sec. Firms ST</t>
  </si>
  <si>
    <t xml:space="preserve">For Banking Book - Corporate  - Maturity &gt; 3 months </t>
  </si>
  <si>
    <t xml:space="preserve">For Banking Book - Corporate  - Maturity &lt;=  3 months </t>
  </si>
  <si>
    <t>Corp &amp; Sec. Firms LT</t>
  </si>
  <si>
    <t>Other Retail</t>
  </si>
  <si>
    <t>SBE other Retail</t>
  </si>
  <si>
    <t>Credit conversion factor</t>
  </si>
  <si>
    <t>Originator</t>
  </si>
  <si>
    <t>Investor</t>
  </si>
  <si>
    <t>Notional</t>
  </si>
  <si>
    <t>Exposure (cred-equiv amt for off B/S)</t>
  </si>
  <si>
    <t>(f = c + e)</t>
  </si>
  <si>
    <t>Traditional</t>
  </si>
  <si>
    <t>Synthetic</t>
  </si>
  <si>
    <t>(c = a x b)</t>
  </si>
  <si>
    <t>(e = a x d)</t>
  </si>
  <si>
    <t>Eligible liquidity facilities</t>
  </si>
  <si>
    <t>Eligible liquidity facilities - externally rated</t>
  </si>
  <si>
    <t>Eligible servicer cash advances facilities</t>
  </si>
  <si>
    <t>Second loss positions in ABCPs</t>
  </si>
  <si>
    <t>Other unrated exposures</t>
  </si>
  <si>
    <t>Unrated exposures</t>
  </si>
  <si>
    <t>Rated exposures</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</si>
  <si>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</si>
  <si>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</si>
  <si>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</si>
  <si>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</si>
  <si>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</si>
  <si>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</si>
  <si>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</si>
  <si>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</si>
  <si>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</si>
  <si>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</si>
  <si>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</si>
  <si>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Forwards</t>
  </si>
  <si>
    <t>Swaps</t>
  </si>
  <si>
    <t>Purchased Options</t>
  </si>
  <si>
    <t>Written Options</t>
  </si>
  <si>
    <t>Exch-traded</t>
  </si>
  <si>
    <t>Futures - Long Positions</t>
  </si>
  <si>
    <t>Futures - Short Positions</t>
  </si>
  <si>
    <t>OTC</t>
  </si>
  <si>
    <t>Over one year to five years remaining term to maturity</t>
  </si>
  <si>
    <t>Over five years remaining term to maturity</t>
  </si>
  <si>
    <t>of which: Trdg</t>
  </si>
  <si>
    <t>Total all derivatives - notional principal amount</t>
  </si>
  <si>
    <t>In respect of which:</t>
  </si>
  <si>
    <t>Counterparty Credit Risk Exposure for Default Risk Capital Requirements</t>
  </si>
  <si>
    <t>B(i)</t>
  </si>
  <si>
    <t>Derivatives - 
Current Exposure Method</t>
  </si>
  <si>
    <t>Notional amount</t>
  </si>
  <si>
    <t>Contracts held for trading purposes</t>
  </si>
  <si>
    <t>Contracts held for other than trading</t>
  </si>
  <si>
    <t>Replacement Cost (Market Value)</t>
  </si>
  <si>
    <t>- All contracts before premissible netting</t>
  </si>
  <si>
    <t>Gross positive replacement cost</t>
  </si>
  <si>
    <t>Gross negative replacement cost</t>
  </si>
  <si>
    <t>- All contracts before permissible netting</t>
  </si>
  <si>
    <t>Contracts subject to permissible netting</t>
  </si>
  <si>
    <t>- Included in (a) and (b)</t>
  </si>
  <si>
    <t>Net positive replacement cost</t>
  </si>
  <si>
    <t>Total Contracts - After permissible netting</t>
  </si>
  <si>
    <t>Potential Future Credit Exposure</t>
  </si>
  <si>
    <t>Contracts not subject to permissible netting</t>
  </si>
  <si>
    <t>Derivatives - 
Current Exposure Method (cont'd)</t>
  </si>
  <si>
    <t>Guaranteed Exposure, by Ultimate Guarantor</t>
  </si>
  <si>
    <t>Exposure Not
Guaranteed
(exposure to original obligor)</t>
  </si>
  <si>
    <t>Bank</t>
  </si>
  <si>
    <t>Standardized</t>
  </si>
  <si>
    <t>Total exposures**</t>
  </si>
  <si>
    <t>**  Exposures subject to credit risk, excluding equity and securitization-related exposures.</t>
  </si>
  <si>
    <t>Corp &amp; Sec. Firms ST</t>
  </si>
  <si>
    <t>SBE Other Retail</t>
  </si>
  <si>
    <t>Gross Exposure [1]
before credit risk mitigation</t>
  </si>
  <si>
    <t>Balance Sheet Items Falling Under:</t>
  </si>
  <si>
    <t>(c = a + b)</t>
  </si>
  <si>
    <t>(e = c - d)</t>
  </si>
  <si>
    <t>Credit Risk</t>
  </si>
  <si>
    <t>Subtotal</t>
  </si>
  <si>
    <t>Less: exposures related to liabilities and non-cash repo-style transactions included above</t>
  </si>
  <si>
    <t>Total assets subject to credit risk</t>
  </si>
  <si>
    <t>Market risk - balance sheet assets subject to specific risk</t>
  </si>
  <si>
    <t>Deposits with regulated financial institutions</t>
  </si>
  <si>
    <t>Debt securities</t>
  </si>
  <si>
    <t>Equity securities</t>
  </si>
  <si>
    <t>Other assets subject to specific market risk</t>
  </si>
  <si>
    <t>Total assets subject to specific market risk</t>
  </si>
  <si>
    <t>Less balance sheet assets included in both credit and specific market risk:</t>
  </si>
  <si>
    <t>Trading book repo-style transactions (assets)</t>
  </si>
  <si>
    <t>Total ''on-balance sheet'' assets for purposes of capital ratios</t>
  </si>
  <si>
    <t>Less:</t>
  </si>
  <si>
    <t>'On-balance sheet'' securitization exposures recognized for capital ratio but not for consolidated balance sheet purposes</t>
  </si>
  <si>
    <t>Adjustments to reflect differences in balance sheet exposure amounts resulting from:</t>
  </si>
  <si>
    <t>- measurement bases used for accounting purposes (fair values)</t>
  </si>
  <si>
    <t>Plus:</t>
  </si>
  <si>
    <t>Securitization-related assets not recognized for capital ratio calculations but consolidated for balance sheet purposes</t>
  </si>
  <si>
    <t>Non-derecognized securitized assets (own assets)</t>
  </si>
  <si>
    <t>Consolidated securitization assets (e.g. third party assets)</t>
  </si>
  <si>
    <t>Other</t>
  </si>
  <si>
    <t>Investments in deconsolidated subsidiaries (equity method excluding goodwill and intangibles)</t>
  </si>
  <si>
    <t>Balances due to/from deconsolidated subsidiaries</t>
  </si>
  <si>
    <t>Deconsolidated subsidiaries' total balance sheet assets</t>
  </si>
  <si>
    <t>Total assets per consolidated balance sheet</t>
  </si>
  <si>
    <t xml:space="preserve">*  Gross of all allowances for credit loss.  </t>
  </si>
  <si>
    <t>FOREIGN CURRENCY POSITION (TT $'000)</t>
  </si>
  <si>
    <t>TOTAL</t>
  </si>
  <si>
    <t>USD</t>
  </si>
  <si>
    <t>CAD</t>
  </si>
  <si>
    <t>GBP</t>
  </si>
  <si>
    <t>EUR</t>
  </si>
  <si>
    <t>XCD</t>
  </si>
  <si>
    <t>BBD</t>
  </si>
  <si>
    <t>JMD</t>
  </si>
  <si>
    <t>GYD</t>
  </si>
  <si>
    <t>DKK</t>
  </si>
  <si>
    <t>INR</t>
  </si>
  <si>
    <t>JPY</t>
  </si>
  <si>
    <t>SEK</t>
  </si>
  <si>
    <t>CHF</t>
  </si>
  <si>
    <t xml:space="preserve"> ASSETS </t>
  </si>
  <si>
    <t xml:space="preserve">Liquid Funds </t>
  </si>
  <si>
    <t>Of which:</t>
  </si>
  <si>
    <t>Cash</t>
  </si>
  <si>
    <t>Due from Banks</t>
  </si>
  <si>
    <t>Cash items in the process of collection</t>
  </si>
  <si>
    <t>Inter-Bank Funds Sold</t>
  </si>
  <si>
    <t>Investments</t>
  </si>
  <si>
    <t>Gov't T-bills (1 year and less)</t>
  </si>
  <si>
    <t>Gov't securities (1 year and less)</t>
  </si>
  <si>
    <t xml:space="preserve">              Of which:           GOTT</t>
  </si>
  <si>
    <t>Corporate securities (6 mths and less)</t>
  </si>
  <si>
    <t>Time Deposits</t>
  </si>
  <si>
    <t>Time deposits at commercial banks</t>
  </si>
  <si>
    <t>Time deposits at financial institutions</t>
  </si>
  <si>
    <t>Loans</t>
  </si>
  <si>
    <t xml:space="preserve">Customers' Liability on Acceptances </t>
  </si>
  <si>
    <t xml:space="preserve"> Bills for collection</t>
  </si>
  <si>
    <t>Letters of credit</t>
  </si>
  <si>
    <t>Guarantees</t>
  </si>
  <si>
    <t xml:space="preserve"> Acceptances</t>
  </si>
  <si>
    <t>Equity in Subs. &amp; Affiliates</t>
  </si>
  <si>
    <t>Accounts Receivable</t>
  </si>
  <si>
    <t>Prepaid Expenses &amp; Other Assets</t>
  </si>
  <si>
    <t xml:space="preserve">Total Assets </t>
  </si>
  <si>
    <t>Memo Items</t>
  </si>
  <si>
    <t>……………………..</t>
  </si>
  <si>
    <t>A.</t>
  </si>
  <si>
    <t>Total Assets +Memo Items</t>
  </si>
  <si>
    <t xml:space="preserve"> LIABILITIES</t>
  </si>
  <si>
    <t xml:space="preserve">Deposits </t>
  </si>
  <si>
    <t>Inter-Bank Funds Bought</t>
  </si>
  <si>
    <t>Central Bank Funds</t>
  </si>
  <si>
    <t>Borrowings (Up to 1 Year)</t>
  </si>
  <si>
    <t>Of Which:</t>
  </si>
  <si>
    <t xml:space="preserve"> Central Bank</t>
  </si>
  <si>
    <t xml:space="preserve"> Commercial banks</t>
  </si>
  <si>
    <t>Other financial institutions</t>
  </si>
  <si>
    <t>Acceptances Executed</t>
  </si>
  <si>
    <t>Bills of collection</t>
  </si>
  <si>
    <t xml:space="preserve">Acceptances </t>
  </si>
  <si>
    <t>Other Current Liabilities</t>
  </si>
  <si>
    <t>Accounts payable</t>
  </si>
  <si>
    <t>Long Term Liabilities</t>
  </si>
  <si>
    <t>Central Bank</t>
  </si>
  <si>
    <t>Commercial banks</t>
  </si>
  <si>
    <t>Total Liabilities</t>
  </si>
  <si>
    <t>Total Liabilities +Memo Items</t>
  </si>
  <si>
    <t>CAPITAL</t>
  </si>
  <si>
    <t xml:space="preserve">Total Capital </t>
  </si>
  <si>
    <t>B.</t>
  </si>
  <si>
    <t>Total Capital + Liabilities +Memo Items</t>
  </si>
  <si>
    <t xml:space="preserve">    NET  POSITION (A - B)</t>
  </si>
  <si>
    <t>A. Foreign Exchange Risk</t>
  </si>
  <si>
    <t>FOREIGN CURRENCY EXPOSURE</t>
  </si>
  <si>
    <t>CURRENCY</t>
  </si>
  <si>
    <t xml:space="preserve"> POSITION* </t>
  </si>
  <si>
    <t>TT $'000</t>
  </si>
  <si>
    <t>LONG/(SHORT)</t>
  </si>
  <si>
    <t>TOTAL LONG</t>
  </si>
  <si>
    <t>TOTAL (SHORT)</t>
  </si>
  <si>
    <t>B. Foreign Exchange Risk - Positions (Long/Short)</t>
  </si>
  <si>
    <t>CALCULATION OF SPECIFIC RISK</t>
  </si>
  <si>
    <t>Risk Charge</t>
  </si>
  <si>
    <t>Capital Required Against Specific Risk:</t>
  </si>
  <si>
    <t>Time Band:</t>
  </si>
  <si>
    <t>ZONE 1</t>
  </si>
  <si>
    <t>ZONE 2</t>
  </si>
  <si>
    <t>ZONE 3</t>
  </si>
  <si>
    <t>0 - 1 mth</t>
  </si>
  <si>
    <t>&gt; 1 - 3 mths</t>
  </si>
  <si>
    <t>&gt; 3 - 6 mths</t>
  </si>
  <si>
    <t>&gt; 6 - 12 mths</t>
  </si>
  <si>
    <t>&gt; 1 - 1.9 yrs</t>
  </si>
  <si>
    <t>&gt; 1.9 - 2.8 yr</t>
  </si>
  <si>
    <t>&gt; 2.8 - 3.6 yr</t>
  </si>
  <si>
    <t>&gt; 3.6 - 4.3 yr</t>
  </si>
  <si>
    <t>&gt; 4.3 - 5.7 yr</t>
  </si>
  <si>
    <t>&gt; 5.7 - 7.3 yr</t>
  </si>
  <si>
    <t>&gt; 7.3 - 9.3 yr</t>
  </si>
  <si>
    <t>&gt; 9.3 - 10.6 y</t>
  </si>
  <si>
    <t>&gt; 10.6-12 yrs</t>
  </si>
  <si>
    <t>&gt; 12-20 yrs</t>
  </si>
  <si>
    <t>&gt; 20 yrs</t>
  </si>
  <si>
    <t xml:space="preserve">Capital </t>
  </si>
  <si>
    <t>Positions:</t>
  </si>
  <si>
    <t>Market Value of Long * Mduration</t>
  </si>
  <si>
    <t>Market Value of Short * Mduration</t>
  </si>
  <si>
    <t>1A</t>
  </si>
  <si>
    <t>Assumed change in yield</t>
  </si>
  <si>
    <t>Weighted Long Sensitivity(1.1*1A)</t>
  </si>
  <si>
    <t>Weighted Short Sensitivity(1.1 *1A)</t>
  </si>
  <si>
    <t>Matched</t>
  </si>
  <si>
    <t>Unmatched</t>
  </si>
  <si>
    <t>1C</t>
  </si>
  <si>
    <t>Capital Required</t>
  </si>
  <si>
    <t>Capital Charge 1</t>
  </si>
  <si>
    <t>Resid. Matched</t>
  </si>
  <si>
    <t>Resid. Unmatched</t>
  </si>
  <si>
    <t>2C</t>
  </si>
  <si>
    <t>Capital Charge 2</t>
  </si>
  <si>
    <t>Resid Unmatched</t>
  </si>
  <si>
    <t>3C</t>
  </si>
  <si>
    <t>Capital Charge 3</t>
  </si>
  <si>
    <t>4C</t>
  </si>
  <si>
    <t>Capital Charge 4</t>
  </si>
  <si>
    <t xml:space="preserve">Capital Charge 5 </t>
  </si>
  <si>
    <t>Total Capital Charge</t>
  </si>
  <si>
    <t>Notes: Separate worksheets to be done for each currency in which there are significant interest rate risk exposures</t>
  </si>
  <si>
    <t>1. For each source of Interest Rate Risk exposure, you are only required to fill in the long or short position in the appropriate Time Band according to duration.</t>
  </si>
  <si>
    <t>B. Interest Rate Risk - General Risk (US)</t>
  </si>
  <si>
    <t>C. Interest Rate Risk - General Risk (Yen)</t>
  </si>
  <si>
    <t>D. Interest Rate Risk - General Risk (Euro)</t>
  </si>
  <si>
    <t>E. Interest Rate Risk - General Risk (Sterling)</t>
  </si>
  <si>
    <t>F. Interest Rate Risk - General Risk (CAD)</t>
  </si>
  <si>
    <t>(Col. A + B)</t>
  </si>
  <si>
    <t>(Col. A - B)</t>
  </si>
  <si>
    <t>(8 % of Total C)</t>
  </si>
  <si>
    <t>(8% of Total D)</t>
  </si>
  <si>
    <t xml:space="preserve">Total Equity Instruments </t>
  </si>
  <si>
    <t xml:space="preserve">Capital Required Against Equity options  </t>
  </si>
  <si>
    <t>(15 % of Total D)</t>
  </si>
  <si>
    <t>(3% of Total C)</t>
  </si>
  <si>
    <t>Total Commodity Instruments</t>
  </si>
  <si>
    <t>Note:  Commodity positions should be expressed in terms of a standard unit of measurement (e.g. barrels, kilos etc) and the net position converted at spot rate to domestic currency.</t>
  </si>
  <si>
    <t>For underlying instrument:</t>
  </si>
  <si>
    <t>Maturity Time Band</t>
  </si>
  <si>
    <t>Specific Risk for 'Government' Securities</t>
  </si>
  <si>
    <t>Specific Risk for 'Qualifying' Securities</t>
  </si>
  <si>
    <t>Specific Risk for 'Other' Securities</t>
  </si>
  <si>
    <t>Duration Time Band</t>
  </si>
  <si>
    <t>Position</t>
  </si>
  <si>
    <t>General Market Risk</t>
  </si>
  <si>
    <t>Market Value of the Underlying Security</t>
  </si>
  <si>
    <t>Market Value of the Option</t>
  </si>
  <si>
    <t>Risk Charge (Total Market Risk + Specific Risk)</t>
  </si>
  <si>
    <t>Amount the Option is IN the money</t>
  </si>
  <si>
    <t>To obtain the 'Risk Charge': Please insert Duration of underlying security in row 11 and you will obtain the respective 'general market risk' (Row 13). This must be added to the respective value for specific risk of the security.</t>
  </si>
  <si>
    <t>Total Capital Charge for Interest Rate Options:</t>
  </si>
  <si>
    <t>Long cash and Long put</t>
  </si>
  <si>
    <t>Short cash and Long call</t>
  </si>
  <si>
    <t xml:space="preserve">Total </t>
  </si>
  <si>
    <t>Long call</t>
  </si>
  <si>
    <t>Long Put</t>
  </si>
  <si>
    <t>Total Capital Charge for Equity Options:</t>
  </si>
  <si>
    <t>Total Capital Charge for Foreign Exchange Options:</t>
  </si>
  <si>
    <t xml:space="preserve">B. Equity Options </t>
  </si>
  <si>
    <t xml:space="preserve">C. Foreign Exchange Options </t>
  </si>
  <si>
    <t xml:space="preserve">D. Commodity Options </t>
  </si>
  <si>
    <t>Total Capital Charge for Commodity Options:</t>
  </si>
  <si>
    <t>Notional Amount and Counterparty Credit Risk Exposure (Current Exposure Methods)</t>
  </si>
  <si>
    <t>Operational Risk</t>
  </si>
  <si>
    <t>Standardised Approach</t>
  </si>
  <si>
    <t>Securities Firms</t>
  </si>
  <si>
    <t>Other entities</t>
  </si>
  <si>
    <t>A Select originator securitization exposures</t>
  </si>
  <si>
    <t>Exposure</t>
  </si>
  <si>
    <t>Gain on sale</t>
  </si>
  <si>
    <t>Credit-enhancing interest-only strips,
net of gain on sale</t>
  </si>
  <si>
    <t>B Rated exposures</t>
  </si>
  <si>
    <t>BB+ to BB-</t>
  </si>
  <si>
    <t>Subtotal - originator</t>
  </si>
  <si>
    <t>Subtotal - investor</t>
  </si>
  <si>
    <t>** Must sum to zero</t>
  </si>
  <si>
    <t xml:space="preserve">Second loss positions in ABCPs </t>
  </si>
  <si>
    <t>Total unrated exposures</t>
  </si>
  <si>
    <t>Uncontrolled amortization structures</t>
  </si>
  <si>
    <t>Controlled amortization structures</t>
  </si>
  <si>
    <t>RWA for drawn exposures</t>
  </si>
  <si>
    <t>RWA for undrawn exposures</t>
  </si>
  <si>
    <t>Before CCF</t>
  </si>
  <si>
    <t>After CCF</t>
  </si>
  <si>
    <t>Retail Lines</t>
  </si>
  <si>
    <t>Committed</t>
  </si>
  <si>
    <t>Uncommitted</t>
  </si>
  <si>
    <t>Non-retail Lines</t>
  </si>
  <si>
    <t>RWA</t>
  </si>
  <si>
    <t>Rated positions</t>
  </si>
  <si>
    <t>Early amortization charge</t>
  </si>
  <si>
    <t xml:space="preserve">For Banking Book - Securitization exposures </t>
  </si>
  <si>
    <t>Summary of credit-risk treatment of securitization exposures</t>
  </si>
  <si>
    <t>Schedule 3A - Qualifying Capital Issued Out of Subsidiaries</t>
  </si>
  <si>
    <t>3A</t>
  </si>
  <si>
    <t>Sub. 1</t>
  </si>
  <si>
    <t>Sub. 2</t>
  </si>
  <si>
    <t>Sub. 3</t>
  </si>
  <si>
    <t>Sub. 4</t>
  </si>
  <si>
    <t>Sub. 5</t>
  </si>
  <si>
    <t>Sub. 6</t>
  </si>
  <si>
    <t>Sub. 7</t>
  </si>
  <si>
    <t>Sub. 8</t>
  </si>
  <si>
    <t>Qualifying capital issued out of subsidiaries that are banks</t>
  </si>
  <si>
    <t>Schedule 3 - Capital Elements</t>
  </si>
  <si>
    <t>Goodwill</t>
  </si>
  <si>
    <t>Market Risk</t>
  </si>
  <si>
    <t>Schedule 2 - Summary of Risk-weighted Assets</t>
  </si>
  <si>
    <t>Risk-weighted assets for:</t>
  </si>
  <si>
    <t>SBEs treated as Other Retail</t>
  </si>
  <si>
    <t>Other credit risk-weighted assets</t>
  </si>
  <si>
    <t>Total Risk-Weighted Assets</t>
  </si>
  <si>
    <t>A  Ratio Calculations</t>
  </si>
  <si>
    <t>Institution Code</t>
  </si>
  <si>
    <t>(click on a schedule's name to jump to it)</t>
  </si>
  <si>
    <t>Number</t>
  </si>
  <si>
    <t>Summary of Risk-weighted Assets</t>
  </si>
  <si>
    <t>Capital Elements</t>
  </si>
  <si>
    <t>Qualifying Capital Issued Out of Subsidiaries</t>
  </si>
  <si>
    <t>Allowance for Impairment: Capital Treatment</t>
  </si>
  <si>
    <t>Credit Risk:</t>
  </si>
  <si>
    <t>Other Retail (excl. SBEs treated as Other Retail)</t>
  </si>
  <si>
    <t>Off-balance Sheet Exposures Excluding Derivatives and Securitization Exposures</t>
  </si>
  <si>
    <t>Banking Book Securitization Exposures</t>
  </si>
  <si>
    <t>Minimum Capital Required for Market Risk</t>
  </si>
  <si>
    <t>Minimum Capital Required for Operational Risk</t>
  </si>
  <si>
    <t>Gross Exposures by Original Obligor and by Ultimate Guarantor</t>
  </si>
  <si>
    <t>Balance Sheet Coverage by Risk Type and Reconciliation to Consolidated Balance Sheet</t>
  </si>
  <si>
    <t>Total marked to market securities and associated derivatives</t>
  </si>
  <si>
    <t>Total assets</t>
  </si>
  <si>
    <t xml:space="preserve">    Other Retail</t>
  </si>
  <si>
    <t>Balance</t>
  </si>
  <si>
    <t>Risk Weight</t>
  </si>
  <si>
    <t>B  Failed DvP Trades (banking and trading book)</t>
  </si>
  <si>
    <t>Positive Current Exposure</t>
  </si>
  <si>
    <t>Risk multiplier</t>
  </si>
  <si>
    <t>Number of working days after the agreed settlement date:</t>
  </si>
  <si>
    <t>From 5 to 15</t>
  </si>
  <si>
    <t>From 16 to 30</t>
  </si>
  <si>
    <t>From 31 to 45</t>
  </si>
  <si>
    <t>46 or more</t>
  </si>
  <si>
    <t>Total risk-weighted assets for failed DvP trades</t>
  </si>
  <si>
    <t>Equities</t>
  </si>
  <si>
    <t xml:space="preserve"> Securitization-related assets</t>
  </si>
  <si>
    <t xml:space="preserve">- recognition bases used for accounting purposes (settlement / trade date) </t>
  </si>
  <si>
    <t>Less: specific provisions</t>
  </si>
  <si>
    <t>On-balance sheet (gross of provisions)</t>
  </si>
  <si>
    <t>Off-balance sheet (gross of provisions)</t>
  </si>
  <si>
    <t>Total, net of specific provisions</t>
  </si>
  <si>
    <t>General provision - total consolidated</t>
  </si>
  <si>
    <t xml:space="preserve">Net general provision </t>
  </si>
  <si>
    <t>Specific provisions and partial write-offs:</t>
  </si>
  <si>
    <t>Fully paid issued ordinary share capital</t>
  </si>
  <si>
    <t>Fully paid issued ordinary share capital surplus</t>
  </si>
  <si>
    <t>Fully paid issued perpetual non-cumulative preference shares</t>
  </si>
  <si>
    <t>Fully paid issued perpetual non-cumulative preference shares surplus</t>
  </si>
  <si>
    <t>Statutory reserve fund</t>
  </si>
  <si>
    <t>Capital reserves - Excluding asset revaluation reserves</t>
  </si>
  <si>
    <t>General reserves - Excluding those for losses on assets</t>
  </si>
  <si>
    <t>Curent Year losses</t>
  </si>
  <si>
    <t>Bonus shares from capitalisation of asset revaluation reserves</t>
  </si>
  <si>
    <t>Total Deductions</t>
  </si>
  <si>
    <t>Fully paid issued perpetual cumulative preference shares</t>
  </si>
  <si>
    <t>Fully paid issued perpetual cumulative preference shares surplus</t>
  </si>
  <si>
    <t>Limited life redeemable preference shares with a remaining maturity of :</t>
  </si>
  <si>
    <t>b. Over one year through two years</t>
  </si>
  <si>
    <t>a. One year or less</t>
  </si>
  <si>
    <t>c. Over two years through three years</t>
  </si>
  <si>
    <t>d. Over three years through four years</t>
  </si>
  <si>
    <t>e. Over four years through five years</t>
  </si>
  <si>
    <t>f. Over five years</t>
  </si>
  <si>
    <t>Total limited life redeemable preference shares</t>
  </si>
  <si>
    <t>Total discounted limited life redeemable preference shares</t>
  </si>
  <si>
    <t>Bonus shares from capitalisation of reserves and unrealised asset revaluation reserves</t>
  </si>
  <si>
    <t>Hybrid capital instruments</t>
  </si>
  <si>
    <t xml:space="preserve">Subordinated term debt with remaining maturity of: </t>
  </si>
  <si>
    <t>Total subordinated term debt</t>
  </si>
  <si>
    <t>Discounted Amount</t>
  </si>
  <si>
    <t>Qualifying Amount</t>
  </si>
  <si>
    <t>Discount</t>
  </si>
  <si>
    <t>Gross Value</t>
  </si>
  <si>
    <t>Total discounted subordinated term debt</t>
  </si>
  <si>
    <t>Aggregate discounted amount of limited life redeemable preference shares and subordinated term debt</t>
  </si>
  <si>
    <t>Amount of limited life preference shares and subordinated term debt allowed</t>
  </si>
  <si>
    <t>Asset revaluation reserves</t>
  </si>
  <si>
    <t xml:space="preserve">Unaudited undivided profits </t>
  </si>
  <si>
    <t>General reserves/provisions for losses on assets</t>
  </si>
  <si>
    <t>Disallowed reserves/provisions for losses on assets</t>
  </si>
  <si>
    <t>Qualifying Capital</t>
  </si>
  <si>
    <t>Adjusted Qualifying Capital</t>
  </si>
  <si>
    <t>C (A-B)</t>
  </si>
  <si>
    <t>Schedule 6 - Standardized Approach - credit risk-weighted assets</t>
  </si>
  <si>
    <t>Schedule 8 - Standardized Approach - credit risk-weighted assets</t>
  </si>
  <si>
    <t>Schedule 8A - Standardized Approach - credit risk-weighted assets</t>
  </si>
  <si>
    <t>Schedule 9A - Standardized Approach - credit risk-weighted assets</t>
  </si>
  <si>
    <t>Schedule 10 - Standardized Approach - credit risk-weighted assets</t>
  </si>
  <si>
    <t>Schedule 12  - Standardized Approach - credit risk-weighted assets</t>
  </si>
  <si>
    <t>Schedule 14 - Standardized Approach - credit risk-weighted assets</t>
  </si>
  <si>
    <t>A + B</t>
  </si>
  <si>
    <t>C + E + G</t>
  </si>
  <si>
    <t>Target capital adequacy ratio (%)</t>
  </si>
  <si>
    <t xml:space="preserve">BBB+ to BBB- </t>
  </si>
  <si>
    <t>Deduction</t>
  </si>
  <si>
    <t>Tier 1 Capital Deduction</t>
  </si>
  <si>
    <t>Tier 2 Capital Deduction</t>
  </si>
  <si>
    <t>Retained earnings - Audited</t>
  </si>
  <si>
    <t>Calculation of Tier 1 Capital</t>
  </si>
  <si>
    <t>Gain on Sale from Securitization</t>
  </si>
  <si>
    <t>Tier 2 Capital</t>
  </si>
  <si>
    <t>Tier 2 Capital Before Deductions</t>
  </si>
  <si>
    <t>Deductions from Tier 2 Capital</t>
  </si>
  <si>
    <t>Allowable Tier 2 Capital</t>
  </si>
  <si>
    <t>Basel II/ III Capital Adequacy Reporting - Credit, Market, and Operational Risk</t>
  </si>
  <si>
    <t>8A</t>
  </si>
  <si>
    <t>9A</t>
  </si>
  <si>
    <t xml:space="preserve">   Banking Book Excluding Securitization -</t>
  </si>
  <si>
    <t xml:space="preserve">   Sovereign</t>
  </si>
  <si>
    <t xml:space="preserve">   Bank &amp; Sec. Firms LT</t>
  </si>
  <si>
    <t xml:space="preserve">   Bank &amp; Sec. Firms ST</t>
  </si>
  <si>
    <t xml:space="preserve">   Corp. &amp; Sec. Firms ST</t>
  </si>
  <si>
    <t xml:space="preserve">   Corp. &amp; Sec. Firms LT</t>
  </si>
  <si>
    <t>Securitization Calculations</t>
  </si>
  <si>
    <t xml:space="preserve">       Market Risk - Interest Rate Risk - Specific Risk</t>
  </si>
  <si>
    <t xml:space="preserve">       Market risk - Foreign Exchange Risk</t>
  </si>
  <si>
    <t xml:space="preserve">       Market Risk - Interest Rate Risk - General Risk</t>
  </si>
  <si>
    <t xml:space="preserve">    Cash</t>
  </si>
  <si>
    <t>Gold bullion held in the institution's own vaults or on an allocated basis to the extent backed by bullion liabilities</t>
  </si>
  <si>
    <t>Investments in equity of other entities and holdings of investment funds (including investments in commercial entities) (where capital deduction is not required)</t>
  </si>
  <si>
    <t>Unallocated prepayments and accrued interest</t>
  </si>
  <si>
    <t>All other assets not included elsewhere</t>
  </si>
  <si>
    <t>Premises, plant, equipement and other fixed assets</t>
  </si>
  <si>
    <t xml:space="preserve">Total specific provision </t>
  </si>
  <si>
    <t>Total exposures net of specific provisions</t>
  </si>
  <si>
    <t>Credit Conversion Factor (%)</t>
  </si>
  <si>
    <t>Commitments to provide certain off-balance sheet items [1]</t>
  </si>
  <si>
    <t xml:space="preserve">Unsettled non-DvP trades less than 5 days late </t>
  </si>
  <si>
    <t xml:space="preserve">Unsettled non-DvP trades 5 days late or more </t>
  </si>
  <si>
    <t>Unsettled non-DvP trades 5 days late or more</t>
  </si>
  <si>
    <t>(TT$ 000)</t>
  </si>
  <si>
    <t xml:space="preserve">TOTAL  </t>
  </si>
  <si>
    <t>Ave. of A, B, C</t>
  </si>
  <si>
    <t>Total MTM securities and associated derivatives : Do you need to enter data in the remaining market risk sheets?</t>
  </si>
  <si>
    <t>Ratio C (A/B)</t>
  </si>
  <si>
    <t>Interest Rate Risk - Specific Risk - Applies to all marked to market debt or interest rate related securities in the trading and AFS books</t>
  </si>
  <si>
    <t>Net Long or Short Position (A)</t>
  </si>
  <si>
    <t>Risk Charge (B)</t>
  </si>
  <si>
    <t>Capital Required  C  (A x B)</t>
  </si>
  <si>
    <t>Gross Long
A</t>
  </si>
  <si>
    <t>Gross Short
B</t>
  </si>
  <si>
    <t>Gross Equity Position
C (A+B)</t>
  </si>
  <si>
    <t>Net Open Position
D (A-B)</t>
  </si>
  <si>
    <t>Gross Position
E (8% of C)</t>
  </si>
  <si>
    <t>Net Open
E (15% of D)</t>
  </si>
  <si>
    <t>Gross Position
F (3% of C)</t>
  </si>
  <si>
    <t>Others:</t>
  </si>
  <si>
    <t>Quoted shared/stocks</t>
  </si>
  <si>
    <t>Accounts receivable</t>
  </si>
  <si>
    <t>Other intangible assets</t>
  </si>
  <si>
    <t xml:space="preserve">       Market Risk - Trigger</t>
  </si>
  <si>
    <t>Schedules</t>
  </si>
  <si>
    <t>Exchange-traded</t>
  </si>
  <si>
    <t>A. Interest Rate Risk - General Risk (TT$ 000) - Applied to all marked to market debt or interest rate related securities in the trading and AFS books</t>
  </si>
  <si>
    <t>Market Risk schedules</t>
  </si>
  <si>
    <t>Other unrated securitization exposures</t>
  </si>
  <si>
    <t>Rated securitization exposures</t>
  </si>
  <si>
    <t>Derivatives</t>
  </si>
  <si>
    <t>Banking Book exposures</t>
  </si>
  <si>
    <t>Risk-weighted assets - operational risk</t>
  </si>
  <si>
    <t>Risk-weighted assets - market risk</t>
  </si>
  <si>
    <t xml:space="preserve">   SBE Other retail</t>
  </si>
  <si>
    <t>For Banking Book - Commercial Real Estate</t>
  </si>
  <si>
    <t>Commercial Real Estate</t>
  </si>
  <si>
    <t xml:space="preserve">          Commercial Real Estate</t>
  </si>
  <si>
    <t xml:space="preserve">    Commercial Real Estate</t>
  </si>
  <si>
    <t>Common Equity Tier 1 Capital</t>
  </si>
  <si>
    <t>Common Equity Tier 1 Capital Before Deductions</t>
  </si>
  <si>
    <t>Deductions from Common Equity Tier 1 Capital</t>
  </si>
  <si>
    <t>Additional Tier 1 Capital</t>
  </si>
  <si>
    <t>Most senior securitization exposures</t>
  </si>
  <si>
    <t>Eligible servicer cash advance facilities</t>
  </si>
  <si>
    <t>F (D+E)</t>
  </si>
  <si>
    <t>Credit Equivalent Amount  - Gross of specific provisions</t>
  </si>
  <si>
    <t>Credit Equivalent Amount  - Net of specific provisions</t>
  </si>
  <si>
    <t xml:space="preserve">Corporate </t>
  </si>
  <si>
    <t>21A</t>
  </si>
  <si>
    <t>21B</t>
  </si>
  <si>
    <t>21C</t>
  </si>
  <si>
    <t>21D</t>
  </si>
  <si>
    <t>21E</t>
  </si>
  <si>
    <t>(50% of A schedule 17)</t>
  </si>
  <si>
    <t>(A from schedule 16)</t>
  </si>
  <si>
    <t>N</t>
  </si>
  <si>
    <t>W</t>
  </si>
  <si>
    <t>Other Intangibles assets</t>
  </si>
  <si>
    <t>(B from schedule 17)</t>
  </si>
  <si>
    <t>(C from schedule 17)</t>
  </si>
  <si>
    <t>Schedule 1 - Capital Ratios</t>
  </si>
  <si>
    <t>Capital Ratios</t>
  </si>
  <si>
    <t>D from Schedule 22</t>
  </si>
  <si>
    <t>Gross Additional Tier 1 Before Deductions</t>
  </si>
  <si>
    <t>Net Tier 1 Capital</t>
  </si>
  <si>
    <t>Deductions from Additional Tier 1 Capital</t>
  </si>
  <si>
    <t>Net Additional Tier 1 Capital</t>
  </si>
  <si>
    <t>H (F-G)</t>
  </si>
  <si>
    <t>I (C+H)</t>
  </si>
  <si>
    <t>L (sum of a. to f.)</t>
  </si>
  <si>
    <t>M</t>
  </si>
  <si>
    <t>O</t>
  </si>
  <si>
    <t>P (sum of a. to f.)</t>
  </si>
  <si>
    <t>Q</t>
  </si>
  <si>
    <t>R (M+Q)</t>
  </si>
  <si>
    <t>S (lesser of R and 50% of I)</t>
  </si>
  <si>
    <t>V</t>
  </si>
  <si>
    <t>Please fill the following two rows:</t>
  </si>
  <si>
    <t>Schedule 11 - Standardized Approach - credit risk-weighted assets</t>
  </si>
  <si>
    <t>Schedule 13  - Standardized Approach - credit risk-weighted assets</t>
  </si>
  <si>
    <t>Schedule 15 - Standardized Approach - credit risk-weighted assets</t>
  </si>
  <si>
    <t>Schedule 16 - Securitization - credit risk treatment</t>
  </si>
  <si>
    <t>Schedule 17 - Other Credit Risk-weighted Assets</t>
  </si>
  <si>
    <t>Schedule 18 - Off-balance Sheet Exposures</t>
  </si>
  <si>
    <t>Schedule 19 - Derivative Contracts</t>
  </si>
  <si>
    <t>Schedule 20 - Banking Book Securitization Exposures</t>
  </si>
  <si>
    <t>Schedule 21 - Minimum Capital Required for Market Risk</t>
  </si>
  <si>
    <t>Schedule 21A - Minimum Capital Required for Market Risk</t>
  </si>
  <si>
    <t>Schedule 21B - Minimum Capital Required for Market Risk</t>
  </si>
  <si>
    <t>Schedule 21C - Minimum Capital Required for Market Risk</t>
  </si>
  <si>
    <t>Schedule 21D - Minimum Capital Required for Market Risk</t>
  </si>
  <si>
    <t>Schedule 21E - Minimum Capital Required for Market Risk</t>
  </si>
  <si>
    <t>Schedule 22 - Minimum Capital Required for Operational Risk</t>
  </si>
  <si>
    <t>Schedule 23 Gross* Exposures** by Original Obligor and by Ultimate Guarantor</t>
  </si>
  <si>
    <t>A. Market Risk - Equity Risk - All market to market equity securities in the trading and AFS books</t>
  </si>
  <si>
    <t>B. Market Risk - Commodities Risk - In trading, banking and AFS books</t>
  </si>
  <si>
    <t xml:space="preserve">A. Market Risk - Options </t>
  </si>
  <si>
    <t>F from Schedule 17</t>
  </si>
  <si>
    <t>Net Common Equity Tier 1 Capital</t>
  </si>
  <si>
    <t>(c = a x b x 10%)</t>
  </si>
  <si>
    <t>(B from schedule 16)</t>
  </si>
  <si>
    <t>(C from schedule 16)</t>
  </si>
  <si>
    <t>(D from schedule 16)</t>
  </si>
  <si>
    <t>Investments in Banking and financial subsidiaries</t>
  </si>
  <si>
    <t>Target Net Common Equity Tier 1 ratio (%)</t>
  </si>
  <si>
    <t>Target Net Tier 1 ratio (%)</t>
  </si>
  <si>
    <t>Net Tier 2 Capital</t>
  </si>
  <si>
    <t xml:space="preserve">Total rated securitization exposures excluding resecuritization </t>
  </si>
  <si>
    <t>B(ii) Resecuritization exposures</t>
  </si>
  <si>
    <t>Total rated resecuritization exposures</t>
  </si>
  <si>
    <t>Total rated exposures</t>
  </si>
  <si>
    <t>C Unrated exposures</t>
  </si>
  <si>
    <t>AAA to AA- or A-1/F-1/P-1</t>
  </si>
  <si>
    <t xml:space="preserve">A+ to A- or A-2/F-2/P-2 </t>
  </si>
  <si>
    <t>BBB+ to BBB- or A-3/F-3/P-3</t>
  </si>
  <si>
    <t>Rated below BBB- and unrated or belowA-3/F-3/P-3</t>
  </si>
  <si>
    <t>B+ and below or unrated or belowA-3/F-3/P-3</t>
  </si>
  <si>
    <t>AAA to AA- or A-1/F-1/P-1 or A-2/F-2/P-2</t>
  </si>
  <si>
    <t>A+ to A- or A-3/F-3/P-3</t>
  </si>
  <si>
    <t>Rated below BBB- or A-3/F-3/P-3</t>
  </si>
  <si>
    <t>Rated below BB- or A-3/F-3/P-3</t>
  </si>
  <si>
    <t xml:space="preserve">       Market Risk - Equity and Commodities Position Risk </t>
  </si>
  <si>
    <t xml:space="preserve">       Market Risk - Option</t>
  </si>
  <si>
    <t>Eligible liquidity facilities - original maturity of one year or less</t>
  </si>
  <si>
    <t>Eligible liquidity facilities - original maturity of over one year</t>
  </si>
  <si>
    <t>General provision on balance sheet assets for capital purposes</t>
  </si>
  <si>
    <t>Pre-CRM Exposure
by Original Obligor*</t>
  </si>
  <si>
    <t xml:space="preserve">B (i) Securitization exposures excluding resecuritization </t>
  </si>
  <si>
    <t>D Early amortization</t>
  </si>
  <si>
    <t>D-SIB Capital Charge Add-on</t>
  </si>
  <si>
    <t>C from schedule 3/ H from schedule 2</t>
  </si>
  <si>
    <t>I from schedule 3/ H from schedule 2</t>
  </si>
  <si>
    <t>Net Common Equity Tier 1 of the subsidiary, net of deductions</t>
  </si>
  <si>
    <t>E (D+10)</t>
  </si>
  <si>
    <t>(h = a - [b+c+d+e+f+g])</t>
  </si>
  <si>
    <t>Net Open
F (8% of D)</t>
  </si>
  <si>
    <t>Gross Position
C (A+B)</t>
  </si>
  <si>
    <t>T</t>
  </si>
  <si>
    <t>U (lesser of T and 20% of I)</t>
  </si>
  <si>
    <t>X</t>
  </si>
  <si>
    <t>Y (W-X)</t>
  </si>
  <si>
    <t>Z (J+K+N+O+S+U+V+X)</t>
  </si>
  <si>
    <t>AA</t>
  </si>
  <si>
    <t>AB (Z-AA)</t>
  </si>
  <si>
    <t>AD (AC+I)</t>
  </si>
  <si>
    <t>AF (AD-AE)</t>
  </si>
  <si>
    <t>AF from schedule 3/ H from schedule 2</t>
  </si>
  <si>
    <t xml:space="preserve">Capital charge </t>
  </si>
  <si>
    <t>A + B from Schedule 20</t>
  </si>
  <si>
    <t>AC (lesser between AB and I)</t>
  </si>
  <si>
    <t>D x 10</t>
  </si>
  <si>
    <t>F x 10</t>
  </si>
  <si>
    <t>Schedule 3B - Supplementary Subsidiary Information</t>
  </si>
  <si>
    <t>Companies within group</t>
  </si>
  <si>
    <t>Capital</t>
  </si>
  <si>
    <t>Total Capital Positions</t>
  </si>
  <si>
    <t>Total Participations in the Group</t>
  </si>
  <si>
    <t>Consolidated Capital</t>
  </si>
  <si>
    <t>3B</t>
  </si>
  <si>
    <t>Supplementary Subsidiary Information</t>
  </si>
  <si>
    <t>AE</t>
  </si>
  <si>
    <t>Net Common Equity Tier 1 capital (%)</t>
  </si>
  <si>
    <t>Net Tier 1 capital (%)</t>
  </si>
  <si>
    <t>Total capital adequacy ratio (%)</t>
  </si>
  <si>
    <t>Sub. 9</t>
  </si>
  <si>
    <t>Sub. 10</t>
  </si>
  <si>
    <t>Sub. 11</t>
  </si>
  <si>
    <t>Sub. 12</t>
  </si>
  <si>
    <t>Sub. 13</t>
  </si>
  <si>
    <t>Sub. 14</t>
  </si>
  <si>
    <t>Sub. 15</t>
  </si>
  <si>
    <t>Sub. 16</t>
  </si>
  <si>
    <t>Sub. 17</t>
  </si>
  <si>
    <t>Sub. 18</t>
  </si>
  <si>
    <t>Sub. 19</t>
  </si>
  <si>
    <t>Sub. 20</t>
  </si>
  <si>
    <t>Total off-balance sheet</t>
  </si>
  <si>
    <t>Foreign Currency Risk Capital Charge (Ax10%)</t>
  </si>
  <si>
    <t>Capital Charge for Foreign Exchange Options</t>
  </si>
  <si>
    <t>Total Capital Charge for Foreign Exchange Risk</t>
  </si>
  <si>
    <t>Foreign Currency Exposure - Greater between the absolute value of the Total Long and Total Short</t>
  </si>
  <si>
    <t>0% (T&amp;T)</t>
  </si>
  <si>
    <t>0% (Foreign)</t>
  </si>
  <si>
    <t>20% (T&amp;T)</t>
  </si>
  <si>
    <t>20% (Foreign)</t>
  </si>
  <si>
    <t>50% (T&amp;T)</t>
  </si>
  <si>
    <t>50% (Foreign)</t>
  </si>
  <si>
    <t>100% (T&amp;T)</t>
  </si>
  <si>
    <t>100% (Foreign)</t>
  </si>
  <si>
    <t>150% (T&amp;T)</t>
  </si>
  <si>
    <t>150% (Foreign)</t>
  </si>
  <si>
    <t>FAME Code</t>
  </si>
  <si>
    <t>BBDA</t>
  </si>
  <si>
    <t>CITI</t>
  </si>
  <si>
    <t>FCB</t>
  </si>
  <si>
    <t>FCIB</t>
  </si>
  <si>
    <t>ICBL</t>
  </si>
  <si>
    <t>RBTT</t>
  </si>
  <si>
    <t>RBL</t>
  </si>
  <si>
    <t>BNS</t>
  </si>
  <si>
    <t>NCBGF</t>
  </si>
  <si>
    <t>AMAL</t>
  </si>
  <si>
    <t>CFC</t>
  </si>
  <si>
    <t>CMBL</t>
  </si>
  <si>
    <t>DFL</t>
  </si>
  <si>
    <t>FFL</t>
  </si>
  <si>
    <t>FCMT</t>
  </si>
  <si>
    <t>FCTS</t>
  </si>
  <si>
    <t>GFC</t>
  </si>
  <si>
    <t>GAM</t>
  </si>
  <si>
    <t>ITBM</t>
  </si>
  <si>
    <t>ISFL</t>
  </si>
  <si>
    <t>RBAM</t>
  </si>
  <si>
    <t>RMBF</t>
  </si>
  <si>
    <t>RBT</t>
  </si>
  <si>
    <t>SITT</t>
  </si>
  <si>
    <t xml:space="preserve">Return Date </t>
  </si>
  <si>
    <t>Set of rules ID/Description</t>
  </si>
  <si>
    <t>Rule type</t>
  </si>
  <si>
    <t>Text rule</t>
  </si>
  <si>
    <t>Rule ID</t>
  </si>
  <si>
    <t>Schedule 1</t>
  </si>
  <si>
    <t>Validate the Net Common equity Tier 1 capital (%)</t>
  </si>
  <si>
    <t>Cross-schedule</t>
  </si>
  <si>
    <t>(S03.DP0013/S02.DP0022)*100=S01.DP0001</t>
  </si>
  <si>
    <t>Validate the Net Tier 1 capital (%)</t>
  </si>
  <si>
    <t>(S03.DP0024/S02.DP0022)*100=S01.DP0002</t>
  </si>
  <si>
    <t>(S03.DP0075/S02.DP0022)*100=S01.DP0003</t>
  </si>
  <si>
    <t>Validate the target Net Common Equity Tier 1 ratio (%)</t>
  </si>
  <si>
    <t>In-schedule</t>
  </si>
  <si>
    <t>Validate the Target Net Tier 1 ratio (%)</t>
  </si>
  <si>
    <t>Validate D-SIB Capital Charge Add-on</t>
  </si>
  <si>
    <t>Validate the Target capital adequacy ratio (%)</t>
  </si>
  <si>
    <t>S01.DP0006 + 10=S01.DP0007</t>
  </si>
  <si>
    <t>Schedule 2</t>
  </si>
  <si>
    <t>Validate the Risk Weighted Assets for banking book exposures - Sovereign</t>
  </si>
  <si>
    <t>Validate the Risk Weighted Assets for banking book exposures - PSEs</t>
  </si>
  <si>
    <t>Validate the Risk Weighted Assets for banking book exposures - MDBs</t>
  </si>
  <si>
    <t>Validate the Risk Weighted Assets for banking book exposures - Bank &amp; Sec. Firms LT</t>
  </si>
  <si>
    <t>Validate the Risk Weighted Assets for banking book exposures - Bank &amp; Sec. Firms ST</t>
  </si>
  <si>
    <t>Validate the Risk Weighted Assets for banking book exposures - Corp &amp; Sec. Firms LT</t>
  </si>
  <si>
    <t>Validate the Risk Weighted Assets for banking book exposures - Corp &amp; Sec. Firms ST</t>
  </si>
  <si>
    <t>Validate the Risk Weighted Assets for banking book exposures - Commercial Real Estate</t>
  </si>
  <si>
    <t>Validate the Risk Weighted Assets for banking book exposures -  Other Retail</t>
  </si>
  <si>
    <t>Validate the Risk Weighted Assets for banking book exposures -  SBE Other Retail</t>
  </si>
  <si>
    <t>Validate the Risk Weighted Assets for banking book exposures -  Private Equity</t>
  </si>
  <si>
    <t>S14.DP0021=S02.DP0012</t>
  </si>
  <si>
    <t xml:space="preserve">Validate the Risk Weighted Assets for trading book </t>
  </si>
  <si>
    <t>S15.DP0066=S02.DP0013</t>
  </si>
  <si>
    <t>Validate the Risk Weighted Assets for securitizations</t>
  </si>
  <si>
    <t>S16.DP0278=S02.DP0014</t>
  </si>
  <si>
    <t>Validate the risk-weighted assets subtotal for the banking book exposures</t>
  </si>
  <si>
    <t>S02.DP0001+S02.DP0002+S02.DP0003+S02.DP0004+S02.DP0005+S02.DP0006+S02.DP0007+S02.DP0008+S02.DP0009+S02.DP0010+S02.DP0011+S02.DP0012+S02.DP0013+S02.DP0014=S02.DP0015</t>
  </si>
  <si>
    <t>Validate the other credit risk-weighted assets</t>
  </si>
  <si>
    <t>S17.DP0037=S02.DP0016</t>
  </si>
  <si>
    <t>Validate the total adjusted risk-weighted assets for credit risk</t>
  </si>
  <si>
    <t>S02.DP0015+S02.DP0016=S02.DP0017</t>
  </si>
  <si>
    <t>Validate the capital charge for the market risk</t>
  </si>
  <si>
    <t>Validate the risk-weighted assets for the market risk</t>
  </si>
  <si>
    <t>S02.DP0018*10=S02.DP0019</t>
  </si>
  <si>
    <t>Validate the capital charge for the operational risk</t>
  </si>
  <si>
    <t>S22.DP0064=S02.DP0020</t>
  </si>
  <si>
    <t>Validate the risk-weighted assets for the operational risk</t>
  </si>
  <si>
    <t>S02.DP0020*10=S02.DP0021</t>
  </si>
  <si>
    <t>Validate the total risk-weighted assets</t>
  </si>
  <si>
    <t>S02.DP0017+S02.DP0019+S02.DP0021=S02.DP0022</t>
  </si>
  <si>
    <t>Schedule 3</t>
  </si>
  <si>
    <t>Validate the common equity Tier 1 capital before deductions</t>
  </si>
  <si>
    <t>S03.DP0001+S03.DP0002+S03.DP0003+S03.DP0004+S03.DP0005+S03.DP0006=S03.DP0007</t>
  </si>
  <si>
    <t>Validate the deductions from Common Equity Tier 1 capital - Goodwill</t>
  </si>
  <si>
    <t>S17.DP0014=S03.DP0010</t>
  </si>
  <si>
    <t>Validate the deductions from Common Equity Tier 1 capital - Other intangibles assets</t>
  </si>
  <si>
    <t>S17.DP0015=S03.DP0011</t>
  </si>
  <si>
    <t>Validate the total deductions for common equity Tier 1 capital</t>
  </si>
  <si>
    <t>S03.DP0008+S03.DP0009+S03.DP0010+S03.DP0011=S03.DP0012</t>
  </si>
  <si>
    <t>Validate the net common equity Tier 1 capital</t>
  </si>
  <si>
    <t>S03.DP0007-S03.DP0012=S03.DP0013</t>
  </si>
  <si>
    <t>Validate the gross additional Tier 1 before deductions</t>
  </si>
  <si>
    <t>S03.DP0014+S03.DP0015=S03.DP0016</t>
  </si>
  <si>
    <t>Validate the deductions from additional Tier 1 capital - Unsettled non-DvP trades 5 days late or more</t>
  </si>
  <si>
    <t>S17.DP0010*50%=S03.DP0017</t>
  </si>
  <si>
    <t>Validate the deductions from additional Tier 1 capital - Gain on Sale from Securitization</t>
  </si>
  <si>
    <t>S16.DP0004=S03.DP0018</t>
  </si>
  <si>
    <t>Validate the deductions from additional Tier 1 capital - Credit-enhancing interest-only strips,
net of gain on sale</t>
  </si>
  <si>
    <t>S16.DP0005=S03.DP0019</t>
  </si>
  <si>
    <t>Validate the deductions from additional Tier 1 capital - Rated securitization exposures</t>
  </si>
  <si>
    <t>S16.DP0281=S03.DP0020</t>
  </si>
  <si>
    <t>Validate the deductions from additional Tier 1 capital - Other unrated securitization exposures</t>
  </si>
  <si>
    <t>S16.DP0282=S03.DP0021</t>
  </si>
  <si>
    <t>Validate the total deductions from additional Tier 1 capital</t>
  </si>
  <si>
    <t>S03.DP0017+S03.DP0018+S03.DP0019+S03.DP0020+S03.DP0021=S03.DP0022</t>
  </si>
  <si>
    <t>Validate the net additional Tier 1 capital</t>
  </si>
  <si>
    <t>S03.DP0016-S03.DP0022=S03.DP0023</t>
  </si>
  <si>
    <t>Validate the net Tier 1 capital</t>
  </si>
  <si>
    <t>S03.DP0013+S03.DP0023=S03.DP0024</t>
  </si>
  <si>
    <t>Validate the total limited life redeemable preference shares</t>
  </si>
  <si>
    <t>S03.DP0027+S03.DP0028+S03.DP0029+S03.DP0030+S03.DP0031+S03.DP0032=S03.DP0033</t>
  </si>
  <si>
    <t>Validate the total discounted limited life redeemable preference shares</t>
  </si>
  <si>
    <t>S03.DP0034+S03.DP0035+S03.DP0036+S03.DP0037+S03.DP0038+S03.DP0039=S03.DP0040</t>
  </si>
  <si>
    <t>Validate the total subordinated term debt</t>
  </si>
  <si>
    <t>S03.DP0043+S03.DP0044+S03.DP0045+S03.DP0046+S03.DP0047+S03.DP0048=S03.DP0049</t>
  </si>
  <si>
    <t>Validate the total discounted subordinated term debt</t>
  </si>
  <si>
    <t>S03.DP0050+S03.DP0051+S03.DP0052+S03.DP0053+S03.DP0054+S03.DP0055=S03.DP0056</t>
  </si>
  <si>
    <t>Validate the aggregate discounted amount of limited life redeemable preference shares and subordinated term debt</t>
  </si>
  <si>
    <t>lesser between S03.DP0057 and (S03.DP0024*50%)=S03.DP0058</t>
  </si>
  <si>
    <t>Validate asset revaluation reserves</t>
  </si>
  <si>
    <t>Validate disallowed reserves/provisions for losses on assets</t>
  </si>
  <si>
    <t>S03.DP0062-S03.DP0063=S03.DP0064</t>
  </si>
  <si>
    <t>Validate Tier 2 capital before deductions</t>
  </si>
  <si>
    <t>S03.DP0025+S03.DP0026+S03.DP0041+S03.DP0042+S03.DP0058+S03.DP0060+S03.DP0061+S03.DP0063=S03.DP0065</t>
  </si>
  <si>
    <t xml:space="preserve">Validate the deductions from Tier 2 capital - Unsettled non-DvP trades 5 days late or more </t>
  </si>
  <si>
    <t>S17.DP0010*50%=S03.DP0066</t>
  </si>
  <si>
    <t xml:space="preserve">Validate the deductions from Tier 2 capital - Credit-enhancing interest-only strips,
net of gain on sale </t>
  </si>
  <si>
    <t>S16.DP0006=S03.DP0067</t>
  </si>
  <si>
    <t>Validate the deductions from Tier 2 capital - Rated securitization exposures</t>
  </si>
  <si>
    <t>S16.DP0285=S03.DP0068</t>
  </si>
  <si>
    <t>Validate the deductions from Tier 2 capital - Other unrated securitization exposures</t>
  </si>
  <si>
    <t>S16.DP0286=S03.DP0069</t>
  </si>
  <si>
    <t>Validate total deductions for Tier 2 capital</t>
  </si>
  <si>
    <t>S03.DP0066+S03.DP0067+S03.DP0068+S03.DP0069=S03.DP0070</t>
  </si>
  <si>
    <t>Validate the net Tier 2 capital</t>
  </si>
  <si>
    <t>S03.DP0065-S03.DP0070=S03.DP0071</t>
  </si>
  <si>
    <t>Validate Allowable Tier 2 capital</t>
  </si>
  <si>
    <t>lesser between S03.DP0071 and S03.DP0024=S03.DP0072</t>
  </si>
  <si>
    <t>Validate Qualifying capital</t>
  </si>
  <si>
    <t>S03.DP0072+S03.DP0024=S03.DP0073</t>
  </si>
  <si>
    <t>Validate adjusted Qualifying capital</t>
  </si>
  <si>
    <t>S03.DP0073-S03.DP0074=S03.DP0075</t>
  </si>
  <si>
    <t>Schedule 3A</t>
  </si>
  <si>
    <t>Validate the net Tier 1 capital for the sub. 1</t>
  </si>
  <si>
    <t>S03A.DP0001+S03A.DP0002=S03A.DP0003</t>
  </si>
  <si>
    <t>Validate the net Tier 1 capital for the sub. 2</t>
  </si>
  <si>
    <t>S03A.DP0006+S03A.DP0007=S03A.DP0008</t>
  </si>
  <si>
    <t>Validate the net Tier 1 capital for the sub. 3</t>
  </si>
  <si>
    <t>S03A.DP0011+S03A.DP0012=S03A.DP0013</t>
  </si>
  <si>
    <t>Validate the net Tier 1 capital for the sub. 4</t>
  </si>
  <si>
    <t>S03A.DP0016+S03A.DP0017=S03A.DP0018</t>
  </si>
  <si>
    <t>Validate the net Tier 1 capital for the sub. 5</t>
  </si>
  <si>
    <t>S03A.DP0021+S03A.DP0022=S03A.DP0023</t>
  </si>
  <si>
    <t>Validate the net Tier 1 capital for the sub. 6</t>
  </si>
  <si>
    <t>S03A.DP0026+S03A.DP0027=S03A.DP0028</t>
  </si>
  <si>
    <t>Validate the net Tier 1 capital for the sub. 7</t>
  </si>
  <si>
    <t>S03A.DP0031+S03A.DP0032=S03A.DP0033</t>
  </si>
  <si>
    <t>Validate the net Tier 1 capital for the sub. 8</t>
  </si>
  <si>
    <t>S03A.DP0036+S03A.DP0037=S03A.DP0038</t>
  </si>
  <si>
    <t>Validate the net Tier 1 capital for the sub. 9</t>
  </si>
  <si>
    <t>S03A.DP0041+S03A.DP0042=S03A.DP0043</t>
  </si>
  <si>
    <t>Validate the net Tier 1 capital for the sub. 10</t>
  </si>
  <si>
    <t>S03A.DP0046+S03A.DP0047=S03A.DP0048</t>
  </si>
  <si>
    <t>Validate the net Tier 1 capital for the sub. 11</t>
  </si>
  <si>
    <t>S03A.DP0051+S03A.DP0052=S03A.DP0053</t>
  </si>
  <si>
    <t>Validate the net Tier 1 capital for the sub. 12</t>
  </si>
  <si>
    <t>S03A.DP0056+S03A.DP0057=S03A.DP0058</t>
  </si>
  <si>
    <t>Validate the net Tier 1 capital for the sub. 13</t>
  </si>
  <si>
    <t>S03A.DP0061+S03A.DP0062=S03A.DP0063</t>
  </si>
  <si>
    <t>Validate the net Tier 1 capital for the sub. 14</t>
  </si>
  <si>
    <t>S03A.DP0066+S03A.DP0067=S03A.DP0068</t>
  </si>
  <si>
    <t>Validate the net Tier 1 capital for the sub. 15</t>
  </si>
  <si>
    <t>S03A.DP0071+S03A.DP0072=S03A.DP0073</t>
  </si>
  <si>
    <t>Validate the net Tier 1 capital for the sub. 16</t>
  </si>
  <si>
    <t>S03A.DP0076+S03A.DP0077=S03A.DP0078</t>
  </si>
  <si>
    <t>Validate the net Tier 1 capital for the sub. 17</t>
  </si>
  <si>
    <t>S03A.DP0081+S03A.DP0082=S03A.DP0083</t>
  </si>
  <si>
    <t>Validate the net Tier 1 capital for the sub. 18</t>
  </si>
  <si>
    <t>S03A.DP0086+S03A.DP0087=S03A.DP0088</t>
  </si>
  <si>
    <t>Validate the net Tier 1 capital for the sub. 19</t>
  </si>
  <si>
    <t>S03A.DP0091+S03A.DP0092=S03A.DP0093</t>
  </si>
  <si>
    <t>Validate the net Tier 1 capital for the sub. 20</t>
  </si>
  <si>
    <t>S03A.DP0096+S03A.DP0097=S03A.DP0098</t>
  </si>
  <si>
    <t>Validate the net Tier 1 capital for all the sub.</t>
  </si>
  <si>
    <t>S03A.DP0101+S03A.DP0102=S03A.DP0103</t>
  </si>
  <si>
    <t>Validate the Qualifying Capital for the sub. 1</t>
  </si>
  <si>
    <t>S03A.DP0003+S03A.DP0004=S03A.DP0005</t>
  </si>
  <si>
    <t>Validate the Qualifying Capital for the sub. 2</t>
  </si>
  <si>
    <t>S03A.DP0008+S03A.DP0009=S03A.DP0010</t>
  </si>
  <si>
    <t>Validate the Qualifying Capital for the sub. 3</t>
  </si>
  <si>
    <t>S03A.DP0013+S03A.DP0014=S03A.DP0015</t>
  </si>
  <si>
    <t>Validate the Qualifying Capital for the sub. 4</t>
  </si>
  <si>
    <t>S03A.DP0018+S03A.DP0019=S03A.DP0020</t>
  </si>
  <si>
    <t>Validate the Qualifying Capital for the sub. 5</t>
  </si>
  <si>
    <t>S03A.DP0023+S03A.DP0024=S03A.DP0025</t>
  </si>
  <si>
    <t>Validate the Qualifying Capital for the sub. 6</t>
  </si>
  <si>
    <t>S03A.DP0028+S03A.DP0029=S03A.DP0030</t>
  </si>
  <si>
    <t>Validate the Qualifying Capital for the sub. 7</t>
  </si>
  <si>
    <t>S03A.DP0033+S03A.DP0034=S03A.DP0035</t>
  </si>
  <si>
    <t>Validate the Qualifying Capital for the sub. 8</t>
  </si>
  <si>
    <t>S03A.DP0038+S03A.DP0039=S03A.DP0040</t>
  </si>
  <si>
    <t>Validate the Qualifying Capital for the sub. 9</t>
  </si>
  <si>
    <t>S03A.DP0043+S03A.DP0044=S03A.DP0045</t>
  </si>
  <si>
    <t>Validate the Qualifying Capital for the sub. 10</t>
  </si>
  <si>
    <t>S03A.DP0048+S03A.DP0049=S03A.DP0050</t>
  </si>
  <si>
    <t>Validate the Qualifying Capital for the sub. 11</t>
  </si>
  <si>
    <t>S03A.DP0053+S03A.DP0054=S03A.DP0055</t>
  </si>
  <si>
    <t>Validate the Qualifying Capital for the sub. 12</t>
  </si>
  <si>
    <t>S03A.DP0058+S03A.DP0059=S03A.DP0060</t>
  </si>
  <si>
    <t>Validate the Qualifying Capital for the sub. 13</t>
  </si>
  <si>
    <t>S03A.DP0063+S03A.DP0064=S03A.DP0065</t>
  </si>
  <si>
    <t>Validate the Qualifying Capital for the sub. 14</t>
  </si>
  <si>
    <t>S03A.DP0068+S03A.DP0069=S03A.DP0070</t>
  </si>
  <si>
    <t>Validate the Qualifying Capital for the sub. 15</t>
  </si>
  <si>
    <t>S03A.DP0073+S03A.DP0074=S03A.DP0075</t>
  </si>
  <si>
    <t>Validate the Qualifying Capital for the sub. 16</t>
  </si>
  <si>
    <t>S03A.DP0078+S03A.DP0079=S03A.DP0080</t>
  </si>
  <si>
    <t>Validate the Qualifying Capital for the sub. 17</t>
  </si>
  <si>
    <t>S03A.DP0083+S03A.DP0084=S03A.DP0085</t>
  </si>
  <si>
    <t>Validate the Qualifying Capital for the sub. 18</t>
  </si>
  <si>
    <t>S03A.DP0088+S03A.DP0089=S03A.DP0090</t>
  </si>
  <si>
    <t>Validate the Qualifying Capital for the sub. 19</t>
  </si>
  <si>
    <t>S03A.DP0093+S03A.DP0094=S03A.DP0095</t>
  </si>
  <si>
    <t>Validate the Qualifying Capital for the sub. 20</t>
  </si>
  <si>
    <t>S03A.DP0098+S03A.DP0099=S03A.DP0100</t>
  </si>
  <si>
    <t>Validate the Qualifying Capital for all the sub.</t>
  </si>
  <si>
    <t>S03A.DP0103+S03A.DP0104=S03A.DP0105</t>
  </si>
  <si>
    <t>Validate the total common equity Tier 1 of the subsidary, net of deductions</t>
  </si>
  <si>
    <t>S03A.DP0001+S03A.DP0006+S03A.DP0011+S03A.DP0016+S03A.DP0021+S03A.DP0026+S03A.DP0031+S03A.DP0036+S03A.DP0041+S03A.DP0046+S03A.DP0051+S03A.DP0056+S03A.DP0061+S03A.DP0066+S03A.DP0071+S03A.DP0076+S03A.DP0081+S03A.DP0086+S03A.DP0091+S03A.DP0096=S03A.DP0101</t>
  </si>
  <si>
    <t>Validate the total additional Tier 1 capital</t>
  </si>
  <si>
    <t>S03A.DP0002+S03A.DP0007+S03A.DP0012+S03A.DP0017+S03A.DP0022+S03A.DP0027+S03A.DP0032+S03A.DP0037+S03A.DP0042+S03A.DP0047+S03A.DP0052+S03A.DP0057+S03A.DP0062+S03A.DP0067+S03A.DP0072+S03A.DP0077+S03A.DP0082+S03A.DP0087+S03A.DP0092+S03A.DP0097=S03A.DP0102</t>
  </si>
  <si>
    <t>Validate the total net Tier 1 capital</t>
  </si>
  <si>
    <t>S03A.DP0003+S03A.DP0008+S03A.DP0013+S03A.DP0018+S03A.DP0023+S03A.DP0028+S03A.DP0033+S03A.DP0038+S03A.DP0043+S03A.DP0048+S03A.DP0053+S03A.DP0058+S03A.DP0063+S03A.DP0068+S03A.DP0073+S03A.DP0078+S03A.DP0083+S03A.DP0088+S03A.DP0093+S03A.DP0098=S03A.DP0103</t>
  </si>
  <si>
    <t>Validate the total net Tier 2 capital</t>
  </si>
  <si>
    <t>S03A.DP0004+S03A.DP0009+S03A.DP0014+S03A.DP0019+S03A.DP0024+S03A.DP0029+S03A.DP0034+S03A.DP0039+S03A.DP0044+S03A.DP0049+S03A.DP0054+S03A.DP0059+S03A.DP0064+S03A.DP0069+S03A.DP0074+S03A.DP0079+S03A.DP0084+S03A.DP0089+S03A.DP0094+S03A.DP0099=S03A.DP0104</t>
  </si>
  <si>
    <t>Validate the total Qualifying Capital</t>
  </si>
  <si>
    <t>S03A.DP0005+S03A.DP0010+S03A.DP0015+S03A.DP0020+S03A.DP0025+S03A.DP0030+S03A.DP0035+S03A.DP0040+S03A.DP0045+S03A.DP0050+S03A.DP0055+S03A.DP0060+S03A.DP0065+S03A.DP0070+S03A.DP0075+S03A.DP0080+S03A.DP0085+S03A.DP0090+S03A.DP0095+S03A.DP0100=S03A.DP0105</t>
  </si>
  <si>
    <t>Schedule 3B</t>
  </si>
  <si>
    <t>Validate that the name of the Group is the same</t>
  </si>
  <si>
    <t>S03B.DP0001=S03B.DP0002</t>
  </si>
  <si>
    <t>Validate that the name of the Sub1 is the same</t>
  </si>
  <si>
    <t>S03B.DP0003=S03B.DP0074</t>
  </si>
  <si>
    <t>Validate that the name of the Sub2 is the same</t>
  </si>
  <si>
    <t>S03B.DP0004=S03B.DP0111</t>
  </si>
  <si>
    <t>Validate that the name of the Sub3 is the same</t>
  </si>
  <si>
    <t>S03B.DP0005=S03B.DP0148</t>
  </si>
  <si>
    <t>Validate that the name of the Sub4 is the same</t>
  </si>
  <si>
    <t>S03B.DP0006=S03B.DP0185</t>
  </si>
  <si>
    <t>Validate that the name of the Sub5 is the same</t>
  </si>
  <si>
    <t>S03B.DP0007=S03B.DP0222</t>
  </si>
  <si>
    <t>Validate that the name of the Sub6 is the same</t>
  </si>
  <si>
    <t>S03B.DP0008=S03B.DP0259</t>
  </si>
  <si>
    <t>Validate that the name of the Sub7 is the same</t>
  </si>
  <si>
    <t>S03B.DP0009=S03B.DP0296</t>
  </si>
  <si>
    <t>Validate that the name of the Sub8 is the same</t>
  </si>
  <si>
    <t>S03B.DP0010=S03B.DP0333</t>
  </si>
  <si>
    <t>Validate that the name of the Sub9 is the same</t>
  </si>
  <si>
    <t>S03B.DP0011=S03B.DP0370</t>
  </si>
  <si>
    <t>Validate that the name of the Sub10 is the same</t>
  </si>
  <si>
    <t>S03B.DP0012=S03B.DP0407</t>
  </si>
  <si>
    <t>Validate that the name of the Sub11 is the same</t>
  </si>
  <si>
    <t>S03B.DP0013=S03B.DP0444</t>
  </si>
  <si>
    <t>Validate that the name of the Sub12 is the same</t>
  </si>
  <si>
    <t>S03B.DP0014=S03B.DP0481</t>
  </si>
  <si>
    <t>Validate that the name of the Sub13 is the same</t>
  </si>
  <si>
    <t>S03B.DP0015=S03B.DP0518</t>
  </si>
  <si>
    <t>Validate that the name of the Sub14 is the same</t>
  </si>
  <si>
    <t>S03B.DP0016=S03B.DP0555</t>
  </si>
  <si>
    <t>Validate that the name of the Sub15 is the same</t>
  </si>
  <si>
    <t>S03B.DP0017=S03B.DP0592</t>
  </si>
  <si>
    <t>Validate that the name of the Sub16 is the same</t>
  </si>
  <si>
    <t>S03B.DP0018=S03B.DP0629</t>
  </si>
  <si>
    <t>Validate that the name of the Sub17 is the same</t>
  </si>
  <si>
    <t>S03B.DP0019=S03B.DP0666</t>
  </si>
  <si>
    <t>Validate that the name of the Sub18 is the same</t>
  </si>
  <si>
    <t>S03B.DP0020=S03B.DP0703</t>
  </si>
  <si>
    <t>Validate that the name of the Sub19 is the same</t>
  </si>
  <si>
    <t>S03B.DP0021=S03B.DP0740</t>
  </si>
  <si>
    <t>Validate that the name of the Sub20 is the same</t>
  </si>
  <si>
    <t>S03B.DP0022=S03B.DP0777</t>
  </si>
  <si>
    <t>Validate that the name of the Sub21 is the same</t>
  </si>
  <si>
    <t>S03B.DP0023=S03B.DP0814</t>
  </si>
  <si>
    <t>Validate that the name of the Sub22 is the same</t>
  </si>
  <si>
    <t>S03B.DP0024=S03B.DP0851</t>
  </si>
  <si>
    <t>Validate that the name of the Sub23 is the same</t>
  </si>
  <si>
    <t>S03B.DP0025=S03B.DP0888</t>
  </si>
  <si>
    <t>Validate that the name of the Sub24 is the same</t>
  </si>
  <si>
    <t>S03B.DP0026=S03B.DP0925</t>
  </si>
  <si>
    <t>Validate that the name of the Sub25 is the same</t>
  </si>
  <si>
    <t>S03B.DP0027=S03B.DP0962</t>
  </si>
  <si>
    <t>Validate that the name of the Sub26 is the same</t>
  </si>
  <si>
    <t>S03B.DP0028=S03B.DP0999</t>
  </si>
  <si>
    <t>Validate that the name of the Sub27 is the same</t>
  </si>
  <si>
    <t>S03B.DP0029=S03B.DP1036</t>
  </si>
  <si>
    <t>Validate that the name of the Sub28 is the same</t>
  </si>
  <si>
    <t>S03B.DP0030=S03B.DP1073</t>
  </si>
  <si>
    <t>Validate that the name of the Sub29 is the same</t>
  </si>
  <si>
    <t>S03B.DP0031=S03B.DP1110</t>
  </si>
  <si>
    <t>Validate that the name of the Sub30 is the same</t>
  </si>
  <si>
    <t>S03B.DP0032=S03B.DP1147</t>
  </si>
  <si>
    <t>Validate that the name of the Sub31 is the same</t>
  </si>
  <si>
    <t>S03B.DP0033=S03B.DP1184</t>
  </si>
  <si>
    <t>Validate that the name of the Sub32 is the same</t>
  </si>
  <si>
    <t>S03B.DP0034=S03B.DP1221</t>
  </si>
  <si>
    <t>Validate that the name of the Sub33 is the same</t>
  </si>
  <si>
    <t>S03B.DP0035=S03B.DP1258</t>
  </si>
  <si>
    <t>Validate that the name of the Sub34 is the same</t>
  </si>
  <si>
    <t>S03B.DP0036=S03B.DP1295</t>
  </si>
  <si>
    <t>Validate that the name of the Sub35 is the same</t>
  </si>
  <si>
    <t>S03B.DP0037=S03B.DP1332</t>
  </si>
  <si>
    <t>Validate the Total Participations in the Group for the Group</t>
  </si>
  <si>
    <t>S03B.DP0075+S03B.DP0112+S03B.DP0149+S03B.DP0186+S03B.DP0223+S03B.DP0260+S03B.DP0297+S03B.DP0334+S03B.DP0371+S03B.DP0408+S03B.DP0445+S03B.DP0482+S03B.DP0519+S03B.DP0556+S03B.DP0593+S03B.DP0630+S03B.DP0667+S03B.DP0704+S03B.DP0741+S03B.DP0778+S03B.DP0815+S03B.DP0852+S03B.DP0889+S03B.DP0926+S03B.DP0963+S03B.DP1000+S03B.DP1037+S03B.DP1074+S03B.DP1111+S03B.DP1148+S03B.DP1185+S03B.DP1222+S03B.DP1259+S03B.DP1296+S03B.DP1333=S03B.DP1406</t>
  </si>
  <si>
    <t>Validate the Total Participations in the Group for the Sub1</t>
  </si>
  <si>
    <t>S03B.DP0076+S03B.DP0113+S03B.DP0150+S03B.DP0187+S03B.DP0224+S03B.DP0261+S03B.DP0298+S03B.DP0335+S03B.DP0372+S03B.DP0409+S03B.DP0446+S03B.DP0483+S03B.DP0520+S03B.DP0557+S03B.DP0594+S03B.DP0631+S03B.DP0668+S03B.DP0705+S03B.DP0742+S03B.DP0779+S03B.DP0816+S03B.DP0853+S03B.DP0890+S03B.DP0927+S03B.DP0964+S03B.DP1001+S03B.DP1038+S03B.DP1075+S03B.DP1112+S03B.DP1149+S03B.DP1186+S03B.DP1223+S03B.DP1260+S03B.DP1297+S03B.DP1334=S03B.DP1407</t>
  </si>
  <si>
    <t>Validate the Total Participations in the Group for the Sub2</t>
  </si>
  <si>
    <t>S03B.DP0077+S03B.DP0114+S03B.DP0151+S03B.DP0188+S03B.DP0225+S03B.DP0262+S03B.DP0299+S03B.DP0336+S03B.DP0373+S03B.DP0410+S03B.DP0447+S03B.DP0484+S03B.DP0521+S03B.DP0558+S03B.DP0595+S03B.DP0632+S03B.DP0669+S03B.DP0706+S03B.DP0743+S03B.DP0780+S03B.DP0817+S03B.DP0854+S03B.DP0891+S03B.DP0928+S03B.DP0965+S03B.DP1002+S03B.DP1039+S03B.DP1076+S03B.DP1113+S03B.DP1150+S03B.DP1187+S03B.DP1224+S03B.DP1261+S03B.DP1298+S03B.DP1335=S03B.DP1408</t>
  </si>
  <si>
    <t>Validate the Total Participations in the Group for the Sub3</t>
  </si>
  <si>
    <t>S03B.DP0078+S03B.DP0115+S03B.DP0152+S03B.DP0189+S03B.DP0226+S03B.DP0263+S03B.DP0300+S03B.DP0337+S03B.DP0374+S03B.DP0411+S03B.DP0448+S03B.DP0485+S03B.DP0522+S03B.DP0559+S03B.DP0596+S03B.DP0633+S03B.DP0670+S03B.DP0707+S03B.DP0744+S03B.DP0781+S03B.DP0818+S03B.DP0855+S03B.DP0892+S03B.DP0929+S03B.DP0966+S03B.DP1003+S03B.DP1040+S03B.DP1077+S03B.DP1114+S03B.DP1151+S03B.DP1188+S03B.DP1225+S03B.DP1262+S03B.DP1299+S03B.DP1336=S03B.DP1409</t>
  </si>
  <si>
    <t>Validate the Total Participations in the Group for the Sub4</t>
  </si>
  <si>
    <t>S03B.DP0079+S03B.DP0116+S03B.DP0153+S03B.DP0190+S03B.DP0227+S03B.DP0264+S03B.DP0301+S03B.DP0338+S03B.DP0375+S03B.DP0412+S03B.DP0449+S03B.DP0486+S03B.DP0523+S03B.DP0560+S03B.DP0597+S03B.DP0634+S03B.DP0671+S03B.DP0708+S03B.DP0745+S03B.DP0782+S03B.DP0819+S03B.DP0856+S03B.DP0893+S03B.DP0930+S03B.DP0967+S03B.DP1004+S03B.DP1041+S03B.DP1078+S03B.DP1115+S03B.DP1152+S03B.DP1189+S03B.DP1226+S03B.DP1263+S03B.DP1300+S03B.DP1337=S03B.DP1410</t>
  </si>
  <si>
    <t>Validate the Total Participations in the Group for the Sub5</t>
  </si>
  <si>
    <t>S03B.DP0080+S03B.DP0117+S03B.DP0154+S03B.DP0191+S03B.DP0228+S03B.DP0265+S03B.DP0302+S03B.DP0339+S03B.DP0376+S03B.DP0413+S03B.DP0450+S03B.DP0487+S03B.DP0524+S03B.DP0561+S03B.DP0598+S03B.DP0635+S03B.DP0672+S03B.DP0709+S03B.DP0746+S03B.DP0783+S03B.DP0820+S03B.DP0857+S03B.DP0894+S03B.DP0931+S03B.DP0968+S03B.DP1005+S03B.DP1042+S03B.DP1079+S03B.DP1116+S03B.DP1153+S03B.DP1190+S03B.DP1227+S03B.DP1264+S03B.DP1301+S03B.DP1338=S03B.DP1411</t>
  </si>
  <si>
    <t>Validate the Total Participations in the Group for the Sub6</t>
  </si>
  <si>
    <t>S03B.DP0081+S03B.DP0118+S03B.DP0155+S03B.DP0192+S03B.DP0229+S03B.DP0266+S03B.DP0303+S03B.DP0340+S03B.DP0377+S03B.DP0414+S03B.DP0451+S03B.DP0488+S03B.DP0525+S03B.DP0562+S03B.DP0599+S03B.DP0636+S03B.DP0673+S03B.DP0710+S03B.DP0747+S03B.DP0784+S03B.DP0821+S03B.DP0858+S03B.DP0895+S03B.DP0932+S03B.DP0969+S03B.DP1006+S03B.DP1043+S03B.DP1080+S03B.DP1117+S03B.DP1154+S03B.DP1191+S03B.DP1228+S03B.DP1265+S03B.DP1302+S03B.DP1339=S03B.DP1412</t>
  </si>
  <si>
    <t>Validate the Total Participations in the Group for the Sub7</t>
  </si>
  <si>
    <t>S03B.DP0082+S03B.DP0119+S03B.DP0156+S03B.DP0193+S03B.DP0230+S03B.DP0267+S03B.DP0304+S03B.DP0341+S03B.DP0378+S03B.DP0415+S03B.DP0452+S03B.DP0489+S03B.DP0526+S03B.DP0563+S03B.DP0600+S03B.DP0637+S03B.DP0674+S03B.DP0711+S03B.DP0748+S03B.DP0785+S03B.DP0822+S03B.DP0859+S03B.DP0896+S03B.DP0933+S03B.DP0970+S03B.DP1007+S03B.DP1044+S03B.DP1081+S03B.DP1118+S03B.DP1155+S03B.DP1192+S03B.DP1229+S03B.DP1266+S03B.DP1303+S03B.DP1340=S03B.DP1413</t>
  </si>
  <si>
    <t>Validate the Total Participations in the Group for the Sub8</t>
  </si>
  <si>
    <t>S03B.DP0083+S03B.DP0120+S03B.DP0157+S03B.DP0194+S03B.DP0231+S03B.DP0268+S03B.DP0305+S03B.DP0342+S03B.DP0379+S03B.DP0416+S03B.DP0453+S03B.DP0490+S03B.DP0527+S03B.DP0564+S03B.DP0601+S03B.DP0638+S03B.DP0675+S03B.DP0712+S03B.DP0749+S03B.DP0786+S03B.DP0823+S03B.DP0860+S03B.DP0897+S03B.DP0934+S03B.DP0971+S03B.DP1008+S03B.DP1045+S03B.DP1082+S03B.DP1119+S03B.DP1156+S03B.DP1193+S03B.DP1230+S03B.DP1267+S03B.DP1304+S03B.DP1341=S03B.DP1414</t>
  </si>
  <si>
    <t>Validate the Total Participations in the Group for the Sub9</t>
  </si>
  <si>
    <t>S03B.DP0084+S03B.DP0121+S03B.DP0158+S03B.DP0195+S03B.DP0232+S03B.DP0269+S03B.DP0306+S03B.DP0343+S03B.DP0380+S03B.DP0417+S03B.DP0454+S03B.DP0491+S03B.DP0528+S03B.DP0565+S03B.DP0602+S03B.DP0639+S03B.DP0676+S03B.DP0713+S03B.DP0750+S03B.DP0787+S03B.DP0824+S03B.DP0861+S03B.DP0898+S03B.DP0935+S03B.DP0972+S03B.DP1009+S03B.DP1046+S03B.DP1083+S03B.DP1120+S03B.DP1157+S03B.DP1194+S03B.DP1231+S03B.DP1268+S03B.DP1305+S03B.DP1342=S03B.DP1415</t>
  </si>
  <si>
    <t>Validate the Total Participations in the Group for the Sub10</t>
  </si>
  <si>
    <t>S03B.DP0085+S03B.DP0122+S03B.DP0159+S03B.DP0196+S03B.DP0233+S03B.DP0270+S03B.DP0307+S03B.DP0344+S03B.DP0381+S03B.DP0418+S03B.DP0455+S03B.DP0492+S03B.DP0529+S03B.DP0566+S03B.DP0603+S03B.DP0640+S03B.DP0677+S03B.DP0714+S03B.DP0751+S03B.DP0788+S03B.DP0825+S03B.DP0862+S03B.DP0899+S03B.DP0936+S03B.DP0973+S03B.DP1010+S03B.DP1047+S03B.DP1084+S03B.DP1121+S03B.DP1158+S03B.DP1195+S03B.DP1232+S03B.DP1269+S03B.DP1306+S03B.DP1343=S03B.DP1416</t>
  </si>
  <si>
    <t>Validate the Total Participations in the Group for the Sub11</t>
  </si>
  <si>
    <t>S03B.DP0086+S03B.DP0123+S03B.DP0160+S03B.DP0197+S03B.DP0234+S03B.DP0271+S03B.DP0308+S03B.DP0345+S03B.DP0382+S03B.DP0419+S03B.DP0456+S03B.DP0493+S03B.DP0530+S03B.DP0567+S03B.DP0604+S03B.DP0641+S03B.DP0678+S03B.DP0715+S03B.DP0752+S03B.DP0789+S03B.DP0826+S03B.DP0863+S03B.DP0900+S03B.DP0937+S03B.DP0974+S03B.DP1011+S03B.DP1048+S03B.DP1085+S03B.DP1122+S03B.DP1159+S03B.DP1196+S03B.DP1233+S03B.DP1270+S03B.DP1307+S03B.DP1344=S03B.DP1417</t>
  </si>
  <si>
    <t>Validate the Total Participations in the Group for the Sub12</t>
  </si>
  <si>
    <t>S03B.DP0087+S03B.DP0124+S03B.DP0161+S03B.DP0198+S03B.DP0235+S03B.DP0272+S03B.DP0309+S03B.DP0346+S03B.DP0383+S03B.DP0420+S03B.DP0457+S03B.DP0494+S03B.DP0531+S03B.DP0568+S03B.DP0605+S03B.DP0642+S03B.DP0679+S03B.DP0716+S03B.DP0753+S03B.DP0790+S03B.DP0827+S03B.DP0864+S03B.DP0901+S03B.DP0938+S03B.DP0975+S03B.DP1012+S03B.DP1049+S03B.DP1086+S03B.DP1123+S03B.DP1160+S03B.DP1197+S03B.DP1234+S03B.DP1271+S03B.DP1308+S03B.DP1345=S03B.DP1418</t>
  </si>
  <si>
    <t>Validate the Total Participations in the Group for the Sub13</t>
  </si>
  <si>
    <t>S03B.DP0088+S03B.DP0125+S03B.DP0162+S03B.DP0199+S03B.DP0236+S03B.DP0273+S03B.DP0310+S03B.DP0347+S03B.DP0384+S03B.DP0421+S03B.DP0458+S03B.DP0495+S03B.DP0532+S03B.DP0569+S03B.DP0606+S03B.DP0643+S03B.DP0680+S03B.DP0717+S03B.DP0754+S03B.DP0791+S03B.DP0828+S03B.DP0865+S03B.DP0902+S03B.DP0939+S03B.DP0976+S03B.DP1013+S03B.DP1050+S03B.DP1087+S03B.DP1124+S03B.DP1161+S03B.DP1198+S03B.DP1235+S03B.DP1272+S03B.DP1309+S03B.DP1346=S03B.DP1419</t>
  </si>
  <si>
    <t>Validate the Total Participations in the Group for the Sub14</t>
  </si>
  <si>
    <t>S03B.DP0089+S03B.DP0126+S03B.DP0163+S03B.DP0200+S03B.DP0237+S03B.DP0274+S03B.DP0311+S03B.DP0348+S03B.DP0385+S03B.DP0422+S03B.DP0459+S03B.DP0496+S03B.DP0533+S03B.DP0570+S03B.DP0607+S03B.DP0644+S03B.DP0681+S03B.DP0718+S03B.DP0755+S03B.DP0792+S03B.DP0829+S03B.DP0866+S03B.DP0903+S03B.DP0940+S03B.DP0977+S03B.DP1014+S03B.DP1051+S03B.DP1088+S03B.DP1125+S03B.DP1162+S03B.DP1199+S03B.DP1236+S03B.DP1273+S03B.DP1310+S03B.DP1347=S03B.DP1420</t>
  </si>
  <si>
    <t>Validate the Total Participations in the Group for the Sub15</t>
  </si>
  <si>
    <t>S03B.DP0090+S03B.DP0127+S03B.DP0164+S03B.DP0201+S03B.DP0238+S03B.DP0275+S03B.DP0312+S03B.DP0349+S03B.DP0386+S03B.DP0423+S03B.DP0460+S03B.DP0497+S03B.DP0534+S03B.DP0571+S03B.DP0608+S03B.DP0645+S03B.DP0682+S03B.DP0719+S03B.DP0756+S03B.DP0793+S03B.DP0830+S03B.DP0867+S03B.DP0904+S03B.DP0941+S03B.DP0978+S03B.DP1015+S03B.DP1052+S03B.DP1089+S03B.DP1126+S03B.DP1163+S03B.DP1200+S03B.DP1237+S03B.DP1274+S03B.DP1311+S03B.DP1348=S03B.DP1421</t>
  </si>
  <si>
    <t>Validate the Total Participations in the Group for the Sub16</t>
  </si>
  <si>
    <t>S03B.DP0091+S03B.DP0128+S03B.DP0165+S03B.DP0202+S03B.DP0239+S03B.DP0276+S03B.DP0313+S03B.DP0350+S03B.DP0387+S03B.DP0424+S03B.DP0461+S03B.DP0498+S03B.DP0535+S03B.DP0572+S03B.DP0609+S03B.DP0646+S03B.DP0683+S03B.DP0720+S03B.DP0757+S03B.DP0794+S03B.DP0831+S03B.DP0868+S03B.DP0905+S03B.DP0942+S03B.DP0979+S03B.DP1016+S03B.DP1053+S03B.DP1090+S03B.DP1127+S03B.DP1164+S03B.DP1201+S03B.DP1238+S03B.DP1275+S03B.DP1312+S03B.DP1349=S03B.DP1422</t>
  </si>
  <si>
    <t>Validate the Total Participations in the Group for the Sub17</t>
  </si>
  <si>
    <t>S03B.DP0092+S03B.DP0129+S03B.DP0166+S03B.DP0203+S03B.DP0240+S03B.DP0277+S03B.DP0314+S03B.DP0351+S03B.DP0388+S03B.DP0425+S03B.DP0462+S03B.DP0499+S03B.DP0536+S03B.DP0573+S03B.DP0610+S03B.DP0647+S03B.DP0684+S03B.DP0721+S03B.DP0758+S03B.DP0795+S03B.DP0832+S03B.DP0869+S03B.DP0906+S03B.DP0943+S03B.DP0980+S03B.DP1017+S03B.DP1054+S03B.DP1091+S03B.DP1128+S03B.DP1165+S03B.DP1202+S03B.DP1239+S03B.DP1276+S03B.DP1313+S03B.DP1350=S03B.DP1423</t>
  </si>
  <si>
    <t>Validate the Total Participations in the Group for the Sub18</t>
  </si>
  <si>
    <t>S03B.DP0093+S03B.DP0130+S03B.DP0167+S03B.DP0204+S03B.DP0241+S03B.DP0278+S03B.DP0315+S03B.DP0352+S03B.DP0389+S03B.DP0426+S03B.DP0463+S03B.DP0500+S03B.DP0537+S03B.DP0574+S03B.DP0611+S03B.DP0648+S03B.DP0685+S03B.DP0722+S03B.DP0759+S03B.DP0796+S03B.DP0833+S03B.DP0870+S03B.DP0907+S03B.DP0944+S03B.DP0981+S03B.DP1018+S03B.DP1055+S03B.DP1092+S03B.DP1129+S03B.DP1166+S03B.DP1203+S03B.DP1240+S03B.DP1277+S03B.DP1314+S03B.DP1351=S03B.DP1424</t>
  </si>
  <si>
    <t>Validate the Total Participations in the Group for the Sub19</t>
  </si>
  <si>
    <t>S03B.DP0094+S03B.DP0131+S03B.DP0168+S03B.DP0205+S03B.DP0242+S03B.DP0279+S03B.DP0316+S03B.DP0353+S03B.DP0390+S03B.DP0427+S03B.DP0464+S03B.DP0501+S03B.DP0538+S03B.DP0575+S03B.DP0612+S03B.DP0649+S03B.DP0686+S03B.DP0723+S03B.DP0760+S03B.DP0797+S03B.DP0834+S03B.DP0871+S03B.DP0908+S03B.DP0945+S03B.DP0982+S03B.DP1019+S03B.DP1056+S03B.DP1093+S03B.DP1130+S03B.DP1167+S03B.DP1204+S03B.DP1241+S03B.DP1278+S03B.DP1315+S03B.DP1352=S03B.DP1425</t>
  </si>
  <si>
    <t>Validate the Total Participations in the Group for the Sub20</t>
  </si>
  <si>
    <t>S03B.DP0095+S03B.DP0132+S03B.DP0169+S03B.DP0206+S03B.DP0243+S03B.DP0280+S03B.DP0317+S03B.DP0354+S03B.DP0391+S03B.DP0428+S03B.DP0465+S03B.DP0502+S03B.DP0539+S03B.DP0576+S03B.DP0613+S03B.DP0650+S03B.DP0687+S03B.DP0724+S03B.DP0761+S03B.DP0798+S03B.DP0835+S03B.DP0872+S03B.DP0909+S03B.DP0946+S03B.DP0983+S03B.DP1020+S03B.DP1057+S03B.DP1094+S03B.DP1131+S03B.DP1168+S03B.DP1205+S03B.DP1242+S03B.DP1279+S03B.DP1316+S03B.DP1353=S03B.DP1426</t>
  </si>
  <si>
    <t>Validate the Total Participations in the Group for the Sub21</t>
  </si>
  <si>
    <t>S03B.DP0096+S03B.DP0133+S03B.DP0170+S03B.DP0207+S03B.DP0244+S03B.DP0281+S03B.DP0318+S03B.DP0355+S03B.DP0392+S03B.DP0429+S03B.DP0466+S03B.DP0503+S03B.DP0540+S03B.DP0577+S03B.DP0614+S03B.DP0651+S03B.DP0688+S03B.DP0725+S03B.DP0762+S03B.DP0799+S03B.DP0836+S03B.DP0873+S03B.DP0910+S03B.DP0947+S03B.DP0984+S03B.DP1021+S03B.DP1058+S03B.DP1095+S03B.DP1132+S03B.DP1169+S03B.DP1206+S03B.DP1243+S03B.DP1280+S03B.DP1317+S03B.DP1354=S03B.DP1427</t>
  </si>
  <si>
    <t>Validate the Total Participations in the Group for the Sub22</t>
  </si>
  <si>
    <t>S03B.DP0097+S03B.DP0134+S03B.DP0171+S03B.DP0208+S03B.DP0245+S03B.DP0282+S03B.DP0319+S03B.DP0356+S03B.DP0393+S03B.DP0430+S03B.DP0467+S03B.DP0504+S03B.DP0541+S03B.DP0578+S03B.DP0615+S03B.DP0652+S03B.DP0689+S03B.DP0726+S03B.DP0763+S03B.DP0800+S03B.DP0837+S03B.DP0874+S03B.DP0911+S03B.DP0948+S03B.DP0985+S03B.DP1022+S03B.DP1059+S03B.DP1096+S03B.DP1133+S03B.DP1170+S03B.DP1207+S03B.DP1244+S03B.DP1281+S03B.DP1318+S03B.DP1355=S03B.DP1428</t>
  </si>
  <si>
    <t>Validate the Total Participations in the Group for the Sub23</t>
  </si>
  <si>
    <t>S03B.DP0098+S03B.DP0135+S03B.DP0172+S03B.DP0209+S03B.DP0246+S03B.DP0283+S03B.DP0320+S03B.DP0357+S03B.DP0394+S03B.DP0431+S03B.DP0468+S03B.DP0505+S03B.DP0542+S03B.DP0579+S03B.DP0616+S03B.DP0653+S03B.DP0690+S03B.DP0727+S03B.DP0764+S03B.DP0801+S03B.DP0838+S03B.DP0875+S03B.DP0912+S03B.DP0949+S03B.DP0986+S03B.DP1023+S03B.DP1060+S03B.DP1097+S03B.DP1134+S03B.DP1171+S03B.DP1208+S03B.DP1245+S03B.DP1282+S03B.DP1319+S03B.DP1356=S03B.DP1429</t>
  </si>
  <si>
    <t>Validate the Total Participations in the Group for the Sub24</t>
  </si>
  <si>
    <t>S03B.DP0099+S03B.DP0136+S03B.DP0173+S03B.DP0210+S03B.DP0247+S03B.DP0284+S03B.DP0321+S03B.DP0358+S03B.DP0395+S03B.DP0432+S03B.DP0469+S03B.DP0506+S03B.DP0543+S03B.DP0580+S03B.DP0617+S03B.DP0654+S03B.DP0691+S03B.DP0728+S03B.DP0765+S03B.DP0802+S03B.DP0839+S03B.DP0876+S03B.DP0913+S03B.DP0950+S03B.DP0987+S03B.DP1024+S03B.DP1061+S03B.DP1098+S03B.DP1135+S03B.DP1172+S03B.DP1209+S03B.DP1246+S03B.DP1283+S03B.DP1320+S03B.DP1357=S03B.DP1430</t>
  </si>
  <si>
    <t>Validate the Total Participations in the Group for the Sub25</t>
  </si>
  <si>
    <t>S03B.DP0100+S03B.DP0137+S03B.DP0174+S03B.DP0211+S03B.DP0248+S03B.DP0285+S03B.DP0322+S03B.DP0359+S03B.DP0396+S03B.DP0433+S03B.DP0470+S03B.DP0507+S03B.DP0544+S03B.DP0581+S03B.DP0618+S03B.DP0655+S03B.DP0692+S03B.DP0729+S03B.DP0766+S03B.DP0803+S03B.DP0840+S03B.DP0877+S03B.DP0914+S03B.DP0951+S03B.DP0988+S03B.DP1025+S03B.DP1062+S03B.DP1099+S03B.DP1136+S03B.DP1173+S03B.DP1210+S03B.DP1247+S03B.DP1284+S03B.DP1321+S03B.DP1358=S03B.DP1431</t>
  </si>
  <si>
    <t>Validate the Total Participations in the Group for the Sub26</t>
  </si>
  <si>
    <t>S03B.DP0101+S03B.DP0138+S03B.DP0175+S03B.DP0212+S03B.DP0249+S03B.DP0286+S03B.DP0323+S03B.DP0360+S03B.DP0397+S03B.DP0434+S03B.DP0471+S03B.DP0508+S03B.DP0545+S03B.DP0582+S03B.DP0619+S03B.DP0656+S03B.DP0693+S03B.DP0730+S03B.DP0767+S03B.DP0804+S03B.DP0841+S03B.DP0878+S03B.DP0915+S03B.DP0952+S03B.DP0989+S03B.DP1026+S03B.DP1063+S03B.DP1100+S03B.DP1137+S03B.DP1174+S03B.DP1211+S03B.DP1248+S03B.DP1285+S03B.DP1322+S03B.DP1359=S03B.DP1432</t>
  </si>
  <si>
    <t>Validate the Total Participations in the Group for the Sub27</t>
  </si>
  <si>
    <t>S03B.DP0102+S03B.DP0139+S03B.DP0176+S03B.DP0213+S03B.DP0250+S03B.DP0287+S03B.DP0324+S03B.DP0361+S03B.DP0398+S03B.DP0435+S03B.DP0472+S03B.DP0509+S03B.DP0546+S03B.DP0583+S03B.DP0620+S03B.DP0657+S03B.DP0694+S03B.DP0731+S03B.DP0768+S03B.DP0805+S03B.DP0842+S03B.DP0879+S03B.DP0916+S03B.DP0953+S03B.DP0990+S03B.DP1027+S03B.DP1064+S03B.DP1101+S03B.DP1138+S03B.DP1175+S03B.DP1212+S03B.DP1249+S03B.DP1286+S03B.DP1323+S03B.DP1360=S03B.DP1433</t>
  </si>
  <si>
    <t>Validate the Total Participations in the Group for the Sub28</t>
  </si>
  <si>
    <t>S03B.DP0103+S03B.DP0140+S03B.DP0177+S03B.DP0214+S03B.DP0251+S03B.DP0288+S03B.DP0325+S03B.DP0362+S03B.DP0399+S03B.DP0436+S03B.DP0473+S03B.DP0510+S03B.DP0547+S03B.DP0584+S03B.DP0621+S03B.DP0658+S03B.DP0695+S03B.DP0732+S03B.DP0769+S03B.DP0806+S03B.DP0843+S03B.DP0880+S03B.DP0917+S03B.DP0954+S03B.DP0991+S03B.DP1028+S03B.DP1065+S03B.DP1102+S03B.DP1139+S03B.DP1176+S03B.DP1213+S03B.DP1250+S03B.DP1287+S03B.DP1324+S03B.DP1361=S03B.DP1434</t>
  </si>
  <si>
    <t>Validate the Total Participations in the Group for the Sub29</t>
  </si>
  <si>
    <t>S03B.DP0104+S03B.DP0141+S03B.DP0178+S03B.DP0215+S03B.DP0252+S03B.DP0289+S03B.DP0326+S03B.DP0363+S03B.DP0400+S03B.DP0437+S03B.DP0474+S03B.DP0511+S03B.DP0548+S03B.DP0585+S03B.DP0622+S03B.DP0659+S03B.DP0696+S03B.DP0733+S03B.DP0770+S03B.DP0807+S03B.DP0844+S03B.DP0881+S03B.DP0918+S03B.DP0955+S03B.DP0992+S03B.DP1029+S03B.DP1066+S03B.DP1103+S03B.DP1140+S03B.DP1177+S03B.DP1214+S03B.DP1251+S03B.DP1288+S03B.DP1325+S03B.DP1362=S03B.DP1435</t>
  </si>
  <si>
    <t>Validate the Total Participations in the Group for the Sub30</t>
  </si>
  <si>
    <t>S03B.DP0105+S03B.DP0142+S03B.DP0179+S03B.DP0216+S03B.DP0253+S03B.DP0290+S03B.DP0327+S03B.DP0364+S03B.DP0401+S03B.DP0438+S03B.DP0475+S03B.DP0512+S03B.DP0549+S03B.DP0586+S03B.DP0623+S03B.DP0660+S03B.DP0697+S03B.DP0734+S03B.DP0771+S03B.DP0808+S03B.DP0845+S03B.DP0882+S03B.DP0919+S03B.DP0956+S03B.DP0993+S03B.DP1030+S03B.DP1067+S03B.DP1104+S03B.DP1141+S03B.DP1178+S03B.DP1215+S03B.DP1252+S03B.DP1289+S03B.DP1326+S03B.DP1363=S03B.DP1436</t>
  </si>
  <si>
    <t>Validate the Total Participations in the Group for the Sub31</t>
  </si>
  <si>
    <t>S03B.DP0106+S03B.DP0143+S03B.DP0180+S03B.DP0217+S03B.DP0254+S03B.DP0291+S03B.DP0328+S03B.DP0365+S03B.DP0402+S03B.DP0439+S03B.DP0476+S03B.DP0513+S03B.DP0550+S03B.DP0587+S03B.DP0624+S03B.DP0661+S03B.DP0698+S03B.DP0735+S03B.DP0772+S03B.DP0809+S03B.DP0846+S03B.DP0883+S03B.DP0920+S03B.DP0957+S03B.DP0994+S03B.DP1031+S03B.DP1068+S03B.DP1105+S03B.DP1142+S03B.DP1179+S03B.DP1216+S03B.DP1253+S03B.DP1290+S03B.DP1327+S03B.DP1364=S03B.DP1437</t>
  </si>
  <si>
    <t>Validate the Total Participations in the Group for the Sub32</t>
  </si>
  <si>
    <t>S03B.DP0107+S03B.DP0144+S03B.DP0181+S03B.DP0218+S03B.DP0255+S03B.DP0292+S03B.DP0329+S03B.DP0366+S03B.DP0403+S03B.DP0440+S03B.DP0477+S03B.DP0514+S03B.DP0551+S03B.DP0588+S03B.DP0625+S03B.DP0662+S03B.DP0699+S03B.DP0736+S03B.DP0773+S03B.DP0810+S03B.DP0847+S03B.DP0884+S03B.DP0921+S03B.DP0958+S03B.DP0995+S03B.DP1032+S03B.DP1069+S03B.DP1106+S03B.DP1143+S03B.DP1180+S03B.DP1217+S03B.DP1254+S03B.DP1291+S03B.DP1328+S03B.DP1365=S03B.DP1438</t>
  </si>
  <si>
    <t>Validate the Total Participations in the Group for the Sub33</t>
  </si>
  <si>
    <t>S03B.DP0108+S03B.DP0145+S03B.DP0182+S03B.DP0219+S03B.DP0256+S03B.DP0293+S03B.DP0330+S03B.DP0367+S03B.DP0404+S03B.DP0441+S03B.DP0478+S03B.DP0515+S03B.DP0552+S03B.DP0589+S03B.DP0626+S03B.DP0663+S03B.DP0700+S03B.DP0737+S03B.DP0774+S03B.DP0811+S03B.DP0848+S03B.DP0885+S03B.DP0922+S03B.DP0959+S03B.DP0996+S03B.DP1033+S03B.DP1070+S03B.DP1107+S03B.DP1144+S03B.DP1181+S03B.DP1218+S03B.DP1255+S03B.DP1292+S03B.DP1329+S03B.DP1366=S03B.DP1439</t>
  </si>
  <si>
    <t>Validate the Total Participations in the Group for the Sub34</t>
  </si>
  <si>
    <t>Validate the Total Participations in the Group for the Sub35</t>
  </si>
  <si>
    <t>Validate the Consolidated capital for the Group</t>
  </si>
  <si>
    <t>S03B.DP1369-S03B.DP1406=S03B.DP1443</t>
  </si>
  <si>
    <t>Validate the Consolidated capital for the Sub1</t>
  </si>
  <si>
    <t>S03B.DP1370-S03B.DP1407=S03B.DP1444</t>
  </si>
  <si>
    <t>Validate the Consolidated capital for the Sub2</t>
  </si>
  <si>
    <t>S03B.DP1371-S03B.DP1408=S03B.DP1445</t>
  </si>
  <si>
    <t>Validate the Consolidated capital for the Sub3</t>
  </si>
  <si>
    <t>S03B.DP1372-S03B.DP1409=S03B.DP1446</t>
  </si>
  <si>
    <t>Validate the Consolidated capital for the Sub4</t>
  </si>
  <si>
    <t>S03B.DP1373-S03B.DP1410=S03B.DP1447</t>
  </si>
  <si>
    <t>Validate the Consolidated capital for the Sub5</t>
  </si>
  <si>
    <t>S03B.DP1374-S03B.DP1411=S03B.DP1448</t>
  </si>
  <si>
    <t>Validate the Consolidated capital for the Sub6</t>
  </si>
  <si>
    <t>S03B.DP1375-S03B.DP1412=S03B.DP1449</t>
  </si>
  <si>
    <t>Validate the Consolidated capital for the Sub7</t>
  </si>
  <si>
    <t>S03B.DP1376-S03B.DP1413=S03B.DP1450</t>
  </si>
  <si>
    <t>Validate the Consolidated capital for the Sub8</t>
  </si>
  <si>
    <t>S03B.DP1377-S03B.DP1414=S03B.DP1451</t>
  </si>
  <si>
    <t>Validate the Consolidated capital for the Sub9</t>
  </si>
  <si>
    <t>S03B.DP1378-S03B.DP1415=S03B.DP1452</t>
  </si>
  <si>
    <t>Validate the Consolidated capital for the Sub10</t>
  </si>
  <si>
    <t>S03B.DP1379-S03B.DP1416=S03B.DP1453</t>
  </si>
  <si>
    <t>Validate the Consolidated capital for the Sub11</t>
  </si>
  <si>
    <t>S03B.DP1380-S03B.DP1417=S03B.DP1454</t>
  </si>
  <si>
    <t>Validate the Consolidated capital for the Sub12</t>
  </si>
  <si>
    <t>S03B.DP1381-S03B.DP1418=S03B.DP1455</t>
  </si>
  <si>
    <t>Validate the Consolidated capital for the Sub13</t>
  </si>
  <si>
    <t>S03B.DP1382-S03B.DP1419=S03B.DP1456</t>
  </si>
  <si>
    <t>Validate the Consolidated capital for the Sub14</t>
  </si>
  <si>
    <t>S03B.DP1383-S03B.DP1420=S03B.DP1457</t>
  </si>
  <si>
    <t>Validate the Consolidated capital for the Sub15</t>
  </si>
  <si>
    <t>S03B.DP1384-S03B.DP1421=S03B.DP1458</t>
  </si>
  <si>
    <t>Validate the Consolidated capital for the Sub16</t>
  </si>
  <si>
    <t>S03B.DP1385-S03B.DP1422=S03B.DP1459</t>
  </si>
  <si>
    <t>Validate the Consolidated capital for the Sub17</t>
  </si>
  <si>
    <t>S03B.DP1386-S03B.DP1423=S03B.DP1460</t>
  </si>
  <si>
    <t>Validate the Consolidated capital for the Sub18</t>
  </si>
  <si>
    <t>S03B.DP1387-S03B.DP1424=S03B.DP1461</t>
  </si>
  <si>
    <t>Validate the Consolidated capital for the Sub19</t>
  </si>
  <si>
    <t>S03B.DP1388-S03B.DP1425=S03B.DP1462</t>
  </si>
  <si>
    <t>Validate the Consolidated capital for the Sub20</t>
  </si>
  <si>
    <t>S03B.DP1389-S03B.DP1426=S03B.DP1463</t>
  </si>
  <si>
    <t>Validate the Consolidated capital for the Sub21</t>
  </si>
  <si>
    <t>S03B.DP1390-S03B.DP1427=S03B.DP1464</t>
  </si>
  <si>
    <t>Validate the Consolidated capital for the Sub22</t>
  </si>
  <si>
    <t>S03B.DP1391-S03B.DP1428=S03B.DP1465</t>
  </si>
  <si>
    <t>Validate the Consolidated capital for the Sub23</t>
  </si>
  <si>
    <t>S03B.DP1392-S03B.DP1429=S03B.DP1466</t>
  </si>
  <si>
    <t>Validate the Consolidated capital for the Sub24</t>
  </si>
  <si>
    <t>S03B.DP1393-S03B.DP1430=S03B.DP1467</t>
  </si>
  <si>
    <t>Validate the Consolidated capital for the Sub25</t>
  </si>
  <si>
    <t>S03B.DP1394-S03B.DP1431=S03B.DP1468</t>
  </si>
  <si>
    <t>Validate the Consolidated capital for the Sub26</t>
  </si>
  <si>
    <t>S03B.DP1395-S03B.DP1432=S03B.DP1469</t>
  </si>
  <si>
    <t>Validate the Consolidated capital for the Sub27</t>
  </si>
  <si>
    <t>S03B.DP1396-S03B.DP1433=S03B.DP1470</t>
  </si>
  <si>
    <t>Validate the Consolidated capital for the Sub28</t>
  </si>
  <si>
    <t>S03B.DP1397-S03B.DP1434=S03B.DP1471</t>
  </si>
  <si>
    <t>Validate the Consolidated capital for the Sub29</t>
  </si>
  <si>
    <t>S03B.DP1398-S03B.DP1435=S03B.DP1472</t>
  </si>
  <si>
    <t>Validate the Consolidated capital for the Sub30</t>
  </si>
  <si>
    <t>S03B.DP1399-S03B.DP1436=S03B.DP1473</t>
  </si>
  <si>
    <t>Validate the Consolidated capital for the Sub31</t>
  </si>
  <si>
    <t>S03B.DP1400-S03B.DP1437=S03B.DP1474</t>
  </si>
  <si>
    <t>Validate the Consolidated capital for the Sub32</t>
  </si>
  <si>
    <t>S03B.DP1401-S03B.DP1438=S03B.DP1475</t>
  </si>
  <si>
    <t>Validate the Consolidated capital for the Sub33</t>
  </si>
  <si>
    <t>S03B.DP1402-S03B.DP1439=S03B.DP1476</t>
  </si>
  <si>
    <t>Validate the Consolidated capital for the Sub34</t>
  </si>
  <si>
    <t>S03B.DP1403-S03B.DP1440=S03B.DP1477</t>
  </si>
  <si>
    <t>Validate the Consolidated capital for the Sub35</t>
  </si>
  <si>
    <t>S03B.DP1404-S03B.DP1441=S03B.DP1478</t>
  </si>
  <si>
    <t>Validate the Total Capital Positions</t>
  </si>
  <si>
    <t>S03B.DP1369+S03B.DP1370+S03B.DP1371+S03B.DP1372+S03B.DP1373+S03B.DP1374+S03B.DP1375+S03B.DP1376+S03B.DP1377+S03B.DP1378+S03B.DP1379+S03B.DP1380+S03B.DP1381+S03B.DP1382+S03B.DP1383+S03B.DP1384+S03B.DP1385+S03B.DP1386+S03B.DP1387+S03B.DP1388+S03B.DP1389+S03B.DP1390+S03B.DP1391+S03B.DP1392+S03B.DP1393+S03B.DP1394+S03B.DP1395+S03B.DP1396+S03B.DP1397+S03B.DP1398+S03B.DP1399+S03B.DP1400+S03B.DP1401+S03B.DP1402+S03B.DP1403+S03B.DP1404=S03B.DP1405</t>
  </si>
  <si>
    <t>Validate the Total Participations in the Group</t>
  </si>
  <si>
    <t>S03B.DP1406+S03B.DP1407+S03B.DP1408+S03B.DP1409+S03B.DP1410+S03B.DP1411+S03B.DP1412+S03B.DP1413+S03B.DP1414+S03B.DP1415+S03B.DP1416+S03B.DP1417+S03B.DP1418+S03B.DP1419+S03B.DP1420+S03B.DP1421+S03B.DP1422+S03B.DP1423+S03B.DP1424+S03B.DP1425+S03B.DP1426+S03B.DP1427+S03B.DP1428+S03B.DP1429+S03B.DP1430+S03B.DP1431+S03B.DP1432+S03B.DP1433+S03B.DP1434+S03B.DP1435+S03B.DP1436+S03B.DP1437+S03B.DP1438+S03B.DP1439+S03B.DP1440+S03B.DP1441=S03B.DP1442</t>
  </si>
  <si>
    <t>Validate the Consolidated Capital</t>
  </si>
  <si>
    <t>S03B.DP1443+S03B.DP1444+S03B.DP1445+S03B.DP1446+S03B.DP1447+S03B.DP1448+S03B.DP1449+S03B.DP1450+S03B.DP1451+S03B.DP1452+S03B.DP1453+S03B.DP1454+S03B.DP1455+S03B.DP1456+S03B.DP1457+S03B.DP1458+S03B.DP1459+S03B.DP1460+S03B.DP1461+S03B.DP1462+S03B.DP1463+S03B.DP1464+S03B.DP1465+S03B.DP1466+S03B.DP1467+S03B.DP1468+S03B.DP1469+S03B.DP1470+S03B.DP1471+S03B.DP1472+S03B.DP1473+S03B.DP1474+S03B.DP1475+S03B.DP1476+S03B.DP1477+S03B.DP1478=S03B.DP1479</t>
  </si>
  <si>
    <t>Schedule 4</t>
  </si>
  <si>
    <t>Validate the net general provision</t>
  </si>
  <si>
    <t>S04.DP0001-S04.DP0002=S04.DP0003</t>
  </si>
  <si>
    <t>Validate the total eligible specific provisions and partial write-offs for Sovereigns</t>
  </si>
  <si>
    <t>S04.DP0004+S04.DP0015+S04.DP0026+S04.DP0034+S04.DP0042=S04.DP0052</t>
  </si>
  <si>
    <t>Validate the total eligible specific provisions and partial write-offs for PSEs</t>
  </si>
  <si>
    <t>S04.DP0005+S04.DP0016+S04.DP0027+S04.DP0035+S04.DP0043=S04.DP0053</t>
  </si>
  <si>
    <t>Validate the total eligible specific provisions and partial write-offs for MDBs</t>
  </si>
  <si>
    <t>S04.DP0006+S04.DP0017+S04.DP0028+S04.DP0036+S04.DP0044=S04.DP0054</t>
  </si>
  <si>
    <t>Validate the total eligible specific provisions and partial write-offs for Bank &amp; Sec. Firms LT</t>
  </si>
  <si>
    <t>S04.DP0007+S04.DP0018+S04.DP0029+S04.DP0037+S04.DP0045=S04.DP0055</t>
  </si>
  <si>
    <t>Validate the total eligible specific provisions and partial write-offs for Bank &amp; Sec. Firms ST</t>
  </si>
  <si>
    <t>S04.DP0008+S04.DP0019+S04.DP0030+S04.DP0038+S04.DP0046=S04.DP0056</t>
  </si>
  <si>
    <t>Validate the total eligible specific provisions and partial write-offs for Corp &amp; Sec. Firms LT</t>
  </si>
  <si>
    <t>S04.DP0009+S04.DP0020+S04.DP0031+S04.DP0039+S04.DP0047=S04.DP0057</t>
  </si>
  <si>
    <t>Validate the total eligible specific provisions and partial write-offs for Corp &amp; Sec. Firms ST</t>
  </si>
  <si>
    <t>S04.DP0010+S04.DP0021+S04.DP0032+S04.DP0040+S04.DP0048=S04.DP0058</t>
  </si>
  <si>
    <t>Validate the total eligible specific provisions and partial write-offs for Commercial Real Estate</t>
  </si>
  <si>
    <t>S04.DP0011+S04.DP0022+S04.DP0049=S04.DP0059</t>
  </si>
  <si>
    <t>S04.DP0012+S04.DP0023=S04.DP0060</t>
  </si>
  <si>
    <t>Validate the total eligible specific provisions and partial write-offs for Other Retail</t>
  </si>
  <si>
    <t>S04.DP0013+S04.DP0024+S04.DP0050=S04.DP0061</t>
  </si>
  <si>
    <t>Validate the total eligible specific provisions and partial write-offs for SBE Other Retail</t>
  </si>
  <si>
    <t>S04.DP0014+S04.DP0025+S04.DP0033+S04.DP0041+S04.DP0051=S04.DP0062</t>
  </si>
  <si>
    <t>Validate the total specific provision</t>
  </si>
  <si>
    <t>S04.DP0052+S04.DP0053+S04.DP0054+S04.DP0055+S04.DP0056+S04.DP0057+S04.DP0058+S04.DP0059+S04.DP0060+S04.DP0061+S04.DP0062=S04.DP0063</t>
  </si>
  <si>
    <t>Schedule 5</t>
  </si>
  <si>
    <t>Validate the total of the gross exposure for the drawn portion before CRM.</t>
  </si>
  <si>
    <t>S05.DP0001+S05.DP0002+S05.DP0003+S05.DP0004+S05.DP0005+S05.DP0006+S05.DP0007+S05.DP0008+S05.DP0009+S05.DP0010=S05.DP0011</t>
  </si>
  <si>
    <t>Validate the total of the net exposure for the drawn portion before CRM.</t>
  </si>
  <si>
    <t>S05.DP0012+S05.DP0013+S05.DP0014+S05.DP0015+S05.DP0016+S05.DP0017+S05.DP0018+S05.DP0019+S05.DP0020+S05.DP0021=S05.DP0022</t>
  </si>
  <si>
    <t>Validate the total adjustment to net exposure for collateral for the drawn portion.</t>
  </si>
  <si>
    <t>S05.DP0043+S05.DP0044+S05.DP0045+S05.DP0046+S05.DP0047+S05.DP0048+S05.DP0049+S05.DP0050+S05.DP0051+S05.DP0052=S05.DP0053</t>
  </si>
  <si>
    <t>Validate the total of the net exposure for the drawn portion after CRM.</t>
  </si>
  <si>
    <t>S05.DP0054+S05.DP0055+S05.DP0056+S05.DP0057+S05.DP0058+S05.DP0059+S05.DP0060+S05.DP0061+S05.DP0062+S05.DP0063=S05.DP0064</t>
  </si>
  <si>
    <t>Validate the total Risk Weighted Assets for the drawn portion.</t>
  </si>
  <si>
    <t>S05.DP0065+S05.DP0066+S05.DP0067+S05.DP0068+S05.DP0069+S05.DP0070+S05.DP0071+S05.DP0072+S05.DP0073+S05.DP0074=S05.DP0075</t>
  </si>
  <si>
    <t>Validate the net exposure (after CRM) of the drawn portion for the 0% (T&amp;T) risk weighted.</t>
  </si>
  <si>
    <t>S05.DP0012+S05.DP0023+S05.DP0033+S05.DP0043=S05.DP0054</t>
  </si>
  <si>
    <t>Validate the net exposure (after CRM) of the drawn portion for the 0% (Foreign) risk weighted.</t>
  </si>
  <si>
    <t>S05.DP0013+S05.DP0024+S05.DP0034+S05.DP0044=S05.DP0055</t>
  </si>
  <si>
    <t>Validate the net exposure (after CRM) of the drawn portion for the 20% (T&amp;T) risk weighted.</t>
  </si>
  <si>
    <t>S05.DP0014+S05.DP0025+S05.DP0035+S05.DP0045=S05.DP0056</t>
  </si>
  <si>
    <t>Validate the net exposure (after CRM) of the drawn portion for the 20% (Foreign) risk weighted.</t>
  </si>
  <si>
    <t>S05.DP0015+S05.DP0026+S05.DP0036+S05.DP0046=S05.DP0057</t>
  </si>
  <si>
    <t>Validate the net exposure (after CRM) of the drawn portion for the 50% (T&amp;T) risk weighted.</t>
  </si>
  <si>
    <t>S05.DP0016+S05.DP0027+S05.DP0037+S05.DP0047=S05.DP0058</t>
  </si>
  <si>
    <t>Validate the net exposure (after CRM) of the drawn portion for the 50% (Foreign) risk weighted.</t>
  </si>
  <si>
    <t>S05.DP0017+S05.DP0028+S05.DP0038+S05.DP0048=S05.DP0059</t>
  </si>
  <si>
    <t>Validate the net exposure (after CRM) of the drawn portion for the 100% (T&amp;T) risk weighted.</t>
  </si>
  <si>
    <t>S05.DP0018+S05.DP0029+S05.DP0039+S05.DP0049=S05.DP0060</t>
  </si>
  <si>
    <t>Validate the net exposure (after CRM) of the drawn portion for the 100% (Foreign) risk weighted.</t>
  </si>
  <si>
    <t>S05.DP0019+S05.DP0030+S05.DP0040+S05.DP0050=S05.DP0061</t>
  </si>
  <si>
    <t>Validate the net exposure (after CRM) of the drawn portion for the 150% (T&amp;T) risk weighted.</t>
  </si>
  <si>
    <t>S05.DP0020+S05.DP0031+S05.DP0041+S05.DP0051=S05.DP0062</t>
  </si>
  <si>
    <t>Validate the net exposure (after CRM) of the drawn portion for the 150% (Foreign) risk weighted.</t>
  </si>
  <si>
    <t>S05.DP0021+S05.DP0032+S05.DP0042+S05.DP0052=S05.DP0063</t>
  </si>
  <si>
    <t>Validate the total net exposure (after CRM) for the drawn portion.</t>
  </si>
  <si>
    <t>S05.DP0022+S05.DP0053=S05.DP0064</t>
  </si>
  <si>
    <t>Validate the Risk Weighted Assets for the 0% (T&amp;T) risk weight for the drawn portion.</t>
  </si>
  <si>
    <t>S05.DP0054*0%=S05.DP0065</t>
  </si>
  <si>
    <t>Validate the Risk Weighted Assets for the 0% (Foreign) risk weight for the drawn portion.</t>
  </si>
  <si>
    <t>S05.DP0055*0%=S05.DP0066</t>
  </si>
  <si>
    <t>Validate the Risk Weighted Assets for the 20% (T&amp;T) risk weight for the drawn portion.</t>
  </si>
  <si>
    <t>S05.DP0056*20%=S05.DP0067</t>
  </si>
  <si>
    <t>Validate the Risk Weighted Assets for the 20% (Foreign) risk weight for the drawn portion.</t>
  </si>
  <si>
    <t>S05.DP0057*20%=S05.DP0068</t>
  </si>
  <si>
    <t>Validate the Risk Weighted Assets for the 50% (T&amp;T) risk weight for the drawn portion.</t>
  </si>
  <si>
    <t>S05.DP0058*50%=S05.DP0069</t>
  </si>
  <si>
    <t>Validate the Risk Weighted Assets for the 50% (Foreign) risk weight for the drawn portion.</t>
  </si>
  <si>
    <t>S05.DP0059*50%=S05.DP0070</t>
  </si>
  <si>
    <t>Validate the Risk Weighted Assets for the 100% (T&amp;T) risk weight for the drawn portion.</t>
  </si>
  <si>
    <t>S05.DP0060*100%=S05.DP0071</t>
  </si>
  <si>
    <t>Validate the Risk Weighted Assets for the 100% (Foreign) risk weight for the drawn portion.</t>
  </si>
  <si>
    <t>S05.DP0061*100%=S05.DP0072</t>
  </si>
  <si>
    <t>Validate the Risk Weighted Assets for the 150% (T&amp;T) risk weight for the drawn portion.</t>
  </si>
  <si>
    <t>S05.DP0062*150%=S05.DP0073</t>
  </si>
  <si>
    <t>Validate the Risk Weighted Assets for the 150% (Foreign) risk weight for the drawn portion.</t>
  </si>
  <si>
    <t>S05.DP0063*150%=S05.DP0074</t>
  </si>
  <si>
    <t xml:space="preserve">Validate the adjustments for CRM - Redistribution of net exposure for guarantees, credit derivatives  for the drawn portion. </t>
  </si>
  <si>
    <t>S05.DP0023+S05.DP0024+S05.DP0025+S05.DP0026+S05.DP0027+S05.DP0028+S05.DP0029+S05.DP0030+S05.DP0031+S05.DP0032=0</t>
  </si>
  <si>
    <t xml:space="preserve">Validate the adjustments for CRM - Redistribution of net exposure for collateral (simple approach) for the drawn portion. </t>
  </si>
  <si>
    <t>S05.DP0033+S05.DP0034+S05.DP0035+S05.DP0036+S05.DP0037+S05.DP0038+S05.DP0039+S05.DP0040+S05.DP0041+S05.DP0042=0</t>
  </si>
  <si>
    <t>Validate the total of the notional principal amount for the undrawn portion before CRM</t>
  </si>
  <si>
    <t>S05.DP0076+S05.DP0077+S05.DP0078+S05.DP0079+S05.DP0080+S05.DP0081+S05.DP0082+S05.DP0083+S05.DP0084+S05.DP0085=S05.DP0086</t>
  </si>
  <si>
    <t>Validate the total of the gross exposure for the undrawn portion before CRM.</t>
  </si>
  <si>
    <t>S05.DP0087+S05.DP0088+S05.DP0089+S05.DP0090+S05.DP0091+S05.DP0092+S05.DP0093+S05.DP0094+S05.DP0095+S05.DP0096=S05.DP0097</t>
  </si>
  <si>
    <t>Validate the total of the net exposure for the undrawn portion before CRM.</t>
  </si>
  <si>
    <t>S05.DP0098+S05.DP0099+S05.DP0100+S05.DP0101+S05.DP0102+S05.DP0103+S05.DP0104+S05.DP0105+S05.DP0106+S05.DP0107=S05.DP0108</t>
  </si>
  <si>
    <t>Validate the total adjustment to net exposure for collateral for the undrawn portion.</t>
  </si>
  <si>
    <t>S05.DP0129+S05.DP0130+S05.DP0131+S05.DP0132+S05.DP0133+S05.DP0134+S05.DP0135+S05.DP0136+S05.DP0137+S05.DP0138=S05.DP0139</t>
  </si>
  <si>
    <t>Validate the total of the net exposure for the undrawn portion after CRM.</t>
  </si>
  <si>
    <t>S05.DP0140+S05.DP0141+S05.DP0142+S05.DP0143+S05.DP0144+S05.DP0145+S05.DP0146+S05.DP0147+S05.DP0148+S05.DP0149=S05.DP0150</t>
  </si>
  <si>
    <t>Validate the total Risk Weighted Assets for the undrawn portion.</t>
  </si>
  <si>
    <t>S05.DP0151+S05.DP0152+S05.DP0153+S05.DP0154+S05.DP0155+S05.DP0156+S05.DP0157+S05.DP0158+S05.DP0159+S05.DP0160=S05.DP0161</t>
  </si>
  <si>
    <t>Validate the net exposure (after CRM) of the undrawn portion for the 0% (T&amp;T) risk weighted.</t>
  </si>
  <si>
    <t>Validate the net exposure (after CRM) of the undrawn portion for the 0% (Foreign) risk weighted.</t>
  </si>
  <si>
    <t>Validate the net exposure (after CRM) of the undrawn portion for the 20% (T&amp;T) risk weighted.</t>
  </si>
  <si>
    <t>Validate the net exposure (after CRM) of the undrawn portion for the 20% (Foreign) risk weighted.</t>
  </si>
  <si>
    <t>Validate the net exposure (after CRM) of the undrawn portion for the 50% (T&amp;T) risk weighted.</t>
  </si>
  <si>
    <t>Validate the net exposure (after CRM) of the undrawn portion for the 50% (Foreign) risk weighted.</t>
  </si>
  <si>
    <t>Validate the net exposure (after CRM) of the undrawn portion for the 100% (T&amp;T) risk weighted.</t>
  </si>
  <si>
    <t>Validate the net exposure (after CRM) of the undrawn portion for the 100% (Foreign) risk weighted.</t>
  </si>
  <si>
    <t>Validate the net exposure (after CRM) of the undrawn portion for the 150% (T&amp;T) risk weighted.</t>
  </si>
  <si>
    <t>Validate the net exposure (after CRM) of the undrawn portion for the 150% (Foreign) risk weighted.</t>
  </si>
  <si>
    <t>Validate the total net exposure (after CRM) for the undrawn portion.</t>
  </si>
  <si>
    <t>S05.DP0108+S05.DP0139=S05.DP0150</t>
  </si>
  <si>
    <t>Validate the Risk Weighted Assets for the 0% (T&amp;T) risk weight for the undrawn portion.</t>
  </si>
  <si>
    <t>S05.DP0140*0%=S05.DP0151</t>
  </si>
  <si>
    <t>Validate the Risk Weighted Assets for the 0% (Foreign) risk weight for the undrawn portion.</t>
  </si>
  <si>
    <t>S05.DP0141*0%=S05.DP0152</t>
  </si>
  <si>
    <t>Validate the Risk Weighted Assets for the 20% (T&amp;T) risk weight for the undrawn portion.</t>
  </si>
  <si>
    <t>S05.DP0142*20%=S05.DP0153</t>
  </si>
  <si>
    <t>Validate the Risk Weighted Assets for the 20% (Foreign) risk weight for the undrawn portion.</t>
  </si>
  <si>
    <t>S05.DP0143*20%=S05.DP0154</t>
  </si>
  <si>
    <t>Validate the Risk Weighted Assets for the 50% (T&amp;T) risk weight for the undrawn portion.</t>
  </si>
  <si>
    <t>S05.DP0144*50%=S05.DP0155</t>
  </si>
  <si>
    <t>Validate the Risk Weighted Assets for the 50% (Foreign) risk weight for the undrawn portion.</t>
  </si>
  <si>
    <t>S05.DP0145*50%=S05.DP0156</t>
  </si>
  <si>
    <t>Validate the Risk Weighted Assets for the 100% (T&amp;T) risk weight for the undrawn portion.</t>
  </si>
  <si>
    <t>S05.DP0146*100%=S05.DP0157</t>
  </si>
  <si>
    <t>Validate the Risk Weighted Assets for the 100% (Foreign) risk weight for the undrawn portion.</t>
  </si>
  <si>
    <t>S05.DP0147*100%=S05.DP0158</t>
  </si>
  <si>
    <t>Validate the Risk Weighted Assets for the 150% (T&amp;T) risk weight for the undrawn portion.</t>
  </si>
  <si>
    <t>S05.DP0148*150%=S05.DP0159</t>
  </si>
  <si>
    <t>Validate the Risk Weighted Assets for the 150% (Foreign) risk weight for the undrawn portion.</t>
  </si>
  <si>
    <t>S05.DP0149*150%=S05.DP0160</t>
  </si>
  <si>
    <t xml:space="preserve">Validate the adjustments for CRM - Redistribution of net exposure for guarantees, credit derivatives  for the undrawn portion. </t>
  </si>
  <si>
    <t>S05.DP0109+S05.DP0110+S05.DP0111+S05.DP0112+S05.DP0113+S05.DP0114+S05.DP0115+S05.DP0116+S05.DP0117+S05.DP0118=0</t>
  </si>
  <si>
    <t xml:space="preserve">Validate the adjustments for CRM - Redistribution of net exposure for collateral (simple approach) for the undrawn portion. </t>
  </si>
  <si>
    <t>S05.DP0119+S05.DP0120+S05.DP0121+S05.DP0122+S05.DP0123+S05.DP0124+S05.DP0125+S05.DP0126+S05.DP0127+S05.DP0128=0</t>
  </si>
  <si>
    <t>Validate the total of the gross exposure for the repo-style transactions portion before CRM.</t>
  </si>
  <si>
    <t>S05.DP0162+S05.DP0163+S05.DP0164+S05.DP0165+S05.DP0166+S05.DP0167+S05.DP0168+S05.DP0169+S05.DP0170+S05.DP0171=S05.DP0172</t>
  </si>
  <si>
    <t>Validate the total of the net exposure for the repo-style transactions portion before CRM.</t>
  </si>
  <si>
    <t>S05.DP0173+S05.DP0174+S05.DP0175+S05.DP0176+S05.DP0177+S05.DP0178+S05.DP0179+S05.DP0180+S05.DP0181+S05.DP0182=S05.DP0183</t>
  </si>
  <si>
    <t>Validate the total adjustment to net exposure for collateral for the repos-style transactions portion.</t>
  </si>
  <si>
    <t>S05.DP0204+S05.DP0205+S05.DP0206+S05.DP0207+S05.DP0208+S05.DP0209+S05.DP0210+S05.DP0211+S05.DP0212+S05.DP0213=S05.DP0214</t>
  </si>
  <si>
    <t>Validate the total of the net exposure for the repo-style transactions portion after CRM.</t>
  </si>
  <si>
    <t>S05.DP0215+S05.DP0216+S05.DP0217+S05.DP0218+S05.DP0219+S05.DP0220+S05.DP0221+S05.DP0222+S05.DP0223+S05.DP0224=S05.DP0225</t>
  </si>
  <si>
    <t>Validate the total Risk Weighted Assets for the repo-style transactions portion.</t>
  </si>
  <si>
    <t>S05.DP0226+S05.DP0227+S05.DP0228+S05.DP0229+S05.DP0230+S05.DP0231+S05.DP0232+S05.DP0233+S05.DP0234+S05.DP0235=S05.DP0236</t>
  </si>
  <si>
    <t>Validate the net exposure (after CRM) of the repo-style transactions portion for the 0% (T&amp;T) risk weighted.</t>
  </si>
  <si>
    <t>S05.DP0173+S05.DP0184+S05.DP0194+S05.DP0204=S05.DP0215</t>
  </si>
  <si>
    <t>Validate the net exposure (after CRM) of the repo-style transactions portion for the 0% (Foreign) risk weighted.</t>
  </si>
  <si>
    <t>S05.DP0174+S05.DP0185+S05.DP0195+S05.DP0205=S05.DP0216</t>
  </si>
  <si>
    <t>Validate the net exposure (after CRM) of the repo-style transactions portion for the 20% (T&amp;T) risk weighted.</t>
  </si>
  <si>
    <t>S05.DP0175+S05.DP0186+S05.DP0196+S05.DP0206=S05.DP0217</t>
  </si>
  <si>
    <t>Validate the net exposure (after CRM) of the repo-style transactions portion for the 20% (Foreign) risk weighted.</t>
  </si>
  <si>
    <t>S05.DP0176+S05.DP0187+S05.DP0197+S05.DP0207=S05.DP0218</t>
  </si>
  <si>
    <t>Validate the net exposure (after CRM) of the repo-style transactions portion for the 50% (T&amp;T) risk weighted.</t>
  </si>
  <si>
    <t>S05.DP0177+S05.DP0188+S05.DP0198+S05.DP0208=S05.DP0219</t>
  </si>
  <si>
    <t>Validate the net exposure (after CRM) of the repo-style transactions portion for the 50% (Foreign) risk weighted.</t>
  </si>
  <si>
    <t>S05.DP0178+S05.DP0189+S05.DP0199+S05.DP0209=S05.DP0220</t>
  </si>
  <si>
    <t>Validate the net exposure (after CRM) of the repo-style transactions portion for the 100% (T&amp;T) risk weighted.</t>
  </si>
  <si>
    <t>S05.DP0179+S05.DP0190+S05.DP0200+S05.DP0210=S05.DP0221</t>
  </si>
  <si>
    <t>Validate the net exposure (after CRM) of the repo-style transactions portion for the 100% (Foreign) risk weighted.</t>
  </si>
  <si>
    <t>S05.DP0180+S05.DP0191+S05.DP0201+S05.DP0211=S05.DP0222</t>
  </si>
  <si>
    <t>Validate the net exposure (after CRM) of the repo-style transactions portion for the 150% (T&amp;T) risk weighted.</t>
  </si>
  <si>
    <t>S05.DP0181+S05.DP0192+S05.DP0202+S05.DP0212=S05.DP0223</t>
  </si>
  <si>
    <t>Validate the net exposure (after CRM) of the repo-style transactions portion for the 150% (Foreign) risk weighted.</t>
  </si>
  <si>
    <t>S05.DP0182+S05.DP0193+S05.DP0203+S05.DP0213=S05.DP0224</t>
  </si>
  <si>
    <t>Validate the total net exposure (after CRM) for the repo-style transactions portion.</t>
  </si>
  <si>
    <t>S05.DP0183+S05.DP0214=S05.DP0225</t>
  </si>
  <si>
    <t>Validate the Risk Weighted Assets for the 0% (T&amp;T) risk weight for the repo-style transactions portion.</t>
  </si>
  <si>
    <t>S05.DP0215*0%=S05.DP0226</t>
  </si>
  <si>
    <t>Validate the Risk Weighted Assets for the 0% (Foreign) risk weight for the repo-style transactions portion.</t>
  </si>
  <si>
    <t>S05.DP0216*0%=S05.DP0227</t>
  </si>
  <si>
    <t>Validate the Risk Weighted Assets for the 20% (T&amp;T) risk weight for the repo-style transactions portion.</t>
  </si>
  <si>
    <t>S05.DP0217*20%=S05.DP0228</t>
  </si>
  <si>
    <t>Validate the Risk Weighted Assets for the 20% (Foreign) risk weight for the repo-style transactions portion.</t>
  </si>
  <si>
    <t>S05.DP0218*20%=S05.DP0229</t>
  </si>
  <si>
    <t>Validate the Risk Weighted Assets for the 50% (T&amp;T) risk weight for the repo-style transactions portion.</t>
  </si>
  <si>
    <t>S05.DP0219*50%=S05.DP0230</t>
  </si>
  <si>
    <t>Validate the Risk Weighted Assets for the 50% (Foreign) risk weight for the repo-style transactions portion.</t>
  </si>
  <si>
    <t>S05.DP0220*50%=S05.DP0231</t>
  </si>
  <si>
    <t>Validate the Risk Weighted Assets for the 100% (T&amp;T) risk weight for the repo-style transactions portion.</t>
  </si>
  <si>
    <t>S05.DP0221*100%=S05.DP0232</t>
  </si>
  <si>
    <t>Validate the Risk Weighted Assets for the 100% (Foreign) risk weight for the repo-style transactions portion.</t>
  </si>
  <si>
    <t>S05.DP0222*100%=S05.DP0233</t>
  </si>
  <si>
    <t>Validate the Risk Weighted Assets for the 150% (T&amp;T) risk weight for the repo-style transactions portion.</t>
  </si>
  <si>
    <t>S05.DP0223*150%=S05.DP0234</t>
  </si>
  <si>
    <t>Validate the Risk Weighted Assets for the 150% (Foreign) risk weight for the repo-style transactions portion.</t>
  </si>
  <si>
    <t>S05.DP0224*150%=S05.DP0235</t>
  </si>
  <si>
    <t xml:space="preserve">Validate the adjustments for CRM - Redistribution of net exposure for guarantees, credit derivatives  for the repo-style transactions portion. </t>
  </si>
  <si>
    <t>S05.DP0184+S05.DP0185+S05.DP0186+S05.DP0187+S05.DP0188+S05.DP0189+S05.DP0190+S05.DP0191+S05.DP0192+S05.DP0193=0</t>
  </si>
  <si>
    <t xml:space="preserve">Validate the adjustments for CRM - Redistribution of net exposure for collateral (simple approach) for the repos-style transactions portion. </t>
  </si>
  <si>
    <t>S05.DP0194+S05.DP0195+S05.DP0196+S05.DP0197+S05.DP0198+S05.DP0199+S05.DP0200+S05.DP0201+S05.DP0202+S05.DP0203=0</t>
  </si>
  <si>
    <t>Validate the total of the notional principal amount for the derivatives portion before CRM</t>
  </si>
  <si>
    <t>S05.DP0237+S05.DP0238+S05.DP0239+S05.DP0240+S05.DP0241+S05.DP0242+S05.DP0243+S05.DP0244+S05.DP0245+S05.DP0246=S05.DP0247</t>
  </si>
  <si>
    <t>Validate the total of the gross exposure for the derivatives portion before CRM.</t>
  </si>
  <si>
    <t>S05.DP0248+S05.DP0249+S05.DP0250+S05.DP0251+S05.DP0252+S05.DP0253+S05.DP0254+S05.DP0255+S05.DP0256+S05.DP0257=S05.DP0258</t>
  </si>
  <si>
    <t>Validate the total of the net exposure for the derivatives portion before CRM.</t>
  </si>
  <si>
    <t>S05.DP0259+S05.DP0260+S05.DP0261+S05.DP0262+S05.DP0263+S05.DP0264+S05.DP0265+S05.DP0266+S05.DP0267+S05.DP0268=S05.DP0269</t>
  </si>
  <si>
    <t>Validate the total adjustment to net exposure for collateral for the derivatives portion.</t>
  </si>
  <si>
    <t>S05.DP0290+S05.DP0291+S05.DP0292+S05.DP0293+S05.DP0294+S05.DP0295+S05.DP0296+S05.DP0297+S05.DP0298+S05.DP0299=S05.DP0300</t>
  </si>
  <si>
    <t>Validate the total of the net exposure for the derivatives portion after CRM.</t>
  </si>
  <si>
    <t>S05.DP0301+S05.DP0302+S05.DP0303+S05.DP0304+S05.DP0305+S05.DP0306+S05.DP0307+S05.DP0308+S05.DP0309+S05.DP0310=S05.DP0311</t>
  </si>
  <si>
    <t>Validate the total Risk Weighted Assets for the derivatives portion.</t>
  </si>
  <si>
    <t>S05.DP0312+S05.DP0313+S05.DP0314+S05.DP0315+S05.DP0316+S05.DP0317+S05.DP0318+S05.DP0319+S05.DP0320+S05.DP0321=S05.DP0322</t>
  </si>
  <si>
    <t>Validate the net exposure of the derivatives portion for the 0% (T&amp;T) risk weighted.</t>
  </si>
  <si>
    <t>S05.DP0259+S05.DP0270+S05.DP0280+S05.DP0290=S05.DP0301</t>
  </si>
  <si>
    <t>Validate the net exposure of the derivatives portion for the 0% (Foreign) risk weighted.</t>
  </si>
  <si>
    <t>S05.DP0260+S05.DP0271+S05.DP0281+S05.DP0291=S05.DP0302</t>
  </si>
  <si>
    <t>Validate the net exposure of the derivatives portion for the 20% (T&amp;T) risk weighted.</t>
  </si>
  <si>
    <t>S05.DP0261+S05.DP0272+S05.DP0282+S05.DP0292=S05.DP0303</t>
  </si>
  <si>
    <t>Validate the net exposure of the derivatives portion for the 20% (Foreign) risk weighted.</t>
  </si>
  <si>
    <t>S05.DP0262+S05.DP0273+S05.DP0283+S05.DP0293=S05.DP0304</t>
  </si>
  <si>
    <t>Validate the net exposure of the derivatives portion for the 50% (T&amp;T) risk weighted.</t>
  </si>
  <si>
    <t>S05.DP0263+S05.DP0274+S05.DP0284+S05.DP0294=S05.DP0305</t>
  </si>
  <si>
    <t>Validate the net exposure of the derivatives portion for the 50% (Foreign) risk weighted.</t>
  </si>
  <si>
    <t>S05.DP0264+S05.DP0275+S05.DP0285+S05.DP0295=S05.DP0306</t>
  </si>
  <si>
    <t>Validate the net exposure of the derivatives portion for the 100% (T&amp;T) risk weighted.</t>
  </si>
  <si>
    <t>S05.DP0265+S05.DP0276+S05.DP0286+S05.DP0296=S05.DP0307</t>
  </si>
  <si>
    <t>Validate the net exposure of the derivatives portion for the 100% (Foreign) risk weighted.</t>
  </si>
  <si>
    <t>S05.DP0266+S05.DP0277+S05.DP0287+S05.DP0297=S05.DP0308</t>
  </si>
  <si>
    <t>Validate the net exposure of the derivatives portion for the 150% (T&amp;T) risk weighted.</t>
  </si>
  <si>
    <t>S05.DP0267+S05.DP0278+S05.DP0288+S05.DP0298=S05.DP0309</t>
  </si>
  <si>
    <t>Validate the net exposure of the derivatives portion for the 150% (Foreign) risk weighted.</t>
  </si>
  <si>
    <t>S05.DP0268+S05.DP0279+S05.DP0289+S05.DP0299=S05.DP0310</t>
  </si>
  <si>
    <t>Validate the total net exposure for the derivatives portion.</t>
  </si>
  <si>
    <t>S05.DP0269+S05.DP0300=S05.DP0311</t>
  </si>
  <si>
    <t>Validate the Risk Weighted Assets for the 0% (T&amp;T) risk weight for the derivatives portion.</t>
  </si>
  <si>
    <t>S05.DP0301*0%=S05.DP0312</t>
  </si>
  <si>
    <t>Validate the Risk Weighted Assets for the 0% (Foreign) risk weight for the derivatives portion.</t>
  </si>
  <si>
    <t>S05.DP0302*0%=S05.DP0313</t>
  </si>
  <si>
    <t>Validate the Risk Weighted Assets for the 20% (T&amp;T) risk weight for the derivatives portion.</t>
  </si>
  <si>
    <t>S05.DP0303*20%=S05.DP0314</t>
  </si>
  <si>
    <t>Validate the Risk Weighted Assets for the 20% (Foreign) risk weight for the derivatives portion.</t>
  </si>
  <si>
    <t>S05.DP0304*20%=S05.DP0315</t>
  </si>
  <si>
    <t>Validate the Risk Weighted Assets for the 50% (T&amp;T) risk weight for the derivatives portion.</t>
  </si>
  <si>
    <t>S05.DP0305*50%=S05.DP0316</t>
  </si>
  <si>
    <t>Validate the Risk Weighted Assets for the 50% (Foreign) risk weight for the derivatives portion.</t>
  </si>
  <si>
    <t>S05.DP0306*50%=S05.DP0317</t>
  </si>
  <si>
    <t>Validate the Risk Weighted Assets for the 100% (T&amp;T) risk weight for the derivatives portion.</t>
  </si>
  <si>
    <t>S05.DP0307*100%=S05.DP0318</t>
  </si>
  <si>
    <t>Validate the Risk Weighted Assets for the 100% (Foreign) risk weight for the derivatives portion.</t>
  </si>
  <si>
    <t>S05.DP0308*100%=S05.DP0319</t>
  </si>
  <si>
    <t>Validate the Risk Weighted Assets for the 150% (T&amp;T) risk weight for the derivatives portion.</t>
  </si>
  <si>
    <t>S05.DP0309*150%=S05.DP0320</t>
  </si>
  <si>
    <t>Validate the Risk Weighted Assets for the 150% (Foreign) risk weight for the derivatives portion.</t>
  </si>
  <si>
    <t>S05.DP0310*150%=S05.DP0321</t>
  </si>
  <si>
    <t xml:space="preserve">Validate the adjustments for CRM - Redistribution of net exposure for guarantees, credit derivatives  for the derivatives portion. </t>
  </si>
  <si>
    <t>S05.DP0270+S05.DP0271+S05.DP0272+S05.DP0273+S05.DP0274+S05.DP0275+S05.DP0276+S05.DP0277+S05.DP0278+S05.DP0279=0</t>
  </si>
  <si>
    <t>Validate the adjustments for CRM - Redistribution of net exposure for collateral (simple approach) for the derivatives portion.</t>
  </si>
  <si>
    <t>S05.DP0280+S05.DP0281+S05.DP0282+S05.DP0283+S05.DP0284+S05.DP0285+S05.DP0286+S05.DP0287+S05.DP0288+S05.DP0289=0</t>
  </si>
  <si>
    <t>Validate the total of the notional principal amount for the other off-balance sheet portion before CRM</t>
  </si>
  <si>
    <t>S05.DP0323+S05.DP0324+S05.DP0325+S05.DP0326+S05.DP0327+S05.DP0328+S05.DP0329+S05.DP0330+S05.DP0331+S05.DP0332=S05.DP0333</t>
  </si>
  <si>
    <t>Validate the total of the gross exposure for the other off-balance sheet portion before CRM.</t>
  </si>
  <si>
    <t>S05.DP0334+S05.DP0335+S05.DP0336+S05.DP0337+S05.DP0338+S05.DP0339+S05.DP0340+S05.DP0341+S05.DP0342+S05.DP0343=S05.DP0344</t>
  </si>
  <si>
    <t>Validate the total of the net exposure for the other off-balance sheet portion before CRM.</t>
  </si>
  <si>
    <t>S05.DP0345+S05.DP0346+S05.DP0347+S05.DP0348+S05.DP0349+S05.DP0350+S05.DP0351+S05.DP0352+S05.DP0353+S05.DP0354=S05.DP0355</t>
  </si>
  <si>
    <t>Validate the total adjustment to net exposure for collateral for the other off-balance sheet portion.</t>
  </si>
  <si>
    <t>S05.DP0376+S05.DP0377+S05.DP0378+S05.DP0379+S05.DP0380+S05.DP0381+S05.DP0382+S05.DP0383+S05.DP0384+S05.DP0385=S05.DP0386</t>
  </si>
  <si>
    <t>Validate the total of the net exposure for the other off-balance sheet after CRM.</t>
  </si>
  <si>
    <t>S05.DP0387+S05.DP0388+S05.DP0389+S05.DP0390+S05.DP0391+S05.DP0392+S05.DP0393+S05.DP0394+S05.DP0395+S05.DP0396=S05.DP0397</t>
  </si>
  <si>
    <t>Validate the total Risk Weighted Assets for the other off-balance sheet portion.</t>
  </si>
  <si>
    <t>S05.DP0398+S05.DP0399+S05.DP0400+S05.DP0401+S05.DP0402+S05.DP0403+S05.DP0404+S05.DP0405+S05.DP0406+S05.DP0407=S05.DP0408</t>
  </si>
  <si>
    <t>Validate the net exposure (after CRM) of the other off-balance sheet portion for the 0% (T&amp;T) risk weighted.</t>
  </si>
  <si>
    <t>S05.DP0345+S05.DP0356+S05.DP0366+S05.DP0376=S05.DP0387</t>
  </si>
  <si>
    <t>Validate the net exposure (after CRM) of the other off-balance sheet portion for the 0% (Foreign) risk weighted.</t>
  </si>
  <si>
    <t>S05.DP0346+S05.DP0357+S05.DP0367+S05.DP0377=S05.DP0388</t>
  </si>
  <si>
    <t>Validate the net exposure (after CRM) of the other off-balance sheet portion for the 20% (T&amp;T) risk weighted.</t>
  </si>
  <si>
    <t>S05.DP0347+S05.DP0358+S05.DP0368+S05.DP0378=S05.DP0389</t>
  </si>
  <si>
    <t>Validate the net exposure (after CRM) of the other off-balance sheet portion for the 20% (Foreign) risk weighted.</t>
  </si>
  <si>
    <t>S05.DP0348+S05.DP0359+S05.DP0369+S05.DP0379=S05.DP0390</t>
  </si>
  <si>
    <t>Validate the net exposure (after CRM) of the other off-balance sheet portion for the 50% (T&amp;T) risk weighted.</t>
  </si>
  <si>
    <t>S05.DP0349+S05.DP0360+S05.DP0370+S05.DP0380=S05.DP0391</t>
  </si>
  <si>
    <t>Validate the net exposure (after CRM) of the other off-balance sheet portion for the 50% (Foreign) risk weighted.</t>
  </si>
  <si>
    <t>S05.DP0350+S05.DP0361+S05.DP0371+S05.DP0381=S05.DP0392</t>
  </si>
  <si>
    <t>Validate the net exposure (after CRM) of the other off-balance sheet portion for the 100% (T&amp;T) risk weighted.</t>
  </si>
  <si>
    <t>S05.DP0351+S05.DP0362+S05.DP0372+S05.DP0382=S05.DP0393</t>
  </si>
  <si>
    <t>Validate the net exposure (after CRM) of the other off-balance sheet portion for the 100% (Foreign) risk weighted.</t>
  </si>
  <si>
    <t>S05.DP0352+S05.DP0363+S05.DP0373+S05.DP0383=S05.DP0394</t>
  </si>
  <si>
    <t>Validate the net exposure (after CRM) of the other off-balance sheet portion for the 150% (T&amp;T) risk weighted.</t>
  </si>
  <si>
    <t>S05.DP0353+S05.DP0364+S05.DP0374+S05.DP0384=S05.DP0395</t>
  </si>
  <si>
    <t>Validate the net exposure (after CRM) of the other off-balance sheet portion for the 150% (Foreign) risk weighted.</t>
  </si>
  <si>
    <t>S05.DP0354+S05.DP0365+S05.DP0375+S05.DP0385=S05.DP0396</t>
  </si>
  <si>
    <t>Validate the total net exposure (after CRM) for the other off-balance sheet portion.</t>
  </si>
  <si>
    <t>S05.DP0355+S05.DP0386=S05.DP0397</t>
  </si>
  <si>
    <t>Validate the Risk Weighted Assets for the 0% (T&amp;T) risk weight for the other off-balance sheet portion.</t>
  </si>
  <si>
    <t>S05.DP0387*0%=S05.DP0398</t>
  </si>
  <si>
    <t>Validate the Risk Weighted Assets for the 0% (Foreign) risk weight for the other off-balance sheet portion.</t>
  </si>
  <si>
    <t>S05.DP0388*0%=S05.DP0399</t>
  </si>
  <si>
    <t>Validate the Risk Weighted Assets for the 20% (T&amp;T) risk weight for the other off-balance sheet portion.</t>
  </si>
  <si>
    <t>S05.DP0389*20%=S05.DP0400</t>
  </si>
  <si>
    <t>Validate the Risk Weighted Assets for the 20% (Foreign) risk weight for the other off-balance sheet portion.</t>
  </si>
  <si>
    <t>S05.DP0390*20%=S05.DP0401</t>
  </si>
  <si>
    <t>Validate the Risk Weighted Assets for the 50% (T&amp;T) risk weight for the other off-balance sheet portion.</t>
  </si>
  <si>
    <t>S05.DP0391*50%=S05.DP0402</t>
  </si>
  <si>
    <t>Validate the Risk Weighted Assets for the 50% (Foreign) risk weight for the other off-balance sheet portion.</t>
  </si>
  <si>
    <t>S05.DP0392*50%=S05.DP0403</t>
  </si>
  <si>
    <t>Validate the Risk Weighted Assets for the 100% (T&amp;T) risk weight for the other off-balance sheet portion.</t>
  </si>
  <si>
    <t>S05.DP0393*100%=S05.DP0404</t>
  </si>
  <si>
    <t>Validate the Risk Weighted Assets for the 100% (Foreign) risk weight for the other off-balance sheet portion.</t>
  </si>
  <si>
    <t>S05.DP0394*100%=S05.DP0405</t>
  </si>
  <si>
    <t>Validate the Risk Weighted Assets for the 150% (T&amp;T) risk weight for the other off-balance sheet portion.</t>
  </si>
  <si>
    <t>S05.DP0395*150%=S05.DP0406</t>
  </si>
  <si>
    <t>Validate the Risk Weighted Assets for the 150% (Foreign) risk weight for the other off-balance sheet portion.</t>
  </si>
  <si>
    <t>S05.DP0396*150%=S05.DP0407</t>
  </si>
  <si>
    <t xml:space="preserve">Validate the adjustments for CRM - Redistribution of net exposure for guarantees, credit derivatives  for the off-balance sheet portion. </t>
  </si>
  <si>
    <t>S05.DP0356+S05.DP0357+S05.DP0358+S05.DP0359+S05.DP0360+S05.DP0361+S05.DP0362+S05.DP0363+S05.DP0364+S05.DP0365=0</t>
  </si>
  <si>
    <t>Validate the adjustments for CRM - Redistribution of net exposure for collateral (simple approach) for the off-balance sheet portion.</t>
  </si>
  <si>
    <t>S05.DP0366+S05.DP0367+S05.DP0368+S05.DP0369+S05.DP0370+S05.DP0371+S05.DP0372+S05.DP0373+S05.DP0374+S05.DP0375=0</t>
  </si>
  <si>
    <t>Validate the total gross exposure for the drawn, undrawn, repo-style transactions, derivatives and other off-balance sheet portions for the schedule</t>
  </si>
  <si>
    <t>S05.DP0011+S05.DP0097+S05.DP0172+S05.DP0258+S05.DP0344=S05.DP0409</t>
  </si>
  <si>
    <t>Validate the total net exposure for the drawn, undrawn, repo-style transactions, derivatives and other off-balance sheet portions for the schedule</t>
  </si>
  <si>
    <t>S05.DP0022+S05.DP0108+S05.DP0183+S05.DP0269+S05.DP0355=S05.DP0410</t>
  </si>
  <si>
    <t>Validate the total risk weighted assets for the drawn, undrawn, repo-style transactions, derivatives and other off-balance sheet portions for the schedule</t>
  </si>
  <si>
    <t>S05.DP0075+S05.DP0161+S05.DP0236+S05.DP0322+S05.DP0408=S05.DP0411</t>
  </si>
  <si>
    <t>Schedule 6</t>
  </si>
  <si>
    <t>S06.DP0023+S06.DP0024+S06.DP0025+S06.DP0026+S06.DP0027=S06.DP0028</t>
  </si>
  <si>
    <t>S06.DP0029+S06.DP0030+S06.DP0031+S06.DP0032+S06.DP0033=S06.DP0034</t>
  </si>
  <si>
    <t>S06.DP0035+S06.DP0036+S06.DP0037+S06.DP0038+S06.DP0039=S06.DP0040</t>
  </si>
  <si>
    <t>Validate the net exposure (after CRM) of the drawn portion for the 0% risk weighted.</t>
  </si>
  <si>
    <t>Validate the net exposure (after CRM) of the drawn portion for the 20% risk weighted.</t>
  </si>
  <si>
    <t>S06.DP0008+S06.DP0014+S06.DP0019+S06.DP0024=S06.DP0030</t>
  </si>
  <si>
    <t>Validate the net exposure (after CRM) of the drawn portion for the 50% risk weighted.</t>
  </si>
  <si>
    <t>S06.DP0009+S06.DP0015+S06.DP0020+S06.DP0025=S06.DP0031</t>
  </si>
  <si>
    <t>Validate the net exposure (after CRM) of the drawn portion for the 100% risk weighted.</t>
  </si>
  <si>
    <t>S06.DP0010+S06.DP0016+S06.DP0021+S06.DP0026=S06.DP0032</t>
  </si>
  <si>
    <t>Validate the net exposure (after CRM) of the drawn portion for the 150% risk weighted.</t>
  </si>
  <si>
    <t>S06.DP0011+S06.DP0017+S06.DP0022+S06.DP0027=S06.DP0033</t>
  </si>
  <si>
    <t>S06.DP0012+S06.DP0028=S06.DP0034</t>
  </si>
  <si>
    <t>Validate the Risk Weighted Assets for the 0% risk weight for the drawn portion.</t>
  </si>
  <si>
    <t>S06.DP0029*0%=S06.DP0035</t>
  </si>
  <si>
    <t>Validate the Risk Weighted Assets for the 20% risk weight for the drawn portion.</t>
  </si>
  <si>
    <t>S06.DP0030*20%=S06.DP0036</t>
  </si>
  <si>
    <t>Validate the Risk Weighted Assets for the 50% risk weight for the drawn portion.</t>
  </si>
  <si>
    <t>S06.DP0031*50%=S06.DP0037</t>
  </si>
  <si>
    <t>Validate the Risk Weighted Assets for the 100% risk weight for the drawn portion.</t>
  </si>
  <si>
    <t>S06.DP0032*100%=S06.DP0038</t>
  </si>
  <si>
    <t>Validate the Risk Weighted Assets for the 150% risk weight for the drawn portion.</t>
  </si>
  <si>
    <t>S06.DP0033*150%=S06.DP0039</t>
  </si>
  <si>
    <t>S06.DP0013+S06.DP0014+S06.DP0015+S06.DP0016+S06.DP0017=0</t>
  </si>
  <si>
    <t>S06.DP0018+S06.DP0019+S06.DP0020+S06.DP0021+S06.DP0022=0</t>
  </si>
  <si>
    <t>S06.DP0041+S06.DP0042+S06.DP0043+S06.DP0044+S06.DP0045=S06.DP0046</t>
  </si>
  <si>
    <t>S06.DP0047+S06.DP0048+S06.DP0049+S06.DP0050+S06.DP0051=S06.DP0052</t>
  </si>
  <si>
    <t>S06.DP0053+S06.DP0054+S06.DP0055+S06.DP0056+S06.DP0057=S06.DP0058</t>
  </si>
  <si>
    <t>S06.DP0069+S06.DP0070+S06.DP0071+S06.DP0072+S06.DP0073=S06.DP0074</t>
  </si>
  <si>
    <t>S06.DP0075+S06.DP0076+S06.DP0077+S06.DP0078+S06.DP0079=S06.DP0080</t>
  </si>
  <si>
    <t>S06.DP0081+S06.DP0082+S06.DP0083+S06.DP0084+S06.DP0085=S06.DP0086</t>
  </si>
  <si>
    <t>Validate the net exposure (after CRM) of the undrawn portion for the 0% risk weighted.</t>
  </si>
  <si>
    <t>S06.DP0053+S06.DP0059+S06.DP0064+S06.DP0069=S06.DP0075</t>
  </si>
  <si>
    <t>Validate the net exposure (after CRM) of the undrawn portion for the 20% risk weighted.</t>
  </si>
  <si>
    <t>S06.DP0054+S06.DP0060+S06.DP0065+S06.DP0070=S06.DP0076</t>
  </si>
  <si>
    <t>Validate the net exposure (after CRM) of the undrawn portion for the 50% risk weighted.</t>
  </si>
  <si>
    <t>S06.DP0055+S06.DP0061+S06.DP0066+S06.DP0071=S06.DP0077</t>
  </si>
  <si>
    <t>Validate the net exposure (after CRM) of the undrawn portion for the 100% risk weighted.</t>
  </si>
  <si>
    <t>S06.DP0056+S06.DP0062+S06.DP0067+S06.DP0072=S06.DP0078</t>
  </si>
  <si>
    <t>Validate the net exposure (after CRM) of the undrawn portion for the 150% risk weighted.</t>
  </si>
  <si>
    <t>S06.DP0057+S06.DP0063+S06.DP0068+S06.DP0073=S06.DP0079</t>
  </si>
  <si>
    <t>S06.DP0058+S06.DP0074=S06.DP0080</t>
  </si>
  <si>
    <t>Validate the Risk Weighted Assets for the 0% risk weight for the undrawn portion.</t>
  </si>
  <si>
    <t>S06.DP0075*0%=S06.DP0081</t>
  </si>
  <si>
    <t>Validate the Risk Weighted Assets for the 20% risk weight for the undrawn portion.</t>
  </si>
  <si>
    <t>S06.DP0076*20%=S06.DP0082</t>
  </si>
  <si>
    <t>Validate the Risk Weighted Assets for the 50% risk weight for the undrawn portion.</t>
  </si>
  <si>
    <t>S06.DP0077*50%=S06.DP0083</t>
  </si>
  <si>
    <t>Validate the Risk Weighted Assets for the 100% risk weight for the undrawn portion.</t>
  </si>
  <si>
    <t>S06.DP0078*100%=S06.DP0084</t>
  </si>
  <si>
    <t>Validate the Risk Weighted Assets for the 150% risk weight for the undrawn portion.</t>
  </si>
  <si>
    <t>S06.DP0079*150%=S06.DP0085</t>
  </si>
  <si>
    <t>S06.DP0059+S06.DP0060+S06.DP0061+S06.DP0062+S06.DP0063=0</t>
  </si>
  <si>
    <t>S06.DP0064+S06.DP0065+S06.DP0066+S06.DP0067+S06.DP0068=0</t>
  </si>
  <si>
    <t>S06.DP0087+S06.DP0088+S06.DP0089+S06.DP0090+S06.DP0091=S06.DP0092</t>
  </si>
  <si>
    <t>S06.DP0093+S06.DP0094+S06.DP0095+S06.DP0096+S06.DP0097=S06.DP0098</t>
  </si>
  <si>
    <t>Validate the net exposure (after CRM) of the repo-style transactions portion for the 0% risk weighted.</t>
  </si>
  <si>
    <t>S06.DP0093+S06.DP0099+S06.DP0104+S06.DP0109=S06.DP0115</t>
  </si>
  <si>
    <t>Validate the net exposure (after CRM) of the repo-style transactions portion for the 20% risk weighted.</t>
  </si>
  <si>
    <t>S06.DP0094+S06.DP0100+S06.DP0105+S06.DP0110=S06.DP0116</t>
  </si>
  <si>
    <t>Validate the net exposure (after CRM) of the repo-style transactions portion for the 50% risk weighted.</t>
  </si>
  <si>
    <t>S06.DP0095+S06.DP0101+S06.DP0106+S06.DP0111=S06.DP0117</t>
  </si>
  <si>
    <t>Validate the net exposure (after CRM) of the repo-style transactions portion for the 100% risk weighted.</t>
  </si>
  <si>
    <t>S06.DP0096+S06.DP0102+S06.DP0107+S06.DP0112=S06.DP0118</t>
  </si>
  <si>
    <t>Validate the net exposure (after CRM) of the repo-style transactions portion for the 150% risk weighted.</t>
  </si>
  <si>
    <t>S06.DP0097+S06.DP0103+S06.DP0108+S06.DP0113=S06.DP0119</t>
  </si>
  <si>
    <t>S06.DP0098+S06.DP0114=S06.DP0120</t>
  </si>
  <si>
    <t>Validate the Risk Weighted Assets for the 0% risk weight for the repo-style transactions portion.</t>
  </si>
  <si>
    <t>S06.DP0115*0%=S06.DP0121</t>
  </si>
  <si>
    <t>Validate the Risk Weighted Assets for the 20% risk weight for the repo-style transactions portion.</t>
  </si>
  <si>
    <t>S06.DP0116*20%=S06.DP0122</t>
  </si>
  <si>
    <t>Validate the Risk Weighted Assets for the 50% risk weight for the repo-style transactions portion.</t>
  </si>
  <si>
    <t>S06.DP0117*50%=S06.DP0123</t>
  </si>
  <si>
    <t>Validate the Risk Weighted Assets for the 100% risk weight for the repo-style transactions portion.</t>
  </si>
  <si>
    <t>S06.DP0118*100%=S06.DP0124</t>
  </si>
  <si>
    <t>Validate the Risk Weighted Assets for the 150% risk weight for the repo-style transactions portion.</t>
  </si>
  <si>
    <t>S06.DP0119*150%=S06.DP0125</t>
  </si>
  <si>
    <t xml:space="preserve">Validate the adjustments for CRM - Redistribution of net exposure for guarantees, credit derivatives  for the repos-style transactions portion. </t>
  </si>
  <si>
    <t>S06.DP0099+S06.DP0100+S06.DP0101+S06.DP0102+S06.DP0103=0</t>
  </si>
  <si>
    <t>S06.DP0104+S06.DP0105+S06.DP0106+S06.DP0107+S06.DP0108=0</t>
  </si>
  <si>
    <t>S06.DP0127+S06.DP0128+S06.DP0129+S06.DP0130+S06.DP0131=S06.DP0132</t>
  </si>
  <si>
    <t>S06.DP0133+S06.DP0134+S06.DP0135+S06.DP0136+S06.DP0137=S06.DP0138</t>
  </si>
  <si>
    <t>S06.DP0139+S06.DP0140+S06.DP0141+S06.DP0142+S06.DP0143=S06.DP0144</t>
  </si>
  <si>
    <t>S06.DP0155+S06.DP0156+S06.DP0157+S06.DP0158+S06.DP0159=S06.DP0160</t>
  </si>
  <si>
    <t>S06.DP0161+S06.DP0162+S06.DP0163+S06.DP0164+S06.DP0165=S06.DP0166</t>
  </si>
  <si>
    <t>S06.DP0167+S06.DP0168+S06.DP0169+S06.DP0170+S06.DP0171=S06.DP0172</t>
  </si>
  <si>
    <t>Validate the net exposure (after CRM) of the derivatives portion for the 0% risk weighted.</t>
  </si>
  <si>
    <t>S06.DP0139+S06.DP0145+S06.DP0150+S06.DP0155=S06.DP0161</t>
  </si>
  <si>
    <t>Validate the net exposure (after CRM) of the derivatives portion for the 20% risk weighted.</t>
  </si>
  <si>
    <t>S06.DP0140+S06.DP0146+S06.DP0151+S06.DP0156=S06.DP0162</t>
  </si>
  <si>
    <t>Validate the net exposure (after CRM) of the derivatives portion for the 50% risk weighted.</t>
  </si>
  <si>
    <t>S06.DP0141+S06.DP0147+S06.DP0152+S06.DP0157=S06.DP0163</t>
  </si>
  <si>
    <t>Validate the net exposure (after CRM) of the derivatives portion for the 100% risk weighted.</t>
  </si>
  <si>
    <t>S06.DP0142+S06.DP0148+S06.DP0153+S06.DP0158=S06.DP0164</t>
  </si>
  <si>
    <t>Validate the net exposure (after CRM) of the derivatives portion for the 150% risk weighted.</t>
  </si>
  <si>
    <t>S06.DP0143+S06.DP0149+S06.DP0154+S06.DP0159=S06.DP0165</t>
  </si>
  <si>
    <t>Validate the total net exposure (after CRM) for the derivatives portion.</t>
  </si>
  <si>
    <t>S06.DP0144+S06.DP0160=S06.DP0166</t>
  </si>
  <si>
    <t>Validate the Risk Weighted Assets for the 0% risk weight for the derivatives portion.</t>
  </si>
  <si>
    <t>S06.DP0161*0%=S06.DP0167</t>
  </si>
  <si>
    <t>Validate the Risk Weighted Assets for the 20% risk weight for the derivatives portion.</t>
  </si>
  <si>
    <t>S06.DP0162*20%=S06.DP0168</t>
  </si>
  <si>
    <t>Validate the Risk Weighted Assets for the 50% risk weight for the derivatives portion.</t>
  </si>
  <si>
    <t>S06.DP0163*50%=S06.DP0169</t>
  </si>
  <si>
    <t>Validate the Risk Weighted Assets for the 100% risk weight for the derivatives portion.</t>
  </si>
  <si>
    <t>S06.DP0164*100%=S06.DP0170</t>
  </si>
  <si>
    <t>Validate the Risk Weighted Assets for the 150% risk weight for the derivatives portion.</t>
  </si>
  <si>
    <t>S06.DP0165*150%=S06.DP0171</t>
  </si>
  <si>
    <t>S06.DP0145+S06.DP0146+S06.DP0147+S06.DP0148+S06.DP0149=0</t>
  </si>
  <si>
    <t xml:space="preserve">Validate the adjustments for CRM - Redistribution of net exposure for collateral (simple approach) for the derivatives portion. </t>
  </si>
  <si>
    <t>S06.DP0150+S06.DP0151+S06.DP0152+S06.DP0153+S06.DP0154=0</t>
  </si>
  <si>
    <t>Validate the total of the notional principal amount for the other off-balance sheet portion before CRM.</t>
  </si>
  <si>
    <t>S06.DP0173+S06.DP0174+S06.DP0175+S06.DP0176+S06.DP0177=S06.DP0178</t>
  </si>
  <si>
    <t>S06.DP0179+S06.DP0180+S06.DP0181+S06.DP0182+S06.DP0183=S06.DP0184</t>
  </si>
  <si>
    <t>S06.DP0185+S06.DP0186+S06.DP0187+S06.DP0188+S06.DP0189=S06.DP0190</t>
  </si>
  <si>
    <t>S06.DP0201+S06.DP0202+S06.DP0203+S06.DP0204+S06.DP0205=S06.DP0206</t>
  </si>
  <si>
    <t>S06.DP0207+S06.DP0208+S06.DP0209+S06.DP0210+S06.DP0211=S06.DP0212</t>
  </si>
  <si>
    <t>S06.DP0213+S06.DP0214+S06.DP0215+S06.DP0216+S06.DP0217=S06.DP0218</t>
  </si>
  <si>
    <t>Validate the net exposure (after CRM) of the other off-balance sheet portion for the 0% risk weighted.</t>
  </si>
  <si>
    <t>S06.DP0185+S06.DP0191+S06.DP0196+S06.DP0201=S06.DP0207</t>
  </si>
  <si>
    <t>Validate the net exposure (after CRM) of the other off-balance sheet portion for the 20% risk weighted.</t>
  </si>
  <si>
    <t>S06.DP0186+S06.DP0192+S06.DP0197+S06.DP0202=S06.DP0208</t>
  </si>
  <si>
    <t>Validate the net exposure (after CRM) of the other off-balance sheet portion for the 50% risk weighted.</t>
  </si>
  <si>
    <t>S06.DP0187+S06.DP0193+S06.DP0198+S06.DP0203=S06.DP0209</t>
  </si>
  <si>
    <t>Validate the net exposure (after CRM) of the other off-balance sheet portion for the 100% risk weighted.</t>
  </si>
  <si>
    <t>S06.DP0188+S06.DP0194+S06.DP0199+S06.DP0204=S06.DP0210</t>
  </si>
  <si>
    <t>Validate the net exposure (after CRM) of the other off-balance sheet portion for the 150% risk weighted.</t>
  </si>
  <si>
    <t>S06.DP0189+S06.DP0195+S06.DP0200+S06.DP0205=S06.DP0211</t>
  </si>
  <si>
    <t>S06.DP0190+S06.DP0206=S06.DP0212</t>
  </si>
  <si>
    <t>Validate the Risk Weighted Assets for the 0% risk weight for the other off-balance sheet portion.</t>
  </si>
  <si>
    <t>S06.DP0207*0%=S06.DP0213</t>
  </si>
  <si>
    <t>Validate the Risk Weighted Assets for the 20% risk weight for the other off-balance sheet portion.</t>
  </si>
  <si>
    <t>S06.DP0208*20%=S06.DP0214</t>
  </si>
  <si>
    <t>Validate the Risk Weighted Assets for the 50% risk weight for the other off-balance sheet portion.</t>
  </si>
  <si>
    <t>S06.DP0209*50%=S06.DP0215</t>
  </si>
  <si>
    <t>Validate the Risk Weighted Assets for the 100% risk weight for the other off-balance sheet portion.</t>
  </si>
  <si>
    <t>S06.DP0210*100%=S06.DP0216</t>
  </si>
  <si>
    <t>Validate the Risk Weighted Assets for the 150% risk weight for the other off-balance sheet portion.</t>
  </si>
  <si>
    <t>S06.DP0211*150%=S06.DP0217</t>
  </si>
  <si>
    <t xml:space="preserve">Validate the adjustments for CRM - Redistribution of net exposure for guarantees, credit derivatives for the off-balance sheet portion. </t>
  </si>
  <si>
    <t>S06.DP0191+S06.DP0192+S06.DP0193+S06.DP0194+S06.DP0195=0</t>
  </si>
  <si>
    <t xml:space="preserve">Validate the adjustments for CRM - Redistribution of net exposure for collateral (simple approach) for the off-balance sheet portion. </t>
  </si>
  <si>
    <t>S06.DP0196+S06.DP0197+S06.DP0198+S06.DP0199+S06.DP0200=0</t>
  </si>
  <si>
    <t>Validate the total gross exposure for the drawn, undrawn, repo-style transactions, derivatives and other off-balance sheet portions for the schedule.</t>
  </si>
  <si>
    <t>S06.DP0006+S06.DP0052+S06.DP0092+S06.DP0138+S06.DP0184=S06.DP0219</t>
  </si>
  <si>
    <t>Validate the total net exposure for the drawn, undrawn, repo-style transactions, derivatives and other off-balance sheet portions for the schedule.</t>
  </si>
  <si>
    <t>S06.DP0012+S06.DP0058+S06.DP0098+S06.DP0144+S06.DP0190=S06.DP0220</t>
  </si>
  <si>
    <t>Validate the total risk weighted assets for the drawn, undrawn, repo-style transactions, derivatives and other off-balance sheet portions for the schedule.</t>
  </si>
  <si>
    <t>S06.DP0040+S06.DP0086+S06.DP0126+S06.DP0172+S06.DP0218=S06.DP0221</t>
  </si>
  <si>
    <t>Schedule 7</t>
  </si>
  <si>
    <t>S07.DP0001+S07.DP0002+S07.DP0003+S07.DP0004+S07.DP0005=S07.DP0006</t>
  </si>
  <si>
    <t>S07.DP0007+S07.DP0008+S07.DP0009+S07.DP0010+S07.DP0011=S07.DP0012</t>
  </si>
  <si>
    <t>S07.DP0023+S07.DP0024+S07.DP0025+S07.DP0026+S07.DP0027=S07.DP0028</t>
  </si>
  <si>
    <t>S07.DP0029+S07.DP0030+S07.DP0031+S07.DP0032+S07.DP0033=S07.DP0034</t>
  </si>
  <si>
    <t>S07.DP0035+S07.DP0036+S07.DP0037+S07.DP0038+S07.DP0039=S07.DP0040</t>
  </si>
  <si>
    <t>S07.DP0007+S07.DP0013+S07.DP0018+S07.DP0023=S07.DP0029</t>
  </si>
  <si>
    <t>S07.DP0008+S07.DP0014+S07.DP0019+S07.DP0024=S07.DP0030</t>
  </si>
  <si>
    <t>S07.DP0009+S07.DP0015+S07.DP0020+S07.DP0025=S07.DP0031</t>
  </si>
  <si>
    <t>S07.DP0010+S07.DP0016+S07.DP0021+S07.DP0026=S07.DP0032</t>
  </si>
  <si>
    <t>S07.DP0011+S07.DP0017+S07.DP0022+S07.DP0027=S07.DP0033</t>
  </si>
  <si>
    <t>S07.DP0012+S07.DP0028=S07.DP0034</t>
  </si>
  <si>
    <t>S07.DP0029*0%=S07.DP0035</t>
  </si>
  <si>
    <t>S07.DP0030*20%=S07.DP0036</t>
  </si>
  <si>
    <t>S07.DP0031*50%=S07.DP0037</t>
  </si>
  <si>
    <t>S07.DP0032*100%=S07.DP0038</t>
  </si>
  <si>
    <t>S07.DP0033*150%=S07.DP0039</t>
  </si>
  <si>
    <t>S07.DP0013+S07.DP0014+S07.DP0015+S07.DP0016+S07.DP0017=0</t>
  </si>
  <si>
    <t>S07.DP0018+S07.DP0019+S07.DP0020+S07.DP0021+S07.DP0022=0</t>
  </si>
  <si>
    <t>S07.DP0041+S07.DP0042+S07.DP0043+S07.DP0044+S07.DP0045=S07.DP0046</t>
  </si>
  <si>
    <t>S07.DP0047+S07.DP0048+S07.DP0049+S07.DP0050+S07.DP0051=S07.DP0052</t>
  </si>
  <si>
    <t>S07.DP0053+S07.DP0054+S07.DP0055+S07.DP0056+S07.DP0057=S07.DP0058</t>
  </si>
  <si>
    <t>S07.DP0069+S07.DP0070+S07.DP0071+S07.DP0072+S07.DP0073=S07.DP0074</t>
  </si>
  <si>
    <t>S07.DP0075+S07.DP0076+S07.DP0077+S07.DP0078+S07.DP0079=S07.DP0080</t>
  </si>
  <si>
    <t>S07.DP0081+S07.DP0082+S07.DP0083+S07.DP0084+S07.DP0085=S07.DP0086</t>
  </si>
  <si>
    <t>S07.DP0053+S07.DP0059+S07.DP0064+S07.DP0069=S07.DP0075</t>
  </si>
  <si>
    <t>S07.DP0054+S07.DP0060+S07.DP0065+S07.DP0070=S07.DP0076</t>
  </si>
  <si>
    <t>S07.DP0055+S07.DP0061+S07.DP0066+S07.DP0071=S07.DP0077</t>
  </si>
  <si>
    <t>S07.DP0056+S07.DP0062+S07.DP0067+S07.DP0072=S07.DP0078</t>
  </si>
  <si>
    <t>S07.DP0057+S07.DP0063+S07.DP0068+S07.DP0073=S07.DP0079</t>
  </si>
  <si>
    <t>S07.DP0058+S07.DP0074=S07.DP0080</t>
  </si>
  <si>
    <t>S07.DP0075*0%=S07.DP0081</t>
  </si>
  <si>
    <t>S07.DP0076*20%=S07.DP0082</t>
  </si>
  <si>
    <t>S07.DP0077*50%=S07.DP0083</t>
  </si>
  <si>
    <t>S07.DP0078*100%=S07.DP0084</t>
  </si>
  <si>
    <t>S07.DP0079*150%=S07.DP0085</t>
  </si>
  <si>
    <t>S07.DP0059+S07.DP0060+S07.DP0061+S07.DP0062+S07.DP0063=0</t>
  </si>
  <si>
    <t>S07.DP0064+S07.DP0065+S07.DP0066+S07.DP0067+S07.DP0068=0</t>
  </si>
  <si>
    <t>S07.DP0087+S07.DP0088+S07.DP0089+S07.DP0090+S07.DP0091=S07.DP0092</t>
  </si>
  <si>
    <t>S07.DP0093+S07.DP0094+S07.DP0095+S07.DP0096+S07.DP0097=S07.DP0098</t>
  </si>
  <si>
    <t>S07.DP0109+S07.DP0110+S07.DP0111+S07.DP0112+S07.DP0113=S07.DP0114</t>
  </si>
  <si>
    <t>S07.DP0115+S07.DP0116+S07.DP0117+S07.DP0118+S07.DP0119=S07.DP0120</t>
  </si>
  <si>
    <t>S07.DP0121+S07.DP0122+S07.DP0123+S07.DP0124+S07.DP0125=S07.DP0126</t>
  </si>
  <si>
    <t>S07.DP0093+S07.DP0099+S07.DP0104+S07.DP0109=S07.DP0115</t>
  </si>
  <si>
    <t>S07.DP0094+S07.DP0100+S07.DP0105+S07.DP0110=S07.DP0116</t>
  </si>
  <si>
    <t>S07.DP0095+S07.DP0101+S07.DP0106+S07.DP0111=S07.DP0117</t>
  </si>
  <si>
    <t>S07.DP0096+S07.DP0102+S07.DP0107+S07.DP0112=S07.DP0118</t>
  </si>
  <si>
    <t>S07.DP0097+S07.DP0103+S07.DP0108+S07.DP0113=S07.DP0119</t>
  </si>
  <si>
    <t>S07.DP0098+S07.DP0114=S07.DP0120</t>
  </si>
  <si>
    <t>S07.DP0115*0%=S07.DP0121</t>
  </si>
  <si>
    <t>S07.DP0116*20%=S07.DP0122</t>
  </si>
  <si>
    <t>S07.DP0117*50%=S07.DP0123</t>
  </si>
  <si>
    <t>S07.DP0118*100%=S07.DP0124</t>
  </si>
  <si>
    <t>S07.DP0119*150%=S07.DP0125</t>
  </si>
  <si>
    <t>S07.DP0099+S07.DP0100+S07.DP0101+S07.DP0102+S07.DP0103=0</t>
  </si>
  <si>
    <t>S07.DP0104+S07.DP0105+S07.DP0106+S07.DP0107+S07.DP0108=0</t>
  </si>
  <si>
    <t>S07.DP0127+S07.DP0128+S07.DP0129+S07.DP0130+S07.DP0131=S07.DP0132</t>
  </si>
  <si>
    <t>S07.DP0133+S07.DP0134+S07.DP0135+S07.DP0136+S07.DP0137=S07.DP0138</t>
  </si>
  <si>
    <t>S07.DP0139+S07.DP0140+S07.DP0141+S07.DP0142+S07.DP0143=S07.DP0144</t>
  </si>
  <si>
    <t>S07.DP0155+S07.DP0156+S07.DP0157+S07.DP0158+S07.DP0159=S07.DP0160</t>
  </si>
  <si>
    <t>S07.DP0161+S07.DP0162+S07.DP0163+S07.DP0164+S07.DP0165=S07.DP0166</t>
  </si>
  <si>
    <t>S07.DP0167+S07.DP0168+S07.DP0169+S07.DP0170+S07.DP0171=S07.DP0172</t>
  </si>
  <si>
    <t>S07.DP0139+S07.DP0145+S07.DP0150+S07.DP0155=S07.DP0161</t>
  </si>
  <si>
    <t>S07.DP0140+S07.DP0146+S07.DP0151+S07.DP0156=S07.DP0162</t>
  </si>
  <si>
    <t>S07.DP0141+S07.DP0147+S07.DP0152+S07.DP0157=S07.DP0163</t>
  </si>
  <si>
    <t>S07.DP0142+S07.DP0148+S07.DP0153+S07.DP0158=S07.DP0164</t>
  </si>
  <si>
    <t>S07.DP0143+S07.DP0149+S07.DP0154+S07.DP0159=S07.DP0165</t>
  </si>
  <si>
    <t>S07.DP0144+S07.DP0160=S07.DP0166</t>
  </si>
  <si>
    <t>S07.DP0161*0%=S07.DP0167</t>
  </si>
  <si>
    <t>S07.DP0162*20%=S07.DP0168</t>
  </si>
  <si>
    <t>S07.DP0163*50%=S07.DP0169</t>
  </si>
  <si>
    <t>S07.DP0164*100%=S07.DP0170</t>
  </si>
  <si>
    <t>S07.DP0165*150%=S07.DP0171</t>
  </si>
  <si>
    <t>S07.DP0145+S07.DP0146+S07.DP0147+S07.DP0148+S07.DP0149=0</t>
  </si>
  <si>
    <t>S07.DP0150+S07.DP0151+S07.DP0152+S07.DP0153+S07.DP0154=0</t>
  </si>
  <si>
    <t>S07.DP0173+S07.DP0174+S07.DP0175+S07.DP0176+S07.DP0177=S07.DP0178</t>
  </si>
  <si>
    <t>S07.DP0179+S07.DP0180+S07.DP0181+S07.DP0182+S07.DP0183=S07.DP0184</t>
  </si>
  <si>
    <t>S07.DP0185+S07.DP0186+S07.DP0187+S07.DP0188+S07.DP0189=S07.DP0190</t>
  </si>
  <si>
    <t>S07.DP0201+S07.DP0202+S07.DP0203+S07.DP0204+S07.DP0205=S07.DP0206</t>
  </si>
  <si>
    <t>S07.DP0207+S07.DP0208+S07.DP0209+S07.DP0210+S07.DP0211=S07.DP0212</t>
  </si>
  <si>
    <t>Validate the total Risk Weighted Assets for theother off-balance sheet portion.</t>
  </si>
  <si>
    <t>S07.DP0213+S07.DP0214+S07.DP0215+S07.DP0216+S07.DP0217=S07.DP0218</t>
  </si>
  <si>
    <t>S07.DP0185+S07.DP0191+S07.DP0196+S07.DP0201=S07.DP0207</t>
  </si>
  <si>
    <t>S07.DP0186+S07.DP0192+S07.DP0197+S07.DP0202=S07.DP0208</t>
  </si>
  <si>
    <t>S07.DP0187+S07.DP0193+S07.DP0198+S07.DP0203=S07.DP0209</t>
  </si>
  <si>
    <t>S07.DP0188+S07.DP0194+S07.DP0199+S07.DP0204=S07.DP0210</t>
  </si>
  <si>
    <t>S07.DP0189+S07.DP0195+S07.DP0200+S07.DP0205=S07.DP0211</t>
  </si>
  <si>
    <t>S07.DP0190+S07.DP0206=S07.DP0212</t>
  </si>
  <si>
    <t>S07.DP0207*0%=S07.DP0213</t>
  </si>
  <si>
    <t>S07.DP0208*20%=S07.DP0214</t>
  </si>
  <si>
    <t>S07.DP0209*50%=S07.DP0215</t>
  </si>
  <si>
    <t>S07.DP0210*100%=S07.DP0216</t>
  </si>
  <si>
    <t>S07.DP0211*150%=S07.DP0217</t>
  </si>
  <si>
    <t>S07.DP0191+S07.DP0192+S07.DP0193+S07.DP0194+S07.DP0195=0</t>
  </si>
  <si>
    <t>S07.DP0196+S07.DP0197+S07.DP0198+S07.DP0199+S07.DP0200=0</t>
  </si>
  <si>
    <t>S07.DP0006+S07.DP0052+S07.DP0092+S07.DP0138+S07.DP0184=S07.DP0219</t>
  </si>
  <si>
    <t>S07.DP0012+S07.DP0058+S07.DP0098+S07.DP0144+S07.DP0190=S07.DP0220</t>
  </si>
  <si>
    <t>S07.DP0040+S07.DP0086+S07.DP0126+S07.DP0172+S07.DP0218=S07.DP0221</t>
  </si>
  <si>
    <t>Schedule 8</t>
  </si>
  <si>
    <t>S08.DP0001+S08.DP0002+S08.DP0003+S08.DP0004=S08.DP0005</t>
  </si>
  <si>
    <t>S08.DP0006+S08.DP0007+S08.DP0008+S08.DP0009=S08.DP0010</t>
  </si>
  <si>
    <t>S08.DP0021+S08.DP0022+S08.DP0023+S08.DP0024+S08.DP0025=S08.DP0026</t>
  </si>
  <si>
    <t>S08.DP0027+S08.DP0028+S08.DP0029+S08.DP0030+S08.DP0031=S08.DP0032</t>
  </si>
  <si>
    <t>S08.DP0033+S08.DP0034+S08.DP0035+S08.DP0036+S08.DP0037=S08.DP0038</t>
  </si>
  <si>
    <t>S08.DP0011+S08.DP0016+S08.DP0021=S08.DP0027</t>
  </si>
  <si>
    <t>S08.DP0006+S08.DP0012+S08.DP0017+S08.DP0022=S08.DP0028</t>
  </si>
  <si>
    <t>S08.DP0007+S08.DP0013+S08.DP0018+S08.DP0023=S08.DP0029</t>
  </si>
  <si>
    <t>S08.DP0008+S08.DP0014+S08.DP0019+S08.DP0024=S08.DP0030</t>
  </si>
  <si>
    <t>S08.DP0009+S08.DP0015+S08.DP0020+S08.DP0025=S08.DP0031</t>
  </si>
  <si>
    <t>S08.DP0010+S08.DP0026=S08.DP0032</t>
  </si>
  <si>
    <t>S08.DP0027*0%=S08.DP0033</t>
  </si>
  <si>
    <t>S08.DP0028*20%=S08.DP0034</t>
  </si>
  <si>
    <t>S08.DP0029*50%=S08.DP0035</t>
  </si>
  <si>
    <t>S08.DP0030*100%=S08.DP0036</t>
  </si>
  <si>
    <t>S08.DP0031*150%=S08.DP0037</t>
  </si>
  <si>
    <t>S08.DP0011+S08.DP0012+S08.DP0013+S08.DP0014+S08.DP0015=0</t>
  </si>
  <si>
    <t>S08.DP0016+S08.DP0017+S08.DP0018+S08.DP0019+S08.DP0020=0</t>
  </si>
  <si>
    <t>S08.DP0039+S08.DP0040+S08.DP0041+S08.DP0042=S08.DP0043</t>
  </si>
  <si>
    <t>S08.DP0044+S08.DP0045+S08.DP0046+S08.DP0047=S08.DP0048</t>
  </si>
  <si>
    <t>S08.DP0049+S08.DP0050+S08.DP0051+S08.DP0052=S08.DP0053</t>
  </si>
  <si>
    <t>S08.DP0064+S08.DP0065+S08.DP0066+S08.DP0067+S08.DP0068=S08.DP0069</t>
  </si>
  <si>
    <t>S08.DP0070+S08.DP0071+S08.DP0072+S08.DP0073+S08.DP0074=S08.DP0075</t>
  </si>
  <si>
    <t>S08.DP0076+S08.DP0077+S08.DP0078+S08.DP0079+S08.DP0080=S08.DP0081</t>
  </si>
  <si>
    <t>S08.DP0054+S08.DP0059+S08.DP0064=S08.DP0070</t>
  </si>
  <si>
    <t>S08.DP0049+S08.DP0055+S08.DP0060+S08.DP0065=S08.DP0071</t>
  </si>
  <si>
    <t>S08.DP0050+S08.DP0056+S08.DP0061+S08.DP0066=S08.DP0072</t>
  </si>
  <si>
    <t>S08.DP0051+S08.DP0057+S08.DP0062+S08.DP0067=S08.DP0073</t>
  </si>
  <si>
    <t>S08.DP0052+S08.DP0058+S08.DP0063+S08.DP0068=S08.DP0074</t>
  </si>
  <si>
    <t>S08.DP0053+S08.DP0069=S08.DP0075</t>
  </si>
  <si>
    <t>S08.DP0070*0%=S08.DP0076</t>
  </si>
  <si>
    <t>S08.DP0071*20%=S08.DP0077</t>
  </si>
  <si>
    <t>S08.DP0072*50%=S08.DP0078</t>
  </si>
  <si>
    <t>S08.DP0073*100%=S08.DP0079</t>
  </si>
  <si>
    <t>S08.DP0074*150%=S08.DP0080</t>
  </si>
  <si>
    <t>S08.DP0054+S08.DP0055+S08.DP0056+S08.DP0057+S08.DP0058=0</t>
  </si>
  <si>
    <t>S08.DP0059+S08.DP0060+S08.DP0061+S08.DP0062+S08.DP0063=0</t>
  </si>
  <si>
    <t>S08.DP0082+S08.DP0083+S08.DP0084+S08.DP0085=S08.DP0086</t>
  </si>
  <si>
    <t>S08.DP0087+S08.DP0088+S08.DP0089+S08.DP0090=S08.DP0091</t>
  </si>
  <si>
    <t>S08.DP0102+S08.DP0103+S08.DP0104+S08.DP0105+S08.DP0106=S08.DP0107</t>
  </si>
  <si>
    <t>S08.DP0108+S08.DP0109+S08.DP0110+S08.DP0111+S08.DP0112=S08.DP0113</t>
  </si>
  <si>
    <t>S08.DP0114+S08.DP0115+S08.DP0116+S08.DP0117+S08.DP0118=S08.DP0119</t>
  </si>
  <si>
    <t>S08.DP0092+S08.DP0097+S08.DP0102=S08.DP0108</t>
  </si>
  <si>
    <t>S08.DP0087+S08.DP0093+S08.DP0098+S08.DP0103=S08.DP0109</t>
  </si>
  <si>
    <t>S08.DP0088+S08.DP0094+S08.DP0099+S08.DP0104=S08.DP0110</t>
  </si>
  <si>
    <t>S08.DP0089+S08.DP0095+S08.DP0100+S08.DP0105=S08.DP0111</t>
  </si>
  <si>
    <t>S08.DP0090+S08.DP0096+S08.DP0101+S08.DP0106=S08.DP0112</t>
  </si>
  <si>
    <t>S08.DP0091+S08.DP0107=S08.DP0113</t>
  </si>
  <si>
    <t>S08.DP0108*0%=S08.DP0114</t>
  </si>
  <si>
    <t>S08.DP0109*20%=S08.DP0115</t>
  </si>
  <si>
    <t>S08.DP0110*50%=S08.DP0116</t>
  </si>
  <si>
    <t>S08.DP0111*100%=S08.DP0117</t>
  </si>
  <si>
    <t>S08.DP0112*150%=S08.DP0118</t>
  </si>
  <si>
    <t>S08.DP0092+S08.DP0093+S08.DP0094+S08.DP0095+S08.DP0096=0</t>
  </si>
  <si>
    <t>S08.DP0097+S08.DP0098+S08.DP0099+S08.DP0100+S08.DP0101=0</t>
  </si>
  <si>
    <t>S08.DP0120+S08.DP0121+S08.DP0122+S08.DP0123=S08.DP0124</t>
  </si>
  <si>
    <t>S08.DP0125+S08.DP0126+S08.DP0127+S08.DP0128=S08.DP0129</t>
  </si>
  <si>
    <t>S08.DP0130+S08.DP0131+S08.DP0132+S08.DP0133=S08.DP0134</t>
  </si>
  <si>
    <t>S08.DP0145+S08.DP0146+S08.DP0147+S08.DP0148+S08.DP0149=S08.DP0150</t>
  </si>
  <si>
    <t>S08.DP0151+S08.DP0152+S08.DP0153+S08.DP0154+S08.DP0155=S08.DP0156</t>
  </si>
  <si>
    <t>S08.DP0157+S08.DP0158+S08.DP0159+S08.DP0160+S08.DP0161=S08.DP0162</t>
  </si>
  <si>
    <t>S08.DP0135+S08.DP0140+S08.DP0145=S08.DP0151</t>
  </si>
  <si>
    <t>S08.DP0130+S08.DP0136+S08.DP0141+S08.DP0146=S08.DP0152</t>
  </si>
  <si>
    <t>S08.DP0131+S08.DP0137+S08.DP0142+S08.DP0147=S08.DP0153</t>
  </si>
  <si>
    <t>S08.DP0132+S08.DP0138+S08.DP0143+S08.DP0148=S08.DP0154</t>
  </si>
  <si>
    <t>S08.DP0133+S08.DP0139+S08.DP0144+S08.DP0149=S08.DP0155</t>
  </si>
  <si>
    <t>S08.DP0134+S08.DP0150=S08.DP0156</t>
  </si>
  <si>
    <t>S08.DP0151*0%=S08.DP0157</t>
  </si>
  <si>
    <t>S08.DP0152*20%=S08.DP0158</t>
  </si>
  <si>
    <t>S08.DP0153*50%=S08.DP0159</t>
  </si>
  <si>
    <t>S08.DP0154*100%=S08.DP0160</t>
  </si>
  <si>
    <t>S08.DP0155*150%=S08.DP0161</t>
  </si>
  <si>
    <t>S08.DP0135+S08.DP0136+S08.DP0137+S08.DP0138+S08.DP0139=0</t>
  </si>
  <si>
    <t>S08.DP0140+S08.DP0141+S08.DP0142+S08.DP0143+S08.DP0144=0</t>
  </si>
  <si>
    <t>S08.DP0163+S08.DP0164+S08.DP0165+S08.DP0166=S08.DP0167</t>
  </si>
  <si>
    <t>S08.DP0168+S08.DP0169+S08.DP0170+S08.DP0171=S08.DP0172</t>
  </si>
  <si>
    <t>S08.DP0173+S08.DP0174+S08.DP0175+S08.DP0176=S08.DP0177</t>
  </si>
  <si>
    <t>S08.DP0188+S08.DP0189+S08.DP0190+S08.DP0191+S08.DP0192=S08.DP0193</t>
  </si>
  <si>
    <t>S08.DP0194+S08.DP0195+S08.DP0196+S08.DP0197+S08.DP0198=S08.DP0199</t>
  </si>
  <si>
    <t>S08.DP0200+S08.DP0201+S08.DP0202+S08.DP0203+S08.DP0204=S08.DP0205</t>
  </si>
  <si>
    <t>S08.DP0178+S08.DP0183+S08.DP0188=S08.DP0194</t>
  </si>
  <si>
    <t>S08.DP0173+S08.DP0179+S08.DP0184+S08.DP0189=S08.DP0195</t>
  </si>
  <si>
    <t>S08.DP0174+S08.DP0180+S08.DP0185+S08.DP0190=S08.DP0196</t>
  </si>
  <si>
    <t>S08.DP0175+S08.DP0181+S08.DP0186+S08.DP0191=S08.DP0197</t>
  </si>
  <si>
    <t>S08.DP0176+S08.DP0182+S08.DP0187+S08.DP0192=S08.DP0198</t>
  </si>
  <si>
    <t>S08.DP0177+S08.DP0193=S08.DP0199</t>
  </si>
  <si>
    <t>S08.DP0194*0%=S08.DP0200</t>
  </si>
  <si>
    <t>S08.DP0195*20%=S08.DP0201</t>
  </si>
  <si>
    <t>S08.DP0196*50%=S08.DP0202</t>
  </si>
  <si>
    <t>S08.DP0197*100%=S08.DP0203</t>
  </si>
  <si>
    <t>S08.DP0198*150%=S08.DP0204</t>
  </si>
  <si>
    <t>S08.DP0178+S08.DP0179+S08.DP0180+S08.DP0181+S08.DP0182=0</t>
  </si>
  <si>
    <t>S08.DP0183+S08.DP0184+S08.DP0185+S08.DP0186+S08.DP0187=0</t>
  </si>
  <si>
    <t>S08.DP0005+S08.DP0048+S08.DP0086+S08.DP0129+S08.DP0172=S08.DP0206</t>
  </si>
  <si>
    <t>S08.DP0010+S08.DP0053+S08.DP0091+S08.DP0134+S08.DP0177=S08.DP0207</t>
  </si>
  <si>
    <t>S08.DP0038+S08.DP0081+S08.DP0119+S08.DP0162+S08.DP0205=S08.DP0208</t>
  </si>
  <si>
    <t>Schedule 8A</t>
  </si>
  <si>
    <t>S08A.DP0001+S08A.DP0002+S08A.DP0003+S08A.DP0004=S08A.DP0005</t>
  </si>
  <si>
    <t>S08A.DP0006+S08A.DP0007+S08A.DP0008+S08A.DP0009=S08A.DP0010</t>
  </si>
  <si>
    <t>S08A.DP0021+S08A.DP0022+S08A.DP0023+S08A.DP0024+S08A.DP0025=S08A.DP0026</t>
  </si>
  <si>
    <t>S08A.DP0027+S08A.DP0028+S08A.DP0029+S08A.DP0030+S08A.DP0031=S08A.DP0032</t>
  </si>
  <si>
    <t>S08A.DP0033+S08A.DP0034+S08A.DP0035+S08A.DP0036+S08A.DP0037=S08A.DP0038</t>
  </si>
  <si>
    <t>S08A.DP0011+S08A.DP0016+S08A.DP0021=S08A.DP0027</t>
  </si>
  <si>
    <t>S08A.DP0006+S08A.DP0012+S08A.DP0017+S08A.DP0022=S08A.DP0028</t>
  </si>
  <si>
    <t>S08A.DP0007+S08A.DP0013+S08A.DP0018+S08A.DP0023=S08A.DP0029</t>
  </si>
  <si>
    <t>S08A.DP0008+S08A.DP0014+S08A.DP0019+S08A.DP0024=S08A.DP0030</t>
  </si>
  <si>
    <t>S08A.DP0009+S08A.DP0015+S08A.DP0020+S08A.DP0025=S08A.DP0031</t>
  </si>
  <si>
    <t>S08A.DP0010+S08A.DP0026=S08A.DP0032</t>
  </si>
  <si>
    <t>S08A.DP0027*0%=S08A.DP0033</t>
  </si>
  <si>
    <t>S08A.DP0028*20%=S08A.DP0034</t>
  </si>
  <si>
    <t>S08A.DP0029*50%=S08A.DP0035</t>
  </si>
  <si>
    <t>S08A.DP0030*100%=S08A.DP0036</t>
  </si>
  <si>
    <t>S08A.DP0031*150%=S08A.DP0037</t>
  </si>
  <si>
    <t>S08A.DP0011+S08A.DP0012+S08A.DP0013+S08A.DP0014+S08A.DP0015=0</t>
  </si>
  <si>
    <t>S08A.DP0016+S08A.DP0017+S08A.DP0018+S08A.DP0019+S08A.DP0020=0</t>
  </si>
  <si>
    <t>S08A.DP0039+S08A.DP0040+S08A.DP0041+S08A.DP0042=S08A.DP0043</t>
  </si>
  <si>
    <t>S08A.DP0044+S08A.DP0045+S08A.DP0046+S08A.DP0047=S08A.DP0048</t>
  </si>
  <si>
    <t>S08A.DP0049+S08A.DP0050+S08A.DP0051+S08A.DP0052=S08A.DP0053</t>
  </si>
  <si>
    <t>S08A.DP0064+S08A.DP0065+S08A.DP0066+S08A.DP0067+S08A.DP0068=S08A.DP0069</t>
  </si>
  <si>
    <t>S08A.DP0070+S08A.DP0071+S08A.DP0072+S08A.DP0073+S08A.DP0074=S08A.DP0075</t>
  </si>
  <si>
    <t>S08A.DP0076+S08A.DP0077+S08A.DP0078+S08A.DP0079+S08A.DP0080=S08A.DP0081</t>
  </si>
  <si>
    <t>S08A.DP0054+S08A.DP0059+S08A.DP0064=S08A.DP0070</t>
  </si>
  <si>
    <t>S08A.DP0049+S08A.DP0055+S08A.DP0060+S08A.DP0065=S08A.DP0071</t>
  </si>
  <si>
    <t>S08A.DP0050+S08A.DP0056+S08A.DP0061+S08A.DP0066=S08A.DP0072</t>
  </si>
  <si>
    <t>S08A.DP0051+S08A.DP0057+S08A.DP0062+S08A.DP0067=S08A.DP0073</t>
  </si>
  <si>
    <t>S08A.DP0052+S08A.DP0058+S08A.DP0063+S08A.DP0068=S08A.DP0074</t>
  </si>
  <si>
    <t>S08A.DP0053+S08A.DP0069=S08A.DP0075</t>
  </si>
  <si>
    <t>S08A.DP0070*0%=S08A.DP0076</t>
  </si>
  <si>
    <t>S08A.DP0071*20%=S08A.DP0077</t>
  </si>
  <si>
    <t>S08A.DP0072*50%=S08A.DP0078</t>
  </si>
  <si>
    <t>S08A.DP0073*100%=S08A.DP0079</t>
  </si>
  <si>
    <t>S08A.DP0074*150%=S08A.DP0080</t>
  </si>
  <si>
    <t>S08A.DP0054+S08A.DP0055+S08A.DP0056+S08A.DP0057+S08A.DP0058=0</t>
  </si>
  <si>
    <t>S08A.DP0059+S08A.DP0060+S08A.DP0061+S08A.DP0062+S08A.DP0063=0</t>
  </si>
  <si>
    <t>S08A.DP0082+S08A.DP0083+S08A.DP0084+S08A.DP0085=S08A.DP0086</t>
  </si>
  <si>
    <t>S08A.DP0087+S08A.DP0088+S08A.DP0089+S08A.DP0090=S08A.DP0091</t>
  </si>
  <si>
    <t>S08A.DP0102+S08A.DP0103+S08A.DP0104+S08A.DP0105+S08A.DP0106=S08A.DP0107</t>
  </si>
  <si>
    <t>S08A.DP0108+S08A.DP0109+S08A.DP0110+S08A.DP0111+S08A.DP0112=S08A.DP0113</t>
  </si>
  <si>
    <t>S08A.DP0114+S08A.DP0115+S08A.DP0116+S08A.DP0117+S08A.DP0118=S08A.DP0119</t>
  </si>
  <si>
    <t>S08A.DP0092+S08A.DP0097+S08A.DP0102=S08A.DP0108</t>
  </si>
  <si>
    <t>S08A.DP0087+S08A.DP0093+S08A.DP0098+S08A.DP0103=S08A.DP0109</t>
  </si>
  <si>
    <t>S08A.DP0088+S08A.DP0094+S08A.DP0099+S08A.DP0104=S08A.DP0110</t>
  </si>
  <si>
    <t>S08A.DP0089+S08A.DP0095+S08A.DP0100+S08A.DP0105=S08A.DP0111</t>
  </si>
  <si>
    <t>S08A.DP0090+S08A.DP0096+S08A.DP0101+S08A.DP0106=S08A.DP0112</t>
  </si>
  <si>
    <t>S08A.DP0091+S08A.DP0107=S08A.DP0113</t>
  </si>
  <si>
    <t>S08A.DP0108*0%=S08A.DP0114</t>
  </si>
  <si>
    <t>S08A.DP0109*20%=S08A.DP0115</t>
  </si>
  <si>
    <t>S08A.DP0110*50%=S08A.DP0116</t>
  </si>
  <si>
    <t>S08A.DP0111*100%=S08A.DP0117</t>
  </si>
  <si>
    <t>S08A.DP0112*150%=S08A.DP0118</t>
  </si>
  <si>
    <t>S08A.DP0092+S08A.DP0093+S08A.DP0094+S08A.DP0095+S08A.DP0096=0</t>
  </si>
  <si>
    <t>S08A.DP0097+S08A.DP0098+S08A.DP0099+S08A.DP0100+S08A.DP0101=0</t>
  </si>
  <si>
    <t>S08A.DP0120+S08A.DP0121+S08A.DP0122+S08A.DP0123=S08A.DP0124</t>
  </si>
  <si>
    <t>S08A.DP0125+S08A.DP0126+S08A.DP0127+S08A.DP0128=S08A.DP0129</t>
  </si>
  <si>
    <t>S08A.DP0130+S08A.DP0131+S08A.DP0132+S08A.DP0133=S08A.DP0134</t>
  </si>
  <si>
    <t>S08A.DP0145+S08A.DP0146+S08A.DP0147+S08A.DP0148+S08A.DP0149=S08A.DP0150</t>
  </si>
  <si>
    <t>S08A.DP0151+S08A.DP0152+S08A.DP0153+S08A.DP0154+S08A.DP0155=S08A.DP0156</t>
  </si>
  <si>
    <t>S08A.DP0157+S08A.DP0158+S08A.DP0159+S08A.DP0160+S08A.DP0161=S08A.DP0162</t>
  </si>
  <si>
    <t>S08A.DP0135+S08A.DP0140+S08A.DP0145=S08A.DP0151</t>
  </si>
  <si>
    <t>S08A.DP0130+S08A.DP0136+S08A.DP0141+S08A.DP0146=S08A.DP0152</t>
  </si>
  <si>
    <t>S08A.DP0131+S08A.DP0137+S08A.DP0142+S08A.DP0147=S08A.DP0153</t>
  </si>
  <si>
    <t>S08A.DP0132+S08A.DP0138+S08A.DP0143+S08A.DP0148=S08A.DP0154</t>
  </si>
  <si>
    <t>S08A.DP0133+S08A.DP0139+S08A.DP0144+S08A.DP0149=S08A.DP0155</t>
  </si>
  <si>
    <t>S08A.DP0134+S08A.DP0150=S08A.DP0156</t>
  </si>
  <si>
    <t>S08A.DP0151*0%=S08A.DP0157</t>
  </si>
  <si>
    <t>S08A.DP0152*20%=S08A.DP0158</t>
  </si>
  <si>
    <t>S08A.DP0153*50%=S08A.DP0159</t>
  </si>
  <si>
    <t>S08A.DP0154*100%=S08A.DP0160</t>
  </si>
  <si>
    <t>S08A.DP0155*150%=S08A.DP0161</t>
  </si>
  <si>
    <t>S08A.DP0135+S08A.DP0136+S08A.DP0137+S08A.DP0138+S08A.DP0139=0</t>
  </si>
  <si>
    <t>S08A.DP0140+S08A.DP0141+S08A.DP0142+S08A.DP0143+S08A.DP0144=0</t>
  </si>
  <si>
    <t>S08A.DP0163+S08A.DP0164+S08A.DP0165+S08A.DP0166=S08A.DP0167</t>
  </si>
  <si>
    <t>S08A.DP0168+S08A.DP0169+S08A.DP0170+S08A.DP0171=S08A.DP0172</t>
  </si>
  <si>
    <t>S08A.DP0173+S08A.DP0174+S08A.DP0175+S08A.DP0176=S08A.DP0177</t>
  </si>
  <si>
    <t>S08A.DP0188+S08A.DP0189+S08A.DP0190+S08A.DP0191+S08A.DP0192=S08A.DP0193</t>
  </si>
  <si>
    <t>S08A.DP0194+S08A.DP0195+S08A.DP0196+S08A.DP0197+S08A.DP0198=S08A.DP0199</t>
  </si>
  <si>
    <t>S08A.DP0200+S08A.DP0201+S08A.DP0202+S08A.DP0203+S08A.DP0204=S08A.DP0205</t>
  </si>
  <si>
    <t>S08A.DP0178+S08A.DP0183+S08A.DP0188=S08A.DP0194</t>
  </si>
  <si>
    <t>S08A.DP0173+S08A.DP0179+S08A.DP0184+S08A.DP0189=S08A.DP0195</t>
  </si>
  <si>
    <t>S08A.DP0174+S08A.DP0180+S08A.DP0185+S08A.DP0190=S08A.DP0196</t>
  </si>
  <si>
    <t>S08A.DP0175+S08A.DP0181+S08A.DP0186+S08A.DP0191=S08A.DP0197</t>
  </si>
  <si>
    <t>S08A.DP0176+S08A.DP0182+S08A.DP0187+S08A.DP0192=S08A.DP0198</t>
  </si>
  <si>
    <t>S08A.DP0177+S08A.DP0193=S08A.DP0199</t>
  </si>
  <si>
    <t>S08A.DP0194*0%=S08A.DP0200</t>
  </si>
  <si>
    <t>S08A.DP0195*20%=S08A.DP0201</t>
  </si>
  <si>
    <t>S08A.DP0196*50%=S08A.DP0202</t>
  </si>
  <si>
    <t>S08A.DP0197*100%=S08A.DP0203</t>
  </si>
  <si>
    <t>S08A.DP0198*150%=S08A.DP0204</t>
  </si>
  <si>
    <t>S08A.DP0178+S08A.DP0179+S08A.DP0180+S08A.DP0181+S08A.DP0182=0</t>
  </si>
  <si>
    <t>S08A.DP0183+S08A.DP0184+S08A.DP0185+S08A.DP0186+S08A.DP0187=0</t>
  </si>
  <si>
    <t>S08A.DP0005+S08A.DP0048+S08A.DP0086+S08A.DP0129+S08A.DP0172=S08A.DP0206</t>
  </si>
  <si>
    <t>S08A.DP0010+S08A.DP0053+S08A.DP0091+S08A.DP0134+S08A.DP0177=S08A.DP0207</t>
  </si>
  <si>
    <t>S08A.DP0038+S08A.DP0081+S08A.DP0119+S08A.DP0162+S08A.DP0205=S08A.DP0208</t>
  </si>
  <si>
    <t>Schedule 9</t>
  </si>
  <si>
    <t>S09.DP0001+S09.DP0002+S09.DP0003+S09.DP0004=S09.DP0005</t>
  </si>
  <si>
    <t>S09.DP0006+S09.DP0007+S09.DP0008+S09.DP0009=S09.DP0010</t>
  </si>
  <si>
    <t>S09.DP0021+S09.DP0022+S09.DP0023+S09.DP0024+S09.DP0025=S09.DP0026</t>
  </si>
  <si>
    <t>S09.DP0027+S09.DP0028+S09.DP0029+S09.DP0030+S09.DP0031=S09.DP0032</t>
  </si>
  <si>
    <t>S09.DP0033+S09.DP0034+S09.DP0035+S09.DP0036+S09.DP0037=S09.DP0038</t>
  </si>
  <si>
    <t>S09.DP0011+S09.DP0016+S09.DP0021=S09.DP0027</t>
  </si>
  <si>
    <t>S09.DP0006+S09.DP0012+S09.DP0017+S09.DP0022=S09.DP0028</t>
  </si>
  <si>
    <t>S09.DP0007+S09.DP0013+S09.DP0018+S09.DP0023=S09.DP0029</t>
  </si>
  <si>
    <t>S09.DP0008+S09.DP0014+S09.DP0019+S09.DP0024=S09.DP0030</t>
  </si>
  <si>
    <t>S09.DP0009+S09.DP0015+S09.DP0020+S09.DP0025=S09.DP0031</t>
  </si>
  <si>
    <t>S09.DP0010+S09.DP0026=S09.DP0032</t>
  </si>
  <si>
    <t>S09.DP0027*0%=S09.DP0033</t>
  </si>
  <si>
    <t>S09.DP0028*20%=S09.DP0034</t>
  </si>
  <si>
    <t>S09.DP0029*50%=S09.DP0035</t>
  </si>
  <si>
    <t>S09.DP0030*100%=S09.DP0036</t>
  </si>
  <si>
    <t>S09.DP0031*150%=S09.DP0037</t>
  </si>
  <si>
    <t>S09.DP0011+S09.DP0012+S09.DP0013+S09.DP0014+S09.DP0015=0</t>
  </si>
  <si>
    <t>S09.DP0016+S09.DP0017+S09.DP0018+S09.DP0019+S09.DP0020=0</t>
  </si>
  <si>
    <t>S09.DP0039+S09.DP0040+S09.DP0041+S09.DP0042=S09.DP0043</t>
  </si>
  <si>
    <t>S09.DP0044+S09.DP0045+S09.DP0046+S09.DP0047=S09.DP0048</t>
  </si>
  <si>
    <t>S09.DP0049+S09.DP0050+S09.DP0051+S09.DP0052=S09.DP0053</t>
  </si>
  <si>
    <t>S09.DP0064+S09.DP0065+S09.DP0066+S09.DP0067+S09.DP0068=S09.DP0069</t>
  </si>
  <si>
    <t>S09.DP0070+S09.DP0071+S09.DP0072+S09.DP0073+S09.DP0074=S09.DP0075</t>
  </si>
  <si>
    <t>S09.DP0076+S09.DP0077+S09.DP0078+S09.DP0079+S09.DP0080=S09.DP0081</t>
  </si>
  <si>
    <t>S09.DP0054+S09.DP0059+S09.DP0064=S09.DP0070</t>
  </si>
  <si>
    <t>S09.DP0049+S09.DP0055+S09.DP0060+S09.DP0065=S09.DP0071</t>
  </si>
  <si>
    <t>S09.DP0050+S09.DP0056+S09.DP0061+S09.DP0066=S09.DP0072</t>
  </si>
  <si>
    <t>S09.DP0051+S09.DP0057+S09.DP0062+S09.DP0067=S09.DP0073</t>
  </si>
  <si>
    <t>S09.DP0052+S09.DP0058+S09.DP0063+S09.DP0068=S09.DP0074</t>
  </si>
  <si>
    <t>S09.DP0053+S09.DP0069=S09.DP0075</t>
  </si>
  <si>
    <t>S09.DP0070*0%=S09.DP0076</t>
  </si>
  <si>
    <t>S09.DP0071*20%=S09.DP0077</t>
  </si>
  <si>
    <t>S09.DP0072*50%=S09.DP0078</t>
  </si>
  <si>
    <t>S09.DP0073*100%=S09.DP0079</t>
  </si>
  <si>
    <t>S09.DP0074*150%=S09.DP0080</t>
  </si>
  <si>
    <t>S09.DP0054+S09.DP0055+S09.DP0056+S09.DP0057+S09.DP0058=0</t>
  </si>
  <si>
    <t>S09.DP0059+S09.DP0060+S09.DP0061+S09.DP0062+S09.DP0063=0</t>
  </si>
  <si>
    <t>S09.DP0082+S09.DP0083+S09.DP0084+S09.DP0085=S09.DP0086</t>
  </si>
  <si>
    <t>S09.DP0087+S09.DP0088+S09.DP0089+S09.DP0090=S09.DP0091</t>
  </si>
  <si>
    <t>S09.DP0102+S09.DP0103+S09.DP0104+S09.DP0105+S09.DP0106=S09.DP0107</t>
  </si>
  <si>
    <t>S09.DP0108+S09.DP0109+S09.DP0110+S09.DP0111+S09.DP0112=S09.DP0113</t>
  </si>
  <si>
    <t>S09.DP0114+S09.DP0115+S09.DP0116+S09.DP0117+S09.DP0118=S09.DP0119</t>
  </si>
  <si>
    <t>S09.DP0092+S09.DP0097+S09.DP0102=S09.DP0108</t>
  </si>
  <si>
    <t>S09.DP0087+S09.DP0093+S09.DP0098+S09.DP0103=S09.DP0109</t>
  </si>
  <si>
    <t>S09.DP0088+S09.DP0094+S09.DP0099+S09.DP0104=S09.DP0110</t>
  </si>
  <si>
    <t>S09.DP0089+S09.DP0095+S09.DP0100+S09.DP0105=S09.DP0111</t>
  </si>
  <si>
    <t>S09.DP0090+S09.DP0096+S09.DP0101+S09.DP0106=S09.DP0112</t>
  </si>
  <si>
    <t>S09.DP0091+S09.DP0107=S09.DP0113</t>
  </si>
  <si>
    <t>S09.DP0108*0%=S09.DP0114</t>
  </si>
  <si>
    <t>S09.DP0109*20%=S09.DP0115</t>
  </si>
  <si>
    <t>S09.DP0110*50%=S09.DP0116</t>
  </si>
  <si>
    <t>S09.DP0111*100%=S09.DP0117</t>
  </si>
  <si>
    <t>S09.DP0112*150%=S09.DP0118</t>
  </si>
  <si>
    <t>S09.DP0092+S09.DP0093+S09.DP0094+S09.DP0095+S09.DP0096=0</t>
  </si>
  <si>
    <t>S09.DP0097+S09.DP0098+S09.DP0099+S09.DP0100+S09.DP0101=0</t>
  </si>
  <si>
    <t>S09.DP0120+S09.DP0121+S09.DP0122+S09.DP0123=S09.DP0124</t>
  </si>
  <si>
    <t>S09.DP0125+S09.DP0126+S09.DP0127+S09.DP0128=S09.DP0129</t>
  </si>
  <si>
    <t>S09.DP0130+S09.DP0131+S09.DP0132+S09.DP0133=S09.DP0134</t>
  </si>
  <si>
    <t>S09.DP0145+S09.DP0146+S09.DP0147+S09.DP0148+S09.DP0149=S09.DP0150</t>
  </si>
  <si>
    <t>S09.DP0151+S09.DP0152+S09.DP0153+S09.DP0154+S09.DP0155=S09.DP0156</t>
  </si>
  <si>
    <t>S09.DP0157+S09.DP0158+S09.DP0159+S09.DP0160+S09.DP0161=S09.DP0162</t>
  </si>
  <si>
    <t>S09.DP0135+S09.DP0140+S09.DP0145=S09.DP0151</t>
  </si>
  <si>
    <t>S09.DP0130+S09.DP0136+S09.DP0141+S09.DP0146=S09.DP0152</t>
  </si>
  <si>
    <t>S09.DP0131+S09.DP0137+S09.DP0142+S09.DP0147=S09.DP0153</t>
  </si>
  <si>
    <t>S09.DP0132+S09.DP0138+S09.DP0143+S09.DP0148=S09.DP0154</t>
  </si>
  <si>
    <t>S09.DP0133+S09.DP0139+S09.DP0144+S09.DP0149=S09.DP0155</t>
  </si>
  <si>
    <t>S09.DP0134+S09.DP0150=S09.DP0156</t>
  </si>
  <si>
    <t>S09.DP0151*0%=S09.DP0157</t>
  </si>
  <si>
    <t>S09.DP0152*20%=S09.DP0158</t>
  </si>
  <si>
    <t>S09.DP0153*50%=S09.DP0159</t>
  </si>
  <si>
    <t>S09.DP0154*100%=S09.DP0160</t>
  </si>
  <si>
    <t>S09.DP0155*150%=S09.DP0161</t>
  </si>
  <si>
    <t>S09.DP0135+S09.DP0136+S09.DP0137+S09.DP0138+S09.DP0139=0</t>
  </si>
  <si>
    <t>S09.DP0140+S09.DP0141+S09.DP0142+S09.DP0143+S09.DP0144=0</t>
  </si>
  <si>
    <t>S09.DP0163+S09.DP0164+S09.DP0165+S09.DP0166=S09.DP0167</t>
  </si>
  <si>
    <t>S09.DP0168+S09.DP0169+S09.DP0170+S09.DP0171=S09.DP0172</t>
  </si>
  <si>
    <t>S09.DP0173+S09.DP0174+S09.DP0175+S09.DP0176=S09.DP0177</t>
  </si>
  <si>
    <t>S09.DP0188+S09.DP0189+S09.DP0190+S09.DP0191+S09.DP0192=S09.DP0193</t>
  </si>
  <si>
    <t>S09.DP0194+S09.DP0195+S09.DP0196+S09.DP0197+S09.DP0198=S09.DP0199</t>
  </si>
  <si>
    <t>S09.DP0200+S09.DP0201+S09.DP0202+S09.DP0203+S09.DP0204=S09.DP0205</t>
  </si>
  <si>
    <t>S09.DP0178+S09.DP0183+S09.DP0188=S09.DP0194</t>
  </si>
  <si>
    <t>S09.DP0173+S09.DP0179+S09.DP0184+S09.DP0189=S09.DP0195</t>
  </si>
  <si>
    <t>S09.DP0174+S09.DP0180+S09.DP0185+S09.DP0190=S09.DP0196</t>
  </si>
  <si>
    <t>S09.DP0175+S09.DP0181+S09.DP0186+S09.DP0191=S09.DP0197</t>
  </si>
  <si>
    <t>S09.DP0176+S09.DP0182+S09.DP0187+S09.DP0192=S09.DP0198</t>
  </si>
  <si>
    <t>S09.DP0177+S09.DP0193=S09.DP0199</t>
  </si>
  <si>
    <t>S09.DP0194*0%=S09.DP0200</t>
  </si>
  <si>
    <t>S09.DP0195*20%=S09.DP0201</t>
  </si>
  <si>
    <t>S09.DP0196*50%=S09.DP0202</t>
  </si>
  <si>
    <t>S09.DP0197*100%=S09.DP0203</t>
  </si>
  <si>
    <t>S09.DP0198*150%=S09.DP0204</t>
  </si>
  <si>
    <t>S09.DP0178+S09.DP0179+S09.DP0180+S09.DP0181+S09.DP0182=0</t>
  </si>
  <si>
    <t>S09.DP0183+S09.DP0184+S09.DP0185+S09.DP0186+S09.DP0187=0</t>
  </si>
  <si>
    <t>S09.DP0005+S09.DP0048+S09.DP0086+S09.DP0129+S09.DP0172=S09.DP0206</t>
  </si>
  <si>
    <t>S09.DP0010+S09.DP0053+S09.DP0091+S09.DP0134+S09.DP0177=S09.DP0207</t>
  </si>
  <si>
    <t>S09.DP0038+S09.DP0081+S09.DP0119+S09.DP0162+S09.DP0205=S09.DP0208</t>
  </si>
  <si>
    <t>Schedule 9A</t>
  </si>
  <si>
    <t>S09A.DP0001+S09A.DP0002+S09A.DP0003+S09A.DP0004=S09A.DP0005</t>
  </si>
  <si>
    <t>S09A.DP0006+S09A.DP0007+S09A.DP0008+S09A.DP0009=S09A.DP0010</t>
  </si>
  <si>
    <t>S09A.DP0021+S09A.DP0022+S09A.DP0023+S09A.DP0024+S09A.DP0025=S09A.DP0026</t>
  </si>
  <si>
    <t>S09A.DP0027+S09A.DP0028+S09A.DP0029+S09A.DP0030+S09A.DP0031=S09A.DP0032</t>
  </si>
  <si>
    <t>S09A.DP0033+S09A.DP0034+S09A.DP0035+S09A.DP0036+S09A.DP0037=S09A.DP0038</t>
  </si>
  <si>
    <t>S09A.DP0011+S09A.DP0016+S09A.DP0021=S09A.DP0027</t>
  </si>
  <si>
    <t>S09A.DP0006+S09A.DP0012+S09A.DP0017+S09A.DP0022=S09A.DP0028</t>
  </si>
  <si>
    <t>S09A.DP0007+S09A.DP0013+S09A.DP0018+S09A.DP0023=S09A.DP0029</t>
  </si>
  <si>
    <t>S09A.DP0008+S09A.DP0014+S09A.DP0019+S09A.DP0024=S09A.DP0030</t>
  </si>
  <si>
    <t>S09A.DP0009+S09A.DP0015+S09A.DP0020+S09A.DP0025=S09A.DP0031</t>
  </si>
  <si>
    <t>S09A.DP0010+S09A.DP0026=S09A.DP0032</t>
  </si>
  <si>
    <t>S09A.DP0027*0%=S09A.DP0033</t>
  </si>
  <si>
    <t>S09A.DP0028*20%=S09A.DP0034</t>
  </si>
  <si>
    <t>S09A.DP0029*50%=S09A.DP0035</t>
  </si>
  <si>
    <t>S09A.DP0030*100%=S09A.DP0036</t>
  </si>
  <si>
    <t>S09A.DP0031*150%=S09A.DP0037</t>
  </si>
  <si>
    <t>S09A.DP0011+S09A.DP0012+S09A.DP0013+S09A.DP0014+S09A.DP0015=0</t>
  </si>
  <si>
    <t>S09A.DP0016+S09A.DP0017+S09A.DP0018+S09A.DP0019+S09A.DP0020=0</t>
  </si>
  <si>
    <t>S09A.DP0039+S09A.DP0040+S09A.DP0041+S09A.DP0042=S09A.DP0043</t>
  </si>
  <si>
    <t>S09A.DP0044+S09A.DP0045+S09A.DP0046+S09A.DP0047=S09A.DP0048</t>
  </si>
  <si>
    <t>S09A.DP0049+S09A.DP0050+S09A.DP0051+S09A.DP0052=S09A.DP0053</t>
  </si>
  <si>
    <t>S09A.DP0064+S09A.DP0065+S09A.DP0066+S09A.DP0067+S09A.DP0068=S09A.DP0069</t>
  </si>
  <si>
    <t>S09A.DP0070+S09A.DP0071+S09A.DP0072+S09A.DP0073+S09A.DP0074=S09A.DP0075</t>
  </si>
  <si>
    <t>S09A.DP0076+S09A.DP0077+S09A.DP0078+S09A.DP0079+S09A.DP0080=S09A.DP0081</t>
  </si>
  <si>
    <t>Validate the net exposure of the undrawn portion for the 0% risk weighted.</t>
  </si>
  <si>
    <t>S09A.DP0054+S09A.DP0059+S09A.DP0064=S09A.DP0070</t>
  </si>
  <si>
    <t>Validate the net exposure of the undrawn portion for the 20% risk weighted.</t>
  </si>
  <si>
    <t>S09A.DP0049+S09A.DP0055+S09A.DP0060+S09A.DP0065=S09A.DP0071</t>
  </si>
  <si>
    <t>Validate the net exposure of the undrawn portion for the 50% risk weighted.</t>
  </si>
  <si>
    <t>S09A.DP0050+S09A.DP0056+S09A.DP0061+S09A.DP0066=S09A.DP0072</t>
  </si>
  <si>
    <t>Validate the net exposure of the undrawn portion for the 100% risk weighted.</t>
  </si>
  <si>
    <t>S09A.DP0051+S09A.DP0057+S09A.DP0062+S09A.DP0067=S09A.DP0073</t>
  </si>
  <si>
    <t>Validate the net exposure of the undrawn portion for the 150% risk weighted.</t>
  </si>
  <si>
    <t>S09A.DP0052+S09A.DP0058+S09A.DP0063+S09A.DP0068=S09A.DP0074</t>
  </si>
  <si>
    <t>Validate the total net exposure for the undrawn portion.</t>
  </si>
  <si>
    <t>S09A.DP0053+S09A.DP0069=S09A.DP0075</t>
  </si>
  <si>
    <t>S09A.DP0070*0%=S09A.DP0076</t>
  </si>
  <si>
    <t>S09A.DP0071*20%=S09A.DP0077</t>
  </si>
  <si>
    <t>S09A.DP0072*50%=S09A.DP0078</t>
  </si>
  <si>
    <t>S09A.DP0073*100%=S09A.DP0079</t>
  </si>
  <si>
    <t>S09A.DP0074*150%=S09A.DP0080</t>
  </si>
  <si>
    <t>S09A.DP0054+S09A.DP0055+S09A.DP0056+S09A.DP0057+S09A.DP0058=0</t>
  </si>
  <si>
    <t>S09A.DP0059+S09A.DP0060+S09A.DP0061+S09A.DP0062+S09A.DP0063=0</t>
  </si>
  <si>
    <t>S09A.DP0082+S09A.DP0083+S09A.DP0084+S09A.DP0085=S09A.DP0086</t>
  </si>
  <si>
    <t>S09A.DP0087+S09A.DP0088+S09A.DP0089+S09A.DP0090=S09A.DP0091</t>
  </si>
  <si>
    <t>S09A.DP0102+S09A.DP0103+S09A.DP0104+S09A.DP0105+S09A.DP0106=S09A.DP0107</t>
  </si>
  <si>
    <t>S09A.DP0108+S09A.DP0109+S09A.DP0110+S09A.DP0111+S09A.DP0112=S09A.DP0113</t>
  </si>
  <si>
    <t>S09A.DP0114+S09A.DP0115+S09A.DP0116+S09A.DP0117+S09A.DP0118=S09A.DP0119</t>
  </si>
  <si>
    <t>S09A.DP0092+S09A.DP0097+S09A.DP0102=S09A.DP0108</t>
  </si>
  <si>
    <t>S09A.DP0087+S09A.DP0093+S09A.DP0098+S09A.DP0103=S09A.DP0109</t>
  </si>
  <si>
    <t>S09A.DP0088+S09A.DP0094+S09A.DP0099+S09A.DP0104=S09A.DP0110</t>
  </si>
  <si>
    <t>S09A.DP0089+S09A.DP0095+S09A.DP0100+S09A.DP0105=S09A.DP0111</t>
  </si>
  <si>
    <t>S09A.DP0090+S09A.DP0096+S09A.DP0101+S09A.DP0106=S09A.DP0112</t>
  </si>
  <si>
    <t>S09A.DP0091+S09A.DP0107=S09A.DP0113</t>
  </si>
  <si>
    <t>S09A.DP0109*20%=S09A.DP0115</t>
  </si>
  <si>
    <t>S09A.DP0110*50%=S09A.DP0116</t>
  </si>
  <si>
    <t>S09A.DP0111*100%=S09A.DP0117</t>
  </si>
  <si>
    <t>S09A.DP0112*150%=S09A.DP0118</t>
  </si>
  <si>
    <t>S09A.DP0092+S09A.DP0093+S09A.DP0094+S09A.DP0095+S09A.DP0096=0</t>
  </si>
  <si>
    <t>S09A.DP0097+S09A.DP0098+S09A.DP0099+S09A.DP0100+S09A.DP0101=0</t>
  </si>
  <si>
    <t>S09A.DP0120+S09A.DP0121+S09A.DP0122+S09A.DP0123=S09A.DP0124</t>
  </si>
  <si>
    <t>S09A.DP0125+S09A.DP0126+S09A.DP0127+S09A.DP0128=S09A.DP0129</t>
  </si>
  <si>
    <t>S09A.DP0130+S09A.DP0131+S09A.DP0132+S09A.DP0133=S09A.DP0134</t>
  </si>
  <si>
    <t>S09A.DP0145+S09A.DP0146+S09A.DP0147+S09A.DP0148+S09A.DP0149=S09A.DP0150</t>
  </si>
  <si>
    <t>S09A.DP0151+S09A.DP0152+S09A.DP0153+S09A.DP0154+S09A.DP0155=S09A.DP0156</t>
  </si>
  <si>
    <t>S09A.DP0157+S09A.DP0158+S09A.DP0159+S09A.DP0160+S09A.DP0161=S09A.DP0162</t>
  </si>
  <si>
    <t>S09A.DP0135+S09A.DP0140+S09A.DP0145=S09A.DP0151</t>
  </si>
  <si>
    <t>S09A.DP0130+S09A.DP0136+S09A.DP0141+S09A.DP0146=S09A.DP0152</t>
  </si>
  <si>
    <t>S09A.DP0131+S09A.DP0137+S09A.DP0142+S09A.DP0147=S09A.DP0153</t>
  </si>
  <si>
    <t>S09A.DP0132+S09A.DP0138+S09A.DP0143+S09A.DP0148=S09A.DP0154</t>
  </si>
  <si>
    <t>S09A.DP0133+S09A.DP0139+S09A.DP0144+S09A.DP0149=S09A.DP0155</t>
  </si>
  <si>
    <t>S09A.DP0134+S09A.DP0150=S09A.DP0156</t>
  </si>
  <si>
    <t>S09A.DP0151*0%=S09A.DP0157</t>
  </si>
  <si>
    <t>S09A.DP0152*20%=S09A.DP0158</t>
  </si>
  <si>
    <t>S09A.DP0153*50%=S09A.DP0159</t>
  </si>
  <si>
    <t>S09A.DP0154*100%=S09A.DP0160</t>
  </si>
  <si>
    <t>S09A.DP0155*150%=S09A.DP0161</t>
  </si>
  <si>
    <t>S09A.DP0135+S09A.DP0136+S09A.DP0137+S09A.DP0138+S09A.DP0139=0</t>
  </si>
  <si>
    <t>S09A.DP0140+S09A.DP0141+S09A.DP0142+S09A.DP0143+S09A.DP0144=0</t>
  </si>
  <si>
    <t>S09A.DP0163+S09A.DP0164+S09A.DP0165+S09A.DP0166=S09A.DP0167</t>
  </si>
  <si>
    <t>S09A.DP0168+S09A.DP0169+S09A.DP0170+S09A.DP0171=S09A.DP0172</t>
  </si>
  <si>
    <t>S09A.DP0173+S09A.DP0174+S09A.DP0175+S09A.DP0176=S09A.DP0177</t>
  </si>
  <si>
    <t>S09A.DP0188+S09A.DP0189+S09A.DP0190+S09A.DP0191+S09A.DP0192=S09A.DP0193</t>
  </si>
  <si>
    <t>S09A.DP0194+S09A.DP0195+S09A.DP0196+S09A.DP0197+S09A.DP0198=S09A.DP0199</t>
  </si>
  <si>
    <t>S09A.DP0200+S09A.DP0201+S09A.DP0202+S09A.DP0203+S09A.DP0204=S09A.DP0205</t>
  </si>
  <si>
    <t>S09A.DP0178+S09A.DP0183+S09A.DP0188=S09A.DP0194</t>
  </si>
  <si>
    <t>S09A.DP0173+S09A.DP0179+S09A.DP0184+S09A.DP0189=S09A.DP0195</t>
  </si>
  <si>
    <t>S09A.DP0174+S09A.DP0180+S09A.DP0185+S09A.DP0190=S09A.DP0196</t>
  </si>
  <si>
    <t>S09A.DP0175+S09A.DP0181+S09A.DP0186+S09A.DP0191=S09A.DP0197</t>
  </si>
  <si>
    <t>S09A.DP0176+S09A.DP0182+S09A.DP0187+S09A.DP0192=S09A.DP0198</t>
  </si>
  <si>
    <t>S09A.DP0177+S09A.DP0193=S09A.DP0199</t>
  </si>
  <si>
    <t>S09A.DP0194*0%=S09A.DP0200</t>
  </si>
  <si>
    <t>S09A.DP0195*20%=S09A.DP0201</t>
  </si>
  <si>
    <t>S09A.DP0196*50%=S09A.DP0202</t>
  </si>
  <si>
    <t>Validate the Risk Weighted Assets for the 100% risk weight for theother off-balance sheet portion.</t>
  </si>
  <si>
    <t>S09A.DP0197*100%=S09A.DP0203</t>
  </si>
  <si>
    <t>S09A.DP0198*150%=S09A.DP0204</t>
  </si>
  <si>
    <t>S09A.DP0178+S09A.DP0179+S09A.DP0180+S09A.DP0181+S09A.DP0182=0</t>
  </si>
  <si>
    <t>S09A.DP0183+S09A.DP0184+S09A.DP0185+S09A.DP0186+S09A.DP0187=0</t>
  </si>
  <si>
    <t>S09A.DP0005+S09A.DP0048+S09A.DP0086+S09A.DP0129+S09A.DP0172=S09A.DP0206</t>
  </si>
  <si>
    <t>S09A.DP0010+S09A.DP0053+S09A.DP0091+S09A.DP0134+S09A.DP0177=S09A.DP0207</t>
  </si>
  <si>
    <t>S09A.DP0038+S09A.DP0081+S09A.DP0119+S09A.DP0162+S09A.DP0205=S09A.DP0208</t>
  </si>
  <si>
    <t>Schedule 10</t>
  </si>
  <si>
    <t>S10.DP0001+S10.DP0002+S10.DP0003=S10.DP0004</t>
  </si>
  <si>
    <t>S10.DP0005+S10.DP0006+S10.DP0007=S10.DP0008</t>
  </si>
  <si>
    <t>S10.DP0017+S10.DP0018+S10.DP0019+S10.DP0020=S10.DP0021</t>
  </si>
  <si>
    <t>S10.DP0022+S10.DP0023+S10.DP0024+S10.DP0025=S10.DP0026</t>
  </si>
  <si>
    <t>S10.DP0027+S10.DP0028+S10.DP0029+S10.DP0030=S10.DP0031</t>
  </si>
  <si>
    <t>S10.DP0009+S10.DP0013+S10.DP0017=S10.DP0022</t>
  </si>
  <si>
    <t>S10.DP0005+S10.DP0010+S10.DP0014+S10.DP0018=S10.DP0023</t>
  </si>
  <si>
    <t>S10.DP0006+S10.DP0011+S10.DP0015+S10.DP0019=S10.DP0024</t>
  </si>
  <si>
    <t>S10.DP0007+S10.DP0012+S10.DP0016+S10.DP0020=S10.DP0025</t>
  </si>
  <si>
    <t>S10.DP0008+S10.DP0021=S10.DP0026</t>
  </si>
  <si>
    <t>S10.DP0022*0%=S10.DP0027</t>
  </si>
  <si>
    <t>S10.DP0023*50%=S10.DP0028</t>
  </si>
  <si>
    <t>S10.DP0024*100%=S10.DP0029</t>
  </si>
  <si>
    <t>S10.DP0025*150%=S10.DP0030</t>
  </si>
  <si>
    <t>S10.DP0009+S10.DP0010+S10.DP0011+S10.DP0012=0</t>
  </si>
  <si>
    <t>S10.DP0013+S10.DP0014+S10.DP0015+S10.DP0016=0</t>
  </si>
  <si>
    <t>S10.DP0032+S10.DP0033+S10.DP0034=S10.DP0035</t>
  </si>
  <si>
    <t>S10.DP0036+S10.DP0037+S10.DP0038=S10.DP0039</t>
  </si>
  <si>
    <t>S10.DP0040+S10.DP0041+S10.DP0042=S10.DP0043</t>
  </si>
  <si>
    <t>S10.DP0052+S10.DP0053+S10.DP0054+S10.DP0055=S10.DP0056</t>
  </si>
  <si>
    <t>S10.DP0057+S10.DP0058+S10.DP0059+S10.DP0060=S10.DP0061</t>
  </si>
  <si>
    <t>S10.DP0062+S10.DP0063+S10.DP0064+S10.DP0065=S10.DP0066</t>
  </si>
  <si>
    <t>S10.DP0044+S10.DP0048+S10.DP0052=S10.DP0057</t>
  </si>
  <si>
    <t>S10.DP0040+S10.DP0045+S10.DP0049+S10.DP0053=S10.DP0058</t>
  </si>
  <si>
    <t>S10.DP0041+S10.DP0046+S10.DP0050+S10.DP0054=S10.DP0059</t>
  </si>
  <si>
    <t>S10.DP0042+S10.DP0047+S10.DP0051+S10.DP0055=S10.DP0060</t>
  </si>
  <si>
    <t>S10.DP0043+S10.DP0056=S10.DP0061</t>
  </si>
  <si>
    <t>S10.DP0057*0%=S10.DP0062</t>
  </si>
  <si>
    <t>S10.DP0058*50%=S10.DP0063</t>
  </si>
  <si>
    <t>S10.DP0059*100%=S10.DP0064</t>
  </si>
  <si>
    <t>S10.DP0060*150%=S10.DP0065</t>
  </si>
  <si>
    <t>S10.DP0044+S10.DP0045+S10.DP0046+S10.DP0047=0</t>
  </si>
  <si>
    <t>S10.DP0048+S10.DP0049+S10.DP0050+S10.DP0051=0</t>
  </si>
  <si>
    <t>S10.DP0067+S10.DP0068+S10.DP0069=S10.DP0070</t>
  </si>
  <si>
    <t>S10.DP0071+S10.DP0072+S10.DP0073=S10.DP0074</t>
  </si>
  <si>
    <t>S10.DP0075+S10.DP0076+S10.DP0077=S10.DP0078</t>
  </si>
  <si>
    <t>S10.DP0087+S10.DP0088+S10.DP0089+S10.DP0090=S10.DP0091</t>
  </si>
  <si>
    <t>S10.DP0092+S10.DP0093+S10.DP0094+S10.DP0095=S10.DP0096</t>
  </si>
  <si>
    <t>S10.DP0097+S10.DP0098+S10.DP0099+S10.DP0100=S10.DP0101</t>
  </si>
  <si>
    <t>S10.DP0079+S10.DP0083+S10.DP0087=S10.DP0092</t>
  </si>
  <si>
    <t>S10.DP0075+S10.DP0080+S10.DP0084+S10.DP0088=S10.DP0093</t>
  </si>
  <si>
    <t>S10.DP0076+S10.DP0081+S10.DP0085+S10.DP0089=S10.DP0094</t>
  </si>
  <si>
    <t>S10.DP0077+S10.DP0082+S10.DP0086+S10.DP0090=S10.DP0095</t>
  </si>
  <si>
    <t>S10.DP0078+S10.DP0091=S10.DP0096</t>
  </si>
  <si>
    <t>S10.DP0092*0%=S10.DP0097</t>
  </si>
  <si>
    <t>S10.DP0093*50%=S10.DP0098</t>
  </si>
  <si>
    <t>S10.DP0094*100%=S10.DP0099</t>
  </si>
  <si>
    <t>S10.DP0095*150%=S10.DP0100</t>
  </si>
  <si>
    <t>S10.DP0079+S10.DP0080+S10.DP0081+S10.DP0082=0</t>
  </si>
  <si>
    <t>S10.DP0083+S10.DP0084+S10.DP0085+S10.DP0086=0</t>
  </si>
  <si>
    <t>Validate the total gross exposure for the drawn, undrawn and other off-balance sheet portions for the schedule</t>
  </si>
  <si>
    <t>S10.DP0004+S10.DP0039+S10.DP0074=S10.DP0102</t>
  </si>
  <si>
    <t>Validate the total net exposure for the drawn, undrawn and other off-balance sheet portions for the schedule</t>
  </si>
  <si>
    <t>S10.DP0008+S10.DP0043+S10.DP0078=S10.DP0103</t>
  </si>
  <si>
    <t>Validate the total risk weighted assets for the drawn, undrawn and other off-balance sheet portions for the schedule</t>
  </si>
  <si>
    <t>S10.DP0031+S10.DP0066+S10.DP0101=S10.DP0104</t>
  </si>
  <si>
    <t>Schedule 11</t>
  </si>
  <si>
    <t>S11.DP0001+S11.DP0002+S11.DP0003+S11.DP0004=S11.DP0005</t>
  </si>
  <si>
    <t>S11.DP0006+S11.DP0007+S11.DP0008+S11.DP0009=S11.DP0010</t>
  </si>
  <si>
    <t>S11.DP0021+S11.DP0022+S11.DP0023+S11.DP0024+S11.DP0025=S11.DP0026</t>
  </si>
  <si>
    <t>S11.DP0027+S11.DP0028+S11.DP0029+S11.DP0030+S11.DP0031=S11.DP0032</t>
  </si>
  <si>
    <t>S11.DP0033+S11.DP0034+S11.DP0035+S11.DP0036+S11.DP0037=S11.DP0038</t>
  </si>
  <si>
    <t>S11.DP0011+S11.DP0016+S11.DP0021=S11.DP0027</t>
  </si>
  <si>
    <t>Validate the net exposure (after CRM) of the drawn portion for the 35% risk weighted.</t>
  </si>
  <si>
    <t>S11.DP0006+S11.DP0012+S11.DP0017+S11.DP0022=S11.DP0028</t>
  </si>
  <si>
    <t>S11.DP0007+S11.DP0013+S11.DP0018+S11.DP0023=S11.DP0029</t>
  </si>
  <si>
    <t>Validate the net exposure (after CRM) of the drawn portion for the 75% risk weighted.</t>
  </si>
  <si>
    <t>S11.DP0008+S11.DP0014+S11.DP0019+S11.DP0024=S11.DP0030</t>
  </si>
  <si>
    <t>S11.DP0009+S11.DP0015+S11.DP0020+S11.DP0025=S11.DP0031</t>
  </si>
  <si>
    <t>S11.DP0010+S11.DP0026=S11.DP0032</t>
  </si>
  <si>
    <t>S11.DP0027*0%=S11.DP0033</t>
  </si>
  <si>
    <t>Validate the Risk Weighted Assets for the 35% risk weight for the drawn portion.</t>
  </si>
  <si>
    <t>S11.DP0028*35%=S11.DP0034</t>
  </si>
  <si>
    <t>S11.DP0029*50%=S11.DP0035</t>
  </si>
  <si>
    <t>Validate the Risk Weighted Assets for the 75% risk weight for the drawn portion.</t>
  </si>
  <si>
    <t>S11.DP0030*75%=S11.DP0036</t>
  </si>
  <si>
    <t>S11.DP0031*100%=S11.DP0037</t>
  </si>
  <si>
    <t>S11.DP0011+S11.DP0012+S11.DP0013+S11.DP0014+S11.DP0015=0</t>
  </si>
  <si>
    <t>S11.DP0016+S11.DP0017+S11.DP0018+S11.DP0019+S11.DP0020=0</t>
  </si>
  <si>
    <t>S11.DP0039+S11.DP0040+S11.DP0041+S11.DP0042=S11.DP0043</t>
  </si>
  <si>
    <t>S11.DP0044+S11.DP0045+S11.DP0046+S11.DP0047=S11.DP0048</t>
  </si>
  <si>
    <t>S11.DP0049+S11.DP0050+S11.DP0051+S11.DP0052=S11.DP0053</t>
  </si>
  <si>
    <t>S11.DP0064+S11.DP0065+S11.DP0066+S11.DP0067+S11.DP0068=S11.DP0069</t>
  </si>
  <si>
    <t>S11.DP0070+S11.DP0071+S11.DP0072+S11.DP0073+S11.DP0074=S11.DP0075</t>
  </si>
  <si>
    <t>S11.DP0076+S11.DP0077+S11.DP0078+S11.DP0079+S11.DP0080=S11.DP0081</t>
  </si>
  <si>
    <t>S11.DP0054+S11.DP0059+S11.DP0064=S11.DP0070</t>
  </si>
  <si>
    <t>Validate the net exposure (after CRM) of the undrawn portion for the 35% risk weighted.</t>
  </si>
  <si>
    <t>S11.DP0049+S11.DP0055+S11.DP0060+S11.DP0065=S11.DP0071</t>
  </si>
  <si>
    <t>S11.DP0050+S11.DP0056+S11.DP0061+S11.DP0066=S11.DP0072</t>
  </si>
  <si>
    <t>Validate the net exposure (after CRM) of the undrawn portion for the 75% risk weighted.</t>
  </si>
  <si>
    <t>S11.DP0051+S11.DP0057+S11.DP0062+S11.DP0067=S11.DP0073</t>
  </si>
  <si>
    <t>S11.DP0052+S11.DP0058+S11.DP0063+S11.DP0068=S11.DP0074</t>
  </si>
  <si>
    <t>S11.DP0053+S11.DP0069=S11.DP0075</t>
  </si>
  <si>
    <t>S11.DP0070*0%=S11.DP0076</t>
  </si>
  <si>
    <t>Validate the Risk Weighted Assets for the 35% risk weight for the undrawn portion.</t>
  </si>
  <si>
    <t>S11.DP0071*35%=S11.DP0077</t>
  </si>
  <si>
    <t>S11.DP0072*50%=S11.DP0078</t>
  </si>
  <si>
    <t>Validate the Risk Weighted Assets for the 75% risk weight for the undrawn portion.</t>
  </si>
  <si>
    <t>S11.DP0073*75%=S11.DP0079</t>
  </si>
  <si>
    <t>S11.DP0074*100%=S11.DP0080</t>
  </si>
  <si>
    <t>S11.DP0054+S11.DP0055+S11.DP0056+S11.DP0057+S11.DP0058=0</t>
  </si>
  <si>
    <t>S11.DP0059+S11.DP0060+S11.DP0061+S11.DP0062+S11.DP0063=0</t>
  </si>
  <si>
    <t>Validate the total gross exposure for the drawn and undrawn portions for the schedule</t>
  </si>
  <si>
    <t>S11.DP0005+S11.DP0048=S11.DP0082</t>
  </si>
  <si>
    <t>Validate the total net exposure for the drawn and undrawn portions for the schedule</t>
  </si>
  <si>
    <t>S11.DP0010+S11.DP0053=S11.DP0083</t>
  </si>
  <si>
    <t>Validate the total risk weighted assets for the drawn and undrawn portions for the schedule</t>
  </si>
  <si>
    <t>S11.DP0038+S11.DP0081=S11.DP0084</t>
  </si>
  <si>
    <t xml:space="preserve">Schedule 12 </t>
  </si>
  <si>
    <t>S12.DP0001+S12.DP0002+S12.DP0003+S12.DP0004=S12.DP0005</t>
  </si>
  <si>
    <t>S12.DP0006+S12.DP0007+S12.DP0008+S12.DP0009=S12.DP0010</t>
  </si>
  <si>
    <t>S12.DP0021+S12.DP0022+S12.DP0023+S12.DP0024+S12.DP0025=S12.DP0026</t>
  </si>
  <si>
    <t>S12.DP0027+S12.DP0028+S12.DP0029+S12.DP0030+S12.DP0031=S12.DP0032</t>
  </si>
  <si>
    <t>S12.DP0033+S12.DP0034+S12.DP0035+S12.DP0036+S12.DP0037=S12.DP0038</t>
  </si>
  <si>
    <t>S12.DP0011+S12.DP0016+S12.DP0021=S12.DP0027</t>
  </si>
  <si>
    <t>S12.DP0006+S12.DP0012+S12.DP0017+S12.DP0022=S12.DP0028</t>
  </si>
  <si>
    <t>S12.DP0007+S12.DP0013+S12.DP0018+S12.DP0023=S12.DP0029</t>
  </si>
  <si>
    <t>S12.DP0008+S12.DP0014+S12.DP0019+S12.DP0024=S12.DP0030</t>
  </si>
  <si>
    <t>S12.DP0009+S12.DP0015+S12.DP0020+S12.DP0025=S12.DP0031</t>
  </si>
  <si>
    <t>S12.DP0010+S12.DP0026=S12.DP0032</t>
  </si>
  <si>
    <t>S12.DP0027*0%=S12.DP0033</t>
  </si>
  <si>
    <t>S12.DP0028*50%=S12.DP0034</t>
  </si>
  <si>
    <t>S12.DP0029*75%=S12.DP0035</t>
  </si>
  <si>
    <t>S12.DP0030*100%=S12.DP0036</t>
  </si>
  <si>
    <t>S12.DP0031*150%=S12.DP0037</t>
  </si>
  <si>
    <t>S12.DP0011+S12.DP0012+S12.DP0013+S12.DP0014+S12.DP0015=0</t>
  </si>
  <si>
    <t>S12.DP0016+S12.DP0017+S12.DP0018+S12.DP0019+S12.DP0020=0</t>
  </si>
  <si>
    <t>S12.DP0039+S12.DP0040+S12.DP0041+S12.DP0042=S12.DP0043</t>
  </si>
  <si>
    <t>S12.DP0044+S12.DP0045+S12.DP0046+S12.DP0047=S12.DP0048</t>
  </si>
  <si>
    <t>S12.DP0049+S12.DP0050+S12.DP0051+S12.DP0052=S12.DP0053</t>
  </si>
  <si>
    <t>S12.DP0064+S12.DP0065+S12.DP0066+S12.DP0067+S12.DP0068=S12.DP0069</t>
  </si>
  <si>
    <t>S12.DP0070+S12.DP0071+S12.DP0072+S12.DP0073+S12.DP0074=S12.DP0075</t>
  </si>
  <si>
    <t>S12.DP0076+S12.DP0077+S12.DP0078+S12.DP0079+S12.DP0080=S12.DP0081</t>
  </si>
  <si>
    <t>S12.DP0054+S12.DP0059+S12.DP0064=S12.DP0070</t>
  </si>
  <si>
    <t>S12.DP0049+S12.DP0055+S12.DP0060+S12.DP0065=S12.DP0071</t>
  </si>
  <si>
    <t>S12.DP0050+S12.DP0056+S12.DP0061+S12.DP0066=S12.DP0072</t>
  </si>
  <si>
    <t>S12.DP0051+S12.DP0057+S12.DP0062+S12.DP0067=S12.DP0073</t>
  </si>
  <si>
    <t>S12.DP0052+S12.DP0058+S12.DP0063+S12.DP0068=S12.DP0074</t>
  </si>
  <si>
    <t>S12.DP0053+S12.DP0069=S12.DP0075</t>
  </si>
  <si>
    <t>S12.DP0070*0%=S12.DP0076</t>
  </si>
  <si>
    <t>S12.DP0071*50%=S12.DP0077</t>
  </si>
  <si>
    <t>S12.DP0072*75%=S12.DP0078</t>
  </si>
  <si>
    <t>S12.DP0073*100%=S12.DP0079</t>
  </si>
  <si>
    <t>S12.DP0074*150%=S12.DP0080</t>
  </si>
  <si>
    <t>S12.DP0054+S12.DP0055+S12.DP0056+S12.DP0057+S12.DP0058=0</t>
  </si>
  <si>
    <t>S12.DP0059+S12.DP0060+S12.DP0061+S12.DP0062+S12.DP0063=0</t>
  </si>
  <si>
    <t>S12.DP0082+S12.DP0083+S12.DP0084+S12.DP0085=S12.DP0086</t>
  </si>
  <si>
    <t>S12.DP0087+S12.DP0088+S12.DP0089+S12.DP0090=S12.DP0091</t>
  </si>
  <si>
    <t>S12.DP0092+S12.DP0093+S12.DP0094+S12.DP0095=S12.DP0096</t>
  </si>
  <si>
    <t>S12.DP0107+S12.DP0108+S12.DP0109+S12.DP0110+S12.DP0111=S12.DP0112</t>
  </si>
  <si>
    <t>S12.DP0113+S12.DP0114+S12.DP0115+S12.DP0116+S12.DP0117=S12.DP0118</t>
  </si>
  <si>
    <t>S12.DP0119+S12.DP0120+S12.DP0121+S12.DP0122+S12.DP0123=S12.DP0124</t>
  </si>
  <si>
    <t>S12.DP0097+S12.DP0102+S12.DP0107=S12.DP0113</t>
  </si>
  <si>
    <t>S12.DP0092+S12.DP0098+S12.DP0103+S12.DP0108=S12.DP0114</t>
  </si>
  <si>
    <t>Validate the net exposure (after CRM) of the other off-balance sheet portion for the 75% risk weighted.</t>
  </si>
  <si>
    <t>S12.DP0093+S12.DP0099+S12.DP0104+S12.DP0109=S12.DP0115</t>
  </si>
  <si>
    <t>S12.DP0094+S12.DP0100+S12.DP0105+S12.DP0110=S12.DP0116</t>
  </si>
  <si>
    <t>S12.DP0095+S12.DP0101+S12.DP0106+S12.DP0111=S12.DP0117</t>
  </si>
  <si>
    <t>S12.DP0096+S12.DP0112=S12.DP0118</t>
  </si>
  <si>
    <t>S12.DP0113*0%=S12.DP0119</t>
  </si>
  <si>
    <t>S12.DP0114*50%=S12.DP0120</t>
  </si>
  <si>
    <t>Validate the Risk Weighted Assets for the 75% risk weight for the other off-balance sheet portion.</t>
  </si>
  <si>
    <t>S12.DP0115*75%=S12.DP0121</t>
  </si>
  <si>
    <t>S12.DP0116*100%=S12.DP0122</t>
  </si>
  <si>
    <t>S12.DP0117*150%=S12.DP0123</t>
  </si>
  <si>
    <t>S12.DP0097+S12.DP0098+S12.DP0099+S12.DP0100+S12.DP0101=0</t>
  </si>
  <si>
    <t>S12.DP0102+S12.DP0103+S12.DP0104+S12.DP0105+S12.DP0106=0</t>
  </si>
  <si>
    <t>S12.DP0005+S12.DP0048+S12.DP0091=S12.DP0125</t>
  </si>
  <si>
    <t>S12.DP0010+S12.DP0053+S12.DP0096=S12.DP0126</t>
  </si>
  <si>
    <t>S12.DP0038+S12.DP0081+S12.DP0124=S12.DP0127</t>
  </si>
  <si>
    <t>Schedule 13</t>
  </si>
  <si>
    <t>S13.DP0001+S13.DP0002+S13.DP0003+S13.DP0004=S13.DP0005</t>
  </si>
  <si>
    <t>S13.DP0006+S13.DP0007+S13.DP0008+S13.DP0009=S13.DP0010</t>
  </si>
  <si>
    <t>S13.DP0021+S13.DP0022+S13.DP0023+S13.DP0024+S13.DP0025=S13.DP0026</t>
  </si>
  <si>
    <t>S13.DP0027+S13.DP0028+S13.DP0029+S13.DP0030+S13.DP0031=S13.DP0032</t>
  </si>
  <si>
    <t>S13.DP0033+S13.DP0034+S13.DP0035+S13.DP0036+S13.DP0037=S13.DP0038</t>
  </si>
  <si>
    <t>S13.DP0011+S13.DP0016+S13.DP0021=S13.DP0027</t>
  </si>
  <si>
    <t>S13.DP0006+S13.DP0012+S13.DP0017+S13.DP0022=S13.DP0028</t>
  </si>
  <si>
    <t>S13.DP0007+S13.DP0013+S13.DP0018+S13.DP0023=S13.DP0029</t>
  </si>
  <si>
    <t>S13.DP0008+S13.DP0014+S13.DP0019+S13.DP0024=S13.DP0030</t>
  </si>
  <si>
    <t>S13.DP0009+S13.DP0015+S13.DP0020+S13.DP0025=S13.DP0031</t>
  </si>
  <si>
    <t>S13.DP0010+S13.DP0026=S13.DP0032</t>
  </si>
  <si>
    <t>S13.DP0027*0%=S13.DP0033</t>
  </si>
  <si>
    <t>S13.DP0028*50%=S13.DP0034</t>
  </si>
  <si>
    <t>S13.DP0029*75%=S13.DP0035</t>
  </si>
  <si>
    <t>S13.DP0030*100%=S13.DP0036</t>
  </si>
  <si>
    <t>S13.DP0031*150%=S13.DP0037</t>
  </si>
  <si>
    <t>S13.DP0011+S13.DP0012+S13.DP0013+S13.DP0014+S13.DP0015=0</t>
  </si>
  <si>
    <t>S13.DP0016+S13.DP0017+S13.DP0018+S13.DP0019+S13.DP0020=0</t>
  </si>
  <si>
    <t>S13.DP0039+S13.DP0040+S13.DP0041+S13.DP0042=S13.DP0043</t>
  </si>
  <si>
    <t>S13.DP0044+S13.DP0045+S13.DP0046+S13.DP0047=S13.DP0048</t>
  </si>
  <si>
    <t>S13.DP0049+S13.DP0050+S13.DP0051+S13.DP0052=S13.DP0053</t>
  </si>
  <si>
    <t>S13.DP0064+S13.DP0065+S13.DP0066+S13.DP0067+S13.DP0068=S13.DP0069</t>
  </si>
  <si>
    <t>S13.DP0070+S13.DP0071+S13.DP0072+S13.DP0073+S13.DP0074=S13.DP0075</t>
  </si>
  <si>
    <t>S13.DP0076+S13.DP0077+S13.DP0078+S13.DP0079+S13.DP0080=S13.DP0081</t>
  </si>
  <si>
    <t>S13.DP0054+S13.DP0059+S13.DP0064=S13.DP0070</t>
  </si>
  <si>
    <t>S13.DP0049+S13.DP0055+S13.DP0060+S13.DP0065=S13.DP0071</t>
  </si>
  <si>
    <t>S13.DP0050+S13.DP0056+S13.DP0061+S13.DP0066=S13.DP0072</t>
  </si>
  <si>
    <t>S13.DP0051+S13.DP0057+S13.DP0062+S13.DP0067=S13.DP0073</t>
  </si>
  <si>
    <t>S13.DP0052+S13.DP0058+S13.DP0063+S13.DP0068=S13.DP0074</t>
  </si>
  <si>
    <t>S13.DP0053+S13.DP0069=S13.DP0075</t>
  </si>
  <si>
    <t>S13.DP0070*0%=S13.DP0076</t>
  </si>
  <si>
    <t>S13.DP0071*50%=S13.DP0077</t>
  </si>
  <si>
    <t>S13.DP0072*75%=S13.DP0078</t>
  </si>
  <si>
    <t>S13.DP0073*100%=S13.DP0079</t>
  </si>
  <si>
    <t>S13.DP0074*150%=S13.DP0080</t>
  </si>
  <si>
    <t>S13.DP0054+S13.DP0055+S13.DP0056+S13.DP0057+S13.DP0058=0</t>
  </si>
  <si>
    <t>S13.DP0059+S13.DP0060+S13.DP0061+S13.DP0062+S13.DP0063=0</t>
  </si>
  <si>
    <t>S13.DP0082+S13.DP0083+S13.DP0084+S13.DP0085=S13.DP0086</t>
  </si>
  <si>
    <t>S13.DP0087+S13.DP0088+S13.DP0089+S13.DP0090=S13.DP0091</t>
  </si>
  <si>
    <t>S13.DP0102+S13.DP0103+S13.DP0104+S13.DP0105+S13.DP0106=S13.DP0107</t>
  </si>
  <si>
    <t>S13.DP0108+S13.DP0109+S13.DP0110+S13.DP0111+S13.DP0112=S13.DP0113</t>
  </si>
  <si>
    <t>S13.DP0114+S13.DP0115+S13.DP0116+S13.DP0117+S13.DP0118=S13.DP0119</t>
  </si>
  <si>
    <t>S13.DP0092+S13.DP0097+S13.DP0102=S13.DP0108</t>
  </si>
  <si>
    <t>S13.DP0087+S13.DP0093+S13.DP0098+S13.DP0103=S13.DP0109</t>
  </si>
  <si>
    <t>Validate the net exposure (after CRM) of the repo-style transactions portion for the 75% risk weighted.</t>
  </si>
  <si>
    <t>S13.DP0088+S13.DP0094+S13.DP0099+S13.DP0104=S13.DP0110</t>
  </si>
  <si>
    <t>S13.DP0089+S13.DP0095+S13.DP0100+S13.DP0105=S13.DP0111</t>
  </si>
  <si>
    <t>S13.DP0090+S13.DP0096+S13.DP0101+S13.DP0106=S13.DP0112</t>
  </si>
  <si>
    <t>S13.DP0091+S13.DP0107=S13.DP0113</t>
  </si>
  <si>
    <t>S13.DP0108*0%=S13.DP0114</t>
  </si>
  <si>
    <t>S13.DP0109*50%=S13.DP0115</t>
  </si>
  <si>
    <t>Validate the Risk Weighted Assets for the 75% risk weight for the repo-style transactions portion.</t>
  </si>
  <si>
    <t>S13.DP0110*75%=S13.DP0116</t>
  </si>
  <si>
    <t>S13.DP0111*100%=S13.DP0117</t>
  </si>
  <si>
    <t>S13.DP0112*150%=S13.DP0118</t>
  </si>
  <si>
    <t>S13.DP0092+S13.DP0093+S13.DP0094+S13.DP0095+S13.DP0096=0</t>
  </si>
  <si>
    <t>S13.DP0097+S13.DP0098+S13.DP0099+S13.DP0100+S13.DP0101=0</t>
  </si>
  <si>
    <t>S13.DP0120+S13.DP0121+S13.DP0122+S13.DP0123=S13.DP0124</t>
  </si>
  <si>
    <t>S13.DP0125+S13.DP0126+S13.DP0127+S13.DP0128=S13.DP0129</t>
  </si>
  <si>
    <t>S13.DP0130+S13.DP0131+S13.DP0132+S13.DP0133=S13.DP0134</t>
  </si>
  <si>
    <t>S13.DP0145+S13.DP0146+S13.DP0147+S13.DP0148+S13.DP0149=S13.DP0150</t>
  </si>
  <si>
    <t>S13.DP0151+S13.DP0152+S13.DP0153+S13.DP0154+S13.DP0155=S13.DP0156</t>
  </si>
  <si>
    <t>S13.DP0157+S13.DP0158+S13.DP0159+S13.DP0160+S13.DP0161=S13.DP0162</t>
  </si>
  <si>
    <t>S13.DP0135+S13.DP0140+S13.DP0145=S13.DP0151</t>
  </si>
  <si>
    <t>S13.DP0130+S13.DP0136+S13.DP0141+S13.DP0146=S13.DP0152</t>
  </si>
  <si>
    <t>Validate the net exposure (after CRM) of the derivatives portion for the 75% risk weighted.</t>
  </si>
  <si>
    <t>S13.DP0131+S13.DP0137+S13.DP0142+S13.DP0147=S13.DP0153</t>
  </si>
  <si>
    <t>S13.DP0132+S13.DP0138+S13.DP0143+S13.DP0148=S13.DP0154</t>
  </si>
  <si>
    <t>S13.DP0133+S13.DP0139+S13.DP0144+S13.DP0149=S13.DP0155</t>
  </si>
  <si>
    <t>S13.DP0134+S13.DP0150=S13.DP0156</t>
  </si>
  <si>
    <t>S13.DP0151*0%=S13.DP0157</t>
  </si>
  <si>
    <t>S13.DP0152*50%=S13.DP0158</t>
  </si>
  <si>
    <t>Validate the Risk Weighted Assets for the 75% risk weight for the derivatives portion.</t>
  </si>
  <si>
    <t>S13.DP0153*75%=S13.DP0159</t>
  </si>
  <si>
    <t>S13.DP0154*100%=S13.DP0160</t>
  </si>
  <si>
    <t>S13.DP0155*150%=S13.DP0161</t>
  </si>
  <si>
    <t>S13.DP0135+S13.DP0136+S13.DP0137+S13.DP0138+S13.DP0139=0</t>
  </si>
  <si>
    <t>S13.DP0140+S13.DP0141+S13.DP0142+S13.DP0143+S13.DP0144=0</t>
  </si>
  <si>
    <t>S13.DP0163+S13.DP0164+S13.DP0165+S13.DP0166=S13.DP0167</t>
  </si>
  <si>
    <t>S13.DP0168+S13.DP0169+S13.DP0170+S13.DP0171=S13.DP0172</t>
  </si>
  <si>
    <t>S13.DP0173+S13.DP0174+S13.DP0175+S13.DP0176=S13.DP0177</t>
  </si>
  <si>
    <t>S13.DP0188+S13.DP0189+S13.DP0190+S13.DP0191+S13.DP0192=S13.DP0193</t>
  </si>
  <si>
    <t>S13.DP0194+S13.DP0195+S13.DP0196+S13.DP0197+S13.DP0198=S13.DP0199</t>
  </si>
  <si>
    <t>S13.DP0200+S13.DP0201+S13.DP0202+S13.DP0203+S13.DP0204=S13.DP0205</t>
  </si>
  <si>
    <t>S13.DP0178+S13.DP0183+S13.DP0188=S13.DP0194</t>
  </si>
  <si>
    <t>S13.DP0173+S13.DP0179+S13.DP0184+S13.DP0189=S13.DP0195</t>
  </si>
  <si>
    <t>S13.DP0174+S13.DP0180+S13.DP0185+S13.DP0190=S13.DP0196</t>
  </si>
  <si>
    <t>S13.DP0175+S13.DP0181+S13.DP0186+S13.DP0191=S13.DP0197</t>
  </si>
  <si>
    <t>S13.DP0176+S13.DP0182+S13.DP0187+S13.DP0192=S13.DP0198</t>
  </si>
  <si>
    <t>S13.DP0177+S13.DP0193=S13.DP0199</t>
  </si>
  <si>
    <t>S13.DP0194*0%=S13.DP0200</t>
  </si>
  <si>
    <t>S13.DP0195*50%=S13.DP0201</t>
  </si>
  <si>
    <t>S13.DP0196*75%=S13.DP0202</t>
  </si>
  <si>
    <t>S13.DP0197*100%=S13.DP0203</t>
  </si>
  <si>
    <t>S13.DP0198*150%=S13.DP0204</t>
  </si>
  <si>
    <t>S13.DP0178+S13.DP0179+S13.DP0180+S13.DP0181+S13.DP0182=0</t>
  </si>
  <si>
    <t>S13.DP0183+S13.DP0184+S13.DP0185+S13.DP0186+S13.DP0187=0</t>
  </si>
  <si>
    <t>S13.DP0005+S13.DP0048+S13.DP0086+S13.DP0129+S13.DP0172=S13.DP0206</t>
  </si>
  <si>
    <t>S13.DP0010+S13.DP0053+S13.DP0091+S13.DP0134+S13.DP0177=S13.DP0207</t>
  </si>
  <si>
    <t>S13.DP0038+S13.DP0081+S13.DP0119+S13.DP0162+S13.DP0205=S13.DP0208</t>
  </si>
  <si>
    <t>Schedule 14</t>
  </si>
  <si>
    <t>S14.DP0001=S14.DP0002</t>
  </si>
  <si>
    <t>S14.DP0003=S14.DP0004</t>
  </si>
  <si>
    <t>S14.DP0007=S14.DP0008</t>
  </si>
  <si>
    <t>S14.DP0003=S14.DP0005</t>
  </si>
  <si>
    <t>S14.DP0004=14.DP0006</t>
  </si>
  <si>
    <t>S14.DP0009=S14.DP0010</t>
  </si>
  <si>
    <t>S14.DP0011=S14.DP0012</t>
  </si>
  <si>
    <t>S14.DP0013=S14.DP0014</t>
  </si>
  <si>
    <t>S14.DP0015=S14.DP0016</t>
  </si>
  <si>
    <t>S14.DP0017=S14.DP0018</t>
  </si>
  <si>
    <t>S14.DP0013=S14.DP0015</t>
  </si>
  <si>
    <t>S14.DP0014=S14.DP0016</t>
  </si>
  <si>
    <t>S14.DP0002+S14.DP0012=S14.DP0019</t>
  </si>
  <si>
    <t>Validate the total risk weighted assets for the  drawn and undrawn portions for the schedule</t>
  </si>
  <si>
    <t>S14.DP0008+S14.DP0018=S14.DP0021</t>
  </si>
  <si>
    <t>Validate the total of the exposure for the repo-style transactions portion before CRM.</t>
  </si>
  <si>
    <t>S15.DP0001+S15.DP0002+S15.DP0003+S15.DP0004+S15.DP0005=S15.DP0006</t>
  </si>
  <si>
    <t>S15.DP0012+S15.DP0013+S15.DP0014+S15.DP0015+S15.DP0016=S15.DP0017</t>
  </si>
  <si>
    <t>S15.DP0018+S15.DP0019+S15.DP0020+S15.DP0021+S15.DP0022=S15.DP0023</t>
  </si>
  <si>
    <t>S15.DP0024+S15.DP0025+S15.DP0026+S15.DP0027+S15.DP0028=S15.DP0029</t>
  </si>
  <si>
    <t>S15.DP0001+S15.DP0007+S15.DP0012=S15.DP0018</t>
  </si>
  <si>
    <t>S15.DP0002+S15.DP0008+S15.DP0013=S15.DP0019</t>
  </si>
  <si>
    <t>S15.DP0003+S15.DP0009+S15.DP0014=S15.DP0020</t>
  </si>
  <si>
    <t>S15.DP0004+S15.DP0010+S15.DP0015=S15.DP0021</t>
  </si>
  <si>
    <t>S15.DP0005+S15.DP0011+S15.DP0016=S15.DP0022</t>
  </si>
  <si>
    <t>S15.DP0006+S15.DP0017=S15.DP0023</t>
  </si>
  <si>
    <t>S15.DP0018*0%=S15.DP0024</t>
  </si>
  <si>
    <t>S15.DP0019*20%=S15.DP0025</t>
  </si>
  <si>
    <t>S15.DP0020*50%=S15.DP0026</t>
  </si>
  <si>
    <t>S15.DP0021*100%=S15.DP0027</t>
  </si>
  <si>
    <t>S15.DP0022*150%=S15.DP0028</t>
  </si>
  <si>
    <t>S15.DP0007+S15.DP0008+S15.DP0009+S15.DP0010+S15.DP0011=0</t>
  </si>
  <si>
    <t>S15.DP0030+S15.DP0031+S15.DP0032+S15.DP0033+S15.DP0034=S15.DP0035</t>
  </si>
  <si>
    <t>Validate the total of the exposure for the derivatives portion before CRM.</t>
  </si>
  <si>
    <t>S15.DP0036+S15.DP0037+S15.DP0038+S15.DP0039+S15.DP0040=S15.DP0041</t>
  </si>
  <si>
    <t>S15.DP0047+S15.DP0048+S15.DP0049+S15.DP0050+S15.DP0051=S15.DP0052</t>
  </si>
  <si>
    <t>S15.DP0053+S15.DP0054+S15.DP0055+S15.DP0056+S15.DP0057=S15.DP0058</t>
  </si>
  <si>
    <t>S15.DP0059+S15.DP0060+S15.DP0061+S15.DP0062+S15.DP0063=S15.DP0064</t>
  </si>
  <si>
    <t>S15.DP0036+S15.DP0042+S15.DP0047=S15.DP0053</t>
  </si>
  <si>
    <t>S15.DP0037+S15.DP0043+S15.DP0048=S15.DP0054</t>
  </si>
  <si>
    <t>S15.DP0038+S15.DP0044+S15.DP0049=S15.DP0055</t>
  </si>
  <si>
    <t>S15.DP0039+S15.DP0045+S15.DP0050=S15.DP0056</t>
  </si>
  <si>
    <t>S15.DP0040+S15.DP0046+S15.DP0051=S15.DP0057</t>
  </si>
  <si>
    <t>S15.DP0041+S15.DP0052=S15.DP0058</t>
  </si>
  <si>
    <t>S15.DP0053*0%=S15.DP0059</t>
  </si>
  <si>
    <t>S15.DP0054*20%=S15.DP0060</t>
  </si>
  <si>
    <t>S15.DP0055*50%=S15.DP0061</t>
  </si>
  <si>
    <t>S15.DP0056*100%=S15.DP0062</t>
  </si>
  <si>
    <t>S15.DP0057*150%=S15.DP0063</t>
  </si>
  <si>
    <t>S15.DP0042+S15.DP0043+S15.DP0044+S15.DP0045+S15.DP0046=0</t>
  </si>
  <si>
    <t>Validate the total exposure for the repo-style transactions and derivatives portions for the schedule</t>
  </si>
  <si>
    <t>S15.DP0006+S15.DP0041=S15.DP0065</t>
  </si>
  <si>
    <t>Validate the total risk weighted assets for the  repo-style transactions and derivatives portions for the schedule</t>
  </si>
  <si>
    <t>S15.DP0029+S15.DP0064=S15.DP0066</t>
  </si>
  <si>
    <t>Schedule 16</t>
  </si>
  <si>
    <t>Validate the total exposures net of specific provisions</t>
  </si>
  <si>
    <t xml:space="preserve">S20.DP0012 +S20.DP0065 = S16.DP0001 </t>
  </si>
  <si>
    <t>Validate Tier 1 capital deduction for gain on sale</t>
  </si>
  <si>
    <t>S16.DP0004=S16.DP0002</t>
  </si>
  <si>
    <t>Validate Tier 1 capital deduction for Credit-enhancing interest-only strips,
net of gain on sale</t>
  </si>
  <si>
    <t>S16.DP0003*50%=S16.DP0005</t>
  </si>
  <si>
    <t>Validate Tier 2 capital deduction for Credit-enhancing interest-only strips,
net of gain on sale</t>
  </si>
  <si>
    <t>S16.DP0003*50%=S16.DP0006</t>
  </si>
  <si>
    <t>Validate the subtotal originator rated exposures for the gross exposure before CRM for securitization excluding resecuritization</t>
  </si>
  <si>
    <t>S16.DP0007+S16.DP0008+S16.DP0009+S16.DP0010=S16.DP0011</t>
  </si>
  <si>
    <t>Validate the subtotal originator rated exposures for the net exposure before CRM for securitization excluding resecuritization</t>
  </si>
  <si>
    <t>S16.DP0012+S16.DP0013+S16.DP0014+S16.DP0015=S16.DP0016</t>
  </si>
  <si>
    <t>Validate the subtotal originator rated exposures for the adjustment to net exposure for collateral for securitization excluding resecuritization</t>
  </si>
  <si>
    <t>S16.DP0025+S16.DP0026+S16.DP0027+S16.DP0028=S16.DP0029</t>
  </si>
  <si>
    <t>Validate the subtotal originator rated exposures for the net exposure after CRM for securitization excluding resecuritization</t>
  </si>
  <si>
    <t>S16.DP0030+S16.DP0031+S16.DP0032+S16.DP0033=S16.DP0034</t>
  </si>
  <si>
    <t>Validate the subtotal originator rated exposures for the risk-weighted assets after CRM for securitization excluding resecuritization</t>
  </si>
  <si>
    <t>S16.DP0035+S16.DP0036+S16.DP0037=S16.DP0038</t>
  </si>
  <si>
    <t xml:space="preserve">Validate the originator rated exposures net exposure after CRM for the 20% risk weight for securitization excluding resecuritization </t>
  </si>
  <si>
    <t>S16.DP0012+S16.DP0017+S16.DP0021+S16.DP0025=S16.DP0030</t>
  </si>
  <si>
    <t xml:space="preserve">Validate the originator rated exposures net exposure after CRM for the 50% risk weight for securitization excluding resecuritization </t>
  </si>
  <si>
    <t>S16.DP0013+S16.DP0018+S16.DP0022+S16.DP0026=S16.DP0031</t>
  </si>
  <si>
    <t xml:space="preserve">Validate the originator rated exposures net exposure after CRM for the 100% risk weight for securitization excluding resecuritization </t>
  </si>
  <si>
    <t>S16.DP0014+S16.DP0019+S16.DP0023+S16.DP0027=S16.DP0032</t>
  </si>
  <si>
    <t xml:space="preserve">Validate the originator rated exposures net exposure after CRM for the deduction for securitization excluding resecuritization </t>
  </si>
  <si>
    <t>S16.DP0015+S16.DP0020+S16.DP0024+S16.DP0028=S16.DP0033</t>
  </si>
  <si>
    <t xml:space="preserve">Validate the subtotal originator rated exposures for securitization excluding resecuritization </t>
  </si>
  <si>
    <t>S16.DP0016+S16.DP0029=S16.DP0034</t>
  </si>
  <si>
    <t xml:space="preserve">Validate the originator rated exposures risk-weighted assets after CRM for the 20% risk weight for securitization excluding resecuritization </t>
  </si>
  <si>
    <t>S16.DP0030*20%=S16.DP0035</t>
  </si>
  <si>
    <t xml:space="preserve">Validate the originator rated exposures risk-weighted assets after CRM for the 50% risk weight for securitization excluding resecuritization </t>
  </si>
  <si>
    <t>S16.DP0031*50%=S16.DP0036</t>
  </si>
  <si>
    <t xml:space="preserve">Validate the originator rated exposures risk-weighted assets after CRM for the 100% risk weight for securitization excluding resecuritization </t>
  </si>
  <si>
    <t>S16.DP0032*100%=S16.DP0037</t>
  </si>
  <si>
    <t>Validate the subtotal investor rated exposures for the gross exposure before CRM for securitization excluding resecuritization</t>
  </si>
  <si>
    <t>S16.DP0039+S16.DP0040+S16.DP0041+S16.DP0042+S16.DP0043=S16.DP0044</t>
  </si>
  <si>
    <t>Validate the subtotal investor rated exposures for the net exposure before CRM for securitization excluding resecuritization</t>
  </si>
  <si>
    <t>S16.DP0046+S16.DP0047+S16.DP0048+S16.DP0049+S16.DP0050=S16.DP0051</t>
  </si>
  <si>
    <t>Validate the subtotal investor rated exposures for the adjustment to net exposure for collateral for securitization excluding resecuritization</t>
  </si>
  <si>
    <t>S16.DP0063+S16.DP0064+S16.DP0065+S16.DP0066+S16.DP0067=S16.DP0068</t>
  </si>
  <si>
    <t>Validate the subtotal investor rated exposures for the net exposure after CRM for securitization excluding resecuritization</t>
  </si>
  <si>
    <t>S16.DP0070+S16.DP0071+S16.DP0072+S16.DP0073+S16.DP0074=S16.DP0075</t>
  </si>
  <si>
    <t>Validate the subtotal investor rated exposures for the risk-weighted assets after CRM for securitization excluding resecuritization</t>
  </si>
  <si>
    <t>S16.DP0077+S16.DP0078+S16.DP0079+S16.DP0080=S16.DP0081</t>
  </si>
  <si>
    <t xml:space="preserve">Validate the investor rated exposures net exposure after CRM for the 20% risk weight for securitization excluding resecuritization </t>
  </si>
  <si>
    <t>S16.DP0046+S16.DP0053+S16.DP0058+S16.DP0063=S16.DP0070</t>
  </si>
  <si>
    <t xml:space="preserve">Validate the investor rated exposures net exposure after CRM for the 50% risk weight for securitization excluding resecuritization </t>
  </si>
  <si>
    <t>S16.DP0047+S16.DP0054+S16.DP0059+S16.DP0064=S16.DP0071</t>
  </si>
  <si>
    <t xml:space="preserve">Validate the investor rated exposures net exposure after CRM for the 100% risk weight for securitization excluding resecuritization </t>
  </si>
  <si>
    <t>S16.DP0048+S16.DP0055+S16.DP0060+S16.DP0065=S16.DP0072</t>
  </si>
  <si>
    <t xml:space="preserve">Validate the investor rated exposures net exposure after CRM for the 350% risk weight for securitization excluding resecuritization </t>
  </si>
  <si>
    <t>S16.DP0049+S16.DP0056+S16.DP0061+S16.DP0066=S16.DP0073</t>
  </si>
  <si>
    <t xml:space="preserve">Validate the investor rated exposures net exposure after CRM for the deduction for securitization excluding resecuritization </t>
  </si>
  <si>
    <t>S16.DP0050+S16.DP0057+S16.DP0062+S16.DP0067=S16.DP0074</t>
  </si>
  <si>
    <t xml:space="preserve">Validate the subtotal investor rated exposures for securitization excluding resecuritization </t>
  </si>
  <si>
    <t>S16.DP0051+S16.DP0068=S16.DP0075</t>
  </si>
  <si>
    <t xml:space="preserve">Validate the investor rated exposures risk-weighted assets after CRM for the 20% risk weight for securitization excluding resecuritization </t>
  </si>
  <si>
    <t>S16.DP0070*20%=S16.DP0077</t>
  </si>
  <si>
    <t xml:space="preserve">Validate the investor rated exposures risk-weighted assets after CRM for the 50% risk weight for securitization excluding resecuritization </t>
  </si>
  <si>
    <t>S16.DP0071*50%=S16.DP0078</t>
  </si>
  <si>
    <t xml:space="preserve">Validate the investor rated exposures risk-weighted assets after CRM for the 100% risk weight for securitization excluding resecuritization </t>
  </si>
  <si>
    <t>S16.DP0072*100%=S16.DP0079</t>
  </si>
  <si>
    <t xml:space="preserve">Validate the investor rated exposures risk-weighted assets after CRM for the 350% risk weight for securitization excluding resecuritization </t>
  </si>
  <si>
    <t>S16.DP0073*350%=S16.DP0080</t>
  </si>
  <si>
    <t>Validate the total rated exposures for the gross exposures before CRM for securitization excluding resecuritization</t>
  </si>
  <si>
    <t>S16.DP0011+S16.DP0044=S16.DP0045</t>
  </si>
  <si>
    <t>Validate the total rated exposures for the net exposures before CRM for securitization excluding resecuritization</t>
  </si>
  <si>
    <t>S16.DP0016+S16.DP0051=S16.DP0052</t>
  </si>
  <si>
    <t>Validate the total rated exposures for the adjustment to net exposure for collateral for securitization excluding resecuritization</t>
  </si>
  <si>
    <t>S16.DP0029+S16.DP0068=S16.DP0069</t>
  </si>
  <si>
    <t>Validate the total rated exposures for the net exposures after CRM for securitization excluding resecuritization</t>
  </si>
  <si>
    <t>S16.DP0034+S16.DP0075=S16.DP0076</t>
  </si>
  <si>
    <t>Validate the total risk-weighted rated exposures assets after CRM for securitization excluding resecuritization</t>
  </si>
  <si>
    <t>S16.DP0038+S16.DP0081=S16.DP0082</t>
  </si>
  <si>
    <t>Validate the total rated exposures securitization exposures excluding resecuritization</t>
  </si>
  <si>
    <t>S16.DP0052+S16.DP0069=S16.DP0076</t>
  </si>
  <si>
    <t>Validate the subtotal originator rated exposures for the gross exposure before CRM for resecuritization</t>
  </si>
  <si>
    <t>S16.DP0083+S16.DP0084+S16.DP0085+S16.DP0086=S16.DP0087</t>
  </si>
  <si>
    <t>Validate the subtotal originator rated exposures for the net exposure before CRM for resecuritization</t>
  </si>
  <si>
    <t>S16.DP0088+S16.DP0089+S16.DP0090+S16.DP0091=S16.DP0092</t>
  </si>
  <si>
    <t>Validate the subtotal originator rated exposures for the adjustment to net exposure for collateral for resecuritization</t>
  </si>
  <si>
    <t>S16.DP0101+S16.DP0102+S16.DP0103+S16.DP0104=S16.DP0105</t>
  </si>
  <si>
    <t>Validate the subtotal originator rated exposures for the net exposure after CRM for resecuritization</t>
  </si>
  <si>
    <t>S16.DP0106+S16.DP0107+S16.DP0108+S16.DP0109=S16.DP0110</t>
  </si>
  <si>
    <t>Validate the subtotal originator rated exposures for the risk-weighted assets after CRM for resecuritization</t>
  </si>
  <si>
    <t>S16.DP0111+S16.DP0112+S16.DP0113=S16.DP0114</t>
  </si>
  <si>
    <t xml:space="preserve">Validate the originator rated exposures net exposure after CRM for the 40% risk weight for resecuritization </t>
  </si>
  <si>
    <t>S16.DP0088+S16.DP0093+S16.DP0097+S16.DP0101=S16.DP0106</t>
  </si>
  <si>
    <t xml:space="preserve">Validate the originator rated exposures net exposure after CRM for the 100% risk weight for resecuritization </t>
  </si>
  <si>
    <t>S16.DP0089+S16.DP0094+S16.DP0098+S16.DP0102=S16.DP0107</t>
  </si>
  <si>
    <t xml:space="preserve">Validate the originator rated exposures net exposure after CRM for the 225% risk weight for resecuritization </t>
  </si>
  <si>
    <t>S16.DP0090+S16.DP0095+S16.DP0099+S16.DP0103=S16.DP0108</t>
  </si>
  <si>
    <t xml:space="preserve">Validate the originator rated exposures net exposure after CRM for the deduction for resecuritization </t>
  </si>
  <si>
    <t>S16.DP0091+S16.DP0096+S16.DP0100+S16.DP0104=S16.DP0109</t>
  </si>
  <si>
    <t xml:space="preserve">Validate the subtotal originator rated exposures for resecuritization </t>
  </si>
  <si>
    <t>S16.DP0092+S16.DP0105=S16.DP0110</t>
  </si>
  <si>
    <t xml:space="preserve">Validate the originator rated exposures risk-weighted assets after CRM for the 40% risk weight for resecuritization </t>
  </si>
  <si>
    <t>S16.DP0106*40%=S16.DP0111</t>
  </si>
  <si>
    <t xml:space="preserve">Validate the originator rated exposures risk-weighted assets after CRM for the 100% risk weight for resecuritization </t>
  </si>
  <si>
    <t>S16.DP0107*100%=S16.DP0112</t>
  </si>
  <si>
    <t xml:space="preserve">Validate the originator rated exposures risk-weighted assets after CRM for the 225% risk weight for resecuritization </t>
  </si>
  <si>
    <t>S16.DP0108*225%=S16.DP0113</t>
  </si>
  <si>
    <t>Validate the subtotal investor rated exposures for the gross exposure before CRM for resecuritization</t>
  </si>
  <si>
    <t>S16.DP0115+S16.DP0116+S16.DP0117+S16.DP0118+S16.DP0119=S16.DP0120</t>
  </si>
  <si>
    <t>Validate the subtotal investor rated exposures for the net exposure before CRM for resecuritization</t>
  </si>
  <si>
    <t>S16.DP0122+S16.DP0123+S16.DP0124+S16.DP0125+S16.DP0126=S16.DP0127</t>
  </si>
  <si>
    <t>Validate the subtotal investor rated exposures for the adjustment to net exposure for collateral for resecuritization</t>
  </si>
  <si>
    <t>S16.DP0139+S16.DP0140+S16.DP0141+S16.DP0142+S16.DP0143=S16.DP0144</t>
  </si>
  <si>
    <t>Validate the subtotal investor rated exposures for the net exposure after CRM for resecuritization</t>
  </si>
  <si>
    <t>S16.DP0146+S16.DP0147+S16.DP0148+S16.DP0149+S16.DP0150=S16.DP0151</t>
  </si>
  <si>
    <t>Validate the subtotal investor rated exposures for the risk-weighted assets after CRM for resecuritization</t>
  </si>
  <si>
    <t>S16.DP0153+S16.DP0154+S16.DP0155+S16.DP0156=S16.DP0157</t>
  </si>
  <si>
    <t xml:space="preserve">Validate the investor rated exposures net exposure after CRM for the 40% risk weight for resecuritization </t>
  </si>
  <si>
    <t>S16.DP0122+S16.DP0129+S16.DP0134+S16.DP0139=S16.DP0146</t>
  </si>
  <si>
    <t xml:space="preserve">Validate the investor rated exposures net exposure after CRM for the 100% risk weight for resecuritization </t>
  </si>
  <si>
    <t>S16.DP0123+S16.DP0130+S16.DP0135+S16.DP0140=S16.DP0147</t>
  </si>
  <si>
    <t xml:space="preserve">Validate the investor rated exposures net exposure after CRM for the 225% risk weight for resecuritization </t>
  </si>
  <si>
    <t>S16.DP0124+S16.DP0131+S16.DP0136+S16.DP0141=S16.DP0148</t>
  </si>
  <si>
    <t xml:space="preserve">Validate the investor rated exposures net exposure after CRM for the 650% risk weight for resecuritization </t>
  </si>
  <si>
    <t>S16.DP0125+S16.DP0132+S16.DP0137+S16.DP0142=S16.DP0149</t>
  </si>
  <si>
    <t xml:space="preserve">Validate the investor rated exposures net exposure after CRM for the deduction for resecuritization </t>
  </si>
  <si>
    <t>S16.DP0126+S16.DP0133+S16.DP0138+S16.DP0143=S16.DP0150</t>
  </si>
  <si>
    <t xml:space="preserve">Validate the subtotal investor rated exposures for resecuritization </t>
  </si>
  <si>
    <t>S16.DP0127+S16.DP0144=S16.DP0151</t>
  </si>
  <si>
    <t xml:space="preserve">Validate the investor rated exposures risk-weighted assets after CRM for the 40% risk weight for resecuritization </t>
  </si>
  <si>
    <t>S16.DP0146*40%=S16.DP0153</t>
  </si>
  <si>
    <t xml:space="preserve">Validate the investor rated exposures risk-weighted assets after CRM for the 100% risk weight for resecuritization </t>
  </si>
  <si>
    <t>S16.DP0147*100%=S16.DP0154</t>
  </si>
  <si>
    <t xml:space="preserve">Validate the investor rated exposures risk-weighted assets after CRM for the 225% risk weight for resecuritization </t>
  </si>
  <si>
    <t>S16.DP0148*225%=S16.DP0155</t>
  </si>
  <si>
    <t xml:space="preserve">Validate the investor rated exposures risk-weighted assets after CRM for the 650% risk weight for resecuritization </t>
  </si>
  <si>
    <t>S16.DP0149*650%=S16.DP0156</t>
  </si>
  <si>
    <t>Validate the total rated exposures for the gross exposures before CRM for resecuritization</t>
  </si>
  <si>
    <t>S16.DP0087+S16.DP0120=S16.DP0121</t>
  </si>
  <si>
    <t>Validate the total rated exposures for the net exposures before CRM for resecuritization</t>
  </si>
  <si>
    <t>S16.DP0092+S16.DP0127=S16.DP0128</t>
  </si>
  <si>
    <t>Validate the total rated exposures for the adjustment to net exposure for collateral for resecuritization</t>
  </si>
  <si>
    <t>S16.DP0105+S16.DP0144=S16.DP0145</t>
  </si>
  <si>
    <t>Validate the total rated exposures for the net exposures after CRM for resecuritization</t>
  </si>
  <si>
    <t>S16.DP0110+S16.DP0151=S16.DP0152</t>
  </si>
  <si>
    <t>Validate the total rated exposures risk-weighted assets after CRM for resecuritization</t>
  </si>
  <si>
    <t>S16.DP0114+S16.DP0157=S16.DP0158</t>
  </si>
  <si>
    <t xml:space="preserve">Validate the total rated (net) exposures for resecuritization </t>
  </si>
  <si>
    <t>S16.DP0128+S16.DP0145=S16.DP0152</t>
  </si>
  <si>
    <t>Validate the total rated (gross) exposures for the gross exposure before CRM (securitization and resecuritization)</t>
  </si>
  <si>
    <t>S16.DP0045+S16.DP0121=S16.DP0159</t>
  </si>
  <si>
    <t>Validate the total rated exposures for the net exposure before CRM (securitization and resecuritization)</t>
  </si>
  <si>
    <t>S16.DP0052+S16.DP0128=S16.DP0160</t>
  </si>
  <si>
    <t>Validate the total rated exposures adjustment to net exposure for collateral (securitization and resecuritization)</t>
  </si>
  <si>
    <t>S16.DP0069+S16.DP0145=S16.DP0161</t>
  </si>
  <si>
    <t>Validate the total rated exposures for the net exposure after CRM (securitization and resecuritization)</t>
  </si>
  <si>
    <t>S16.DP0076+S16.DP0152=S16.DP0162</t>
  </si>
  <si>
    <t>Validate the total rated exposures for the risk-weighted assets after CRM (securitization and resecuritization)</t>
  </si>
  <si>
    <t>S16.DP0082+S16.DP0158=S16.DP0163</t>
  </si>
  <si>
    <t>Validate the subtotal originator unrated exposures for the gross exposure before CRM</t>
  </si>
  <si>
    <t>S16.DP0168+S16.DP0169+S16.DP0170+S16.DP0171+S16.DP0172=S16.DP0173</t>
  </si>
  <si>
    <t>Validate the subtotal originator unrated exposures for the net exposure before CRM</t>
  </si>
  <si>
    <t>S16.DP0174+S16.DP0175+S16.DP0176+S16.DP0177+S16.DP0178=S16.DP0179</t>
  </si>
  <si>
    <t>Validate the subtotal originator unrated exposures adjustment to net exposure for collateral</t>
  </si>
  <si>
    <t>S16.DP0180+S16.DP0181+S16.DP0182+S16.DP0183+S16.DP0184=S16.DP0185</t>
  </si>
  <si>
    <t>Validate the subtotal originator unrated exposures for the net exposure after CRM</t>
  </si>
  <si>
    <t>S16.DP0186+S16.DP0187+S16.DP0188+S16.DP0189+S16.DP0190=S16.DP0191</t>
  </si>
  <si>
    <t>Validate the subtotal originator unrated exposures for the risk-weighted assets after CRM</t>
  </si>
  <si>
    <t>S16.DP0192+S16.DP0193+S16.DP0194+S16.DP0195=S16.DP0196</t>
  </si>
  <si>
    <t xml:space="preserve">Validate the originator unrated exposures net exposure after CRM for the most senior securitization exposures </t>
  </si>
  <si>
    <t>S16.DP0174+S16.DP0180=S16.DP0186</t>
  </si>
  <si>
    <t>Validate the originator unrated exposures net exposure after CRM for the eligible liquidity facilities</t>
  </si>
  <si>
    <t>S16.DP0175+S16.DP0181=S16.DP0187</t>
  </si>
  <si>
    <t xml:space="preserve">Validate the originator unrated exposures net exposure after CRM for the eligible servicer cash advance facilities </t>
  </si>
  <si>
    <t>S16.DP0176+S16.DP0182=S16.DP0188</t>
  </si>
  <si>
    <t>Validate the originator unrated exposures net exposure after CRM for the second loss positions in ABCPs</t>
  </si>
  <si>
    <t>S16.DP0177+S16.DP0183=S16.DP0189</t>
  </si>
  <si>
    <t>Validate the subtotal originator unrated exposures for the other unrated exposures</t>
  </si>
  <si>
    <t>S16.DP0178+S16.DP0184=S16.DP0190</t>
  </si>
  <si>
    <t xml:space="preserve">Validate the subtotal originator unrated exposures </t>
  </si>
  <si>
    <t>S16.DP0179+S16.DP0185=S16.DP0191</t>
  </si>
  <si>
    <t xml:space="preserve">Validate the originator unrated exposures risk-weighted assets after CRM for the most senior securitization exposures </t>
  </si>
  <si>
    <t>S16.DP0186*S16.DP0164=S16.DP0192</t>
  </si>
  <si>
    <t xml:space="preserve">Validate the originator unrated exposures risk-weighted assets after CRM for the eligible liquidity facilities </t>
  </si>
  <si>
    <t>S16.DP0187*S16.DP0165=S16.DP0193</t>
  </si>
  <si>
    <t xml:space="preserve">Validate the originator unrated exposures risk-weighted assets after CRM for the eligible servicer cash advance facilities </t>
  </si>
  <si>
    <t>Validate the originator unrated exposures risk-weighted assets after CRM for the second loss positions in ABCPs</t>
  </si>
  <si>
    <t xml:space="preserve">Validate the originator risk weight for the unrated exposure for the most senior securitization exposures </t>
  </si>
  <si>
    <t>Validate the originator risk weight for the unrated exposure for the eligible liquidity facilities</t>
  </si>
  <si>
    <t>Validate the originator risk weight for the unrated exposure for the eligible servicer cash advance facilities</t>
  </si>
  <si>
    <t>Validate the subtotal investor unrated exposures for the gross exposure before CRM</t>
  </si>
  <si>
    <t>S16.DP0201+S16.DP0202+S16.DP0203+S16.DP0204+S16.DP0205=S16.DP0206</t>
  </si>
  <si>
    <t>Validate the subtotal investor unrated exposures for the net exposure before CRM</t>
  </si>
  <si>
    <t>S16.DP0208+S16.DP0209+S16.DP0210+S16.DP0211+S16.DP0212=S16.DP0213</t>
  </si>
  <si>
    <t>Validate the subtotal investor unrated exposures adjustment to net exposure for collateral</t>
  </si>
  <si>
    <t>S16.DP0215+S16.DP0216+S16.DP0217+S16.DP0218+S16.DP0219=S16.DP0220</t>
  </si>
  <si>
    <t>Validate the subtotal investor unrated exposures for the net exposure after CRM</t>
  </si>
  <si>
    <t>S16.DP0222+S16.DP0223+S16.DP0224+S16.DP0225+S16.DP0226=S16.DP0227</t>
  </si>
  <si>
    <t>Validate the subtotal investor unrated exposures for the risk-weighted assets after CRM</t>
  </si>
  <si>
    <t>S16.DP0229+S16.DP0230+S16.DP0231+S16.DP0232=S16.DP0233</t>
  </si>
  <si>
    <t xml:space="preserve">Validate the investor unrated exposures net exposure after CRM for the most senior securitization exposures </t>
  </si>
  <si>
    <t>S16.DP0208+S16.DP0215=S16.DP0222</t>
  </si>
  <si>
    <t>Validate the investor unrated exposures net exposure after CRM for the eligible liquidity facilities</t>
  </si>
  <si>
    <t>S16.DP0209+S16.DP0216=S16.DP0223</t>
  </si>
  <si>
    <t xml:space="preserve">Validate the investor unrated exposures net exposure after CRM for the eligible servicer cash advance facilities </t>
  </si>
  <si>
    <t>S16.DP0210+S16.DP0217=S16.DP0224</t>
  </si>
  <si>
    <t>Validate the investor unrated exposures net exposure after CRM for the second loss positions in ABCPs</t>
  </si>
  <si>
    <t>S16.DP0211+S16.DP0218=S16.DP0225</t>
  </si>
  <si>
    <t>Validate the subtotal investor unrated exposures for the other unrated exposures</t>
  </si>
  <si>
    <t>S16.DP0212+S16.DP0219=S16.DP0226</t>
  </si>
  <si>
    <t xml:space="preserve">Validate the subtotal investor unrated exposures </t>
  </si>
  <si>
    <t>S16.DP0213+S16.DP0220=S16.DP0227</t>
  </si>
  <si>
    <t xml:space="preserve">Validate the investor unrated exposures risk-weighted assets after CRM for the most senior securitization exposures </t>
  </si>
  <si>
    <t>S16.DP0222*S16.DP0197=S16.DP0229</t>
  </si>
  <si>
    <t xml:space="preserve">Validate the investor unrated exposures risk-weighted assets after CRM for the eligible liquidity facilities </t>
  </si>
  <si>
    <t>S16.DP0223*S16.DP0198=S16.DP0230</t>
  </si>
  <si>
    <t xml:space="preserve">Validate the investor unrated exposures risk-weighted assets after CRM for the eligible servicer cash advance facilities </t>
  </si>
  <si>
    <t>S16.DP0224*S16.DP0199=S16.DP0231</t>
  </si>
  <si>
    <t>Validate the investor unrated exposures risk-weighted assets after CRM for the second loss positions in ABCPs</t>
  </si>
  <si>
    <t>S16.DP0225*S16.DP0200=S16.DP0232</t>
  </si>
  <si>
    <t xml:space="preserve">Validate the investor risk weight for the unrated exposure for the most senior securitization exposures </t>
  </si>
  <si>
    <t>Validate the investor risk weight for the unrated exposure for the eligible liquidity facilities</t>
  </si>
  <si>
    <t>In-Schedule</t>
  </si>
  <si>
    <t>Validate the investor risk weight for the unrated exposure for the eligible servicer cash advance facilities</t>
  </si>
  <si>
    <t>Validate the investor risk weight for the unrated exposure for the second loss positions in ABCPs</t>
  </si>
  <si>
    <t>Validate the total unrated exposures for the gross exposure before CRM</t>
  </si>
  <si>
    <t>Validate the total unrated exposures for the net exposure before CRM</t>
  </si>
  <si>
    <t>S16.DP0179+S16.DP0213=S16.DP0214</t>
  </si>
  <si>
    <t>Validate the total unrated exposures adjustment to net exposure for collateral</t>
  </si>
  <si>
    <t>S16.DP0185+S16.DP0220=S16.DP0221</t>
  </si>
  <si>
    <t>Validate the total unrated exposures for the net exposure after CRM</t>
  </si>
  <si>
    <t>S16.DP0191+S16.DP0227=S16.DP0228</t>
  </si>
  <si>
    <t>Validate the total unrated exposures for the risk-weighted assets after CRM</t>
  </si>
  <si>
    <t>S16.DP0196+S16.DP0233=S16.DP0234</t>
  </si>
  <si>
    <t>Validate the total uncontrolled amortization structures for the RWA for drawn exposures before CCF</t>
  </si>
  <si>
    <t>S16.DP0235+S16.DP0236+S16.DP0251+S16.DP0252=S16.DP0253</t>
  </si>
  <si>
    <t>Validate the total uncontrolled amortization structures for the RWA for drawn exposures after CCF</t>
  </si>
  <si>
    <t>S16.DP0237+S16.DP0238+S16.DP0254+S16.DP0255=S16.DP0256</t>
  </si>
  <si>
    <t>Validate the total uncontrolled amortization structures for the RWA for undrawn exposures before CCF</t>
  </si>
  <si>
    <t>S16.DP0239+S16.DP0240+S16.DP0257+S16.DP0258=S16.DP0259</t>
  </si>
  <si>
    <t>Validate the total uncontrolled amortization structures for the RWA for undrawn exposures after CCF</t>
  </si>
  <si>
    <t>S16.DP0241+S16.DP0242+S16.DP0260+S16.DP0261=S16.DP0262</t>
  </si>
  <si>
    <t>Validate the total controlled amortization structures for the RWA for drawn exposures before CCF</t>
  </si>
  <si>
    <t>S16.DP0243+S16.DP0244+S16.DP0263+S16.DP0264=S16.DP0265</t>
  </si>
  <si>
    <t>Validate the total controlled amortization structures for the RWA for drawn exposures after CCF</t>
  </si>
  <si>
    <t>S16.DP0245+S16.DP0246+S16.DP0266+S16.DP0267=S16.DP0268</t>
  </si>
  <si>
    <t>Validate the total controlled amortization structures for the RWA for undrawn exposures before CCF</t>
  </si>
  <si>
    <t>S16.DP0247+S16.DP0248+S16.DP0269+S16.DP0270=S16.DP0271</t>
  </si>
  <si>
    <t>Validate the total controlled amortization structures for the RWA for undrawn exposures after CCF</t>
  </si>
  <si>
    <t>S16.DP0249+S16.DP0250+S16.DP0272+S16.DP0273=S16.DP0274</t>
  </si>
  <si>
    <t xml:space="preserve">Validate the summary Tier 1 capital for the gain on sale </t>
  </si>
  <si>
    <t>S16.DP0004=S16.DP0279</t>
  </si>
  <si>
    <t>Validate the summary Tier 1 capital for the credit-enhancing interest-only strips,
net of gain on sale</t>
  </si>
  <si>
    <t>Validate the summary Tier 2 capital for the credit-enhancing interest-only strips,
net of gain on sale</t>
  </si>
  <si>
    <t xml:space="preserve">Validate the summary RWA for the rated exposures </t>
  </si>
  <si>
    <t>S16.DP0163=S16.DP0275</t>
  </si>
  <si>
    <t xml:space="preserve">Validate the summary Tier 1 capital for rated exposures </t>
  </si>
  <si>
    <t xml:space="preserve">Validate the summary Tier 2 capital for rated exposures </t>
  </si>
  <si>
    <t xml:space="preserve">Validate the summary RWA for unrated exposures </t>
  </si>
  <si>
    <t>S16.DP0234=S16.DP0276</t>
  </si>
  <si>
    <t xml:space="preserve">Validate the summary Tier 1 capital for other unrated exposures </t>
  </si>
  <si>
    <t>(S16.DP0190+S16.DP0226)*50%=S16.DP0282</t>
  </si>
  <si>
    <t xml:space="preserve">Validate the summary Tier 2 capital for other unrated exposures </t>
  </si>
  <si>
    <t>(S16.DP0190+S16.DP0226)*50%=S16.DP0286</t>
  </si>
  <si>
    <t>Validate the summary RWA for early amortization charge</t>
  </si>
  <si>
    <t>S16.DP0256+S16.DP0262+S16.DP0268+S16.DP0274=S16.DP0277</t>
  </si>
  <si>
    <t xml:space="preserve">Validate the total summary RWA </t>
  </si>
  <si>
    <t>S16.DP0275+S16.DP0276+S16.DP0277=S16.DP0278</t>
  </si>
  <si>
    <t>Validate the total Tier 1 capital deduction</t>
  </si>
  <si>
    <t>S16.DP0279+S16.DP0280+S16.DP0281+S16.DP0282=S16.DP0283</t>
  </si>
  <si>
    <t>Validate the total Tier 2 capital deduction</t>
  </si>
  <si>
    <t>Schedule 17</t>
  </si>
  <si>
    <t>Validate the total balance for the other assets</t>
  </si>
  <si>
    <t>Validate the total RWA for the other assets</t>
  </si>
  <si>
    <t xml:space="preserve">Validate the RWA for cash items in the process of collection </t>
  </si>
  <si>
    <t>S17.DP0003*20%=S17.DP0017</t>
  </si>
  <si>
    <t>Validate the RWA for premises, plant, equipement and other fixed assets</t>
  </si>
  <si>
    <t>S17.DP0004*100%=S17.DP0018</t>
  </si>
  <si>
    <t>S17.DP0005*100%=S17.DP0019</t>
  </si>
  <si>
    <t>Validate the RWA for investments in equity of other entities and holdings of investment funds (including investments in commercial entities) (where capital deduction is not required)</t>
  </si>
  <si>
    <t>S17.DP0006*100%=S17.DP0020</t>
  </si>
  <si>
    <t>Validate the RWA for unallocated prepayments and accrued interest</t>
  </si>
  <si>
    <t>S17.DP0007*100%=S17.DP0021</t>
  </si>
  <si>
    <t xml:space="preserve">Validate the RWA for all other assets not included elsewhere </t>
  </si>
  <si>
    <t>S17.DP0008*100%=S17.DP0022</t>
  </si>
  <si>
    <t xml:space="preserve">Validate the RWA for unsettled non-DvP trades less than 5 days late </t>
  </si>
  <si>
    <t>S17.DP0009*100%=S17.DP0023</t>
  </si>
  <si>
    <t>S17.DP0011*100%=S17.DP0024</t>
  </si>
  <si>
    <t>Validate the RWA for accounts receivable</t>
  </si>
  <si>
    <t>S17.DP0013*100%=S17.DP0026</t>
  </si>
  <si>
    <t>Validate the total RWA for the failed DVP trades (banking and trading book)</t>
  </si>
  <si>
    <t>S17.DP0032+S17.DP0033+S17.DP0034+S17.DP0035=S17.DP0036</t>
  </si>
  <si>
    <t>Validate the RWA for the 5 to 15 days</t>
  </si>
  <si>
    <t>S17.DP0028*8%*10%=S17.DP0032</t>
  </si>
  <si>
    <t>Validate the RWA for the 16 to 30 days</t>
  </si>
  <si>
    <t>S17.DP0029*50%*10%=S17.DP0033</t>
  </si>
  <si>
    <t>Validate the RWA for the 31 to 45 days</t>
  </si>
  <si>
    <t>S17.DP0030*75%*10%=S17.DP0034</t>
  </si>
  <si>
    <t>Validate the RWA for the 46 or more</t>
  </si>
  <si>
    <t>S17.DP0031*100%*10%=S17.DP0035</t>
  </si>
  <si>
    <t xml:space="preserve">Validate the total other assets </t>
  </si>
  <si>
    <t>Schedule 18</t>
  </si>
  <si>
    <t>Validate the total retail notional principal amount for undrawn commitments - excl. Securitization exposures</t>
  </si>
  <si>
    <t>S18.DP0001+S18.DP0002+S18.DP0003+S18.DP0004=S18.DP0005</t>
  </si>
  <si>
    <t>Validate the total retail credit equivalent amount for undrawn commitments - excl. Securitization exposures</t>
  </si>
  <si>
    <t>S18.DP0007+S18.DP0008+S18.DP0009=S18.DP0010</t>
  </si>
  <si>
    <t>Validate the credit equivalent amount for the retail original maturity one year and under</t>
  </si>
  <si>
    <t>Validate the credit equivalent amount for the retail original maturity over one year</t>
  </si>
  <si>
    <t>Validate the credit equivalent amount for the retail commitments to provide certain off-balance sheet items</t>
  </si>
  <si>
    <t>Validate the retail credit conversion factor coming from the FI</t>
  </si>
  <si>
    <t>0≤S18.DP0006</t>
  </si>
  <si>
    <t>Validate the total corporate notional principal amount for undrawn commitments - excl. Securitization exposures</t>
  </si>
  <si>
    <t>S18.DP0011+S18.DP0012+S18.DP0013+S18.DP0014=S18.DP0015</t>
  </si>
  <si>
    <t>Validate the total corporate  credit equivalent amount for undrawn commitments - excl. Securitization exposures</t>
  </si>
  <si>
    <t>S18.DP0017+S18.DP0018+S18.DP0019=S18.DP0020</t>
  </si>
  <si>
    <t>Validate the credit equivalent amount for the corporate original maturity one year and under</t>
  </si>
  <si>
    <t>Validate the credit equivalent amount for the corporate original maturity over one year</t>
  </si>
  <si>
    <t>Validate the credit equivalent amount for the corporate commitments to provide certain off-balance sheet items</t>
  </si>
  <si>
    <t>Validate the corporate credit conversion factor coming from the FI</t>
  </si>
  <si>
    <t>0≤S18.DP0016</t>
  </si>
  <si>
    <t>Validate the total notional principal amount for other off-balance sheet - excluding securitization exposures</t>
  </si>
  <si>
    <t>S18.DP0021+S18.DP0022+S18.DP0023+S18.DP0024+S18.DP0025+S18.DP0026+S18.DP0027+S18.DP0028+S18.DP0029=S18.DP0030</t>
  </si>
  <si>
    <t>Validate the total credit equivalent amount for other off-balance sheet - excluding securitization exposures</t>
  </si>
  <si>
    <t>S18.DP0031+S18.DP0032+S18.DP0033+S18.DP0034+S18.DP0035+S18.DP0036+S18.DP0037+S18.DP0038+S18.DP0039=S18.DP0040</t>
  </si>
  <si>
    <t>Validate the credit equivalent amount for direct credit substitutes - excluding credit derivatives</t>
  </si>
  <si>
    <t>Validate the credit equivalent amount for direct credit substitutes - credit derivatives</t>
  </si>
  <si>
    <t>Validate the credit equivalent amount for transactions-related contingencies</t>
  </si>
  <si>
    <t>Validate the credit equivalent amount for short-term self-liquidating trade-related contingencies</t>
  </si>
  <si>
    <t>Validate the credit equivalent amount for sale &amp; repurchase agreements</t>
  </si>
  <si>
    <t>Validate the credit equivalent amount for forward asset purchases</t>
  </si>
  <si>
    <t>Validate the credit equivalent amount for forward forward deposits</t>
  </si>
  <si>
    <t>Validate the credit equivalent amount for partly paid shares and securities</t>
  </si>
  <si>
    <t>Validate the credit equivalent amount for NIFs &amp; RUFs</t>
  </si>
  <si>
    <t>S18.DP0010+S18.DP0020+ S18.DP0040=S18.DP0041</t>
  </si>
  <si>
    <t>Schedule 19</t>
  </si>
  <si>
    <t>Validate the total for OTC one year or less remaining term to maturity for credit derivative contracts - guarantor</t>
  </si>
  <si>
    <t>S19.DP0001+S19.DP0002=S19.DP0003</t>
  </si>
  <si>
    <t>Validate the total for OTC one year or less remaining term to maturity for credit derivative contracts - beneficiary</t>
  </si>
  <si>
    <t>S19.DP0005+S19.DP0006=S19.DP0007</t>
  </si>
  <si>
    <t>Validate the total for OTC one year or less remaining term to maturity for interest rate contracts</t>
  </si>
  <si>
    <t>S19.DP0009+S19.DP0010+S19.DP0011+S19.DP0012=S19.DP0013</t>
  </si>
  <si>
    <t>Validate the total for OTC one year or less remaining term to maturity for foreign Exchange and Gold Contracts</t>
  </si>
  <si>
    <t>S19.DP0020+S19.DP0021+S19.DP0022+S19.DP0023=S19.DP0024</t>
  </si>
  <si>
    <t>Validate the total for OTC one year or less remaining term to maturity for equity-linked Contracts</t>
  </si>
  <si>
    <t>S19.DP0031+S19.DP0032+S19.DP0033+S19.DP0034=S19.DP0035</t>
  </si>
  <si>
    <t>Validate the total for OTC one year or less remaining term to maturity for precious Metals (Other than Gold Contracts)</t>
  </si>
  <si>
    <t>S19.DP0042+S19.DP0043+S19.DP0044+S19.DP0045=S19.DP0046</t>
  </si>
  <si>
    <t>Validate the total for OTC one year or less remaining term to maturity for other Commodity Contracts</t>
  </si>
  <si>
    <t>S19.DP0053+S19.DP0054+S19.DP0055+S19.DP0056=S19.DP0057</t>
  </si>
  <si>
    <t>Validate the total for OTC one year or less remaining term to maturity for total contracts</t>
  </si>
  <si>
    <t>S19.DP0064+S19.DP0065+S19.DP0066+S19.DP0067=S19.DP0068</t>
  </si>
  <si>
    <t>Validate the total for Exch-traded one year or less remaining term to maturity for interest rate contracts</t>
  </si>
  <si>
    <t>S19.DP0014+S19.DP0015+S19.DP0016+S19.DP0017=S19.DP0018</t>
  </si>
  <si>
    <t>Validate the total for Exch-traded one year or less remaining term to maturity for foreign Exchange and Gold Contracts</t>
  </si>
  <si>
    <t>S19.DP0025+S19.DP0026+S19.DP0027+S19.DP0028=S19.DP0029</t>
  </si>
  <si>
    <t>Validate the total for Exch-traded one year or less remaining term to maturity for equity-linked Contracts</t>
  </si>
  <si>
    <t>S19.DP0036+S19.DP0037+S19.DP0038+S19.DP0039=S19.DP0040</t>
  </si>
  <si>
    <t>Validate the total for Exch-traded one year or less remaining term to maturity for precious Metals (Other than Gold Contracts)</t>
  </si>
  <si>
    <t>S19.DP0047+S19.DP0048+S19.DP0049+S19.DP0050=S19.DP0051</t>
  </si>
  <si>
    <t>Validate the total for Exch-traded one year or less remaining term to maturity for other Commodity Contracts</t>
  </si>
  <si>
    <t>S19.DP0058+S19.DP0059+S19.DP0060+S19.DP0061=S19.DP0062</t>
  </si>
  <si>
    <t>Validate the total for Exch-traded one year or less remaining term to maturity for total contracts</t>
  </si>
  <si>
    <t>S19.DP0069+S19.DP0070+S19.DP0071+S19.DP0072=S19.DP0073</t>
  </si>
  <si>
    <t>Validate the total for OTC and Exch-traded one year or less remaining term to maturity for credit derivative contracts - guarantor</t>
  </si>
  <si>
    <t>S19.DP0003=S19.DP0004</t>
  </si>
  <si>
    <t>Validate the total for OTC and Exch-traded one year or less remaining term to maturity for credit derivative contracts - beneficiary</t>
  </si>
  <si>
    <t>S19.DP0007=S19.DP0008</t>
  </si>
  <si>
    <t>Validate the total for OTC and Exch-traded one year or less remaining term to maturity for interest rate contracts</t>
  </si>
  <si>
    <t>S19.DP0013+S19.DP0018=S19.DP0019</t>
  </si>
  <si>
    <t>Validate the total for OTC and Exch-traded one year or less remaining term to maturity for foreign Exchange and Gold Contracts</t>
  </si>
  <si>
    <t>S19.DP0024+S19.DP0029=S19.DP0030</t>
  </si>
  <si>
    <t>Validate the total for OTC and Exch-traded one year or less remaining term to maturity for equity-linked Contracts</t>
  </si>
  <si>
    <t>S19.DP0035+S19.DP0040=S19.DP0041</t>
  </si>
  <si>
    <t>Validate the total for OTC and Exch-traded one year or less remaining term to maturity for precious Metals (Other than Gold Contracts)</t>
  </si>
  <si>
    <t>S19.DP0046+S19.DP0051=S19.DP0052</t>
  </si>
  <si>
    <t>Validate the total for OTC and Exch-traded one year or less remaining term to maturity for other Commodity Contracts</t>
  </si>
  <si>
    <t>S19.DP0057+S19.DP0062=S19.DP0063</t>
  </si>
  <si>
    <t>Validate the total for OTC and Exch-traded one year or less remaining term to maturity for total contracts</t>
  </si>
  <si>
    <t>S19.DP0068+S19.DP0073=S19.DP0074</t>
  </si>
  <si>
    <t>Validate the total for OTC one year or less remaining term to maturity for forwards</t>
  </si>
  <si>
    <t>S19.DP0009+S19.DP0020+S19.DP0031+S19.DP0042+S19.DP0053=S19.DP0064</t>
  </si>
  <si>
    <t>Validate the total for OTC one year or less remaining term to maturity for swaps</t>
  </si>
  <si>
    <t>S19.DP0001+S19.DP0005+S19.DP0010+S19.DP0021+S19.DP0032+S19.DP0043+S19.DP0054=S19.DP0065</t>
  </si>
  <si>
    <t>Validate the total for OTC one year or less remaining term to maturity for purchased options</t>
  </si>
  <si>
    <t>S19.DP0006+S19.DP0011+S19.DP0022+S19.DP0033+S19.DP0044+S19.DP0055=S19.DP0066</t>
  </si>
  <si>
    <t>Validate the total for OTC one year or less remaining term to maturity for written options</t>
  </si>
  <si>
    <t>S19.DP0002+S19.DP0012+S19.DP0023+S19.DP0034+S19.DP0045+S19.DP0056=S19.DP0067</t>
  </si>
  <si>
    <t xml:space="preserve">Validate the total for OTC one year or less remaining term to maturity </t>
  </si>
  <si>
    <t>S19.DP0003+S19.DP0007+S19.DP0013+S19.DP0024+S19.DP0035+S19.DP0046+S19.DP0057=S19.DP0068</t>
  </si>
  <si>
    <t>Validate the total for Exch-traded one year or less remaining term to maturity for futures - Long Positions</t>
  </si>
  <si>
    <t>S19.DP0014+S19.DP0025+S19.DP0036+S19.DP0047+S19.DP0058=S19.DP0069</t>
  </si>
  <si>
    <t>Validate the total for Exch-traded one year or less remaining term to maturity for futures - Short Positions</t>
  </si>
  <si>
    <t>S19.DP0015+S19.DP0026+S19.DP0037+S19.DP0048+S19.DP0059=S19.DP0070</t>
  </si>
  <si>
    <t>Validate the total for Exch-traded one year or less remaining term to maturity for purchased options</t>
  </si>
  <si>
    <t>S19.DP0016+S19.DP0027+S19.DP0038+S19.DP0049+S19.DP0060=S19.DP0071</t>
  </si>
  <si>
    <t>Validate the total for Exch-traded one year or less remaining term to maturity for written options</t>
  </si>
  <si>
    <t>S19.DP0017+S19.DP0028+S19.DP0039+S19.DP0050+S19.DP0061=S19.DP0072</t>
  </si>
  <si>
    <t xml:space="preserve">Validate the total for Exch-traded one year or less remaining term to maturity </t>
  </si>
  <si>
    <t>S19.DP0018+S19.DP0029+S19.DP0040+S19.DP0051+S19.DP0062=S19.DP0073</t>
  </si>
  <si>
    <t>S19.DP0004+S19.DP0008+S19.DP0019+S19.DP0030+S19.DP0041+S19.DP0052+S19.DP0063=S19.DP0074</t>
  </si>
  <si>
    <t>Validate the total for OTC over one year to five years remaining term to maturity for credit derivative contracts - guarantor</t>
  </si>
  <si>
    <t>S19.DP0075+S19.DP0076=S19.DP0077</t>
  </si>
  <si>
    <t>Validate the total for OTC over one year to five years remaining term to maturity for credit derivative contracts - beneficiary</t>
  </si>
  <si>
    <t>S19.DP0079+S19.DP0080=S19.DP0081</t>
  </si>
  <si>
    <t>Validate the total for OTC over one year to five years remaining term to maturity for interest rate contracts</t>
  </si>
  <si>
    <t>S19.DP0083+S19.DP0084+S19.DP0085+S19.DP0086=S19.DP0087</t>
  </si>
  <si>
    <t>Validate the total for OTC over one year to five years remaining term to maturity for foreign Exchange and Gold Contracts</t>
  </si>
  <si>
    <t>S19.DP0094+S19.DP0095+S19.DP0096+S19.DP0097=S19.DP0098</t>
  </si>
  <si>
    <t>Validate the total for OTC over one year to five years remaining term to maturity for equity-linked Contracts</t>
  </si>
  <si>
    <t>S19.DP0105+S19.DP0106+S19.DP0107+S19.DP0108=S19.DP0109</t>
  </si>
  <si>
    <t>Validate the total for OTC over one year to five years remaining term to maturity for precious Metals (Other than Gold Contracts)</t>
  </si>
  <si>
    <t>S19.DP0116+S19.DP0117+S19.DP0118+S19.DP0119=S19.DP0120</t>
  </si>
  <si>
    <t>Validate the total for OTC over one year to five years remaining term to maturity for other Commodity Contracts</t>
  </si>
  <si>
    <t>S19.DP0127+S19.DP0128+S19.DP0129+S19.DP0130=S19.DP0131</t>
  </si>
  <si>
    <t>Validate the total for OTC over one year to five years remaining term to maturity for total contracts</t>
  </si>
  <si>
    <t>S19.DP0138+S19.DP0139+S19.DP0140+S19.DP0141=S19.DP0142</t>
  </si>
  <si>
    <t>Validate the total for Exch-traded over one year to five years remaining term to maturity for interest rate contracts</t>
  </si>
  <si>
    <t>S19.DP0088+S19.DP0089+S19.DP0090+S19.DP0091=S19.DP0092</t>
  </si>
  <si>
    <t>Validate the total for Exch-traded over one year to five years remaining term to maturity for foreign Exchange and Gold Contracts</t>
  </si>
  <si>
    <t>S19.DP0099+S19.DP0100+S19.DP0101+S19.DP0102=S19.DP0103</t>
  </si>
  <si>
    <t>Validate the total for Exch-traded over one year to five years remaining term to maturity for equity-linked Contracts</t>
  </si>
  <si>
    <t>S19.DP0110+S19.DP0111+S19.DP0112+S19.DP0113=S19.DP0114</t>
  </si>
  <si>
    <t>Validate the total for Exch-traded over one year to five years remaining term to maturity for precious Metals (Other than Gold Contracts)</t>
  </si>
  <si>
    <t>S19.DP0121+S19.DP0122+S19.DP0123+S19.DP0124=S19.DP0125</t>
  </si>
  <si>
    <t>Validate the total for Exch-traded over one year to five years remaining term to maturity for other Commodity Contracts</t>
  </si>
  <si>
    <t>S19.DP0132+S19.DP0133+S19.DP0134+S19.DP0135=S19.DP0136</t>
  </si>
  <si>
    <t>Validate the total for Exch-traded over one year to five years remaining term to maturity for total contracts</t>
  </si>
  <si>
    <t>S19.DP0143+S19.DP0144+S19.DP0145+S19.DP0146=S19.DP0147</t>
  </si>
  <si>
    <t>Validate the total for OTC and Exch-traded over one year to five years remaining term to maturity for credit derivative contracts - guarantor</t>
  </si>
  <si>
    <t>S19.DP0077=S19.DP0078</t>
  </si>
  <si>
    <t>Validate the total for OTC and Exch-traded over one year to five years remaining term to maturity for credit derivative contracts - beneficiary</t>
  </si>
  <si>
    <t>S19.DP0081=S19.DP0082</t>
  </si>
  <si>
    <t>Validate the total for OTC and Exch-traded over one year to five years remaining term to maturity for interest rate contracts</t>
  </si>
  <si>
    <t>S19.DP0087+S19.DP0092=S19.DP0093</t>
  </si>
  <si>
    <t>Validate the total for OTC and Exch-traded over one year to five years remaining term to maturity for foreign Exchange and Gold Contracts</t>
  </si>
  <si>
    <t>S19.DP0098+S19.DP0103=S19.DP0104</t>
  </si>
  <si>
    <t>Validate the total for OTC and Exch-traded over one year to five years remaining term to maturity for equity-linked Contracts</t>
  </si>
  <si>
    <t>S19.DP0109+S19.DP0114=S19.DP0115</t>
  </si>
  <si>
    <t>Validate the total for OTC and Exch-traded over one year to five years remaining term to maturity for precious Metals (Other than Gold Contracts)</t>
  </si>
  <si>
    <t>S19.DP0120+S19.DP0125=S19.DP0126</t>
  </si>
  <si>
    <t>Validate the total for OTC and Exch-traded over one year to five years remaining term to maturity for other Commodity Contracts</t>
  </si>
  <si>
    <t>S19.DP0131+S19.DP0136=S19.DP0137</t>
  </si>
  <si>
    <t>Validate the total for OTC and Exch-traded over one year to five years remaining term to maturity for total contracts</t>
  </si>
  <si>
    <t>S19.DP0142+S19.DP0147=S19.DP0148</t>
  </si>
  <si>
    <t>Validate the total for OTC over one year to five years remaining term to maturity for forwards</t>
  </si>
  <si>
    <t>S19.DP0083+S19.DP0094+S19.DP0105+S19.DP0116+S19.DP0127=S19.DP0138</t>
  </si>
  <si>
    <t>Validate the total for OTC over one year to five years remaining term to maturity for swaps</t>
  </si>
  <si>
    <t>S19.DP0075+S19.DP0079+S19.DP0084+S19.DP0095+S19.DP0106+S19.DP0117+S19.DP0128=S19.DP0139</t>
  </si>
  <si>
    <t>Validate the total for OTC over one year to five years remaining term to maturity for purchased options</t>
  </si>
  <si>
    <t>S19.DP0080+S19.DP0085+S19.DP0096+S19.DP0107+S19.DP0118+S19.DP0129=S19.DP0140</t>
  </si>
  <si>
    <t>Validate the total for OTC over one year to five years remaining term to maturity for written options</t>
  </si>
  <si>
    <t>S19.DP0076+S19.DP0086+S19.DP0097+S19.DP0108+S19.DP0119+S19.DP0130=S19.DP0141</t>
  </si>
  <si>
    <t xml:space="preserve">Validate the total for OTC over one year to five years remaining term to maturity </t>
  </si>
  <si>
    <t>S19.DP0077+S19.DP0081+S19.DP0087+S19.DP0098+S19.DP0109+S19.DP0120+S19.DP0131=S19.DP0142</t>
  </si>
  <si>
    <t>Validate the total for Exch-traded over one year to five years remaining term to maturity for futures - Long Positions</t>
  </si>
  <si>
    <t>S19.DP0088+S19.DP0099+S19.DP0110+S19.DP0121+S19.DP0132=S19.DP0143</t>
  </si>
  <si>
    <t>Validate the total for Exch-traded over one year to five years remaining term to maturity for futures - Short Positions</t>
  </si>
  <si>
    <t>S19.DP0089+S19.DP0100+S19.DP0111+S19.DP0122+S19.DP0133=S19.DP0144</t>
  </si>
  <si>
    <t>Validate the total for Exch-traded over one year to five years remaining term to maturity for purchased options</t>
  </si>
  <si>
    <t>S19.DP0090+S19.DP0101+S19.DP0112+S19.DP0123+S19.DP0134=S19.DP0145</t>
  </si>
  <si>
    <t>Validate the total for Exch-traded over one year to five years remaining term to maturity for written options</t>
  </si>
  <si>
    <t>S19.DP0091+S19.DP0102+S19.DP0113+S19.DP0124+S19.DP0135=S19.DP0146</t>
  </si>
  <si>
    <t xml:space="preserve">Validate the total for Exch-traded over one year to five years remaining term to maturity </t>
  </si>
  <si>
    <t>S19.DP0092+S19.DP0103+S19.DP0114+S19.DP0125+S19.DP0136=S19.DP0147</t>
  </si>
  <si>
    <t>S19.DP0078+S19.DP0082+S19.DP0093+S19.DP0104+S19.DP0115+S19.DP0126+S19.DP0137=S19.DP0148</t>
  </si>
  <si>
    <t>Validate the total for OTC over five years remaining term to maturity for credit derivative contracts - guarantor</t>
  </si>
  <si>
    <t>S19.DP0149+S19.DP0150=S19.DP0151</t>
  </si>
  <si>
    <t>Validate the total for OTC over five years remaining term to maturity for credit derivative contracts - beneficiary</t>
  </si>
  <si>
    <t>S19.DP0153+S19.DP0154=S19.DP0155</t>
  </si>
  <si>
    <t>Validate the total for OTC over five years remaining term to maturity for interest rate contracts</t>
  </si>
  <si>
    <t>S19.DP0157+S19.DP0158+S19.DP0159+S19.DP0160=S19.DP0161</t>
  </si>
  <si>
    <t>Validate the total for OTC over five years remaining term to maturity for foreign Exchange and Gold Contracts</t>
  </si>
  <si>
    <t>S19.DP0168+S19.DP0169+S19.DP0170+S19.DP0171=S19.DP0172</t>
  </si>
  <si>
    <t>Validate the total for OTC over five years remaining term to maturity for equity-linked Contracts</t>
  </si>
  <si>
    <t>S19.DP0179+S19.DP0180+S19.DP0181+S19.DP0182=S19.DP0183</t>
  </si>
  <si>
    <t>Validate the total for OTC over five years remaining term to maturity for precious Metals (Other than Gold Contracts)</t>
  </si>
  <si>
    <t>S19.DP0190+S19.DP0191+S19.DP0192+S19.DP0193=S19.DP0194</t>
  </si>
  <si>
    <t>Validate the total for OTC over five years remaining term to maturity for other Commodity Contracts</t>
  </si>
  <si>
    <t>S19.DP0201+S19.DP0202+S19.DP0203+S19.DP0204=S19.DP0205</t>
  </si>
  <si>
    <t>Validate the total for OTC over five years remaining term to maturity for total contracts</t>
  </si>
  <si>
    <t>S19.DP0212+S19.DP0213+S19.DP0214+S19.DP0215=S19.DP0216</t>
  </si>
  <si>
    <t>Validate the total for Exch-traded over five years remaining term to maturity for interest rate contracts</t>
  </si>
  <si>
    <t>S19.DP0162+S19.DP0163+S19.DP0164+S19.DP0165=S19.DP0166</t>
  </si>
  <si>
    <t>Validate the total for Exch-traded over five years remaining term to maturity for foreign Exchange and Gold Contracts</t>
  </si>
  <si>
    <t>S19.DP0173+S19.DP0174+S19.DP0175+S19.DP0176=S19.DP0177</t>
  </si>
  <si>
    <t>Validate the total for Exch-traded over five years remaining term to maturity for equity-linked Contracts</t>
  </si>
  <si>
    <t>S19.DP0184+S19.DP0185+S19.DP0186+S19.DP0187=S19.DP0188</t>
  </si>
  <si>
    <t>Validate the total for Exch-traded over five years remaining term to maturity for precious Metals (Other than Gold Contracts)</t>
  </si>
  <si>
    <t>S19.DP0195+S19.DP0196+S19.DP0197+S19.DP0198=S19.DP0199</t>
  </si>
  <si>
    <t>Validate the total for Exch-traded over five years remaining term to maturity for other Commodity Contracts</t>
  </si>
  <si>
    <t>S19.DP0206+S19.DP0207+S19.DP0208+S19.DP0209=S19.DP0210</t>
  </si>
  <si>
    <t>Validate the total for Exch-traded over five years remaining term to maturity for total contracts</t>
  </si>
  <si>
    <t>S19.DP0217+S19.DP0218+S19.DP0219+S19.DP0220=S19.DP0221</t>
  </si>
  <si>
    <t>Validate the total for OTC and Exch-traded over five years remaining term to maturity for credit derivative contracts - guarantor</t>
  </si>
  <si>
    <t>S19.DP0151=S19.DP0152</t>
  </si>
  <si>
    <t>Validate the total for OTC and Exch-traded over five years remaining term to maturity for credit derivative contracts - beneficiary</t>
  </si>
  <si>
    <t>S19.DP0155=S19.DP0156</t>
  </si>
  <si>
    <t>Validate the total for OTC and Exch-traded over five years remaining term to maturity for interest rate contracts</t>
  </si>
  <si>
    <t>S19.DP0161+S19.DP0166=S19.DP0167</t>
  </si>
  <si>
    <t>Validate the total for OTC and Exch-traded over five years remaining term to maturity for foreign Exchange and Gold Contracts</t>
  </si>
  <si>
    <t>S19.DP0172+S19.DP0177=S19.DP0178</t>
  </si>
  <si>
    <t>Validate the total for OTC and Exch-traded over five years remaining term to maturity for equity-linked Contracts</t>
  </si>
  <si>
    <t>S19.DP0183+S19.DP0188=S19.DP0189</t>
  </si>
  <si>
    <t>Validate the total for OTC and Exch-traded over five years remaining term to maturity for precious Metals (Other than Gold Contracts)</t>
  </si>
  <si>
    <t>S19.DP0194+S19.DP0199=S19.DP0200</t>
  </si>
  <si>
    <t>Validate the total for OTC and Exch-traded over five years remaining term to maturity for other Commodity Contracts</t>
  </si>
  <si>
    <t>S19.DP0205+S19.DP0210=S19.DP0211</t>
  </si>
  <si>
    <t>Validate the total for OTC and Exch-traded over five years remaining term to maturity for total contracts</t>
  </si>
  <si>
    <t>S19.DP0216+S19.DP0221=S19.DP0222</t>
  </si>
  <si>
    <t>Validate the total for OTC over five years remaining term to maturity for forwards</t>
  </si>
  <si>
    <t>S19.DP0157+S19.DP0168+S19.DP0179+S19.DP0190+S19.DP0201=S19.DP0212</t>
  </si>
  <si>
    <t>Validate the total for OTC over five years remaining term to maturity for swaps</t>
  </si>
  <si>
    <t>S19.DP0149+S19.DP0153+S19.DP0158+S19.DP0169+S19.DP0180+S19.DP0191+S19.DP0202=S19.DP0213</t>
  </si>
  <si>
    <t>Validate the total for OTC over five years remaining term to maturity for purchased options</t>
  </si>
  <si>
    <t>S19.DP0154+S19.DP0159+S19.DP0170+S19.DP0181+S19.DP0192+S19.DP0203=S19.DP0214</t>
  </si>
  <si>
    <t>Validate the total for OTC over five years remaining term to maturity for written options</t>
  </si>
  <si>
    <t>S19.DP0150+S19.DP0160+S19.DP0171+S19.DP0182+S19.DP0193+S19.DP0204=S19.DP0215</t>
  </si>
  <si>
    <t>Validate the total for Exch-traded over five years remaining term to maturity for futures - Long Positions</t>
  </si>
  <si>
    <t>S19.DP0151+S19.DP0155+S19.DP0161+S19.DP0172+S19.DP0183+S19.DP0194+S19.DP0205=S19.DP0216</t>
  </si>
  <si>
    <t>Validate the total for Exch-traded over five years remaining term to maturity for utures - Long Positions</t>
  </si>
  <si>
    <t>S19.DP0162+S19.DP0173+S19.DP0184+S19.DP0195+S19.DP0206=S19.DP0217</t>
  </si>
  <si>
    <t>Validate the total for Exch-traded over five years remaining term to maturity for futures - Short Positions</t>
  </si>
  <si>
    <t>S19.DP0163+S19.DP0174+S19.DP0185+S19.DP0196+S19.DP0207=S19.DP0218</t>
  </si>
  <si>
    <t>Validate the total for Exch-traded over five years remaining term to maturity for purchased options</t>
  </si>
  <si>
    <t>S19.DP0164+S19.DP0175+S19.DP0186+S19.DP0197+S19.DP0208=S19.DP0219</t>
  </si>
  <si>
    <t>Validate the total for Exch-traded over five years remaining term to maturity for written options</t>
  </si>
  <si>
    <t>S19.DP0165+S19.DP0176+S19.DP0187+S19.DP0198+S19.DP0209=S19.DP0220</t>
  </si>
  <si>
    <t xml:space="preserve">Validate the total for Exch-traded over five years remaining term to maturity </t>
  </si>
  <si>
    <t>S19.DP0166+S19.DP0177+S19.DP0188+S19.DP0199+S19.DP0210=S19.DP0221</t>
  </si>
  <si>
    <t>S19.DP0152+S19.DP0156+S19.DP0167+S19.DP0178+S19.DP0189+S19.DP0200+S19.DP0211=S19.DP0222</t>
  </si>
  <si>
    <t>Validate the total for OTC notional principal amount for credit derivative contracts - total</t>
  </si>
  <si>
    <t>Validate the total for OTC notional principal amount for credit derivative contracts - of which trdg</t>
  </si>
  <si>
    <t>S19.DP0227+S19.DP0228+S19.DP0229=S19.DP0230</t>
  </si>
  <si>
    <t>Validate the total for OTC  notional principal amount for interest rate contracts - total</t>
  </si>
  <si>
    <t>S19.DP0232+S19.DP0233+S19.DP0234+S19.DP0235=S19.DP0236</t>
  </si>
  <si>
    <t>Validate the total for OTC  notional principal amount for interest rate contracts - of which trdg</t>
  </si>
  <si>
    <t>S19.DP0243+S19.DP0244+S19.DP0245+S19.DP0246=S19.DP0247</t>
  </si>
  <si>
    <t>Validate the total for OTC  notional principal amount for foreign Exchange and Gold Contracts - total</t>
  </si>
  <si>
    <t>S19.DP0254+S19.DP0255+S19.DP0256+S19.DP0257=S19.DP0258</t>
  </si>
  <si>
    <t>Validate the total for OTC  notional principal amount for foreign Exchange and Gold Contracts - of which trdg</t>
  </si>
  <si>
    <t>S19.DP0265+S19.DP0266+S19.DP0267+S19.DP0268=S19.DP0269</t>
  </si>
  <si>
    <t>Validate the total for OTC  notional principal amount for equity-linked Contracts - total</t>
  </si>
  <si>
    <t>S19.DP0276+S19.DP0277+S19.DP0278+S19.DP0279=S19.DP0280</t>
  </si>
  <si>
    <t>Validate the total for OTC  notional principal amount for equity-linked Contracts - of which trdg</t>
  </si>
  <si>
    <t>S19.DP0287+S19.DP0288+S19.DP0289+S19.DP0290=S19.DP0291</t>
  </si>
  <si>
    <t>Validate the total for OTC notional principal amount for precious Metals (Other than Gold Contracts) - total</t>
  </si>
  <si>
    <t>S19.DP0298+S19.DP0299+S19.DP0300+S19.DP0301=S19.DP0302</t>
  </si>
  <si>
    <t>Validate the total for OTC notional principal amount for precious Metals (Other than Gold Contracts) - of which trdg</t>
  </si>
  <si>
    <t>S19.DP0309+S19.DP0310+S19.DP0311+S19.DP0312=S19.DP0313</t>
  </si>
  <si>
    <t>Validate the total for OTC notional principal amount for other Commodity Contracts - total</t>
  </si>
  <si>
    <t>S19.DP0320+S19.DP0321+S19.DP0322+S19.DP0323=S19.DP0324</t>
  </si>
  <si>
    <t>Validate the total for OTC notional principal amount for other Commodity Contracts - of which trdg</t>
  </si>
  <si>
    <t>S19.DP0331+S19.DP0332+S19.DP0333+S19.DP0334=S19.DP0335</t>
  </si>
  <si>
    <t>Validate the total for OTC notional principal amount for total contracts - total</t>
  </si>
  <si>
    <t>S19.DP0342+S19.DP0343+S19.DP0344+S19.DP0345=S19.DP0346</t>
  </si>
  <si>
    <t>Validate the total for OTC notional principal amount for total contracts - of which trdg</t>
  </si>
  <si>
    <t>S19.DP0353+S19.DP0354+S19.DP0355+S19.DP0356=S19.DP0357</t>
  </si>
  <si>
    <t>Validate the total for Exch-traded  notional principal amount for interest rate contracts - total</t>
  </si>
  <si>
    <t>S19.DP0237+S19.DP0238+S19.DP0239+S19.DP0240=S19.DP0241</t>
  </si>
  <si>
    <t>Validate the total for Exch-traded  notional principal amount for interest rate contracts - of which trdg</t>
  </si>
  <si>
    <t>S19.DP0248+S19.DP0249+S19.DP0250+S19.DP0251=S19.DP0252</t>
  </si>
  <si>
    <t>Validate the total for Exch-traded  notional principal amount for foreign Exchange and Gold Contracts - total</t>
  </si>
  <si>
    <t>S19.DP0259+S19.DP0260+S19.DP0261+S19.DP0262=S19.DP0263</t>
  </si>
  <si>
    <t>Validate the total for Exch-traded  notional principal amount for foreign Exchange and Gold Contracts - of which trdg</t>
  </si>
  <si>
    <t>S19.DP0270+S19.DP0271+S19.DP0272+S19.DP0273=S19.DP0274</t>
  </si>
  <si>
    <t>Validate the total for Exch-traded  notional principal amount for equity-linked Contracts - total</t>
  </si>
  <si>
    <t>S19.DP0281+S19.DP0282+S19.DP0283+S19.DP0284=S19.DP0285</t>
  </si>
  <si>
    <t>Validate the total for Exch-traded  notional principal amount for equity-linked Contracts - of which trdg</t>
  </si>
  <si>
    <t>S19.DP0292+S19.DP0293+S19.DP0294+S19.DP0295=S19.DP0296</t>
  </si>
  <si>
    <t>Validate the total for Exch-traded notional principal amount for precious Metals (Other than Gold Contracts) - total</t>
  </si>
  <si>
    <t>S19.DP0303+S19.DP0304+S19.DP0305+S19.DP0306=S19.DP0307</t>
  </si>
  <si>
    <t>Validate the total for Exch-traded notional principal amount for precious Metals (Other than Gold Contracts) - of which trdg</t>
  </si>
  <si>
    <t>S19.DP0314+S19.DP0315+S19.DP0316+S19.DP0317=S19.DP0318</t>
  </si>
  <si>
    <t>Validate the total for Exch-traded notional principal amount for other Commodity Contracts - total</t>
  </si>
  <si>
    <t>S19.DP0325+S19.DP0326+S19.DP0327+S19.DP0328=S19.DP0329</t>
  </si>
  <si>
    <t>Validate the total for Exch-traded notional principal amount for other Commodity Contracts - of which trdg</t>
  </si>
  <si>
    <t>S19.DP0336+S19.DP0337+S19.DP0338+S19.DP0339=S19.DP0340</t>
  </si>
  <si>
    <t>Validate the total for Exch-traded notional principal amount for total contracts - total</t>
  </si>
  <si>
    <t>S19.DP0347+S19.DP0348+S19.DP0349+S19.DP0350=S19.DP0351</t>
  </si>
  <si>
    <t>Validate the total for Exch-traded notional principal amount for total contracts - of which trdg</t>
  </si>
  <si>
    <t>S19.DP0358+S19.DP0359+S19.DP0360+S19.DP0361=S19.DP0362</t>
  </si>
  <si>
    <t>Validate the total for OTC and Exch-traded notional principal amount for credit derivative contracts - total</t>
  </si>
  <si>
    <t>S19.DP0225=S19.DP0226</t>
  </si>
  <si>
    <t>Validate the total for OTC and Exch-traded notional principal amount for credit derivative contracts - of which trdg</t>
  </si>
  <si>
    <t>S19.DP0230=S19.DP0231</t>
  </si>
  <si>
    <t>Validate the total for OTC and Exch-traded notional principal amount for interest rate contracts - total</t>
  </si>
  <si>
    <t>S19.DP0236+S19.DP0241=S19.DP0242</t>
  </si>
  <si>
    <t>Validate the total for OTC and Exch-traded notional principal amount for interest rate contracts - of which trdg</t>
  </si>
  <si>
    <t>S19.DP0247+S19.DP0252=S19.DP0253</t>
  </si>
  <si>
    <t>Validate the total for OTC and Exch-traded notional principal amount for foreign Exchange and Gold Contracts - total</t>
  </si>
  <si>
    <t>S19.DP0258+S19.DP0263=S19.DP0264</t>
  </si>
  <si>
    <t>Validate the total for OTC and Exch-traded notional principal amount for foreign Exchange and Gold Contracts - of which trdg</t>
  </si>
  <si>
    <t>S19.DP0269+S19.DP0274=S19.DP0275</t>
  </si>
  <si>
    <t>Validate the total for OTC and Exch-traded notional principal amount for equity-linked Contracts - total</t>
  </si>
  <si>
    <t>S19.DP0280+S19.DP0285=S19.DP0286</t>
  </si>
  <si>
    <t>Validate the total for OTC and Exch-traded notional principal amount for equity-linked Contracts - of which trdg</t>
  </si>
  <si>
    <t>S19.DP0291+S19.DP0296=S19.DP0297</t>
  </si>
  <si>
    <t>Validate the total for OTC and Exch-traded notional principal amount for precious Metals (Other than Gold Contracts) - total</t>
  </si>
  <si>
    <t>S19.DP0302+S19.DP0307=S19.DP0308</t>
  </si>
  <si>
    <t>Validate the total for OTC and Exch-traded notional principal amount for precious Metals (Other than Gold Contracts) - of which trdg</t>
  </si>
  <si>
    <t>S19.DP0313+S19.DP0318=S19.DP0319</t>
  </si>
  <si>
    <t>Validate the total for OTC and Exch-traded notional principal amount for other Commodity Contracts - total</t>
  </si>
  <si>
    <t>S19.DP0324+S19.DP0329=S19.DP0330</t>
  </si>
  <si>
    <t>Validate the total for OTC and Exch-traded notional principal amount for other Commodity Contracts - of which trdg</t>
  </si>
  <si>
    <t>S19.DP0335+S19.DP0340=S19.DP0341</t>
  </si>
  <si>
    <t>Validate the total for OTC and Exch-traded notional principal amount for total contracts - total</t>
  </si>
  <si>
    <t>S19.DP0346+S19.DP0351=S19.DP0352</t>
  </si>
  <si>
    <t>Validate the total for OTC and Exch-traded notional principal amount for total contracts - of which trdg</t>
  </si>
  <si>
    <t>S19.DP0357+S19.DP0362=S19.DP0363</t>
  </si>
  <si>
    <t>Validate the total for OTC  notional principal amount for forwards - total</t>
  </si>
  <si>
    <t>S19.DP0232+S19.DP0254+S19.DP0276+S19.DP0298+S19.DP0320=S19.DP0342</t>
  </si>
  <si>
    <t>Validate the total for OTC  notional principal amount for forwards - of which trdg</t>
  </si>
  <si>
    <t>S19.DP0243+S19.DP0265+S19.DP0287+S19.DP0309+S19.DP0331=S19.DP0353</t>
  </si>
  <si>
    <t>Validate the total for OTC  notional principal amount for swaps - total</t>
  </si>
  <si>
    <t>S19.DP0223+S19.DP0233+S19.DP0255+S19.DP0277+S19.DP0299+S19.DP0321=S19.DP0343</t>
  </si>
  <si>
    <t>Validate the total for OTC  notional principal amount for swaps - of which trdg</t>
  </si>
  <si>
    <t>S19.DP0227+S19.DP0244+S19.DP0266+S19.DP0288+S19.DP0310+S19.DP0332=S19.DP0354</t>
  </si>
  <si>
    <t>Validate the total for OTC  notional principal amount for purchased options - total</t>
  </si>
  <si>
    <t>Validate the total for OTC  notional principal amount for purchased options - of which trdg</t>
  </si>
  <si>
    <t>S19.DP0228+S19.DP0245+S19.DP0267+S19.DP0289+S19.DP0311+S19.DP0333=S19.DP0355</t>
  </si>
  <si>
    <t>Validate the total for OTC  notional principal amount for written options - total</t>
  </si>
  <si>
    <t>S19.DP0224+S19.DP0235+S19.DP0257+S19.DP0279+S19.DP0301+S19.DP0323=S19.DP0345</t>
  </si>
  <si>
    <t>Validate the total for OTC  notional principal amount for written options - of which trdg</t>
  </si>
  <si>
    <t>S19.DP0229+S19.DP0246+S19.DP0268+S19.DP0290+S19.DP0312+S19.DP0334=S19.DP0356</t>
  </si>
  <si>
    <t>Validate the total for OTC  notional principal amount - total</t>
  </si>
  <si>
    <t>S19.DP0225+S19.DP0236+S19.DP0258+S19.DP0280+S19.DP0302+S19.DP0324=S19.DP0346</t>
  </si>
  <si>
    <t>Validate the total for OTC  notional principal amount - of which trdg</t>
  </si>
  <si>
    <t>S19.DP0230+S19.DP0247+S19.DP0269+S19.DP0291+S19.DP0313+S19.DP0335=S19.DP0357</t>
  </si>
  <si>
    <t>Validate the total for Exch-traded  notional principal amount for futures - long positions - total</t>
  </si>
  <si>
    <t>S19.DP0237+S19.DP0259+S19.DP0281+S19.DP0303+S19.DP0325=S19.DP0347</t>
  </si>
  <si>
    <t>Validate the total for Exch-traded  notional principal amount for futures - long positions - of which trdg</t>
  </si>
  <si>
    <t>S19.DP0248+S19.DP0270+S19.DP0292+S19.DP0314+S19.DP0336=S19.DP0358</t>
  </si>
  <si>
    <t xml:space="preserve">Validate the total for Exch-traded  notional principal amount for futures - short positions - total </t>
  </si>
  <si>
    <t>S19.DP0238+S19.DP0260+S19.DP0282+S19.DP0304+S19.DP0326=S19.DP0348</t>
  </si>
  <si>
    <t>Validate the total for Exch-traded  notional principal amount for futures - short positions - of which trdg</t>
  </si>
  <si>
    <t>S19.DP0249+S19.DP0271+S19.DP0293+S19.DP0315+S19.DP0337=S19.DP0359</t>
  </si>
  <si>
    <t>Validate the total for Exch-traded  notional principal amount for purchased options - total</t>
  </si>
  <si>
    <t>S19.DP0239+S19.DP0261+S19.DP0283+S19.DP0305+S19.DP0327=S19.DP0349</t>
  </si>
  <si>
    <t>Validate the total for Exch-traded  notional principal amount for purchased options - of which trdg</t>
  </si>
  <si>
    <t>S19.DP0250+S19.DP0272+S19.DP0294+S19.DP0316+S19.DP0338=S19.DP0360</t>
  </si>
  <si>
    <t>Validate the total for Exch-traded  notional principal amount for written options - total</t>
  </si>
  <si>
    <t>S19.DP0240+S19.DP0262+S19.DP0284+S19.DP0306+S19.DP0328=S19.DP0350</t>
  </si>
  <si>
    <t>Validate the total for Exch-traded  notional principal amount for written options - of which trdg</t>
  </si>
  <si>
    <t>S19.DP0251+S19.DP0273+S19.DP0295+S19.DP0317+S19.DP0339=S19.DP0361</t>
  </si>
  <si>
    <t xml:space="preserve">Validate the total for Exch-traded  notional principal amount - total </t>
  </si>
  <si>
    <t>S19.DP0241+S19.DP0263+S19.DP0285+S19.DP0307+S19.DP0329=S19.DP0351</t>
  </si>
  <si>
    <t>Validate the total for Exch-traded  notional principal amount - of which trdg</t>
  </si>
  <si>
    <t>S19.DP0252+S19.DP0274+S19.DP0296+S19.DP0318+S19.DP0340=S19.DP0362</t>
  </si>
  <si>
    <t xml:space="preserve">Validate the total for OTC and Exch-traded  notional principal amount - total </t>
  </si>
  <si>
    <t>S19.DP0226+S19.DP0242+S19.DP0264+S19.DP0286+S19.DP0308+S19.DP0330=S19.DP0352</t>
  </si>
  <si>
    <t xml:space="preserve">Validate the total for OTC and Exch-traded  notional principal amount - of which trdg </t>
  </si>
  <si>
    <t>S19.DP0231+S19.DP0253+S19.DP0275+S19.DP0297+S19.DP0319+S19.DP0341=S19.DP0363</t>
  </si>
  <si>
    <t>Validate the total for OTC notional principal amount for the credit derivative contracts for swaps</t>
  </si>
  <si>
    <t>Validate the total for OTC notional principal amount for the credit derivative contracts for written options</t>
  </si>
  <si>
    <t>S19.DP0002+S19.DP0076+S19.DP0150=S19.DP0224</t>
  </si>
  <si>
    <t>Validate the total for OTC notional principal amount for the credit derivative contracts - total</t>
  </si>
  <si>
    <t>Validate the total for OTC notional principal amount for the interest rate contracts for forwards</t>
  </si>
  <si>
    <t>S19.DP0009+S19.DP0083+S19.DP0157=S19.DP0232</t>
  </si>
  <si>
    <t>Validate the total for OTC notional principal amount for the interest rate contracts for swaps</t>
  </si>
  <si>
    <t>S19.DP0010+S19.DP0084+S19.DP0158=S19.DP0233</t>
  </si>
  <si>
    <t>Validate the total for OTC notional principal amount for the interest rate contracts for purchased options</t>
  </si>
  <si>
    <t>S19.DP0011+S19.DP0085+S19.DP0159=S19.DP0234</t>
  </si>
  <si>
    <t>Validate the total for OTC notional principal amount for the interest rate contracts for written options</t>
  </si>
  <si>
    <t>S19.DP0012+S19.DP0086+S19.DP0160=S19.DP0235</t>
  </si>
  <si>
    <t>Validate the total for OTC notional principal amount for the interest rate contracts - total</t>
  </si>
  <si>
    <t>S19.DP0013+S19.DP0087+S19.DP0161=S19.DP0236</t>
  </si>
  <si>
    <t>Validate the total for OTC notional principal amount for the foreign exchange and gold contracts for forwards</t>
  </si>
  <si>
    <t>S19.DP0020+S19.DP0094+S19.DP0168=S19.DP0254</t>
  </si>
  <si>
    <t>Validate the total for OTC notional principal amount for the foreign exchange and gold contracts for swaps</t>
  </si>
  <si>
    <t>S19.DP0021+S19.DP0095+S19.DP0169=S19.DP0255</t>
  </si>
  <si>
    <t>Validate the total for OTC notional principal amount for the foreign exchange and gold contracts for purchased options</t>
  </si>
  <si>
    <t>S19.DP0022+S19.DP0096+S19.DP0170=S19.DP0256</t>
  </si>
  <si>
    <t>Validate the total for OTC notional principal amount for the foreign exchange and gold contracts for written options</t>
  </si>
  <si>
    <t>S19.DP0023+S19.DP0097+S19.DP0171=S19.DP0257</t>
  </si>
  <si>
    <t>Validate the total for OTC notional principal amount for the foreign exchange and gold contracts - total</t>
  </si>
  <si>
    <t>S19.DP0024+S19.DP0098+S19.DP0172=S19.DP0258</t>
  </si>
  <si>
    <t>Validate the total for OTC notional principal amount for the equity-linked contracts for forwards</t>
  </si>
  <si>
    <t>Validate the total for OTC notional principal amount for the equity-linked contracts for swaps</t>
  </si>
  <si>
    <t>Validate the total for OTC notional principal amount for the equity-linked contracts for purchased options</t>
  </si>
  <si>
    <t>Validate the total for OTC notional principal amount for the equity-linked contracts for written options</t>
  </si>
  <si>
    <t>Validate the total for OTC notional principal amount for the equity-linked contracts - total</t>
  </si>
  <si>
    <t>Validate the total for OTC notional principal amount for the precious metals (other than gold contracts) contracts for forwards</t>
  </si>
  <si>
    <t>S19.DP0042+S19.DP0116+S19.DP0190=S19.DP0298</t>
  </si>
  <si>
    <t>Validate the total for OTC notional principal amount for the precious metals (other than gold contracts) contracts for swaps</t>
  </si>
  <si>
    <t>S19.DP0043+S19.DP0117+S19.DP0191=S19.DP0299</t>
  </si>
  <si>
    <t>Validate the total for OTC notional principal amount for the precious metals (other than gold contracts) contracts for purchased options</t>
  </si>
  <si>
    <t>S19.DP0044+S19.DP0118+S19.DP0192=S19.DP0300</t>
  </si>
  <si>
    <t>Validate the total for OTC notional principal amount for the precious metals (other than gold contracts) contracts for written options</t>
  </si>
  <si>
    <t>S19.DP0045+S19.DP0119+S19.DP0193=S19.DP0301</t>
  </si>
  <si>
    <t>Validate the total for OTC notional principal amount for the precious metals (other than gold contracts) contracts - total</t>
  </si>
  <si>
    <t>S19.DP0046+S19.DP0120+S19.DP0194=S19.DP0302</t>
  </si>
  <si>
    <t>Validate the total for OTC notional principal amount for the other commodity contracts for forwards</t>
  </si>
  <si>
    <t>Validate the total for OTC notional principal amount for the other commodity contracts for swaps</t>
  </si>
  <si>
    <t>Validate the total for OTC notional principal amount for the other commodity contracts for purchased options</t>
  </si>
  <si>
    <t>Validate the total for OTC notional principal amount for the other commodity contracts for written options</t>
  </si>
  <si>
    <t>Validate the total for OTC notional principal amount for the other commodity contracts - total</t>
  </si>
  <si>
    <t xml:space="preserve">Validate the total for OTC notional principal amount for forwards total contracts </t>
  </si>
  <si>
    <t>S19.DP0064+S19.DP0138+S19.DP0212=S19.DP0342</t>
  </si>
  <si>
    <t>Validate the total for OTC notional principal amount for swaps total contracts</t>
  </si>
  <si>
    <t>S19.DP0065+S19.DP0139+S19.DP0213=S19.DP0343</t>
  </si>
  <si>
    <t>Validate the total for OTC notional principal amount for purchased options total contracts</t>
  </si>
  <si>
    <t>S19.DP0066+S19.DP0140+S19.DP0214=S19.DP0344</t>
  </si>
  <si>
    <t>Validate the total for OTC notional principal amount for the written options total contracts</t>
  </si>
  <si>
    <t>S19.DP0067+S19.DP0141+S19.DP0215=S19.DP0345</t>
  </si>
  <si>
    <t xml:space="preserve">Validate the total for OTC notional principal amount </t>
  </si>
  <si>
    <t>S19.DP0068+S19.DP0142+S19.DP0216=S19.DP0346</t>
  </si>
  <si>
    <t>Validate the total for Exch-traded notional principal amount for the interest rate contracts for futures-long positions</t>
  </si>
  <si>
    <t>S19.DP0014+S19.DP0088+S19.DP0162=S19.DP0237</t>
  </si>
  <si>
    <t>Validate the total for Exch-traded notional principal amount for the interest rate contracts for futures-short positions</t>
  </si>
  <si>
    <t>S19.DP0015+S19.DP0089+S19.DP0163=S19.DP0238</t>
  </si>
  <si>
    <t>Validate the total for Exch-traded notional principal amount for the interest rate contracts for purchased options</t>
  </si>
  <si>
    <t>S19.DP0016+S19.DP0090+S19.DP0164=S19.DP0239</t>
  </si>
  <si>
    <t>Validate the total for Exch-traded notional principal amount for the interest rate contracts for written options</t>
  </si>
  <si>
    <t>S19.DP0017+S19.DP0091+S19.DP0165=S19.DP0240</t>
  </si>
  <si>
    <t>Validate the total for Exch-traded notional principal amount for the interest rate contracts - total</t>
  </si>
  <si>
    <t>S19.DP0018+S19.DP0092+S19.DP0166=S19.DP0241</t>
  </si>
  <si>
    <t>Validate the total for Exch-traded notional principal amount for the foreign exchange and gold contracts for futures-long positions</t>
  </si>
  <si>
    <t>S19.DP0025+S19.DP0099+S19.DP0173=S19.DP0259</t>
  </si>
  <si>
    <t>Validate the total for Exch-traded notional principal amount for the foreign exchange and gold contracts for futures-short positions</t>
  </si>
  <si>
    <t>S19.DP0026+S19.DP0100+S19.DP0174=S19.DP0260</t>
  </si>
  <si>
    <t>Validate the total for Exch-traded notional principal amount for the foreign exchange and gold contracts for purchased options</t>
  </si>
  <si>
    <t>S19.DP0027+S19.DP0101+S19.DP0175=S19.DP0261</t>
  </si>
  <si>
    <t>Validate the total for Exch-traded notional principal amount for the foreign exchange and gold contracts for written options</t>
  </si>
  <si>
    <t>S19.DP0028+S19.DP0102+S19.DP0176=S19.DP0262</t>
  </si>
  <si>
    <t>Validate the total for Exch-traded notional principal amount for the foreign exchange and gold contracts - total</t>
  </si>
  <si>
    <t>S19.DP0029+S19.DP0103+S19.DP0177=S19.DP0263</t>
  </si>
  <si>
    <t>Validate the total for Exch-traded notional principal amount for the equity-linked contracts for futures-long positions</t>
  </si>
  <si>
    <t>Validate the total for Exch-traded notional principal amount for the equity-linked contracts for futures-short positions</t>
  </si>
  <si>
    <t>Validate the total for Exch-traded notional principal amount for the equity-linked contracts for purchased options</t>
  </si>
  <si>
    <t>Validate the total for Exch-traded notional principal amount for the equity-linked contracts for written options</t>
  </si>
  <si>
    <t>Validate the total for Exch-traded notional principal amount for the equity-linked contracts - total</t>
  </si>
  <si>
    <t>Validate the total for Exch-traded notional principal amount for the precious metals (other than gold contracts) contracts for futures-long positions</t>
  </si>
  <si>
    <t>S19.DP0047+S19.DP0121+S19.DP0195=S19.DP0303</t>
  </si>
  <si>
    <t>Validate the total for Exch-traded notional principal amount for the precious metals (other than gold contracts) contracts for futures-short positions</t>
  </si>
  <si>
    <t>S19.DP0048+S19.DP0122+S19.DP0196=S19.DP0304</t>
  </si>
  <si>
    <t>Validate the total for Exch-traded notional principal amount for the precious metals (other than gold contracts) contracts for purchased options</t>
  </si>
  <si>
    <t>S19.DP0049+S19.DP0123+S19.DP0197=S19.DP0305</t>
  </si>
  <si>
    <t>Validate the total for Exch-traded notional principal amount for the precious metals (other than gold contracts) contracts for written options</t>
  </si>
  <si>
    <t>S19.DP0050+S19.DP0124+S19.DP0198=S19.DP0306</t>
  </si>
  <si>
    <t>Validate the total for Exch-traded notional principal amount for the precious metals (other than gold contracts) contracts - total</t>
  </si>
  <si>
    <t>S19.DP0051+S19.DP0125+S19.DP0199=S19.DP0307</t>
  </si>
  <si>
    <t>Validate the total for Exch-traded notional principal amount for the other commodity contracts for futures-long positions</t>
  </si>
  <si>
    <t>Validate the total for Exch-traded notional principal amount for the other commodity contracts for futures-short positions</t>
  </si>
  <si>
    <t>Validate the total for Exch-traded notional principal amount for the other commodity contracts for purchased options</t>
  </si>
  <si>
    <t>Validate the total for Exch-traded notional principal amount for the other commodity contracts for written options</t>
  </si>
  <si>
    <t>Validate the total for Exch-traded notional principal amount for the other commodity contracts - total</t>
  </si>
  <si>
    <t xml:space="preserve">Validate the total for Exch-traded notional principal amount for futures-long positions total contracts </t>
  </si>
  <si>
    <t>S19.DP0069+S19.DP0143+S19.DP0217=S19.DP0347</t>
  </si>
  <si>
    <t>Validate the total for Exch-traded notional principal amount for futures-short positions total contracts</t>
  </si>
  <si>
    <t>S19.DP0070+S19.DP0144+S19.DP0218=S19.DP0348</t>
  </si>
  <si>
    <t>Validate the total for Exch-traded notional principal amount for purchased options total contracts</t>
  </si>
  <si>
    <t>S19.DP0071+S19.DP0145+S19.DP0219=S19.DP0349</t>
  </si>
  <si>
    <t>Validate the total for Exch-traded notional principal amount for the written options total contracts</t>
  </si>
  <si>
    <t>S19.DP0072+S19.DP0146+S19.DP0220=S19.DP0350</t>
  </si>
  <si>
    <t xml:space="preserve">Validate the total for Exch-traded notional principal amount </t>
  </si>
  <si>
    <t>S19.DP0073+S19.DP0147+S19.DP0221=S19.DP0351</t>
  </si>
  <si>
    <t xml:space="preserve">Validate the total for OTC and Exch-traded notional principal amount for the credit derivative contracts </t>
  </si>
  <si>
    <t xml:space="preserve">Validate the total for OTC and Exch-traded notional principal amount for the interest rate contracts </t>
  </si>
  <si>
    <t>S19.DP0019+S19.DP0093+S19.DP0167=S19.DP0242</t>
  </si>
  <si>
    <t xml:space="preserve">Validate the total for OTC and Exch-traded notional principal amount for the foreign exchange and gold contracts </t>
  </si>
  <si>
    <t>S19.DP0030+S19.DP0104+S19.DP0178=S19.DP0264</t>
  </si>
  <si>
    <t xml:space="preserve">Validate the total for OTC and Exch-traded notional principal amount for the equity-linked contracts </t>
  </si>
  <si>
    <t>S19.DP0041+S19.DP0115+S19.DP0189=S19.DP0286</t>
  </si>
  <si>
    <t xml:space="preserve">Validate the total for OTC and Exch-traded notional principal amount for the precious metals (other than gold contracts) contracts </t>
  </si>
  <si>
    <t>S19.DP0052+S19.DP0126+S19.DP0200=S19.DP0308</t>
  </si>
  <si>
    <t>Validate the total for OTC and Exch-traded notional principal amount for the other commodity contracts for futures-long positions</t>
  </si>
  <si>
    <t>S19.DP0063+S19.DP0137+S19.DP0211=S19.DP0330</t>
  </si>
  <si>
    <t xml:space="preserve">Validate the total for OTC and Exch-traded notional principal amount </t>
  </si>
  <si>
    <t>S19.DP0074+S19.DP0148+S19.DP0222=S19.DP0352</t>
  </si>
  <si>
    <t>Validate the total OTC contracts notional amount - contracts held for trading purposes</t>
  </si>
  <si>
    <t>S19.DP0364+S19.DP0365+S19.DP0367+S19.DP0369+S19.DP0371+S19.DP0373=S19.DP0375</t>
  </si>
  <si>
    <t xml:space="preserve">Validate the total OTC contracts notional amount - contracts held for other than trading </t>
  </si>
  <si>
    <t>S19.DP0366+S19.DP0368+S19.DP0370+S19.DP0372+S19.DP0374=S19.DP0376</t>
  </si>
  <si>
    <t xml:space="preserve">Validate the total OTC contracts for the replacement cost (market value) - (a) contracts held for trading purposes - all contracts before permissive netting - gross positive replacement cost </t>
  </si>
  <si>
    <t>S19.DP0377+S19.DP0379+S19.DP0381+S19.DP0383+S19.DP0385+S19.DP0387=S19.DP0389</t>
  </si>
  <si>
    <t xml:space="preserve">Validate the total OTC contracts for the replacement cost (market value) - (a) contracts held for trading purposes - all contracts before permissive netting - gross negative replacement cost </t>
  </si>
  <si>
    <t>S19.DP0378+S19.DP0380+S19.DP0382+S19.DP0384+S19.DP0386+S19.DP0388=S19.DP0390</t>
  </si>
  <si>
    <t xml:space="preserve">Validate the total OTC contracts for the replacement cost (market value) - (b) contracts held for other than trading - all contracts before permissive netting - gross positive replacement cost </t>
  </si>
  <si>
    <t>S19.DP0391+S19.DP0393+S19.DP0395+S19.DP0397+S19.DP0399=S19.DP0401</t>
  </si>
  <si>
    <t xml:space="preserve">Validate the total OTC contracts for the replacement cost (market value) - (b) contracts held for other than trading - all contracts before permissive netting - gross negative replacement cost </t>
  </si>
  <si>
    <t>S19.DP0392+S19.DP0394+S19.DP0396+S19.DP0398+S19.DP0400=S19.DP0402</t>
  </si>
  <si>
    <t xml:space="preserve">Validate the total OTC contracts for the replacement cost (market value) - contracts subject to permissible netting - included in (a) and (b) - gross positive replacement cost </t>
  </si>
  <si>
    <t>S19.DP0403+S19.DP0406+S19.DP0409+S19.DP0412+S19.DP0415+S19.DP0418=S19.DP0421</t>
  </si>
  <si>
    <t xml:space="preserve">Validate the total OTC contracts for the replacement cost (market value) - contracts subject to permissible netting - included in (a) and (b) - gross negative replacement cost </t>
  </si>
  <si>
    <t>S19.DP0404+S19.DP0407+S19.DP0410+S19.DP0413+S19.DP0416+S19.DP0419=S19.DP0422</t>
  </si>
  <si>
    <t xml:space="preserve">Validate the total OTC contracts for the replacement cost (market value) - contracts subject to permissible netting - included in (a) and (b) - net positive replacement cost </t>
  </si>
  <si>
    <t>S19.DP0405+S19.DP0408+S19.DP0411+S19.DP0414+S19.DP0417+S19.DP0420=S19.DP0423</t>
  </si>
  <si>
    <t xml:space="preserve">Validate the total OTC contracts for the replacement cost (market value) - total contracts - after permissible netting - gross positive replacement cost </t>
  </si>
  <si>
    <t>S19.DP0424+S19.DP0425+S19.DP0426+S19.DP0427+S19.DP0428+S19.DP0429=S19.DP0430</t>
  </si>
  <si>
    <t xml:space="preserve">Validate the total OTC contracts for the potential future credit exposure - contracts not subject to permissible netting </t>
  </si>
  <si>
    <t>S19.DP0431+S19.DP0433+S19.DP0435+S19.DP0437+S19.DP0439+S19.DP0441=S19.DP0443</t>
  </si>
  <si>
    <t xml:space="preserve">Validate the total OTC contracts for the potential future credit exposure - contracts subject to permissible netting </t>
  </si>
  <si>
    <t>S19.DP0432+S19.DP0434+S19.DP0436+S19.DP0438+S19.DP0440+S19.DP0442=S19.DP0444</t>
  </si>
  <si>
    <t xml:space="preserve">Validate the total OTC contracts for the credit equivalent amount gross of specific provisions - contracts not subject to permissible netting </t>
  </si>
  <si>
    <t>S19.DP0445+S19.DP0447+S19.DP0449+S19.DP0451+S19.DP0453+S19.DP0455=S19.DP0457</t>
  </si>
  <si>
    <t xml:space="preserve">Validate the total OTC contracts for the credit equivalent amount gross of specific provisions - contracts subject to permissible netting </t>
  </si>
  <si>
    <t>S19.DP0446+S19.DP0448+S19.DP0450+S19.DP0452+S19.DP0454+S19.DP0456=S19.DP0458</t>
  </si>
  <si>
    <t xml:space="preserve">Validate the total OTC contracts for the credit equivalent amount net of specific provisions - contracts not subject to permissible netting </t>
  </si>
  <si>
    <t>S19.DP0459+S19.DP0461+S19.DP0463+S19.DP0465+S19.DP0467+S19.DP0469=S19.DP0471</t>
  </si>
  <si>
    <t xml:space="preserve">Validate the total OTC contracts for the credit equivalent amount net of specific provisions - contracts subject to permissible netting </t>
  </si>
  <si>
    <t>S19.DP0460+S19.DP0462+S19.DP0464+S19.DP0466+S19.DP0468+S19.DP0470=S19.DP0472</t>
  </si>
  <si>
    <t>Validate the total exchange-traded contracts notional amount - contracts held for trading purposes</t>
  </si>
  <si>
    <t>S19.DP0473+S19.DP0474+S19.DP0476+S19.DP0478+S19.DP0480+S19.DP0482=S19.DP0484</t>
  </si>
  <si>
    <t xml:space="preserve">Validate the total exchange-traded contracts notional amount - contracts held for other than trading </t>
  </si>
  <si>
    <t>S19.DP0475+S19.DP0477+S19.DP0479+S19.DP0481+S19.DP0483=S19.DP0485</t>
  </si>
  <si>
    <t xml:space="preserve">Validate the total exchange-traded contracts for the replacement cost (market value) - (a) contracts held for trading purposes - all contracts before permissible netting - gross positive replacement cost </t>
  </si>
  <si>
    <t>S19.DP0486+S19.DP0488+S19.DP0490+S19.DP0492+S19.DP0494+S19.DP0496=S19.DP0498</t>
  </si>
  <si>
    <t xml:space="preserve">Validate the total exchange-traded contracts for the replacement cost (market value) - (a) contracts held for trading purposes - all contracts before permissible netting - gross negative replacement cost </t>
  </si>
  <si>
    <t>S19.DP0487+S19.DP0489+S19.DP0491+S19.DP0493+S19.DP0495+S19.DP0497=S19.DP0499</t>
  </si>
  <si>
    <t xml:space="preserve">Validate the total exchange-traded contracts for the replacement cost (market value) - (b) contracts held for other than trading - all contracts before permissible netting - gross positive replacement cost </t>
  </si>
  <si>
    <t>S19.DP0500+S19.DP0502+S19.DP0504+S19.DP0506+S19.DP0508=S19.DP0510</t>
  </si>
  <si>
    <t xml:space="preserve">Validate the total exchange-traded contracts for the replacement cost (market value) - (b) contracts held for other than trading - all contracts before permissible netting - gross negative replacement cost </t>
  </si>
  <si>
    <t>S19.DP0501+S19.DP0503+S19.DP0505+S19.DP0507+S19.DP0509=S19.DP0511</t>
  </si>
  <si>
    <t xml:space="preserve">Validate the total exchange-traded contracts for the replacement cost (market value) - contracts subject to permissible netting - included in (a) and (b) - gross positive replacement cost </t>
  </si>
  <si>
    <t>S19.DP0512+S19.DP0515+S19.DP0518+S19.DP0521+S19.DP0524+S19.DP0527=S19.DP0530</t>
  </si>
  <si>
    <t xml:space="preserve">Validate the total exchange-traded contracts for the replacement cost (market value) - contracts subject to permissible netting - included in (a) and (b) - gross negative replacement cost </t>
  </si>
  <si>
    <t>S19.DP0513+S19.DP0516+S19.DP0519+S19.DP0522+S19.DP0525+S19.DP0528=S19.DP0531</t>
  </si>
  <si>
    <t xml:space="preserve">Validate the total exchange-traded contracts for the replacement cost (market value) - contracts subject to permissible netting - included in (a) and (b) - net positive replacement cost </t>
  </si>
  <si>
    <t>S19.DP0514+S19.DP0517+S19.DP0520+S19.DP0523+S19.DP0526+S19.DP0529=S19.DP0532</t>
  </si>
  <si>
    <t xml:space="preserve">Validate the total exchange-traded contracts for the replacement cost (market value) - total contracts - after permissible netting - gross positive replacement cost </t>
  </si>
  <si>
    <t>S19.DP0533+S19.DP0534+S19.DP0535+S19.DP0536+S19.DP0537+S19.DP0538=S19.DP0539</t>
  </si>
  <si>
    <t xml:space="preserve">Validate the total exchange-traded contracts for the potential future credit exposure - contracts not subject to permissible netting </t>
  </si>
  <si>
    <t>S19.DP0540+S19.DP0542+S19.DP0544+S19.DP0546+S19.DP0548+S19.DP0550=S19.DP0552</t>
  </si>
  <si>
    <t xml:space="preserve">Validate the total exchange-traded contracts for the potential future credit exposure - contracts subject to permissible netting </t>
  </si>
  <si>
    <t>S19.DP0541+S19.DP0543+S19.DP0545+S19.DP0547+S19.DP0549+S19.DP0551=S19.DP0553</t>
  </si>
  <si>
    <t xml:space="preserve">Validate the total exchange-traded contracts for the credit equivalent amount gross of specific provisions - contracts not subject to permissible netting </t>
  </si>
  <si>
    <t>S19.DP0554+S19.DP0556+S19.DP0558+S19.DP0560+S19.DP0562+S19.DP0564=S19.DP0566</t>
  </si>
  <si>
    <t xml:space="preserve">Validate the total exchange-traded contracts for the credit equivalent amount gross of specific provisions - contracts subject to permissible netting </t>
  </si>
  <si>
    <t>S19.DP0555+S19.DP0557+S19.DP0559+S19.DP0561+S19.DP0563+S19.DP0565=S19.DP0567</t>
  </si>
  <si>
    <t xml:space="preserve">Validate the total exchange-traded contracts for the credit equivalent amount net of specific provisions - contracts not subject to permissible netting </t>
  </si>
  <si>
    <t>S19.DP0568+S19.DP0570+S19.DP0572+S19.DP0574+S19.DP0576+S19.DP0578=S19.DP0580</t>
  </si>
  <si>
    <t xml:space="preserve">Validate the total exchange-traded contracts for the credit equivalent amount net of specific provisions - contracts subject to permissible netting </t>
  </si>
  <si>
    <t>S19.DP0569+S19.DP0571+S19.DP0573+S19.DP0575+S19.DP0577+S19.DP0579=S19.DP0581</t>
  </si>
  <si>
    <t>Schedule 20</t>
  </si>
  <si>
    <t>Validate the total, net of specific provisions for on-balance sheet (gross of provisions) exposure for the originator</t>
  </si>
  <si>
    <t>S20.DP0001+S20.DP0002-S20.DP0003=S20.DP0004</t>
  </si>
  <si>
    <t>Validate the total, net of specific provisions for on-balance sheet (gross of provisions) exposure for the investor</t>
  </si>
  <si>
    <t>S20.DP0005+S20.DP0006-S20.DP0007=S20.DP0008</t>
  </si>
  <si>
    <t xml:space="preserve">Validate the total, net of specific provisions for on-balance sheet (gross of provisions) total exposure </t>
  </si>
  <si>
    <t>S20.DP0009+S20.DP0010-S20.DP0011=S20.DP0012</t>
  </si>
  <si>
    <t>Validate the total on-balance sheet (gross of provisions) exposure - traditional securitization</t>
  </si>
  <si>
    <t>S20.DP0001+S20.DP0005=S20.DP0009</t>
  </si>
  <si>
    <t>Validate the total on-balance sheet (gross of provisions) exposure - synthetic securitization</t>
  </si>
  <si>
    <t>S20.DP0002+S20.DP0006=S20.DP0010</t>
  </si>
  <si>
    <t>Validate the total on-balance sheet (gross of provisions) exposure - specific provisions</t>
  </si>
  <si>
    <t>S20.DP0003+S20.DP0007=S20.DP0011</t>
  </si>
  <si>
    <t>Validate the total on-balance sheet (gross of provisions) total exposure</t>
  </si>
  <si>
    <t>S20.DP0004+S20.DP0008=S20.DP0012</t>
  </si>
  <si>
    <t>Validate the total, net of specific provisions for off-balance sheet (gross of provisions) exposure for the originator</t>
  </si>
  <si>
    <t>S20.DP0021+S20.DP0022+S20.DP0023+S20.DP0024+S20.DP0025+S20.DP0026+S20.DP0027+S20.DP0052+S20.DP0053-S20.DP0054=S20.DP0055</t>
  </si>
  <si>
    <t>Validate the total, net of specific provisions for off-balance sheet (gross of provisions) exposure for the investor</t>
  </si>
  <si>
    <t>S20.DP0036+S20.DP0037+S20.DP0038+S20.DP0039+S20.DP0040+S20.DP0041+S20.DP0042+S20.DP0058+S20.DP0059-S20.DP0060=S20.DP0061</t>
  </si>
  <si>
    <t xml:space="preserve">Validate the total, net of specific provisions for off-balance sheet (gross of provisions) total exposure </t>
  </si>
  <si>
    <t>S20.DP0043+S20.DP0044+S20.DP0045+S20.DP0046+S20.DP0047+S20.DP0048+S20.DP0049+S20.DP0062+S20.DP0063-S20.DP0064=S20.DP0065</t>
  </si>
  <si>
    <t>Validate the exposure (credit equivalent amt.) for off-balance sheet (gross of provisions)  for traditional securitization eligible liquidity facilities - original maturity of one year or less - originator</t>
  </si>
  <si>
    <t>S20.DP0013*20%=S20.DP0021</t>
  </si>
  <si>
    <t>Validate exposure (credit equivalent amt.). for off-balance sheet (gross of provisions)  for traditional securitization eligible liquidity facilities - original maturity of over one year - originator</t>
  </si>
  <si>
    <t>S20.DP0014*50%=S20.DP0022</t>
  </si>
  <si>
    <t>Validate the exposure (credit equivalent amt.) for off-balance sheet (gross of provisions) for traditional securitization eligible liquidity facilities - externally rated - originator</t>
  </si>
  <si>
    <t>S20.DP0015*100%=S20.DP0023</t>
  </si>
  <si>
    <t>Validate the exposure (credit equivalent amt.) for off-balance sheet (gross of provisions) exposure for traditional securitization second loss positions in ABCPs - originator</t>
  </si>
  <si>
    <t>S20.DP0017*100%=S20.DP0024</t>
  </si>
  <si>
    <t>Validate the exposure (credit equivalent amt.) for off-balance sheet (gross of provisions) exposure for traditional securitization most senior securitization exposures - originator</t>
  </si>
  <si>
    <t>S20.DP0018*100%=S20.DP0025</t>
  </si>
  <si>
    <t>Validate the exposure (credit equivalent amt.) for off-balance sheet (gross of provisions) exposure for traditional securitization other unrated exposures - originator</t>
  </si>
  <si>
    <t>S20.DP0019*100%=S20.DP0026</t>
  </si>
  <si>
    <t>Validate the exposure (credit equivalent amt.) for off-balance sheet (gross of provisions) exposure for traditional securitization other rated exposures - originator</t>
  </si>
  <si>
    <t>S20.DP0020*100%=S20.DP0027</t>
  </si>
  <si>
    <t>Validate the exposure (credit equivalent amt.) for off-balance sheet (gross of provisions) exposure for synthetic securitization unrated exposures - originator</t>
  </si>
  <si>
    <t>S20.DP0050*100%=S20.DP0052</t>
  </si>
  <si>
    <t>Validate the exposure (credit equivalent amt.) for off-balance sheet (gross of provisions) exposure for synthetic securitization rated exposures - originator</t>
  </si>
  <si>
    <t>S20.DP0051*100%=S20.DP0053</t>
  </si>
  <si>
    <t>Validate the exposure (credit equivalent amt.) for off-balance sheet (gross of provisions) for traditional securitization eligible liquidity facilities - original maturity of one year or less - investor</t>
  </si>
  <si>
    <t>S20.DP0028*20%=S20.DP0036</t>
  </si>
  <si>
    <t>Validate the exposure (credit equivalent amt.) for off-balance sheet (gross of provisions) exposure for traditional securitization eligible liquidity facilities - original maturity of over one year - investor</t>
  </si>
  <si>
    <t>S20.DP0029*50%=S20.DP0037</t>
  </si>
  <si>
    <t>Validate the exposure (credit equivalent amt.) for off-balance sheet (gross of provisions) exposure for traditional securitization eligible liquidity facilities - externally rated - investor</t>
  </si>
  <si>
    <t>S20.DP0030*100%=S20.DP0038</t>
  </si>
  <si>
    <t>Validate the exposure (credit equivalent amt.) for off-balance sheet (gross of provisions) exposure for traditional securitization second loss positions in ABCPs - investor</t>
  </si>
  <si>
    <t>S20.DP0032*100%=S20.DP0039</t>
  </si>
  <si>
    <t>Validate the exposure (credit equivalent amt.) for off-balance sheet (gross of provisions) exposure for traditional securitization most senior securitization exposures - investor</t>
  </si>
  <si>
    <t>S20.DP0033*100%=S20.DP0040</t>
  </si>
  <si>
    <t>Validate the exposure (credit equivalent amt.) for off-balance sheet (gross of provisions) exposure for traditional securitization other unrated exposures - investor</t>
  </si>
  <si>
    <t>S20.DP0034*100%=S20.DP0041</t>
  </si>
  <si>
    <t>Validate the exposure (credit equivalent amt.) for off-balance sheet (gross of provisions) exposure for traditional securitization other rated exposures - investor</t>
  </si>
  <si>
    <t>S20.DP0035*100%=S20.DP0042</t>
  </si>
  <si>
    <t>Validate the exposure (credit equivalent amt.) for off-balance sheet (gross of provisions) exposure for synthetic securitization unrated exposures - investor</t>
  </si>
  <si>
    <t>S20.DP0056*100%=S20.DP0058</t>
  </si>
  <si>
    <t>Validate the exposure (credit equivalent amt.) for off-balance sheet (gross of provisions) exposure for synthetic securitization rated exposures - investor</t>
  </si>
  <si>
    <t>S20.DP0057*100%=S20.DP0059</t>
  </si>
  <si>
    <t xml:space="preserve">Validate the total for off-balance sheet (gross of provisions) exposure for traditional securitization eligible liquidity facilities - original maturity of one year or less </t>
  </si>
  <si>
    <t>S20.DP0021+S20.DP0036=S20.DP0043</t>
  </si>
  <si>
    <t xml:space="preserve">Validate the total for off-balance sheet (gross of provisions) exposure for traditional securitization eligible liquidity facilities - original maturity of over one year </t>
  </si>
  <si>
    <t>S20.DP0022+S20.DP0037=S20.DP0044</t>
  </si>
  <si>
    <t xml:space="preserve">Validate the total for off-balance sheet (gross of provisions) exposure for traditional securitization eligible liquidity facilities - externally rated </t>
  </si>
  <si>
    <t>S20.DP0023+S20.DP0038=S20.DP0045</t>
  </si>
  <si>
    <t xml:space="preserve">Validate the total for off-balance sheet (gross of provisions) exposure for traditional securitization second loss positions in ABCPs </t>
  </si>
  <si>
    <t>S20.DP0024+S20.DP0039=S20.DP0046</t>
  </si>
  <si>
    <t xml:space="preserve">Validate the total for off-balance sheet (gross of provisions) exposure for traditional securitization most senior securitization exposures </t>
  </si>
  <si>
    <t>S20.DP0025+S20.DP0040=S20.DP0047</t>
  </si>
  <si>
    <t xml:space="preserve">Validate the total for off-balance sheet (gross of provisions) exposure for traditional securitization other unrated exposures </t>
  </si>
  <si>
    <t>S20.DP0026+S20.DP0041=S20.DP0048</t>
  </si>
  <si>
    <t xml:space="preserve">Validate the total for off-balance sheet (gross of provisions) exposure for traditional securitization other rated exposures </t>
  </si>
  <si>
    <t>S20.DP0027+S20.DP0042=S20.DP0049</t>
  </si>
  <si>
    <t xml:space="preserve">Validate the total for off-balance sheet (gross of provisions) exposure for synthetic securitization other unrated exposures </t>
  </si>
  <si>
    <t>S20.DP0052+S20.DP0058=S20.DP0062</t>
  </si>
  <si>
    <t xml:space="preserve">Validate the total for off-balance sheet (gross of provisions) exposure for synthetic securitization other rated exposures </t>
  </si>
  <si>
    <t>S20.DP0053+S20.DP0059=S20.DP0063</t>
  </si>
  <si>
    <t>Validate the total for off-balance sheet (gross of provisions) exposure for specific provisions</t>
  </si>
  <si>
    <t>S20.DP0054+S20.DP0060=S20.DP0064</t>
  </si>
  <si>
    <t xml:space="preserve">Validate the total, net of specific provisions for off-balance sheet (gross of provisions) exposure </t>
  </si>
  <si>
    <t>S20.DP0055+S20.DP0061=S20.DP0065</t>
  </si>
  <si>
    <t>Schedule 21</t>
  </si>
  <si>
    <t xml:space="preserve">Validate the assets - Liquid funds (sum of foreign currency) </t>
  </si>
  <si>
    <t>S21.DP0029+S21.DP0057+S21.DP0085+S21.DP0113+S21.DP0141+S21.DP0169+S21.DP0197+S21.DP0225+S21.DP0253+S21.DP0281+S21.DP0309+S21.DP0337+S21.DP0365+S21.DP0394+S21.DP0423+S21.DP0452+S21.DP0481+S21.DP0510=S21.DP0001</t>
  </si>
  <si>
    <t>Validate the assets - Liquid funds  (Total)</t>
  </si>
  <si>
    <t>Validate the assets - Liquid funds   - USD</t>
  </si>
  <si>
    <t>Validate the assets - Liquid funds   - CAD</t>
  </si>
  <si>
    <t>Validate the assets - Liquid funds   - GBP</t>
  </si>
  <si>
    <t>Validate the assets - Liquid funds   - EUR</t>
  </si>
  <si>
    <t>Validate the assets - Liquid funds   - XCD</t>
  </si>
  <si>
    <t>Validate the assets - Liquid funds - BBD</t>
  </si>
  <si>
    <t>Validate the assets - Liquid funds - JMD</t>
  </si>
  <si>
    <t>Validate the assets - Liquid funds - GYD</t>
  </si>
  <si>
    <t>Validate the assets - Liquid funds - DKK</t>
  </si>
  <si>
    <t>Validate the assets - Liquid funds - INR</t>
  </si>
  <si>
    <t>Validate the assets - Liquid funds - JPY</t>
  </si>
  <si>
    <t>Validate the assets - Liquid funds - SEK</t>
  </si>
  <si>
    <t>Validate the assets - Liquid funds - CHF</t>
  </si>
  <si>
    <t>Validate the assets - Liquid funds - Other 1</t>
  </si>
  <si>
    <t>Validate the assets - Liquid funds - Other 2</t>
  </si>
  <si>
    <t>Validate the assets - Liquid funds - Other 3</t>
  </si>
  <si>
    <t>Validate the assets - Liquid funds - Other 4</t>
  </si>
  <si>
    <t>Validate the assets - Liquid funds - Other 5</t>
  </si>
  <si>
    <t xml:space="preserve">Validate the assets - Liquid funds (secondary validation)  </t>
  </si>
  <si>
    <t>Validate the assets - Cash (sum of foreign currency)</t>
  </si>
  <si>
    <t>S21.DP0030+S21.DP0058+S21.DP0086+S21.DP0114+S21.DP0142+S21.DP0170+S21.DP0198+S21.DP0226+S21.DP0254+S21.DP0282+S21.DP0310+S21.DP0338+S21.DP0366+S21.DP0395+S21.DP0424+S21.DP0453+S21.DP0482+S21.DP0511=S21.DP0002</t>
  </si>
  <si>
    <t>Validate the assets - Due from Banks (sum of foreign currency)</t>
  </si>
  <si>
    <t>S21.DP0031+S21.DP0059+S21.DP0087+S21.DP0115+S21.DP0143+S21.DP0171+S21.DP0199+S21.DP0227+S21.DP0255+S21.DP0283+S21.DP0311+S21.DP0339+S21.DP0367+S21.DP0396+S21.DP0425+S21.DP0454+S21.DP0483+S21.DP0512=S21.DP0003</t>
  </si>
  <si>
    <t>Validate the assets - Cash items in the process of collection (sum of foreign currency)</t>
  </si>
  <si>
    <t>S21.DP0032+S21.DP0060+S21.DP0088+S21.DP0116+S21.DP0144+S21.DP0172+S21.DP0200+S21.DP0228+S21.DP0256+S21.DP0284+S21.DP0312+S21.DP0340+S21.DP0368+S21.DP0397+S21.DP0426+S21.DP0455+S21.DP0484+S21.DP0513=S21.DP0004</t>
  </si>
  <si>
    <t>Validate the assets - Inter-Bank funds sold (sum of foreign currency)</t>
  </si>
  <si>
    <t>S21.DP0033+S21.DP0061+S21.DP0089+S21.DP0117+S21.DP0145+S21.DP0173+S21.DP0201+S21.DP0229+S21.DP0257+S21.DP0285+S21.DP0313+S21.DP0341+S21.DP0369+S21.DP0398+S21.DP0427+S21.DP0456+S21.DP0485+S21.DP0514=S21.DP0005</t>
  </si>
  <si>
    <t xml:space="preserve">Validate the assets - Investments (sum of foreign currency) </t>
  </si>
  <si>
    <t>S21.DP0034+S21.DP0062+S21.DP0090+S21.DP0118+S21.DP0146+S21.DP0174+S21.DP0202+S21.DP0230+S21.DP0258+S21.DP0286+S21.DP0314+S21.DP0342+S21.DP0370+S21.DP0399+S21.DP0428+S21.DP0457+S21.DP0486+S21.DP0515=S21.DP0006</t>
  </si>
  <si>
    <t>Validate the assets - Investments (Total)</t>
  </si>
  <si>
    <t>Validate the assets - Investments - USD</t>
  </si>
  <si>
    <t>Validate the assets - Investments - CAD</t>
  </si>
  <si>
    <t>Validate the assets - Investments - GBP</t>
  </si>
  <si>
    <t>Validate the assets - Investments - EUR</t>
  </si>
  <si>
    <t>Validate the assets - Investments) - XCD</t>
  </si>
  <si>
    <t>Validate the assets - Investments - BBD</t>
  </si>
  <si>
    <t>Validate the assets - Investments - JMD</t>
  </si>
  <si>
    <t>Validate the assets - Investments - GYD</t>
  </si>
  <si>
    <t>Validate the assets - Investments - DKK</t>
  </si>
  <si>
    <t>Validate the assets - Investments - INR</t>
  </si>
  <si>
    <t>Validate the assets - Investments - JPY</t>
  </si>
  <si>
    <t>Validate the assets - Investments - SEK</t>
  </si>
  <si>
    <t>Validate the assets - Investments - CHF</t>
  </si>
  <si>
    <t>Validate the assets - Investments - Other 1</t>
  </si>
  <si>
    <t>Validate the assets - Investments - Other 2</t>
  </si>
  <si>
    <t>Validate the assets - Investments - Other 3</t>
  </si>
  <si>
    <t>Validate the assets - Investments - Other 4</t>
  </si>
  <si>
    <t>Validate the assets - Investments - Other 5</t>
  </si>
  <si>
    <t>Validate the assets - Investments   (secondary validation)</t>
  </si>
  <si>
    <t>Validate the assets - Gov't T-bills (1 year and less)</t>
  </si>
  <si>
    <t>S21.DP0035+S21.DP0063+S21.DP0091+S21.DP0119+S21.DP0147+S21.DP0175+S21.DP0203+S21.DP0231+S21.DP0259+S21.DP0287+S21.DP0315+S21.DP0343+S21.DP0371+S21.DP0400+S21.DP0429+S21.DP0458+S21.DP0487+S21.DP0516=S21.DP0007</t>
  </si>
  <si>
    <t xml:space="preserve">Validate the assets - Gov't securities (1 year and less) (sum of foreign currency) </t>
  </si>
  <si>
    <t>S21.DP0036+S21.DP0064+S21.DP0092+S21.DP0120+S21.DP0148+S21.DP0176+S21.DP0204+S21.DP0232+S21.DP0260+S21.DP0288+S21.DP0316+S21.DP0344+S21.DP0372+S21.DP0401+S21.DP0430+S21.DP0459+S21.DP0488+S21.DP0517=S21.DP0008</t>
  </si>
  <si>
    <t xml:space="preserve">Validate the assets - Gov't securities (1 year and less) (secondary validation) </t>
  </si>
  <si>
    <t xml:space="preserve">Validate the assets - Gov't securities (1 year and less) GOTT (sum of foreign currency) </t>
  </si>
  <si>
    <t>S21.DP0037+S21.DP0065+S21.DP0093+S21.DP0121+S21.DP0149+S21.DP0177+S21.DP0205+S21.DP0233+S21.DP0261+S21.DP0289+S21.DP0317+S21.DP0345+S21.DP0373+S21.DP0402+S21.DP0431+S21.DP0460+S21.DP0489+S21.DP0518=S21.DP0009</t>
  </si>
  <si>
    <t xml:space="preserve">Validate the assets - Corporate securities (6 mths and less) (sum of foreign currency) </t>
  </si>
  <si>
    <t>S21.DP0038+S21.DP0066+S21.DP0094+S21.DP0122+S21.DP0150+S21.DP0178+S21.DP0206+S21.DP0234+S21.DP0262+S21.DP0290+S21.DP0318+S21.DP0346+S21.DP0374+S21.DP0403+S21.DP0432+S21.DP0461+S21.DP0490+S21.DP0519=S21.DP0010</t>
  </si>
  <si>
    <t>Validate the assets - time deposits (sum of foreign currency)</t>
  </si>
  <si>
    <t>S21.DP0039+S21.DP0067+S21.DP0095+S21.DP0123+S21.DP0151+S21.DP0179+S21.DP0207+S21.DP0235+S21.DP0263+S21.DP0291+S21.DP0319+S21.DP0347+S21.DP0375+S21.DP0404+S21.DP0433+S21.DP0462+S21.DP0491+S21.DP0520=S21.DP0011</t>
  </si>
  <si>
    <t>Validate the assets - time deposits (Total)</t>
  </si>
  <si>
    <t>S21.DP0012+S21.DP0013=S21.DP0011</t>
  </si>
  <si>
    <t>Validate the assets - time deposits - USD</t>
  </si>
  <si>
    <t>S21.DP0040+S21.DP0041=S21.DP0039</t>
  </si>
  <si>
    <t>Validate the assets - time deposits - CAD</t>
  </si>
  <si>
    <t>S21.DP0068+S21.DP0069=S21.DP0067</t>
  </si>
  <si>
    <t>Validate the assets - time deposits - GBP</t>
  </si>
  <si>
    <t>S21.DP0096+S21.DP0097=S21.DP0095</t>
  </si>
  <si>
    <t>Validate the assets - time deposits - EUR</t>
  </si>
  <si>
    <t>S21.DP0124+S21.DP0125=S21.DP0123</t>
  </si>
  <si>
    <t>Validate the assets - time deposits - XCD</t>
  </si>
  <si>
    <t>S21.DP0152+S21.DP0153=S21.DP0151</t>
  </si>
  <si>
    <t>Validate the assets - time deposits - BBD</t>
  </si>
  <si>
    <t>S21.DP0180+S21.DP0181=S21.DP0179</t>
  </si>
  <si>
    <t>Validate the assets - time deposits - JMD</t>
  </si>
  <si>
    <t>S21.DP0208+S21.DP0209=S21.DP0207</t>
  </si>
  <si>
    <t>Validate the assets - time deposits - GYD</t>
  </si>
  <si>
    <t>S21.DP0236+S21.DP0237=S21.DP0235</t>
  </si>
  <si>
    <t>Validate the assets - time deposits - DKK</t>
  </si>
  <si>
    <t>S21.DP0264+S21.DP0265=S21.DP0263</t>
  </si>
  <si>
    <t>Validate the assets - time deposits - INR</t>
  </si>
  <si>
    <t>S21.DP0292+S21.DP0293=S21.DP0291</t>
  </si>
  <si>
    <t>Validate the assets - time deposits - JPY</t>
  </si>
  <si>
    <t>S21.DP0320+S21.DP0321=S21.DP0319</t>
  </si>
  <si>
    <t>Validate the assets - time deposits - SEK</t>
  </si>
  <si>
    <t>S21.DP0348+S21.DP0349=S21.DP0347</t>
  </si>
  <si>
    <t>Validate the assets - time deposits - CHF</t>
  </si>
  <si>
    <t>S21.DP0376+S21.DP0377=S21.DP0375</t>
  </si>
  <si>
    <t>Validate the assets - time deposits - Other 1</t>
  </si>
  <si>
    <t>S21.DP0405+S21.DP0406=S21.DP0404</t>
  </si>
  <si>
    <t>Validate the assets - time deposits - Other 2</t>
  </si>
  <si>
    <t>S21.DP0434+S21.DP0435=S21.DP0433</t>
  </si>
  <si>
    <t>Validate the assets - time deposits - Other 3</t>
  </si>
  <si>
    <t>S21.DP0463+S21.DP0464=S21.DP0462</t>
  </si>
  <si>
    <t>Validate the assets - time deposits - Other 4</t>
  </si>
  <si>
    <t>S21.DP0492+S21.DP0493=S21.DP0491</t>
  </si>
  <si>
    <t>Validate the assets - time deposits - Other 5</t>
  </si>
  <si>
    <t>S21.DP0521+S21.DP0522=S21.DP0520</t>
  </si>
  <si>
    <t>Validate the assets - time deposits (secondary validation)</t>
  </si>
  <si>
    <t>Validate the assets - time deposits at commercial banks (sum of foreign currency)</t>
  </si>
  <si>
    <t>S21.DP0040+S21.DP0068+S21.DP0096+S21.DP0124+S21.DP0152+S21.DP0180+S21.DP0208+S21.DP0236+S21.DP0264+S21.DP0292+S21.DP0320+S21.DP0348+S21.DP0376+S21.DP0405+S21.DP0434+S21.DP0463+S21.DP0492+S21.DP0521=S21.DP0012</t>
  </si>
  <si>
    <t>Validate the assets - time deposits at financial institutions (sum of foreign currency)</t>
  </si>
  <si>
    <t>S21.DP0041+S21.DP0069+S21.DP0097+S21.DP0125+S21.DP0153+S21.DP0181+S21.DP0209+S21.DP0237+S21.DP0265+S21.DP0293+S21.DP0321+S21.DP0349+S21.DP0377+S21.DP0406+S21.DP0435+S21.DP0464+S21.DP0493+S21.DP0522=S21.DP0013</t>
  </si>
  <si>
    <t>Validate the assets - loans (sum of foreign currency)</t>
  </si>
  <si>
    <t>S21.DP0042+S21.DP0070+S21.DP0098+S21.DP0126+S21.DP0154+S21.DP0182+S21.DP0210+S21.DP0238+S21.DP0266+S21.DP0294+S21.DP0322+S21.DP0350+S21.DP0378+S21.DP0407+S21.DP0436+S21.DP0465+S21.DP0494+S21.DP0523=S21.DP0014</t>
  </si>
  <si>
    <t>Validate customers' liabilities on acceptances (sum of foreign currency)</t>
  </si>
  <si>
    <t>S21.DP0043+S21.DP0071+S21.DP0099+S21.DP0127+S21.DP0155+S21.DP0183+S21.DP0211+S21.DP0239+S21.DP0267+S21.DP0295+S21.DP0323+S21.DP0351+S21.DP0379+S21.DP0408+S21.DP0437+S21.DP0466+S21.DP0495+S21.DP0524=S21.DP0015</t>
  </si>
  <si>
    <t xml:space="preserve">Validate the assets - customers' liabilities on acceptances </t>
  </si>
  <si>
    <t>Validate the assets - customers' liabilities on acceptances - USD</t>
  </si>
  <si>
    <t>Validate the assets - customers' liabilities on acceptances - CAD</t>
  </si>
  <si>
    <t>Validate the assets - customers' liabilities on acceptances - GBP</t>
  </si>
  <si>
    <t>Validate the assets - customers' liabilities on acceptances - EUR</t>
  </si>
  <si>
    <t>Validate the assets - customers' liabilities on acceptances - XCD</t>
  </si>
  <si>
    <t>Validate the assets - customers' liabilities on acceptances - BBD</t>
  </si>
  <si>
    <t>Validate the assets - customers' liabilities on acceptances - JMD</t>
  </si>
  <si>
    <t>Validate the assets - customers' liabilities on acceptances - GYD</t>
  </si>
  <si>
    <t>Validate the assets - customers' liabilities on acceptances - DKK</t>
  </si>
  <si>
    <t>Validate the assets - customers' liabilities on acceptances - INR</t>
  </si>
  <si>
    <t>Validate the assets - customers' liabilities on acceptances - JPY</t>
  </si>
  <si>
    <t>Validate the assets - customers' liabilities on acceptances - SEK</t>
  </si>
  <si>
    <t>Validate the assets - customers' liabilities on acceptances - CHF</t>
  </si>
  <si>
    <t>Validate the assets - customers' liabilities on acceptances - Other 1</t>
  </si>
  <si>
    <t>Validate the assets - customers' liabilities on acceptances - Other 2</t>
  </si>
  <si>
    <t>Validate the assets - customers' liabilities on acceptances - Other 3</t>
  </si>
  <si>
    <t>Validate the assets - customers' liabilities on acceptances - Other 4</t>
  </si>
  <si>
    <t>Validate the assets - customers' liabilities on acceptances - Other 5</t>
  </si>
  <si>
    <t>Validate customers' liabilities on acceptances (secondary validation)</t>
  </si>
  <si>
    <t>Validate the assets - bills for collection (sum of foreign currency)</t>
  </si>
  <si>
    <t>S21.DP0044+S21.DP0072+S21.DP0100+S21.DP0128+S21.DP0156+S21.DP0184+S21.DP0212+S21.DP0240+S21.DP0268+S21.DP0296+S21.DP0324+S21.DP0352+S21.DP0380+S21.DP0409+S21.DP0438+S21.DP0467+S21.DP0496+S21.DP0525=S21.DP0016</t>
  </si>
  <si>
    <t>Validate the assets - letters of credit (sum of foreign currency)</t>
  </si>
  <si>
    <t>S21.DP0045+S21.DP0073+S21.DP0101+S21.DP0129+S21.DP0157+S21.DP0185+S21.DP0213+S21.DP0241+S21.DP0269+S21.DP0297+S21.DP0325+S21.DP0353+S21.DP0381+S21.DP0410+S21.DP0439+S21.DP0468+S21.DP0497+S21.DP0526=S21.DP0017</t>
  </si>
  <si>
    <t>Validate the assets - guarantees (sum of foreign currency)</t>
  </si>
  <si>
    <t>S21.DP0046+S21.DP0074+S21.DP0102+S21.DP0130+S21.DP0158+S21.DP0186+S21.DP0214+S21.DP0242+S21.DP0270+S21.DP0298+S21.DP0326+S21.DP0354+S21.DP0382+S21.DP0411+S21.DP0440+S21.DP0469+S21.DP0498+S21.DP0527=S21.DP0018</t>
  </si>
  <si>
    <t>Validate the assets - acceptances (sum of foreign currency)</t>
  </si>
  <si>
    <t>S21.DP0047+S21.DP0075+S21.DP0103+S21.DP0131+S21.DP0159+S21.DP0187+S21.DP0215+S21.DP0243+S21.DP0271+S21.DP0299+S21.DP0327+S21.DP0355+S21.DP0383+S21.DP0412+S21.DP0441+S21.DP0470+S21.DP0499+S21.DP0528=S21.DP0019</t>
  </si>
  <si>
    <t>Validate the assets - equity in subs. &amp; affiliates (sum of foreign currency)</t>
  </si>
  <si>
    <t>S21.DP0048+S21.DP0076+S21.DP0104+S21.DP0132+S21.DP0160+S21.DP0188+S21.DP0216+S21.DP0244+S21.DP0272+S21.DP0300+S21.DP0328+S21.DP0356+S21.DP0384+S21.DP0413+S21.DP0442+S21.DP0471+S21.DP0500+S21.DP0529=S21.DP0020</t>
  </si>
  <si>
    <t>Validate the assets - accounts receivable (sum of foreign currency)</t>
  </si>
  <si>
    <t>S21.DP0049+S21.DP0077+S21.DP0105+S21.DP0133+S21.DP0161+S21.DP0189+S21.DP0217+S21.DP0245+S21.DP0273+S21.DP0301+S21.DP0329+S21.DP0357+S21.DP0385+S21.DP0414+S21.DP0443+S21.DP0472+S21.DP0501+S21.DP0530=S21.DP0021</t>
  </si>
  <si>
    <t>Validate the assets - prepaid expenses &amp;other assets (sum of foreign currency)</t>
  </si>
  <si>
    <t>S21.DP0050+S21.DP0078+S21.DP0106+S21.DP0134+S21.DP0162+S21.DP0190+S21.DP0218+S21.DP0246+S21.DP0274+S21.DP0302+S21.DP0330+S21.DP0358+S21.DP0386+S21.DP0415+S21.DP0444+S21.DP0473+S21.DP0502+S21.DP0531=S21.DP0022</t>
  </si>
  <si>
    <t>Validate the total assets (Total)</t>
  </si>
  <si>
    <t>S21.DP0001+S21.DP0005+S21.DP0006+S21.DP0014+S21.DP0015+S21.DP0020+S21.DP0021+S21.DP0022=S21.DP0023</t>
  </si>
  <si>
    <t>Validate the total assets - USD</t>
  </si>
  <si>
    <t>S21.DP0029+S21.DP0033+S21.DP0034+S21.DP0042+S21.DP0043+S21.DP0048+S21.DP0049+S21.DP0050=S21.DP0051</t>
  </si>
  <si>
    <t>Validate the total assets - CAD</t>
  </si>
  <si>
    <t>S21.DP0057+S21.DP0061+S21.DP0062+S21.DP0070+S21.DP0071+S21.DP0076+S21.DP0077+S21.DP0078=S21.DP0079</t>
  </si>
  <si>
    <t>Validate the total assets - GBP</t>
  </si>
  <si>
    <t>S21.DP0085+S21.DP0089+S21.DP0090+S21.DP0098+S21.DP0099+S21.DP0104+S21.DP0105+S21.DP0106=S21.DP0107</t>
  </si>
  <si>
    <t>Validate the total assets - EUR</t>
  </si>
  <si>
    <t>S21.DP0113+S21.DP0117+S21.DP0118+S21.DP0126+S21.DP0127+S21.DP0132+S21.DP0133+S21.DP0134=S21.DP0135</t>
  </si>
  <si>
    <t>Validate the total assets - XCD</t>
  </si>
  <si>
    <t>S21.DP0141+S21.DP0145+S21.DP0146+S21.DP0154+S21.DP0155+S21.DP0160+S21.DP0161+S21.DP0162=S21.DP0163</t>
  </si>
  <si>
    <t>Validate the total assets - BBD</t>
  </si>
  <si>
    <t>S21.DP0169+S21.DP0173+S21.DP0174+S21.DP0182+S21.DP0183+S21.DP0188+S21.DP0189+S21.DP0190=S21.DP0191</t>
  </si>
  <si>
    <t>Validate the total assets - JMD</t>
  </si>
  <si>
    <t>S21.DP0197+S21.DP0201+S21.DP0202+S21.DP0210+S21.DP0211+S21.DP0216+S21.DP0217+S21.DP0218=S21.DP0219</t>
  </si>
  <si>
    <t>Validate the total assets - GYD</t>
  </si>
  <si>
    <t>S21.DP0225+S21.DP0229+S21.DP0230+S21.DP0238+S21.DP0239+S21.DP0244+S21.DP0245+S21.DP0246=S21.DP0247</t>
  </si>
  <si>
    <t>Validate the total assets - DKK</t>
  </si>
  <si>
    <t>S21.DP0253+S21.DP0257+S21.DP0258+S21.DP0266+S21.DP0267+S21.DP0272+S21.DP0273+S21.DP0274=S21.DP0275</t>
  </si>
  <si>
    <t>Validate the total assets - INR</t>
  </si>
  <si>
    <t>S21.DP0281+S21.DP0285+S21.DP0286+S21.DP0294+S21.DP0295+S21.DP0300+S21.DP0301+S21.DP0302=S21.DP0303</t>
  </si>
  <si>
    <t>Validate the total assets - JPY</t>
  </si>
  <si>
    <t>S21.DP0309+S21.DP0313+S21.DP0314+S21.DP0322+S21.DP0323+S21.DP0328+S21.DP0329+S21.DP0330=S21.DP0331</t>
  </si>
  <si>
    <t>Validate the total assets - SEK</t>
  </si>
  <si>
    <t>S21.DP0337+S21.DP0341+S21.DP0342+S21.DP0350+S21.DP0351+S21.DP0356+S21.DP0357+S21.DP0358=S21.DP0359</t>
  </si>
  <si>
    <t>Validate the total assets - CHF</t>
  </si>
  <si>
    <t>S21.DP0365+S21.DP0369+S21.DP0370+S21.DP0378+S21.DP0379+S21.DP0384+S21.DP0385+S21.DP0386=S21.DP0387</t>
  </si>
  <si>
    <t>Validate the total assets - other 1</t>
  </si>
  <si>
    <t>S21.DP0394+S21.DP0398+S21.DP0399+S21.DP0407+S21.DP0408+S21.DP0413+S21.DP0414+S21.DP0415=S21.DP0416</t>
  </si>
  <si>
    <t>Validate the total assets - other 2</t>
  </si>
  <si>
    <t>S21.DP0423+S21.DP0427+S21.DP0428+S21.DP0436+S21.DP0437+S21.DP0442+S21.DP0443+S21.DP0444=S21.DP0445</t>
  </si>
  <si>
    <t>Validate the total assets - other 3</t>
  </si>
  <si>
    <t>S21.DP0452+S21.DP0456+S21.DP0457+S21.DP0465+S21.DP0466+S21.DP0471+S21.DP0472+S21.DP0473=S21.DP0474</t>
  </si>
  <si>
    <t>Validate the total assets - other 4</t>
  </si>
  <si>
    <t>S21.DP0481+S21.DP0485+S21.DP0486+S21.DP0494+S21.DP0495+S21.DP0500+S21.DP0501+S21.DP0502=S21.DP0503</t>
  </si>
  <si>
    <t>Validate the total assets - other 5</t>
  </si>
  <si>
    <t>S21.DP0510+S21.DP0514+S21.DP0515+S21.DP0523+S21.DP0524+S21.DP0529+S21.DP0530+S21.DP0531=S21.DP0532</t>
  </si>
  <si>
    <t>Validate the total assets (sum of foreign currency)</t>
  </si>
  <si>
    <t>S21.DP0051+S21.DP0079+S21.DP0107+S21.DP0135+S21.DP0163+S21.DP0191+S21.DP0219+S21.DP0247+S21.DP0275+S21.DP0303+S21.DP0331+S21.DP0359+S21.DP0387+S21.DP0416+S21.DP0445+S21.DP0474+S21.DP0503+S21.DP0532=S21.DP0023</t>
  </si>
  <si>
    <t>Validate the assets memo items (sum of foreign currency)</t>
  </si>
  <si>
    <t>S21.DP0052+S21.DP0080+S21.DP0108+S21.DP0136+S21.DP0164+S21.DP0192+S21.DP0220+S21.DP0248+S21.DP0276+S21.DP0304+S21.DP0332+S21.DP0360+S21.DP0388+S21.DP0417+S21.DP0446+S21.DP0475+S21.DP0504+S21.DP0533=S21.DP0024</t>
  </si>
  <si>
    <t>Validate the assets memo items (Total)</t>
  </si>
  <si>
    <t>S21.DP0025+S21.DP0026+S21.DP0027=S21.DP0024</t>
  </si>
  <si>
    <t>Validate the assets memo items - USD</t>
  </si>
  <si>
    <t>S21.DP0053+S21.DP0054+S21.DP0055=S21.DP0052</t>
  </si>
  <si>
    <t>Validate the assets memo items - CAD</t>
  </si>
  <si>
    <t>S21.DP0081+S21.DP0082+S21.DP0083=S21.DP0080</t>
  </si>
  <si>
    <t>Validate the assets memo items - GBP</t>
  </si>
  <si>
    <t>S21.DP0109+S21.DP0110+S21.DP0111=S21.DP0108</t>
  </si>
  <si>
    <t>Validate the assets memo items - EUR</t>
  </si>
  <si>
    <t>S21.DP0137+S21.DP0138+S21.DP0139=S21.DP0136</t>
  </si>
  <si>
    <t>Validate the assets memo items - XCD</t>
  </si>
  <si>
    <t>S21.DP0165+S21.DP0166+S21.DP0167=S21.DP0164</t>
  </si>
  <si>
    <t>Validate the assets memo items - BBD</t>
  </si>
  <si>
    <t>S21.DP0193+S21.DP0194+S21.DP0195=S21.DP0192</t>
  </si>
  <si>
    <t>Validate the assets memo items - JMD</t>
  </si>
  <si>
    <t>S21.DP0221+S21.DP0222+S21.DP0223=S21.DP0220</t>
  </si>
  <si>
    <t>Validate the assets memo items - GYD</t>
  </si>
  <si>
    <t>S21.DP0249+S21.DP0250+S21.DP0251=S21.DP0248</t>
  </si>
  <si>
    <t>Validate the assets memo items - DKK</t>
  </si>
  <si>
    <t>S21.DP0277+S21.DP0278+S21.DP0279=S21.DP0276</t>
  </si>
  <si>
    <t>Validate the assets memo items - INR</t>
  </si>
  <si>
    <t>S21.DP0305+S21.DP0306+S21.DP0307=S21.DP0304</t>
  </si>
  <si>
    <t>Validate the assets memo items - JPY</t>
  </si>
  <si>
    <t>S21.DP0333+S21.DP0334+S21.DP0335=S21.DP0332</t>
  </si>
  <si>
    <t>Validate the assets memo items - SEK</t>
  </si>
  <si>
    <t>S21.DP0361+S21.DP0362+S21.DP0363=S21.DP0360</t>
  </si>
  <si>
    <t>Validate the assets memo items - CHF</t>
  </si>
  <si>
    <t>S21.DP0389+S21.DP0390+S21.DP0391=S21.DP0388</t>
  </si>
  <si>
    <t>Validate the assets memo items - other 1</t>
  </si>
  <si>
    <t>S21.DP0418+S21.DP0419+S21.DP0420=S21.DP0417</t>
  </si>
  <si>
    <t>Validate the assets memo items - other 2</t>
  </si>
  <si>
    <t>S21.DP0447+S21.DP0448+S21.DP0449=S21.DP0446</t>
  </si>
  <si>
    <t>Validate the assets memo items - other 3</t>
  </si>
  <si>
    <t>S21.DP0476+S21.DP0477+S21.DP0478=S21.DP0475</t>
  </si>
  <si>
    <t>Validate the assets memo items - other 4</t>
  </si>
  <si>
    <t>S21.DP0505+S21.DP0506+S21.DP0507=S21.DP0504</t>
  </si>
  <si>
    <t>Validate the assets memo items - other 5</t>
  </si>
  <si>
    <t>S21.DP0534+S21.DP0535+S21.DP0536=S21.DP0533</t>
  </si>
  <si>
    <t>Validate the assets memo items 1 (sum of foreign currency)</t>
  </si>
  <si>
    <t>S21.DP0053+S21.DP0081+S21.DP0109+S21.DP0137+S21.DP0165+S21.DP0193+S21.DP0221+S21.DP0249+S21.DP0277+S21.DP0305+S21.DP0333+S21.DP0361+S21.DP0389+S21.DP0418+S21.DP0447+S21.DP0476+S21.DP0505+S21.DP0534=S21.DP0025</t>
  </si>
  <si>
    <t>Validate the assets memo items 2 (sum of foreign currency)</t>
  </si>
  <si>
    <t>S21.DP0054+S21.DP0082+S21.DP0110+S21.DP0138+S21.DP0166+S21.DP0194+S21.DP0222+S21.DP0250+S21.DP0278+S21.DP0306+S21.DP0334+S21.DP0362+S21.DP0390+S21.DP0419+S21.DP0448+S21.DP0477+S21.DP0506+S21.DP0535=S21.DP0026</t>
  </si>
  <si>
    <t>Validate the assets memo items 3 (sum of foreign currency)</t>
  </si>
  <si>
    <t>S21.DP0055+S21.DP0083+S21.DP0111+S21.DP0139+S21.DP0167+S21.DP0195+S21.DP0223+S21.DP0251+S21.DP0279+S21.DP0307+S21.DP0335+S21.DP0363+S21.DP0391+S21.DP0420+S21.DP0449+S21.DP0478+S21.DP0507+S21.DP0536=S21.DP0027</t>
  </si>
  <si>
    <t>Validate the total assets + memo items (Total)</t>
  </si>
  <si>
    <t>S21.DP0023+S21.DP0024=S21.DP0028</t>
  </si>
  <si>
    <t>Validate the total assets + memo items - USD</t>
  </si>
  <si>
    <t>S21.DP0051+S21.DP0052=S21.DP0056</t>
  </si>
  <si>
    <t>Validate the total assets + memo items - CAD</t>
  </si>
  <si>
    <t>S21.DP0079+S21.DP0080=S21.DP0084</t>
  </si>
  <si>
    <t>Validate the total assets + memo items - GBP</t>
  </si>
  <si>
    <t>S21.DP0107+S21.DP0108=S21.DP0112</t>
  </si>
  <si>
    <t>Validate the total assets + memo items - EUR</t>
  </si>
  <si>
    <t>S21.DP0135+S21.DP0136=S21.DP0140</t>
  </si>
  <si>
    <t>Validate the total assets + memo items - XCD</t>
  </si>
  <si>
    <t>S21.DP0163+S21.DP0164=S21.DP0168</t>
  </si>
  <si>
    <t>Validate the total assets + memo items - BBD</t>
  </si>
  <si>
    <t>S21.DP0191+S21.DP0192=S21.DP0196</t>
  </si>
  <si>
    <t>Validate the total assets + memo items - JMD</t>
  </si>
  <si>
    <t>S21.DP0219+S21.DP0220=S21.DP0224</t>
  </si>
  <si>
    <t>Validate the total assets + memo items - GYD</t>
  </si>
  <si>
    <t>S21.DP0247+S21.DP0248=S21.DP0252</t>
  </si>
  <si>
    <t>Validate the total assets + memo items - DKK</t>
  </si>
  <si>
    <t>S21.DP0275+S21.DP0276=S21.DP0280</t>
  </si>
  <si>
    <t>Validate the total assets + memo items - INR</t>
  </si>
  <si>
    <t>S21.DP0303+S21.DP0304=S21.DP0308</t>
  </si>
  <si>
    <t>Validate the total assets + memo items - JPY</t>
  </si>
  <si>
    <t>S21.DP0331+S21.DP0332=S21.DP0336</t>
  </si>
  <si>
    <t>Validate the total assets + memo items - SEK</t>
  </si>
  <si>
    <t>S21.DP0359+S21.DP0360=S21.DP0364</t>
  </si>
  <si>
    <t>Validate the total assets + memo items - CHF</t>
  </si>
  <si>
    <t>S21.DP0387+S21.DP0388=S21.DP0392</t>
  </si>
  <si>
    <t>Validate the total assets + memo items - other 1</t>
  </si>
  <si>
    <t>S21.DP0416+S21.DP0417=S21.DP0421</t>
  </si>
  <si>
    <t>Validate the total assets + memo items - other 2</t>
  </si>
  <si>
    <t>S21.DP0445+S21.DP0446=S21.DP0450</t>
  </si>
  <si>
    <t>Validate the total assets + memo items - other 3</t>
  </si>
  <si>
    <t>S21.DP0474+S21.DP0475=S21.DP0479</t>
  </si>
  <si>
    <t>Validate the total assets + memo items - other 4</t>
  </si>
  <si>
    <t>S21.DP0503+S21.DP0504=S21.DP0508</t>
  </si>
  <si>
    <t>Validate the total assets + memo items - other 5</t>
  </si>
  <si>
    <t>S21.DP0532+S21.DP0533=S21.DP0537</t>
  </si>
  <si>
    <t>Validate the total assets + memo items (sum of foreign currency)</t>
  </si>
  <si>
    <t>S21.DP0056+S21.DP0084+S21.DP0112+S21.DP0140+S21.DP0168+S21.DP0196+S21.DP0224+S21.DP0252+S21.DP0280+S21.DP0308+S21.DP0336+S21.DP0364+S21.DP0392+S21.DP0421+S21.DP0450+S21.DP0479+S21.DP0508+S21.DP0537=S21.DP0028</t>
  </si>
  <si>
    <t>Validate the liabilities for deposits (sum of foreign currency)</t>
  </si>
  <si>
    <t>S21.DP0557+S21.DP0576+S21.DP0595+S21.DP0614+S21.DP0633+S21.DP0652+S21.DP0671+S21.DP0690+S21.DP0709+S21.DP0728+S21.DP0747+S21.DP0766+S21.DP0785+S21.DP0804+S21.DP0823+S21.DP0842+S21.DP0861+S21.DP0880=S21.DP0538</t>
  </si>
  <si>
    <t>Validate the liabilities for Inter-Bank funds bought</t>
  </si>
  <si>
    <t>S21.DP0558+S21.DP0577+S21.DP0596+S21.DP0615+S21.DP0634+S21.DP0653+S21.DP0672+S21.DP0691+S21.DP0710+S21.DP0729+S21.DP0748+S21.DP0767+S21.DP0786+S21.DP0805+S21.DP0824+S21.DP0843+S21.DP0862+S21.DP0881=S21.DP0539</t>
  </si>
  <si>
    <t>Validate the liabilities for Central Bank funds</t>
  </si>
  <si>
    <t>S21.DP0559+S21.DP0578+S21.DP0597+S21.DP0616+S21.DP0635+S21.DP0654+S21.DP0673+S21.DP0692+S21.DP0711+S21.DP0730+S21.DP0749+S21.DP0768+S21.DP0787+S21.DP0806+S21.DP0825+S21.DP0844+S21.DP0863+S21.DP0882=S21.DP0540</t>
  </si>
  <si>
    <t>Validate the liabilities for borrowing (up to 1 year) (sum of foreign currency)</t>
  </si>
  <si>
    <t>S21.DP0560+S21.DP0579+S21.DP0598+S21.DP0617+S21.DP0636+S21.DP0655+S21.DP0674+S21.DP0693+S21.DP0712+S21.DP0731+S21.DP0750+S21.DP0769+S21.DP0788+S21.DP0807+S21.DP0826+S21.DP0845+S21.DP0864+ S21.DP0883=S21.DP0541</t>
  </si>
  <si>
    <t xml:space="preserve">Validate the liabilities for borrowing (up to 1 year)(Total) </t>
  </si>
  <si>
    <t>Validate the liabilities for borrowing (up to 1 year) - USD</t>
  </si>
  <si>
    <t>Validate the liabilities for borrowing (up to 1 year) - CAD</t>
  </si>
  <si>
    <t>Validate the liabilities for borrowing (up to 1 year) - GBP</t>
  </si>
  <si>
    <t>Validate the liabilities for borrowing (up to 1 year) - EUR</t>
  </si>
  <si>
    <t>Validate the liabilities for borrowing (up to 1 year) - XCD</t>
  </si>
  <si>
    <t>Validate the liabilities for borrowing (up to 1 year) - BBD</t>
  </si>
  <si>
    <t>Validate the liabilities for borrowing (up to 1 year) - JMD</t>
  </si>
  <si>
    <t>Validate the liabilities for borrowing (up to 1 year) - GYD</t>
  </si>
  <si>
    <t>Validate the liabilities for borrowing (up to 1 year) - DKK</t>
  </si>
  <si>
    <t>Validate the liabilities for borrowing (up to 1 year) - INR</t>
  </si>
  <si>
    <t>Validate the liabilities for borrowing (up to 1 year) - JPY</t>
  </si>
  <si>
    <t>Validate the liabilities for borrowing (up to 1 year) - SEK</t>
  </si>
  <si>
    <t>Validate the liabilities for borrowing (up to 1 year) - CHF</t>
  </si>
  <si>
    <t>Validate the liabilities for borrowing (up to 1 year) - other 1</t>
  </si>
  <si>
    <t>Validate the liabilities for borrowing (up to 1 year) - other 2</t>
  </si>
  <si>
    <t>Validate the liabilities for borrowing (up to 1 year) - other 3</t>
  </si>
  <si>
    <t>Validate the liabilities for borrowing (up to 1 year) - other 4</t>
  </si>
  <si>
    <t>Validate the liabilities for borrowing (up to 1 year) - other 5</t>
  </si>
  <si>
    <t>Validate the liabilities for borrowing (up to 1 year) (  secondary validation)</t>
  </si>
  <si>
    <t>Validate the liabilities for borrowings (up to 1 year) - central bank  (sum of foreign currency)</t>
  </si>
  <si>
    <t>S21.DP0561+S21.DP0580+S21.DP0599+S21.DP0618+S21.DP0637+S21.DP0656+S21.DP0675+S21.DP0694+S21.DP0713+S21.DP0732+S21.DP0751+S21.DP0770+S21.DP0789+S21.DP0808+S21.DP0827+S21.DP0846+S21.DP0865+S21.DP0884=S21.DP0542</t>
  </si>
  <si>
    <t>Validate the liabilities for borrowings (up to 1 year) - commercial banks  (sum of foreign currency)</t>
  </si>
  <si>
    <t>S21.DP0562+S21.DP0581+S21.DP0600+S21.DP0619+S21.DP0638+S21.DP0657+S21.DP0676+S21.DP0695+S21.DP0714+S21.DP0733+S21.DP0752+S21.DP0771+S21.DP0790+S21.DP0809+S21.DP0828+S21.DP0847+S21.DP0866+S21.DP0885=S21.DP0543</t>
  </si>
  <si>
    <t>Validate the liabilities for  borrowings (up to 1 year) - other financial institutions (sum of foreign currency)</t>
  </si>
  <si>
    <t>S21.DP0563+S21.DP0582+S21.DP0601+S21.DP0620+S21.DP0639+S21.DP0658+S21.DP0677+S21.DP0696+S21.DP0715+S21.DP0734+S21.DP0753+S21.DP0772+S21.DP0791+S21.DP0810+S21.DP0829+S21.DP0848+S21.DP0867+S21.DP0886=S21.DP0544</t>
  </si>
  <si>
    <t>Validate the liabilities for acceptances executed (sum of foreign currency)</t>
  </si>
  <si>
    <t>S21.DP0564+S21.DP0583+S21.DP0602+S21.DP0621+S21.DP0640+S21.DP0659+S21.DP0678+S21.DP0697+S21.DP0716+S21.DP0735+S21.DP0754+S21.DP0773+S21.DP0792+S21.DP0811+S21.DP0830+S21.DP0849+S21.DP0868+S21.DP0887=S21.DP0545</t>
  </si>
  <si>
    <t>Validate the liabilities for acceptances executed (Total)</t>
  </si>
  <si>
    <t>Validate the liabilities for acceptances executed - USD</t>
  </si>
  <si>
    <t>Validate the liabilities for acceptances executed - CAD</t>
  </si>
  <si>
    <t>Validate the liabilities for acceptances executed - GBP</t>
  </si>
  <si>
    <t>Validate the liabilities for acceptances executed - EUR</t>
  </si>
  <si>
    <t>Validate the liabilities for acceptances executed - XCD</t>
  </si>
  <si>
    <t>Validate the liabilities for acceptances executed - BBD</t>
  </si>
  <si>
    <t>Validate the liabilities for acceptances executed - JMD</t>
  </si>
  <si>
    <t>Validate the liabilities for acceptances executed - GYD</t>
  </si>
  <si>
    <t>Validate the liabilities for acceptances executed - DKK</t>
  </si>
  <si>
    <t>Validate the liabilities for acceptances executed - INR</t>
  </si>
  <si>
    <t>Validate the liabilities for acceptances executed - JPY</t>
  </si>
  <si>
    <t>Validate the liabilities for acceptances executed - SEK</t>
  </si>
  <si>
    <t>Validate the liabilities for acceptances executed - CHF</t>
  </si>
  <si>
    <t>Validate the liabilities for acceptances executed - other 1</t>
  </si>
  <si>
    <t>Validate the liabilities for acceptances executed - other 2</t>
  </si>
  <si>
    <t>Validate the liabilities for acceptances executed - other 3</t>
  </si>
  <si>
    <t>Validate the liabilities for acceptances executed - other 4</t>
  </si>
  <si>
    <t>Validate the liabilities for acceptances executed - other 5</t>
  </si>
  <si>
    <t>Validate the liabilities for acceptances executed (secondary validation)</t>
  </si>
  <si>
    <t>Validate the liabilities for bills of collection  (sum of foreign currency)</t>
  </si>
  <si>
    <t>S21.DP0565+S21.DP0584+S21.DP0603+S21.DP0622+S21.DP0641+S21.DP0660+S21.DP0679+S21.DP0698+S21.DP0717+S21.DP0736+S21.DP0755+S21.DP0774+S21.DP0793+S21.DP0812+S21.DP0831+S21.DP0850+S21.DP0869+S21.DP0888=S21.DP0546</t>
  </si>
  <si>
    <t>Validate the liabilities for letters of credit (sum of foreign currency)</t>
  </si>
  <si>
    <t>S21.DP0566+S21.DP0585+S21.DP0604+S21.DP0623+S21.DP0642+S21.DP0661+S21.DP0680+S21.DP0699+S21.DP0718+S21.DP0737+S21.DP0756+S21.DP0775+S21.DP0794+S21.DP0813+S21.DP0832+S21.DP0851+S21.DP0870+S21.DP0889=S21.DP0547</t>
  </si>
  <si>
    <t>Validate the liabilities for guarantees (sum of foreign currency)</t>
  </si>
  <si>
    <t>S21.DP0567+S21.DP0586+S21.DP0605+S21.DP0624+S21.DP0643+S21.DP0662+S21.DP0681+S21.DP0700+S21.DP0719+S21.DP0738+S21.DP0757+S21.DP0776+S21.DP0795+S21.DP0814+S21.DP0833+S21.DP0852+S21.DP0871+S21.DP0890=S21.DP0548</t>
  </si>
  <si>
    <t>Validate the liabilities for acceptances (sum of foreign currency)</t>
  </si>
  <si>
    <t>S21.DP0568+S21.DP0587+S21.DP0606+S21.DP0625+S21.DP0644+S21.DP0663+S21.DP0682+S21.DP0701+S21.DP0720+S21.DP0739+S21.DP0758+S21.DP0777+S21.DP0796+S21.DP0815+S21.DP0834+S21.DP0853+S21.DP0872+S21.DP0891=S21.DP0549</t>
  </si>
  <si>
    <t>Validate the liabilities for other current liabilities (sum of foreign currency)</t>
  </si>
  <si>
    <t>S21.DP0569+S21.DP0588+S21.DP0607+S21.DP0626+S21.DP0645+S21.DP0664+S21.DP0683+S21.DP0702+S21.DP0721+S21.DP0740+S21.DP0759+S21.DP0778+S21.DP0797+S21.DP0816+S21.DP0835+S21.DP0854+S21.DP0873+S21.DP0892=S21.DP0550</t>
  </si>
  <si>
    <t xml:space="preserve">Validate the liabilities for other current liabilities </t>
  </si>
  <si>
    <t>Validate the liabilities for other current liabilities - USD</t>
  </si>
  <si>
    <t>Validate the liabilities for other current liabilities - CAD</t>
  </si>
  <si>
    <t>Validate the liabilities for other current liabilities - GBP</t>
  </si>
  <si>
    <t>Validate the liabilities for other current liabilities - EUR</t>
  </si>
  <si>
    <t>Validate the liabilities for other current liabilities - XCD</t>
  </si>
  <si>
    <t>Validate the liabilities for other current liabilities - BBD</t>
  </si>
  <si>
    <t>Validate the liabilities for other current liabilities - JMD</t>
  </si>
  <si>
    <t>Validate the liabilities for other current liabilities - GYD</t>
  </si>
  <si>
    <t>Validate the liabilities for other current liabilities - DKK</t>
  </si>
  <si>
    <t>Validate the liabilities for other current liabilities - INR</t>
  </si>
  <si>
    <t>Validate the liabilities for other current liabilities - JPY</t>
  </si>
  <si>
    <t>Validate the liabilities for other current liabilities - SEK</t>
  </si>
  <si>
    <t>Validate the liabilities for other current liabilities - CHF</t>
  </si>
  <si>
    <t>Validate the liabilities for other current liabilities - other 1</t>
  </si>
  <si>
    <t>Validate the liabilities for other current liabilities - other 2</t>
  </si>
  <si>
    <t>Validate the liabilities for other current liabilities - other 3</t>
  </si>
  <si>
    <t>Validate the liabilities for other current liabilities - other 4</t>
  </si>
  <si>
    <t>Validate the liabilities for other current liabilities - other 5</t>
  </si>
  <si>
    <t>Validate the liabilities for other current liabilities (secondary validation)</t>
  </si>
  <si>
    <t>Validate the liabilities for accounts payable (sum of foreign currency)</t>
  </si>
  <si>
    <t>S21.DP0570+S21.DP0589+S21.DP0608+S21.DP0627+S21.DP0646+S21.DP0665+S21.DP0684+S21.DP0703+S21.DP0722+S21.DP0741+S21.DP0760+S21.DP0779+S21.DP0798+S21.DP0817+S21.DP0836+S21.DP0855+S21.DP0874+S21.DP0893=S21.DP0551</t>
  </si>
  <si>
    <t>Validate the liabilities for long term liabilities (sum of foreign currency)</t>
  </si>
  <si>
    <t>S21.DP0571+S21.DP0590+S21.DP0609+S21.DP0628+S21.DP0647+S21.DP0666+S21.DP0685+S21.DP0704+S21.DP0723+S21.DP0742+S21.DP0761+S21.DP0780+S21.DP0799+S21.DP0818+S21.DP0837+S21.DP0856+S21.DP0875+S21.DP0894=S21.DP0552</t>
  </si>
  <si>
    <t>Validate the liabilities for long term liabilities  (Total)</t>
  </si>
  <si>
    <t>Validate the liabilities for long term liabilities - USD</t>
  </si>
  <si>
    <t>Validate the liabilities for long term liabilities - CAD</t>
  </si>
  <si>
    <t>Validate the liabilities for long term liabilities - GBP</t>
  </si>
  <si>
    <t>Validate the liabilities for long term liabilities - EUR</t>
  </si>
  <si>
    <t>Validate the liabilities for long term liabilities - XCD</t>
  </si>
  <si>
    <t>Validate the liabilities for long term liabilities - BBD</t>
  </si>
  <si>
    <t>Validate the liabilities for long term liabilities - JMD</t>
  </si>
  <si>
    <t>Validate the liabilities for long term liabilities - GYD</t>
  </si>
  <si>
    <t>Validate the liabilities for long term liabilities - DKK</t>
  </si>
  <si>
    <t>Validate the liabilities for long term liabilities - INR</t>
  </si>
  <si>
    <t>Validate the liabilities for long term liabilities - JPY</t>
  </si>
  <si>
    <t>Validate the liabilities for long term liabilities - SEK</t>
  </si>
  <si>
    <t>Validate the liabilities for long term liabilities - CHF</t>
  </si>
  <si>
    <t>Validate the liabilities for long term liabilities - other 1</t>
  </si>
  <si>
    <t>Validate the liabilities for long term liabilities - other 2</t>
  </si>
  <si>
    <t>Validate the liabilities for long term liabilities - other 3</t>
  </si>
  <si>
    <t>Validate the liabilities for long term liabilities - other 4</t>
  </si>
  <si>
    <t>Validate the liabilities for long term liabilities - other 5</t>
  </si>
  <si>
    <t>Validate the liabilities for long term liabilities (secondary validation)</t>
  </si>
  <si>
    <t>Validate the liabilities for long term liabilities - central bank  (sum of foreign currency)</t>
  </si>
  <si>
    <t>S21.DP0572+S21.DP0591+S21.DP0610+S21.DP0629+S21.DP0648+S21.DP0667+S21.DP0686+S21.DP0705+S21.DP0724+S21.DP0743+S21.DP0762+S21.DP0781+S21.DP0800+S21.DP0819+S21.DP0838+S21.DP0857+S21.DP0876+S21.DP0895=S21.DP0553</t>
  </si>
  <si>
    <t>Validate the liabiliies for long term liabilities - commercial banks  (sum of foreign currency)</t>
  </si>
  <si>
    <t>S21.DP0573+S21.DP0592+S21.DP0611+S21.DP0630+S21.DP0649+S21.DP0668+S21.DP0687+S21.DP0706+S21.DP0725+S21.DP0744+S21.DP0763+S21.DP0782+S21.DP0801+S21.DP0820+S21.DP0839+S21.DP0858+S21.DP0877+S21.DP0896=S21.DP0554</t>
  </si>
  <si>
    <t>Validate the liabilities for long term liabilities - other financial institutions  (sum of foreign currency)</t>
  </si>
  <si>
    <t>S21.DP0574+S21.DP0593+S21.DP0612+S21.DP0631+S21.DP0650+S21.DP0669+S21.DP0688+S21.DP0707+S21.DP0726+S21.DP0745+S21.DP0764+S21.DP0783+S21.DP0802+S21.DP0821+S21.DP0840+S21.DP0859+S21.DP0878+S21.DP0897=S21.DP0555</t>
  </si>
  <si>
    <t>Validate total liabilities (sum of foreign currency)</t>
  </si>
  <si>
    <t>S21.DP0575+S21.DP0594+S21.DP0613+S21.DP0632+S21.DP0651+S21.DP0670+S21.DP0689+S21.DP0708+S21.DP0727+S21.DP0746+S21.DP0765+S21.DP0784+S21.DP0803+S21.DP0822+S21.DP0841+S21.DP0860+S21.DP0879+S21.DP0898=S21.DP0556</t>
  </si>
  <si>
    <t>Validate total liabilities (Total)</t>
  </si>
  <si>
    <t>S21.DP0538+S21.DP0539+S21.DP0540+S21.DP0541+S21.DP0545+S21.DP0550+S21.DP0552=S21.DP0556</t>
  </si>
  <si>
    <t>Validate the total liabilities - USD</t>
  </si>
  <si>
    <t>S21.DP0557+S21.DP0558+S21.DP0559+S21.DP0560+S21.DP0564+S21.DP0569+S21.DP0571=S21.DP0575</t>
  </si>
  <si>
    <t>Validate the total liabilities - CAD</t>
  </si>
  <si>
    <t>S21.DP0576+S21.DP0577+S21.DP0578+S21.DP0579+S21.DP0583+S21.DP0588+S21.DP0590=S21.DP0594</t>
  </si>
  <si>
    <t>Validate the total liabilities - GBP</t>
  </si>
  <si>
    <t>S21.DP0595+S21.DP0596+S21.DP0597+S21.DP0598+S21.DP0602+S21.DP0607+S21.DP0609=S21.DP0613</t>
  </si>
  <si>
    <t>Validate the total liabilities - EUR</t>
  </si>
  <si>
    <t>S21.DP0614+S21.DP0615+S21.DP0616+S21.DP0617+S21.DP0621+S21.DP0626+S21.DP0628=S21.DP0632</t>
  </si>
  <si>
    <t>Validate the total liabilities - XCD</t>
  </si>
  <si>
    <t>S21.DP0633+S21.DP0634+S21.DP0635+S21.DP0636+S21.DP0640+S21.DP0645+S21.DP0647=S21.DP0651</t>
  </si>
  <si>
    <t>Validate the total liabilities - BBD</t>
  </si>
  <si>
    <t>S21.DP0652+S21.DP0653+S21.DP0654+S21.DP0655+S21.DP0659+S21.DP0664+S21.DP0666=S21.DP0670</t>
  </si>
  <si>
    <t>Validate the total liabilities - JMD</t>
  </si>
  <si>
    <t>S21.DP0671+S21.DP0672+S21.DP0673+S21.DP0674+S21.DP0678+S21.DP0683+S21.DP0685=S21.DP0689</t>
  </si>
  <si>
    <t>Validate the total liabilities - GYD</t>
  </si>
  <si>
    <t>S21.DP0690+S21.DP0691+S21.DP0692+S21.DP0693+S21.DP0697+S21.DP0702+S21.DP0704=S21.DP0708</t>
  </si>
  <si>
    <t>Validate the total liabilities - DKK</t>
  </si>
  <si>
    <t>S21.DP0709+S21.DP0710+S21.DP0711+S21.DP0712+S21.DP0716+S21.DP0721+S21.DP0723=S21.DP0727</t>
  </si>
  <si>
    <t>Validate the total liabilities - INR</t>
  </si>
  <si>
    <t>S21.DP0728+S21.DP0729+S21.DP0730+S21.DP0731+S21.DP0735+S21.DP0740+S21.DP0742=S21.DP0746</t>
  </si>
  <si>
    <t>Validate the total liabilities - JPY</t>
  </si>
  <si>
    <t>S21.DP0747+S21.DP0748+S21.DP0749+S21.DP0750+S21.DP0754+S21.DP0759+S21.DP0761=S21.DP0765</t>
  </si>
  <si>
    <t>Validate the total liabilities - SEK</t>
  </si>
  <si>
    <t>S21.DP0766+S21.DP0767+S21.DP0768+S21.DP0769+S21.DP0773+S21.DP0778+S21.DP0780=S21.DP0784</t>
  </si>
  <si>
    <t>Validate the total liabilities - CHF</t>
  </si>
  <si>
    <t>S21.DP0785+S21.DP0786+S21.DP0787+S21.DP0788+S21.DP0792+S21.DP0797+S21.DP0799=S21.DP0803</t>
  </si>
  <si>
    <t>Validate the total liabilities - other 1</t>
  </si>
  <si>
    <t>S21.DP0804+S21.DP0805+S21.DP0806+S21.DP0807+S21.DP0811+S21.DP0816+S21.DP0818=S21.DP0822</t>
  </si>
  <si>
    <t>Validate the total liabilities - other 2</t>
  </si>
  <si>
    <t>S21.DP0823+S21.DP0824+S21.DP0825+S21.DP0826+S21.DP0830+S21.DP0835+S21.DP0837=S21.DP0841</t>
  </si>
  <si>
    <t>Validate the total liabilities - other 3</t>
  </si>
  <si>
    <t>S21.DP0842+S21.DP0843+S21.DP0844+S21.DP0845+S21.DP0849+S21.DP0854+S21.DP0856=S21.DP0860</t>
  </si>
  <si>
    <t>Validate the total liabilities - other 4</t>
  </si>
  <si>
    <t>S21.DP0861+S21.DP0862+S21.DP0863+S21.DP0864+S21.DP0868+S21.DP0873+S21.DP0875=S21.DP0879</t>
  </si>
  <si>
    <t>Validate the total liabilities - other 5</t>
  </si>
  <si>
    <t>S21.DP0880+S21.DP0881+S21.DP0882+S21.DP0883+S21.DP0887+S21.DP0892+S21.DP0894=S21.DP0898</t>
  </si>
  <si>
    <t>Validate the liabilities memo items (sum of foreign currency)</t>
  </si>
  <si>
    <t>S21.DP0904+S21.DP0909+S21.DP0914+S21.DP0919+S21.DP0924+S21.DP0929+S21.DP0934+S21.DP0939+S21.DP0944+S21.DP0949+S21.DP0954+S21.DP0959+S21.DP0964+S21.DP0969+S21.DP0974+S21.DP0979+S21.DP0984+S21.DP0989=S21.DP0899</t>
  </si>
  <si>
    <t>Validate memo items (Total)</t>
  </si>
  <si>
    <t>S21.DP0900+S21.DP0901+S21.DP0902=S21.DP0899</t>
  </si>
  <si>
    <t>Validate the total liabilities + memo items - USD</t>
  </si>
  <si>
    <t>S21.DP0905+S21.DP0906+S21.DP0907=S21.DP0904</t>
  </si>
  <si>
    <t>Validate the total liabilities + memo items - CAD</t>
  </si>
  <si>
    <t>S21.DP0910+S21.DP0911+S21.DP0912=S21.DP0909</t>
  </si>
  <si>
    <t>Validate the total liabilities + memo items - GBP</t>
  </si>
  <si>
    <t>S21.DP0915+S21.DP0916+S21.DP0917=S21.DP0914</t>
  </si>
  <si>
    <t>Validate the total liabilities + memo items - EUR</t>
  </si>
  <si>
    <t>S21.DP0920+S21.DP0921+S21.DP0922=S21.DP0919</t>
  </si>
  <si>
    <t>Validate the total liabilities + memo items - XCD</t>
  </si>
  <si>
    <t>S21.DP0925+S21.DP0926+S21.DP0927=S21.DP0924</t>
  </si>
  <si>
    <t>Validate the total liabilities + memo items - BBD</t>
  </si>
  <si>
    <t>S21.DP0930+S21.DP0931+S21.DP0932=S21.DP0929</t>
  </si>
  <si>
    <t>Validate the total liabilities + memo items - JMD</t>
  </si>
  <si>
    <t>S21.DP0935+S21.DP0936+S21.DP0937=S21.DP0934</t>
  </si>
  <si>
    <t>Validate the total liabilities + memo items - GYD</t>
  </si>
  <si>
    <t>S21.DP0940+S21.DP0941+S21.DP0942=S21.DP0939</t>
  </si>
  <si>
    <t>Validate the total liabilities + memo items - DKK</t>
  </si>
  <si>
    <t>S21.DP0945+S21.DP0946+S21.DP0947=S21.DP0944</t>
  </si>
  <si>
    <t>Validate the total liabilities + memo items - INR</t>
  </si>
  <si>
    <t>S21.DP0950+S21.DP0951+S21.DP0952=S21.DP0949</t>
  </si>
  <si>
    <t>Validate the total liabilities + memo items - JPY</t>
  </si>
  <si>
    <t>S21.DP0955+S21.DP0956+S21.DP0957=S21.DP0954</t>
  </si>
  <si>
    <t>Validate the total liabilities + memo items - SEK</t>
  </si>
  <si>
    <t>S21.DP0960+S21.DP0961+S21.DP0962=S21.DP0959</t>
  </si>
  <si>
    <t>Validate the total liabilities + memo items - CHF</t>
  </si>
  <si>
    <t>Validate the total liabilities + memo items - other 1</t>
  </si>
  <si>
    <t>S21.DP0970+S21.DP0971+S21.DP0972=S21.DP0969</t>
  </si>
  <si>
    <t>Validate the total liabilities + memo items - other 2</t>
  </si>
  <si>
    <t>S21.DP0975+S21.DP0976+S21.DP0977=S21.DP0974</t>
  </si>
  <si>
    <t>Validate the total liabilities + memo items - other 3</t>
  </si>
  <si>
    <t>S21.DP0980+S21.DP0981+S21.DP0982=S21.DP0979</t>
  </si>
  <si>
    <t>Validate the total liabilities + memo items - other 4</t>
  </si>
  <si>
    <t>S21.DP0985+S21.DP0986+S21.DP0987=S21.DP0984</t>
  </si>
  <si>
    <t>Validate the total liabilities + memo items - other 5</t>
  </si>
  <si>
    <t>S21.DP0990+S21.DP0991+S21.DP0992=S21.DP0989</t>
  </si>
  <si>
    <t>Validate the liabilities memo items 1 (sum of foreign currency)</t>
  </si>
  <si>
    <t>S21.DP0905+S21.DP0910+S21.DP0915+S21.DP0920+S21.DP0925+S21.DP0930+S21.DP0935+S21.DP0940+S21.DP0945+S21.DP0950+S21.DP0955+S21.DP0960+S21.DP0965+S21.DP0970+S21.DP0975+S21.DP0980+S21.DP0985+S21.DP0990=S21.DP0900</t>
  </si>
  <si>
    <t>Validate the liabilities memo items 2 (sum of foreign currency)</t>
  </si>
  <si>
    <t>S21.DP0906+S21.DP0911+S21.DP0916+S21.DP0921+S21.DP0926+S21.DP0931+S21.DP0936+S21.DP0941+S21.DP0946+S21.DP0951+S21.DP0956+S21.DP0961+S21.DP0966+S21.DP0971+S21.DP0976+S21.DP0981+S21.DP0986+S21.DP0991=S21.DP0901</t>
  </si>
  <si>
    <t>Validate the liabilities memo items 3 (sum of foreign currency)</t>
  </si>
  <si>
    <t>S21.DP0907+S21.DP0912+S21.DP0917+S21.DP0922+S21.DP0927+S21.DP0932+S21.DP0937+S21.DP0942+S21.DP0947+S21.DP0952+S21.DP0957+S21.DP0962+S21.DP0967+S21.DP0972+S21.DP0977+S21.DP0982+S21.DP0987+S21.DP0992=S21.DP0902</t>
  </si>
  <si>
    <t>Validate the total liabilities + memo items (sum of foreign currency)</t>
  </si>
  <si>
    <t>S21.DP0908+S21.DP0913+S21.DP0918+S21.DP0923+S21.DP0928+S21.DP0933+S21.DP0938+S21.DP0943+S21.DP0948+S21.DP0953+S21.DP0958+S21.DP0963+S21.DP0968+S21.DP0973+S21.DP0978+S21.DP0983+S21.DP0988+S21.DP0993=S21.DP0903</t>
  </si>
  <si>
    <t>Validate the total liabilities + memo items (Total)</t>
  </si>
  <si>
    <t>S21.DP0556+S21.DP0899=S21.DP0903</t>
  </si>
  <si>
    <t>S21.DP0575+S21.DP0904=S21.DP0908</t>
  </si>
  <si>
    <t>S21.DP0594+S21.DP0909=S21.DP0913</t>
  </si>
  <si>
    <t>S21.DP0613+S21.DP0914=S21.DP0918</t>
  </si>
  <si>
    <t>S21.DP0632+S21.DP0919=S21.DP0923</t>
  </si>
  <si>
    <t>S21.DP0651+S21.DP0924=S21.DP0928</t>
  </si>
  <si>
    <t>S21.DP0670+S21.DP0929=S21.DP0933</t>
  </si>
  <si>
    <t>S21.DP0689+S21.DP0934=S21.DP0938</t>
  </si>
  <si>
    <t>S21.DP0708+S21.DP0939=S21.DP0943</t>
  </si>
  <si>
    <t>S21.DP0727+S21.DP0944=S21.DP0948</t>
  </si>
  <si>
    <t>S21.DP0746+S21.DP0949=S21.DP0953</t>
  </si>
  <si>
    <t>S21.DP0765+S21.DP0954=S21.DP0958</t>
  </si>
  <si>
    <t>S21.DP0784+S21.DP0959=S21.DP0963</t>
  </si>
  <si>
    <t>S21.DP0803+S21.DP0964=S21.DP0968</t>
  </si>
  <si>
    <t>S21.DP0822+S21.DP0969=S21.DP0973</t>
  </si>
  <si>
    <t>S21.DP0841+S21.DP0974=S21.DP0978</t>
  </si>
  <si>
    <t>S21.DP0860+S21.DP0979=S21.DP0983</t>
  </si>
  <si>
    <t>S21.DP0879+S21.DP0984=S21.DP0988</t>
  </si>
  <si>
    <t>S21.DP0898+S21.DP0989=S21.DP0993</t>
  </si>
  <si>
    <t>Validate the total capital (sum of foreign currency)</t>
  </si>
  <si>
    <t>S21.DP0997+S21.DP1000+S21.DP1003+S21.DP1006+S21.DP1009+S21.DP1012+S21.DP1015+S21.DP1018+S21.DP1021+S21.DP1024+S21.DP1027+S21.DP1030+S21.DP1033+S21.DP1036+S21.DP1039+S21.DP1042+S21.DP1045+S21.DP1048=S21.DP0994</t>
  </si>
  <si>
    <t xml:space="preserve">Validate the total capital + liabilities + memo items (sum of foreign currency) </t>
  </si>
  <si>
    <t>S21.DP0998+S21.DP1001+S21.DP1004+S21.DP1007+S21.DP1010+S21.DP1013+S21.DP1016+S21.DP1019+S21.DP1022+S21.DP1025+S21.DP1028+S21.DP1031+S21.DP1034+S21.DP1037+S21.DP1040+S21.DP1043+S21.DP1046+S21.DP1049=S21.DP0995</t>
  </si>
  <si>
    <t>Validate the total capital + liabilities + memo items (Total)</t>
  </si>
  <si>
    <t>S21.DP0903+S21.DP0994=S21.DP0995</t>
  </si>
  <si>
    <t>Validate the total capital + liabilities + memo items - USD</t>
  </si>
  <si>
    <t>S21.DP0908+S21.DP0997=S21.DP0998</t>
  </si>
  <si>
    <t>Validate the total capital + liabilities + memo items - CAD</t>
  </si>
  <si>
    <t>S21.DP0913+S21.DP1000=S21.DP1001</t>
  </si>
  <si>
    <t>Validate the total capital + liabilities + memo items - GBP</t>
  </si>
  <si>
    <t>S21.DP0918+S21.DP1003=S21.DP1004</t>
  </si>
  <si>
    <t>Validate the total capital + liabilities + memo items - EUR</t>
  </si>
  <si>
    <t>S21.DP0923+S21.DP1006=S21.DP1007</t>
  </si>
  <si>
    <t>Validate the total capital + liabilities + memo items - XCD</t>
  </si>
  <si>
    <t>S21.DP0928+S21.DP1009=S21.DP1010</t>
  </si>
  <si>
    <t>Validate the total capital + liabilities + memo items - BBD</t>
  </si>
  <si>
    <t>S21.DP0933+S21.DP1012=S21.DP1013</t>
  </si>
  <si>
    <t>Validate the total capital + liabilities + memo items - JMD</t>
  </si>
  <si>
    <t>S21.DP0938+S21.DP1015=S21.DP1016</t>
  </si>
  <si>
    <t>Validate the total capital + liabilities + memo items - GYD</t>
  </si>
  <si>
    <t>S21.DP0943+S21.DP1018=S21.DP1019</t>
  </si>
  <si>
    <t>Validate the total capital + liabilities + memo items - DKK</t>
  </si>
  <si>
    <t>S21.DP0948+S21.DP1021=S21.DP1022</t>
  </si>
  <si>
    <t>Validate the total capital + liabilities + memo items - INR</t>
  </si>
  <si>
    <t>S21.DP0953+S21.DP1024=S21.DP1025</t>
  </si>
  <si>
    <t>Validate the total capital + liabilities + memo items - JPY</t>
  </si>
  <si>
    <t>S21.DP0958+S21.DP1027=S21.DP1028</t>
  </si>
  <si>
    <t>Validate the total capital + liabilities + memo items - SEK</t>
  </si>
  <si>
    <t>S21.DP0963+S21.DP1030=S21.DP1031</t>
  </si>
  <si>
    <t>Validate the total capital + liabilities + memo items - CHF</t>
  </si>
  <si>
    <t>S21.DP0968+S21.DP1033=S21.DP1034</t>
  </si>
  <si>
    <t>Validate the total capital + liabilities + memo items - other 1</t>
  </si>
  <si>
    <t>S21.DP0973+S21.DP1036=S21.DP1037</t>
  </si>
  <si>
    <t>Validate the total capital + liabilities + memo items - other 2</t>
  </si>
  <si>
    <t>S21.DP0978+S21.DP1039=S21.DP1040</t>
  </si>
  <si>
    <t>Validate the total capital + liabilities + memo items - other 3</t>
  </si>
  <si>
    <t>S21.DP0983+S21.DP1042=S21.DP1043</t>
  </si>
  <si>
    <t>Validate the total capital + liabilities + memo items - other 4</t>
  </si>
  <si>
    <t>S21.DP0988+S21.DP1045=S21.DP1046</t>
  </si>
  <si>
    <t>Validate the total capital + liabilities + memo items - other 5</t>
  </si>
  <si>
    <t>S21.DP0993+S21.DP1048=S21.DP1049</t>
  </si>
  <si>
    <t xml:space="preserve">Validate the net position (sum of foreign currency) </t>
  </si>
  <si>
    <t>S21.DP0999+S21.DP1002+S21.DP1005+S21.DP1008+S21.DP1011+S21.DP1014+S21.DP1017+S21.DP1020+S21.DP1023+S21.DP1026+S21.DP1029+S21.DP1032+S21.DP1035+S21.DP1038+S21.DP1041+S21.DP1044+S21.DP1047+S21.DP1050=S21.DP0996</t>
  </si>
  <si>
    <t>Validate the net position (Total)</t>
  </si>
  <si>
    <t>S21.DP0028-S21.DP0995=S21.DP0996</t>
  </si>
  <si>
    <t>Validate the net position - USD</t>
  </si>
  <si>
    <t>S21.DP0056-S21.DP0998=S21.DP0999</t>
  </si>
  <si>
    <t>Validate the net position - CAD</t>
  </si>
  <si>
    <t>S21.DP0084-S21.DP1001=S21.DP1002</t>
  </si>
  <si>
    <t>Validate the net position - GBP</t>
  </si>
  <si>
    <t>S21.DP0112-S21.DP1004=S21.DP1005</t>
  </si>
  <si>
    <t>Validate the net position - EUR</t>
  </si>
  <si>
    <t>S21.DP0140-S21.DP1007=S21.DP1008</t>
  </si>
  <si>
    <t>Validate the net position - XCD</t>
  </si>
  <si>
    <t>S21.DP0168-S21.DP1010=S21.DP1011</t>
  </si>
  <si>
    <t>Validate the net position - BBD</t>
  </si>
  <si>
    <t>S21.DP0196-S21.DP1013=S21.DP1014</t>
  </si>
  <si>
    <t>Validate the net position - JMD</t>
  </si>
  <si>
    <t>S21.DP0224-S21.DP1016=S21.DP1017</t>
  </si>
  <si>
    <t>Validate the net position - GYD</t>
  </si>
  <si>
    <t>S21.DP0252-S21.DP1019=S21.DP1020</t>
  </si>
  <si>
    <t>Validate the net position - DKK</t>
  </si>
  <si>
    <t>S21.DP0280-S21.DP1022=S21.DP1023</t>
  </si>
  <si>
    <t>Validate the net position - INR</t>
  </si>
  <si>
    <t>S21.DP0308-S21.DP1025=S21.DP1026</t>
  </si>
  <si>
    <t>Validate the net position - JPY</t>
  </si>
  <si>
    <t>S21.DP0336-S21.DP1028=S21.DP1029</t>
  </si>
  <si>
    <t>Validate the net position - SEK</t>
  </si>
  <si>
    <t>S21.DP0364-S21.DP1031=S21.DP1032</t>
  </si>
  <si>
    <t>Validate the net position - CHF</t>
  </si>
  <si>
    <t>S21.DP0392-S21.DP1034=S21.DP1035</t>
  </si>
  <si>
    <t>Validate the net position - other 1</t>
  </si>
  <si>
    <t>S21.DP0421-S21.DP1037=S21.DP1038</t>
  </si>
  <si>
    <t>Validate the net position - other 2</t>
  </si>
  <si>
    <t>S21.DP0450-S21.DP1040=S21.DP1041</t>
  </si>
  <si>
    <t>Validate the net position - other 3</t>
  </si>
  <si>
    <t>S21.DP0479-S21.DP1043=S21.DP1044</t>
  </si>
  <si>
    <t>Validate the net position - other 4</t>
  </si>
  <si>
    <t>S21.DP0508-S21.DP1046=S21.DP1047</t>
  </si>
  <si>
    <t>Validate the net position - other 5</t>
  </si>
  <si>
    <t>S21.DP0537-S21.DP1049=S21.DP1050</t>
  </si>
  <si>
    <t>Validate the foreign exchange risk - positions (long/short) - USD</t>
  </si>
  <si>
    <t>S21.DP0999=S21.DP1056</t>
  </si>
  <si>
    <t>Validate the foreign exchange risk - positions (long/short) - CAD</t>
  </si>
  <si>
    <t>S21.DP1002=S21.DP1057</t>
  </si>
  <si>
    <t>Validate the foreign exchange risk - positions (long/short) - GBP</t>
  </si>
  <si>
    <t>S21.DP1005=S21.DP1058</t>
  </si>
  <si>
    <t>Validate the foreign exchange risk - positions (long/short) - EUR</t>
  </si>
  <si>
    <t>S21.DP1008=S21.DP1059</t>
  </si>
  <si>
    <t>Validate the foreign exchange risk - positions (long/short) - XCD</t>
  </si>
  <si>
    <t>S21.DP1011=S21.DP1060</t>
  </si>
  <si>
    <t>Validate the foreign exchange risk - positions (long/short) - BBD</t>
  </si>
  <si>
    <t>S21.DP1014=S21.DP1061</t>
  </si>
  <si>
    <t>Validate the foreign exchange risk - positions (long/short) - JMD</t>
  </si>
  <si>
    <t>S21.DP1017=S21.DP1062</t>
  </si>
  <si>
    <t>Validate the foreign exchange risk - positions (long/short) - GYD</t>
  </si>
  <si>
    <t>S21.DP1020=S21.DP1063</t>
  </si>
  <si>
    <t>Validate the foreign exchange risk - positions (long/short) - DKK</t>
  </si>
  <si>
    <t>S21.DP1023=S21.DP1064</t>
  </si>
  <si>
    <t>Validate the foreign exchange risk - positions (long/short) - INR</t>
  </si>
  <si>
    <t>S21.DP1026=S21.DP1065</t>
  </si>
  <si>
    <t>Validate the foreign exchange risk - positions (long/short) - JPY</t>
  </si>
  <si>
    <t>S21.DP1029=S21.DP1066</t>
  </si>
  <si>
    <t>Validate the foreign exchange risk - positions (long/short) - SEK</t>
  </si>
  <si>
    <t>S21.DP1032=S21.DP1067</t>
  </si>
  <si>
    <t>Validate the foreign exchange risk - positions (long/short) - CHF</t>
  </si>
  <si>
    <t>S21.DP1035=S21.DP1068</t>
  </si>
  <si>
    <t>Validate the foreign exchange risk - positions (long/short) - other 1</t>
  </si>
  <si>
    <t>S21.DP1038=S21.DP1069</t>
  </si>
  <si>
    <t>Validate the foreign exchange risk - positions (long/short) - other 2</t>
  </si>
  <si>
    <t>S21.DP1041=S21.DP1070</t>
  </si>
  <si>
    <t>Validate the foreign exchange risk - positions (long/short) - other 3</t>
  </si>
  <si>
    <t>S21.DP1044=S21.DP1071</t>
  </si>
  <si>
    <t>Validate the foreign exchange risk - positions (long/short) - other 4</t>
  </si>
  <si>
    <t>S21.DP1047=S21.DP1072</t>
  </si>
  <si>
    <t>Validate the foreign exchange risk - positions (long/short) - other 5</t>
  </si>
  <si>
    <t>S21.DP1050=S21.DP1073</t>
  </si>
  <si>
    <t>Validate the foreign exchange risk - total long</t>
  </si>
  <si>
    <t>greater between (S21.DP1056+S21.DP1057+S21.DP1058+S21.DP1059+S21.DP1060+S21.DP1061+S21.DP1062+S21.DP1063+S21.DP1064+S21.DP1065+S21.DP1066+S21.DP1067+S21.DP1068+S21.DP1069+S21.DP1070+S21.DP1071+S21.DP1072+S21.DP1073) and 0=S21.DP1074</t>
  </si>
  <si>
    <t>Validate the foreign exchange risk - total short</t>
  </si>
  <si>
    <t>lesser between (S21.DP1056+S21.DP1057+S21.DP1058+S21.DP1059+S21.DP1060+S21.DP1061+S21.DP1062+S21.DP1063+S21.DP1064+S21.DP1065+S21.DP1066+S21.DP1067+S21.DP1068+S21.DP1069+S21.DP1070+S21.DP1071+S21.DP1072+S21.DP1073) and 0=S21.DP1075</t>
  </si>
  <si>
    <t>Validate the Foreign Currency Exposure- Greater between the absolute value of the Total Long and Total Short</t>
  </si>
  <si>
    <t xml:space="preserve">Validate the Foreign Currency Risk Capital Charge </t>
  </si>
  <si>
    <t>S21.DP1076*0.1=S21.DP1077</t>
  </si>
  <si>
    <t xml:space="preserve">Validate the Capital Charge for Foreign Exchange Options </t>
  </si>
  <si>
    <t>Cross-Schedule</t>
  </si>
  <si>
    <t>S21E.DP0045=S21.DP1078</t>
  </si>
  <si>
    <t>Validate the Total Capital Charge for Foreign Exchange Risk</t>
  </si>
  <si>
    <t>S21.DP1077+S21.DP1078=S21.DP1079</t>
  </si>
  <si>
    <t>Schedule 21A</t>
  </si>
  <si>
    <t>Validate the total MTM securities and associated derivatives ratio</t>
  </si>
  <si>
    <t>S21A.DP0001/S21A.DP0002=S21A.DP0003</t>
  </si>
  <si>
    <t>Schedule 21B</t>
  </si>
  <si>
    <t>Validate the capital required against specific risk</t>
  </si>
  <si>
    <t>Validate the capital required against general risk</t>
  </si>
  <si>
    <t>Validate the capital required against interest rate option</t>
  </si>
  <si>
    <t>Validate the total capital required against interest rate risk</t>
  </si>
  <si>
    <t>Validate the interest rate risk equivalent assets</t>
  </si>
  <si>
    <t>Schedule 21C</t>
  </si>
  <si>
    <t>Validate the general risk (TT$ 000) weighted long sensitivity 0 - 1 mth</t>
  </si>
  <si>
    <t>S21C.DP0001*1%=S21C.DP0003</t>
  </si>
  <si>
    <t>Validate the general risk (TT$ 000) weighted long sensitivity &gt; 1 - 3 mth</t>
  </si>
  <si>
    <t>S21C.DP0010*1%=S21C.DP0012</t>
  </si>
  <si>
    <t>Validate the general risk (TT$ 000) weighted long sensitivity &gt; 3 - 6 mth</t>
  </si>
  <si>
    <t>S21C.DP0019*1%=S21C.DP0021</t>
  </si>
  <si>
    <t>Validate the general risk (TT$ 000) weighted long sensitivity &gt; 6 - 12 mth</t>
  </si>
  <si>
    <t>S21C.DP0026*1%=S21C.DP0028</t>
  </si>
  <si>
    <t>Validate the general risk (TT$ 000) weighted long sensitivity &gt; 1 - 1,9 yrs</t>
  </si>
  <si>
    <t>Validate the general risk (TT$ 000) weighted long sensitivity &gt; 1,9 - 2,8 yrs</t>
  </si>
  <si>
    <t>Validate the general risk (TT$ 000) weighted long sensitivity &gt; 2,8 - 3,6 yrs</t>
  </si>
  <si>
    <t>Validate the general risk (TT$ 000) weighted long sensitivity &gt; 3,6 - 4,3 yrs</t>
  </si>
  <si>
    <t>Validate the general risk (TT$ 000) weighted long sensitivity &gt; 4,3 - 5,7 yrs</t>
  </si>
  <si>
    <t>Validate the general risk (TT$ 000) weighted long sensitivity &gt; 5,7 - 7,3 yrs</t>
  </si>
  <si>
    <t>Validate the general risk (TT$ 000) weighted long sensitivity &gt; 7,3 - 9,3 yrs</t>
  </si>
  <si>
    <t>Validate the general risk (TT$ 000) weighted long sensitivity &gt; 9,3 - 10,6 yrs</t>
  </si>
  <si>
    <t>Validate the general risk (TT$ 000) weighted long sensitivity &gt; 10,6 - 12 yrs</t>
  </si>
  <si>
    <t>Validate the general risk (TT$ 000) weighted long sensitivity &gt; 12 - 20 yrs</t>
  </si>
  <si>
    <t>Validate the general risk (TT$ 000) weighted long sensitivity &gt; 20 yrs</t>
  </si>
  <si>
    <t>Validate the general risk (TT$ 000) weighted short sensitivity 0 - 1 mth</t>
  </si>
  <si>
    <t>Validate the general risk (TT$ 000) weighted short sensitivity &gt; 1 - 3 mth</t>
  </si>
  <si>
    <t>Validate the general risk (TT$ 000) weighted short sensitivity &gt; 3 - 6 mth</t>
  </si>
  <si>
    <t>Validate the general risk (TT$ 000) weighted short sensitivity &gt; 6 - 12 mth</t>
  </si>
  <si>
    <t>Validate the general risk (TT$ 000) weighted short sensitivity &gt; 1 - 1,9 yrs</t>
  </si>
  <si>
    <t>Validate the general risk (TT$ 000) weighted short sensitivity &gt; 1,9 - 2,8 yrs</t>
  </si>
  <si>
    <t>Validate the general risk (TT$ 000) weighted short sensitivity &gt; 2,8 - 3,6 yrs</t>
  </si>
  <si>
    <t>Validate the general risk (TT$ 000) weighted short sensitivity &gt; 3,6 - 4,3 yrs</t>
  </si>
  <si>
    <t>Validate the general risk (TT$ 000) weighted short sensitivity &gt; 4,3 - 5,7 yrs</t>
  </si>
  <si>
    <t>Validate the general risk (TT$ 000) weighted short sensitivity &gt; 5,7 - 7,3 yrs</t>
  </si>
  <si>
    <t>Validate the general risk (TT$ 000) weighted short sensitivity &gt; 7,3 - 9,3 yrs</t>
  </si>
  <si>
    <t>Validate the general risk (TT$ 000) weighted short sensitivity &gt; 9,3 - 10,6 yrs</t>
  </si>
  <si>
    <t>Validate the general risk (TT$ 000) weighted short sensitivity &gt; 10,6 - 12 yrs</t>
  </si>
  <si>
    <t>Validate the general risk (TT$ 000) weighted short sensitivity &gt; 12 - 20 yrs</t>
  </si>
  <si>
    <t>Validate the general risk (TT$ 000) weighted short sensitivity &gt; 20 yrs</t>
  </si>
  <si>
    <t>Validate general risk (TT$ 000) matched 0 - 1 mth</t>
  </si>
  <si>
    <t>lesser between abs(S21C.DP0004) and abs(S21C.DP0003)=S21C.DP0005</t>
  </si>
  <si>
    <t>Validate general risk (TT$ 000) matched &gt; 1 - 3 mth</t>
  </si>
  <si>
    <t>lesser between abs(S21C.DP0013) and abs(S21C.DP0012)=S21C.DP0014</t>
  </si>
  <si>
    <t>Validate general risk (TT$ 000) matched &gt; 3 - 6 mth</t>
  </si>
  <si>
    <t>lesser between abs(S21C.DP0022) and abs(S21C.DP0021)=S21C.DP0023</t>
  </si>
  <si>
    <t>Validate general risk (TT$ 000) matched &gt; 6 - 12 mth</t>
  </si>
  <si>
    <t>lesser between abs(S21C.DP0029) and abs(S21C.DP0028)=S21C.DP0030</t>
  </si>
  <si>
    <t>Validate general risk (TT$ 000) matched &gt; 1 - 1,9 yrs</t>
  </si>
  <si>
    <t>lesser between abs(S21C.DP0039) and abs(S21C.DP0038)=S21C.DP0040</t>
  </si>
  <si>
    <t>Validate general risk (TT$ 000) matched &gt; 1,9 - 2,8 yrs</t>
  </si>
  <si>
    <t>lesser between abs(S21C.DP0047) and abs(S21C.DP0046)=S21C.DP0048</t>
  </si>
  <si>
    <t>Validate general risk (TT$ 000) matched &gt; 2,8 - 3,6 yrs</t>
  </si>
  <si>
    <t>lesser between abs(S21C.DP0054) and abs(S21C.DP0053)=S21C.DP0055</t>
  </si>
  <si>
    <t>Validate general risk (TT$ 000) matched &gt; 3,6 - 4,3 yrs</t>
  </si>
  <si>
    <t>lesser between abs(S21C.DP0067) and abs(S21C.DP0066)=S21C.DP0068</t>
  </si>
  <si>
    <t>Validate general risk (TT$ 000) matched &gt; 4,3 - 5,7 yrs</t>
  </si>
  <si>
    <t>lesser between abs(S21C.DP0074) and abs(S21C.DP0073)=S21C.DP0075</t>
  </si>
  <si>
    <t>Validate general risk (TT$ 000) matched &gt; 5,7 - 7,3 yrs</t>
  </si>
  <si>
    <t>lesser between abs(S21C.DP0081) and abs(S21C.DP0080)=S21C.DP0082</t>
  </si>
  <si>
    <t>Validate general risk (TT$ 000) matched &gt; 7,3 - 9,3 yrs</t>
  </si>
  <si>
    <t>lesser between abs(S21C.DP0088) and abs(S21C.DP0087)=S21C.DP0089</t>
  </si>
  <si>
    <t>Validate general risk (TT$ 000) matched &gt; 9,3 - 10,6 yrs</t>
  </si>
  <si>
    <t>lesser between abs(S21C.DP0095) and abs(S21C.DP0094)=S21C.DP0096</t>
  </si>
  <si>
    <t>Validate general risk (TT$ 000) matched &gt; 10,6 - 12 yrs</t>
  </si>
  <si>
    <t>lesser between abs(S21C.DP0102) and abs(S21C.DP0101)=S21C.DP0103</t>
  </si>
  <si>
    <t>Validate general risk (TT$ 000) matched &gt; 12 - 20 yrs</t>
  </si>
  <si>
    <t>lesser between abs(S21C.DP0109) and abs(S21C.DP0108)=S21C.DP0110</t>
  </si>
  <si>
    <t>Validate general risk (TT$ 000) matched &gt; 20 yrs</t>
  </si>
  <si>
    <t>lesser between abs(S21C.DP0116) and abs(S21C.DP0115)=S21C.DP0117</t>
  </si>
  <si>
    <t>Validate general risk (TT$ 000) unmatched 0 - 1 mth</t>
  </si>
  <si>
    <t>Validate general risk (TT$ 000) unmatched &gt; 1 - 3 mth</t>
  </si>
  <si>
    <t>Validate general risk (TT$ 000) unmatched &gt; 3 - 6 mth</t>
  </si>
  <si>
    <t>Validate general risk (TT$ 000) unmatched &gt; 6 - 12 mth</t>
  </si>
  <si>
    <t>Validate general risk (TT$ 000) unmatched &gt; 1 - 1,9 yrs</t>
  </si>
  <si>
    <t>Validate general risk (TT$ 000) unmatched &gt; 1,9 - 2,8 yrs</t>
  </si>
  <si>
    <t>Validate general risk (TT$ 000) unmatched &gt; 2,8 - 3,6 yrs</t>
  </si>
  <si>
    <t>Validate general risk (TT$ 000) unmatched &gt; 3,6 - 4,3 yrs</t>
  </si>
  <si>
    <t>Validate general risk (TT$ 000) unmatched &gt; 4,3 - 5,7 yrs</t>
  </si>
  <si>
    <t>Validate general risk (TT$ 000) unmatched &gt; 5,7 - 7,3 yrs</t>
  </si>
  <si>
    <t>Validate general risk (TT$ 000) unmatched &gt; 7,3 - 9,3 yrs</t>
  </si>
  <si>
    <t>Validate general risk (TT$ 000) unmatched &gt; 9,3 - 10,6 yrs</t>
  </si>
  <si>
    <t>Validate general risk (TT$ 000) unmatched &gt; 10,6 - 12 yrs</t>
  </si>
  <si>
    <t>Validate general risk (TT$ 000) unmatched &gt; 12 - 20 yrs</t>
  </si>
  <si>
    <t>Validate general risk (TT$ 000) unmatched &gt; 20 yrs</t>
  </si>
  <si>
    <t>Validate general risk (TT$ 000) capital charge 1 0 - 1 mth</t>
  </si>
  <si>
    <t>S21C.DP0005*5%=S21C.DP0007</t>
  </si>
  <si>
    <t>Validate general risk (TT$ 000) capital charge 1 &gt; 1 - 3 mth</t>
  </si>
  <si>
    <t>S21C.DP0014*5%=S21C.DP0016</t>
  </si>
  <si>
    <t>Validate general risk (TT$ 000) capital charge 1 &gt; 3 - 6 mth</t>
  </si>
  <si>
    <t>S21C.DP0023*5%=S21C.DP0025</t>
  </si>
  <si>
    <t>Validate general risk (TT$ 000) capital charge 1 &gt; 6 - 12 mth</t>
  </si>
  <si>
    <t>S21C.DP0030*5%=S21C.DP0032</t>
  </si>
  <si>
    <t>Validate general risk (TT$ 000) capital charge 1 &gt; 1 - 1,9 yrs</t>
  </si>
  <si>
    <t>S21C.DP0040*5%=S21C.DP0042</t>
  </si>
  <si>
    <t>Validate general risk (TT$ 000) capital charge 1 &gt; 1,9 - 2,8 yrs</t>
  </si>
  <si>
    <t>S21C.DP0048*5%=S21C.DP0050</t>
  </si>
  <si>
    <t>Validate general risk (TT$ 000) capital charge 1 &gt; 2,8 - 3,6 yrs</t>
  </si>
  <si>
    <t>S21C.DP0055*5%=S21C.DP0057</t>
  </si>
  <si>
    <t>Validate general risk (TT$ 000) capital charge 1 &gt; 3,6 - 4,3 yrs</t>
  </si>
  <si>
    <t>S21C.DP0068*5%=S21C.DP0070</t>
  </si>
  <si>
    <t>Validate general risk (TT$ 000) capital charge 1 &gt; 4,3 - 5,7 yrs</t>
  </si>
  <si>
    <t>S21C.DP0075*5%=S21C.DP0077</t>
  </si>
  <si>
    <t>Validate general risk (TT$ 000) capital charge 1 &gt; 5,7 - 7,3 yrs</t>
  </si>
  <si>
    <t>S21C.DP0082*5%=S21C.DP0084</t>
  </si>
  <si>
    <t>Validate general risk (TT$ 000) capital charge 1 &gt; 7,3 - 9,3 yrs</t>
  </si>
  <si>
    <t>S21C.DP0089*5%=S21C.DP0091</t>
  </si>
  <si>
    <t>Validate general risk (TT$ 000) capital charge 1 &gt; 9,3 - 10,6 yrs</t>
  </si>
  <si>
    <t>S21C.DP0096*5%=S21C.DP0098</t>
  </si>
  <si>
    <t>Validate general risk (TT$ 000) capital charge 1 &gt; 10,6 - 12 yrs</t>
  </si>
  <si>
    <t>S21C.DP0103*5%=S21C.DP0105</t>
  </si>
  <si>
    <t>Validate general risk (TT$ 000) capital charge 1 &gt; 12 - 20 yrs</t>
  </si>
  <si>
    <t>S21C.DP0110*5%=S21C.DP0112</t>
  </si>
  <si>
    <t>Validate general risk (TT$ 000) capital charge 1 &gt; 20 yrs</t>
  </si>
  <si>
    <t>S21C.DP0117*5%=S21C.DP0119</t>
  </si>
  <si>
    <t>Validate the total general risk (TT$ 000) capital charge 1</t>
  </si>
  <si>
    <t>S21C.DP0007+S21C.DP0016+S21C.DP0025+S21C.DP0032+S21C.DP0042+S21C.DP0050+S21C.DP0057+S21C.DP0070+S21C.DP0077+S21C.DP0084+S21C.DP0091+S21C.DP0098+S21C.DP0105+S21C.DP0112+S21C.DP0119=S21C.DP0129</t>
  </si>
  <si>
    <t>Validate general risk (TT$ 000) resid matched 2 &gt; 6 - 12 mth</t>
  </si>
  <si>
    <t>Validate general risk (TT$ 000) resid matched 2 &gt; 2,8 - 3,6 yrs</t>
  </si>
  <si>
    <t>Validate general risk (TT$ 000) resid matched 2 &gt; 20 yrs</t>
  </si>
  <si>
    <t>Validate general risk (TT$ 000) resid unmatched 2 &gt; 6 - 12 mth</t>
  </si>
  <si>
    <t>Validate general risk (TT$ 000) resid unmatched 2 &gt; 2,8 - 3,6 yrs</t>
  </si>
  <si>
    <t>Validate general risk (TT$ 000) resid unmatched 2 &gt; 20 yrs</t>
  </si>
  <si>
    <t>Validate general risk (TT$ 000) capital charge 2 &gt; 6 - 12 mth</t>
  </si>
  <si>
    <t>S21C.DP0033*40%=S21C.DP0035</t>
  </si>
  <si>
    <t>Validate general risk (TT$ 000) capital charge 2 &gt; 2,8 - 3,6 yrs</t>
  </si>
  <si>
    <t>S21C.DP0058*30%=S21C.DP0060</t>
  </si>
  <si>
    <t>Validate general risk (TT$ 000) capital charge 2 &gt; 20 yrs</t>
  </si>
  <si>
    <t>S21C.DP0120*30%=S21C.DP0122</t>
  </si>
  <si>
    <t>Validate the total general risk (TT$ 000) capital charge 2</t>
  </si>
  <si>
    <t>S21C.DP0035+S21C.DP0060+S21C.DP0122=S21C.DP0130</t>
  </si>
  <si>
    <t>Validate general risk (TT$ 000) resid matched 3 &gt; 2,8 - 3,6 yrs</t>
  </si>
  <si>
    <t>Validate general risk (TT$ 000) resid matched 3 &gt; 20 yrs</t>
  </si>
  <si>
    <t>Validate general risk (TT$ 000) resid unmatched 3 &gt; 2,8 - 3,6 yrs</t>
  </si>
  <si>
    <t>Validate general risk (TT$ 000) resid unmatched 3 &gt; 20 yrs</t>
  </si>
  <si>
    <t>Validate general risk (TT$ 000) capital charge 3 &gt; 2,8 - 3,6 yrs</t>
  </si>
  <si>
    <t>S21C.DP0061*40%=S21C.DP0063</t>
  </si>
  <si>
    <t>Validate general risk (TT$ 000) capital charge 3 &gt; 20 yrs</t>
  </si>
  <si>
    <t>S21C.DP0123*40%=S21C.DP0125</t>
  </si>
  <si>
    <t>Validate the total general risk (TT$ 000) capital charge 3</t>
  </si>
  <si>
    <t>S21C.DP0063+S21C.DP0125=S21C.DP0131</t>
  </si>
  <si>
    <t>Validate general risk (TT$ 000) resid matched 4 &gt; 20 yrs</t>
  </si>
  <si>
    <t>Validate general risk (TT$ 000) resid unmatched 4 &gt; 20 yrs</t>
  </si>
  <si>
    <t>Validate general risk (TT$ 000) capital charge 4 &gt; 20 yrs</t>
  </si>
  <si>
    <t>S21C.DP0126*100%=S21C.DP0128</t>
  </si>
  <si>
    <t>Validate the total general risk (TT$ 000) capital charge 4</t>
  </si>
  <si>
    <t>S21C.DP0128=S21C.DP0132</t>
  </si>
  <si>
    <t>Validate the total general risk (TT$ 000) capital charge 5</t>
  </si>
  <si>
    <t>abs(S21C.DP0127)=S21C.DP0133</t>
  </si>
  <si>
    <t>Validate the total general risk (TT$ 000) total capital charge</t>
  </si>
  <si>
    <t>S21C.DP0129+S21C.DP0130+S21C.DP0131+S21C.DP0132+S21C.DP0133=S21C.DP0134</t>
  </si>
  <si>
    <t>Validate the total general risk (TT$ 000) interest rate - general risk equivalent assets - capital</t>
  </si>
  <si>
    <t>S21C.DP0134*100/10=S21C.DP0135</t>
  </si>
  <si>
    <t>Validate the general risk (US) weighted long sensitivity 0 - 1 mth</t>
  </si>
  <si>
    <t>S21C.DP0136*1%=S21C.DP0138</t>
  </si>
  <si>
    <t>Validate the general risk (US) weighted long sensitivity &gt; 1 - 3 mth</t>
  </si>
  <si>
    <t>S21C.DP0145*1%=S21C.DP0147</t>
  </si>
  <si>
    <t>Validate the general risk (US) weighted long sensitivity &gt; 3 - 6 mth</t>
  </si>
  <si>
    <t>S21C.DP0154*1%=S21C.DP0156</t>
  </si>
  <si>
    <t>Validate the general risk (US) weighted long sensitivity &gt; 6 - 12 mth</t>
  </si>
  <si>
    <t>S21C.DP0161*1%=S21C.DP0163</t>
  </si>
  <si>
    <t>Validate the general risk (US) weighted long sensitivity &gt; 1 - 1,9 yrs</t>
  </si>
  <si>
    <t>Validate the general risk (US) weighted long sensitivity &gt; 1,9 - 2,8 yrs</t>
  </si>
  <si>
    <t>Validate the general risk (US) weighted long sensitivity &gt; 2,8 - 3,6 yrs</t>
  </si>
  <si>
    <t>Validate the general risk (US) weighted long sensitivity &gt; 3,6 - 4,3 yrs</t>
  </si>
  <si>
    <t>Validate the general risk (US) weighted long sensitivity &gt; 4,3 - 5,7 yrs</t>
  </si>
  <si>
    <t>Validate the general risk (US) weighted long sensitivity &gt; 5,7 - 7,3 yrs</t>
  </si>
  <si>
    <t>Validate the general risk (US) weighted long sensitivity &gt; 7,3 - 9,3 yrs</t>
  </si>
  <si>
    <t>Validate the general risk (US) weighted long sensitivity &gt; 9,3 - 10,6 yrs</t>
  </si>
  <si>
    <t>Validate the general risk (US) weighted long sensitivity &gt; 10,6 - 12 yrs</t>
  </si>
  <si>
    <t>Validate the general risk (US) weighted long sensitivity &gt; 12 - 20 yrs</t>
  </si>
  <si>
    <t>Validate the general risk (US) weighted long sensitivity &gt; 20 yrs</t>
  </si>
  <si>
    <t>Validate the general risk (US) weighted short sensitivity 0 - 1 mth</t>
  </si>
  <si>
    <t>Validate the general risk (US) weighted short sensitivity &gt; 1 - 3 mth</t>
  </si>
  <si>
    <t>Validate the general risk (US) weighted short sensitivity &gt; 3 - 6 mth</t>
  </si>
  <si>
    <t>Validate the general risk (US) weighted short sensitivity &gt; 6 - 12 mth</t>
  </si>
  <si>
    <t>Validate the general risk (US) weighted short sensitivity &gt; 1 - 1,9 yrs</t>
  </si>
  <si>
    <t>Validate the general risk (US) weighted short sensitivity &gt; 1,9 - 2,8 yrs</t>
  </si>
  <si>
    <t>Validate the general risk (US) weighted short sensitivity &gt; 2,8 - 3,6 yrs</t>
  </si>
  <si>
    <t>Validate the general risk (US) weighted short sensitivity &gt; 3,6 - 4,3 yrs</t>
  </si>
  <si>
    <t>Validate the general risk (US) weighted short sensitivity &gt; 4,3 - 5,7 yrs</t>
  </si>
  <si>
    <t>Validate the general risk (US) weighted short sensitivity &gt; 5,7 - 7,3 yrs</t>
  </si>
  <si>
    <t>Validate the general risk (US) weighted short sensitivity &gt; 7,3 - 9,3 yrs</t>
  </si>
  <si>
    <t>Validate the general risk (US) weighted short sensitivity &gt; 9,3 - 10,6 yrs</t>
  </si>
  <si>
    <t>Validate the general risk (US) weighted short sensitivity &gt; 10,6 - 12 yrs</t>
  </si>
  <si>
    <t>Validate the general risk (US) weighted short sensitivity &gt; 12 - 20 yrs</t>
  </si>
  <si>
    <t>Validate the general risk (US) weighted short sensitivity &gt; 20 yrs</t>
  </si>
  <si>
    <t>Validate general risk (US) matched 0 - 1 mth</t>
  </si>
  <si>
    <t>lesser between abs(S21C.DP0139) and abs(S21C.DP0138)=S21C.DP0140</t>
  </si>
  <si>
    <t>Validate general risk (US) matched &gt; 1 - 3 mth</t>
  </si>
  <si>
    <t>lesser between abs(S21C.DP0148) and abs(S21C.DP0147)=S21C.DP0149</t>
  </si>
  <si>
    <t>Validate general risk (US) matched &gt; 3 - 6 mth</t>
  </si>
  <si>
    <t>lesser between abs(S21C.DP0157) and abs(S21C.DP0156)=S21C.DP0158</t>
  </si>
  <si>
    <t>Validate general risk (US) matched &gt; 6 - 12 mth</t>
  </si>
  <si>
    <t>lesser between abs(S21C.DP0164) and abs(S21C.DP0163)=S21C.DP0165</t>
  </si>
  <si>
    <t>Validate general risk (US) matched &gt; 1 - 1,9 yrs</t>
  </si>
  <si>
    <t>lesser between abs(S21C.DP0174) and abs(S21C.DP0173)=S21C.DP0175</t>
  </si>
  <si>
    <t>Validate general risk (US) matched &gt; 1,9 - 2,8 yrs</t>
  </si>
  <si>
    <t>lesser between abs(S21C.DP0182) and abs(S21C.DP0181)=S21C.DP0183</t>
  </si>
  <si>
    <t>Validate general risk (US) matched &gt; 2,8 - 3,6 yrs</t>
  </si>
  <si>
    <t>lesser between abs(S21C.DP0189) and abs(S21C.DP0188)=S21C.DP0190</t>
  </si>
  <si>
    <t>Validate general risk (US) matched &gt; 3,6 - 4,3 yrs</t>
  </si>
  <si>
    <t>lesser between abs(S21C.DP0202) and abs(S21C.DP0201)=S21C.DP0203</t>
  </si>
  <si>
    <t>Validate general risk (US) matched &gt; 4,3 - 5,7 yrs</t>
  </si>
  <si>
    <t>lesser between abs(S21C.DP0209) and abs(S21C.DP0208)=S21C.DP0210</t>
  </si>
  <si>
    <t>Validate general risk (US) matched &gt; 5,7 - 7,3 yrs</t>
  </si>
  <si>
    <t>lesser between abs(S21C.DP0216) and abs(S21C.DP0215)=S21C.DP0217</t>
  </si>
  <si>
    <t>Validate general risk (US) matched &gt; 7,3 - 9,3 yrs</t>
  </si>
  <si>
    <t>lesser between abs(S21C.DP0223) and abs(S21C.DP0222)=S21C.DP0224</t>
  </si>
  <si>
    <t>Validate general risk (US) matched &gt; 9,3 - 10,6 yrs</t>
  </si>
  <si>
    <t>lesser between abs(S21C.DP0230) and abs(S21C.DP0229)=S21C.DP0231</t>
  </si>
  <si>
    <t>Validate general risk (US) matched &gt; 10,6 - 12 yrs</t>
  </si>
  <si>
    <t>lesser between abs(S21C.DP0237) and abs(S21C.DP0236)=S21C.DP0238</t>
  </si>
  <si>
    <t>Validate general risk (US) matched &gt; 12 - 20 yrs</t>
  </si>
  <si>
    <t>lesser between abs(S21C.DP0244) and abs(S21C.DP0243)=S21C.DP0245</t>
  </si>
  <si>
    <t>Validate general risk (US) matched &gt; 20 yrs</t>
  </si>
  <si>
    <t>lesser between abs(S21C.DP0251) and abs(S21C.DP0250)=S21C.DP0252</t>
  </si>
  <si>
    <t>Validate general risk (US) unmatched 0 - 1 mth</t>
  </si>
  <si>
    <t>Validate general risk (US) unmatched &gt; 1 - 3 mth</t>
  </si>
  <si>
    <t>Validate general risk (US) unmatched &gt; 3 - 6 mth</t>
  </si>
  <si>
    <t>Validate general risk (US) unmatched &gt; 6 - 12 mth</t>
  </si>
  <si>
    <t>Validate general risk (US) unmatched &gt; 1 - 1,9 yrs</t>
  </si>
  <si>
    <t>Validate general risk (US) unmatched &gt; 1,9 - 2,8 yrs</t>
  </si>
  <si>
    <t>Validate general risk (US) unmatched &gt; 2,8 - 3,6 yrs</t>
  </si>
  <si>
    <t>Validate general risk (US) unmatched &gt; 3,6 - 4,3 yrs</t>
  </si>
  <si>
    <t>Validate general risk (US) unmatched &gt; 4,3 - 5,7 yrs</t>
  </si>
  <si>
    <t>Validate general risk (US) unmatched &gt; 5,7 - 7,3 yrs</t>
  </si>
  <si>
    <t>Validate general risk (US) unmatched &gt; 7,3 - 9,3 yrs</t>
  </si>
  <si>
    <t>Validate general risk (US) unmatched &gt; 9,3 - 10,6 yrs</t>
  </si>
  <si>
    <t>Validate general risk (US) unmatched &gt; 10,6 - 12 yrs</t>
  </si>
  <si>
    <t>Validate general risk (US) unmatched &gt; 12 - 20 yrs</t>
  </si>
  <si>
    <t>Validate general risk (US) unmatched &gt; 20 yrs</t>
  </si>
  <si>
    <t>Validate general risk (US) capital charge 1 0 - 1 mth</t>
  </si>
  <si>
    <t>S21C.DP0140*5%=S21C.DP0142</t>
  </si>
  <si>
    <t>Validate general risk (US) capital charge 1 &gt; 1 - 3 mth</t>
  </si>
  <si>
    <t>S21C.DP0149*5%=S21C.DP0151</t>
  </si>
  <si>
    <t>Validate general risk (US) capital charge 1 &gt; 3 - 6 mth</t>
  </si>
  <si>
    <t>S21C.DP0158*5%=S21C.DP0160</t>
  </si>
  <si>
    <t>Validate general risk (US) capital charge 1 &gt; 6 - 12 mth</t>
  </si>
  <si>
    <t>S21C.DP0165*5%=S21C.DP0167</t>
  </si>
  <si>
    <t>Validate general risk (US) capital charge 1 &gt; 1 - 1,9 yrs</t>
  </si>
  <si>
    <t>S21C.DP0175*5%=S21C.DP0177</t>
  </si>
  <si>
    <t>Validate general risk (US) capital charge 1 &gt; 1,9 - 2,8 yrs</t>
  </si>
  <si>
    <t>S21C.DP0183*5%=S21C.DP0185</t>
  </si>
  <si>
    <t>Validate general risk (US) capital charge 1 &gt; 2,8 - 3,6 yrs</t>
  </si>
  <si>
    <t>S21C.DP0190*5%=S21C.DP0192</t>
  </si>
  <si>
    <t>Validate general risk (US) capital charge 1 &gt; 3,6 - 4,3 yrs</t>
  </si>
  <si>
    <t>S21C.DP0203*5%=S21C.DP0205</t>
  </si>
  <si>
    <t>Validate general risk (US) capital charge 1 &gt; 4,3 - 5,7 yrs</t>
  </si>
  <si>
    <t>S21C.DP0210*5%=S21C.DP0212</t>
  </si>
  <si>
    <t>Validate general risk (US) capital charge 1 &gt; 5,7 - 7,3 yrs</t>
  </si>
  <si>
    <t>S21C.DP0217*5%=S21C.DP0219</t>
  </si>
  <si>
    <t>Validate general risk (US) capital charge 1 &gt; 7,3 - 9,3 yrs</t>
  </si>
  <si>
    <t>S21C.DP0224*5%=S21C.DP0226</t>
  </si>
  <si>
    <t>Validate general risk (US) capital charge 1 &gt; 9,3 - 10,6 yrs</t>
  </si>
  <si>
    <t>S21C.DP0231*5%=S21C.DP0233</t>
  </si>
  <si>
    <t>Validate general risk (US) capital charge 1 &gt; 10,6 - 12 yrs</t>
  </si>
  <si>
    <t>S21C.DP0238*5%=S21C.DP0240</t>
  </si>
  <si>
    <t>Validate general risk (US) capital charge 1 &gt; 12 - 20 yrs</t>
  </si>
  <si>
    <t>S21C.DP0245*5%=S21C.DP0247</t>
  </si>
  <si>
    <t>Validate general risk (US) capital charge 1 &gt; 20 yrs</t>
  </si>
  <si>
    <t>S21C.DP0252*5%=S21C.DP0254</t>
  </si>
  <si>
    <t>Validate the total general risk (US) capital charge 1</t>
  </si>
  <si>
    <t>S21C.DP0142+S21C.DP0151+S21C.DP0160+S21C.DP0167+S21C.DP0177+S21C.DP0185+S21C.DP0192+S21C.DP0205+S21C.DP0212+S21C.DP0219+S21C.DP0226+S21C.DP0233+S21C.DP0240+S21C.DP0247+S21C.DP0254=S21C.DP0264</t>
  </si>
  <si>
    <t>Validate general risk (US) resid matched 2 &gt; 6 - 12 mth</t>
  </si>
  <si>
    <t>Validate general risk (US) resid matched 2 &gt; 2,8 - 3,6 yrs</t>
  </si>
  <si>
    <t>Validate general risk (US) resid matched 2 &gt; 20 yrs</t>
  </si>
  <si>
    <t>Validate general risk (US) resid unmatched 2 &gt; 6 - 12 mth</t>
  </si>
  <si>
    <t>Validate general risk (US) resid unmatched 2 &gt; 2,8 - 3,6 yrs</t>
  </si>
  <si>
    <t>Validate general risk (US) resid unmatched 2 &gt; 20 yrs</t>
  </si>
  <si>
    <t>Validate general risk (US) capital charge 2 &gt; 6 - 12 mth</t>
  </si>
  <si>
    <t>S21C.DP0168*40%=S21C.DP0170</t>
  </si>
  <si>
    <t>Validate general risk (US) capital charge 2 &gt; 2,8 - 3,6 yrs</t>
  </si>
  <si>
    <t>S21C.DP0193*30%=S21C.DP0195</t>
  </si>
  <si>
    <t>Validate general risk (US) capital charge 2 &gt; 20 yrs</t>
  </si>
  <si>
    <t>S21C.DP0255*30%=S21C.DP0257</t>
  </si>
  <si>
    <t>Validate the total general risk (US) capital charge 2</t>
  </si>
  <si>
    <t>S21C.DP0170+S21C.DP0195+S21C.DP0257=S21C.DP0265</t>
  </si>
  <si>
    <t>Validate general risk (US) resid matched 3 &gt; 2,8 - 3,6 yrs</t>
  </si>
  <si>
    <t>Validate general risk (US) resid matched 3 &gt; 20 yrs</t>
  </si>
  <si>
    <t>Validate general risk (US) resid unmatched 3 &gt; 2,8 - 3,6 yrs</t>
  </si>
  <si>
    <t>Validate general risk (US) resid unmatched 3 &gt; 20 yrs</t>
  </si>
  <si>
    <t>Validate general risk (US) capital charge 3 &gt; 2,8 - 3,6 yrs</t>
  </si>
  <si>
    <t>S21C.DP0196*40%=S21C.DP0198</t>
  </si>
  <si>
    <t>Validate general risk (US) capital charge 3 &gt; 20 yrs</t>
  </si>
  <si>
    <t>S21C.DP0258*40%=S21C.DP0260</t>
  </si>
  <si>
    <t>Validate the total general risk (US) capital charge 3</t>
  </si>
  <si>
    <t>S21C.DP0198+S21C.DP0260=S21C.DP0266</t>
  </si>
  <si>
    <t>Validate general risk (US) resid matched 4 &gt; 20 yrs</t>
  </si>
  <si>
    <t>Validate general risk (US) resid unmatched 4 &gt; 20 yrs</t>
  </si>
  <si>
    <t>Validate general risk (US) capital charge 4 &gt; 20 yrs</t>
  </si>
  <si>
    <t>S21C.DP0261*100%=S21C.DP0263</t>
  </si>
  <si>
    <t>Validate the total general risk (US) capital charge 4</t>
  </si>
  <si>
    <t>S21C.DP0263=S21C.DP0267</t>
  </si>
  <si>
    <t>Validate the total general risk (US) capital charge 5</t>
  </si>
  <si>
    <t>abs(S21C.DP0262)=S21C.DP0268</t>
  </si>
  <si>
    <t>Validate the total general risk (US) total capital charge</t>
  </si>
  <si>
    <t>S21C.DP0264+S21C.DP0265+S21C.DP0266+S21C.DP0267+S21C.DP0268=S21C.DP0269</t>
  </si>
  <si>
    <t>Validate the total general risk (US) interest rate - general risk equivalent assets - capital</t>
  </si>
  <si>
    <t>S21C.DP0269*100/10=S21C.DP0270</t>
  </si>
  <si>
    <t>Validate the general risk (Yen) weighted long sensitivity 0 - 1 mth</t>
  </si>
  <si>
    <t>S21C.DP0271*1%=S21C.DP0273</t>
  </si>
  <si>
    <t>Validate the general risk (Yen) weighted long sensitivity &gt; 1 - 3 mth</t>
  </si>
  <si>
    <t>S21C.DP0280*1%=S21C.DP0282</t>
  </si>
  <si>
    <t>Validate the general risk (Yen) weighted long sensitivity &gt; 3 - 6 mth</t>
  </si>
  <si>
    <t>S21C.DP0289*1%=S21C.DP0291</t>
  </si>
  <si>
    <t>Validate the general risk (Yen) weighted long sensitivity &gt; 6 - 12 mth</t>
  </si>
  <si>
    <t>S21C.DP0296*1%=S21C.DP0298</t>
  </si>
  <si>
    <t>Validate the general risk (Yen) weighted long sensitivity &gt; 1 - 1,9 yrs</t>
  </si>
  <si>
    <t>Validate the general risk (Yen) weighted long sensitivity &gt; 1,9 - 2,8 yrs</t>
  </si>
  <si>
    <t>Validate the general risk (Yen) weighted long sensitivity &gt; 2,8 - 3,6 yrs</t>
  </si>
  <si>
    <t>Validate the general risk (Yen) weighted long sensitivity &gt; 3,6 - 4,3 yrs</t>
  </si>
  <si>
    <t>Validate the general risk (Yen) weighted long sensitivity &gt; 4,3 - 5,7 yrs</t>
  </si>
  <si>
    <t>Validate the general risk (Yen) weighted long sensitivity &gt; 5,7 - 7,3 yrs</t>
  </si>
  <si>
    <t>Validate the general risk (Yen) weighted long sensitivity &gt; 7,3 - 9,3 yrs</t>
  </si>
  <si>
    <t>Validate the general risk (Yen) weighted long sensitivity &gt; 9,3 - 10,6 yrs</t>
  </si>
  <si>
    <t>Validate the general risk (Yen) weighted long sensitivity &gt; 10,6 - 12 yrs</t>
  </si>
  <si>
    <t>Validate the general risk (Yen) weighted long sensitivity &gt; 12 - 20 yrs</t>
  </si>
  <si>
    <t>Validate the general risk (Yen) weighted long sensitivity &gt; 20 yrs</t>
  </si>
  <si>
    <t>Validate the general risk (Yen) weighted short sensitivity 0 - 1 mth</t>
  </si>
  <si>
    <t>Validate the general risk (Yen) weighted short sensitivity &gt; 1 - 3 mth</t>
  </si>
  <si>
    <t>Validate the general risk (Yen) weighted short sensitivity &gt; 3 - 6 mth</t>
  </si>
  <si>
    <t>Validate the general risk (Yen) weighted short sensitivity &gt; 6 - 12 mth</t>
  </si>
  <si>
    <t>Validate the general risk (Yen) weighted short sensitivity &gt; 1 - 1,9 yrs</t>
  </si>
  <si>
    <t>Validate the general risk (Yen) weighted short sensitivity &gt; 1,9 - 2,8 yrs</t>
  </si>
  <si>
    <t>Validate the general risk (Yen) weighted short sensitivity &gt; 2,8 - 3,6 yrs</t>
  </si>
  <si>
    <t>Validate the general risk (Yen) weighted short sensitivity &gt; 3,6 - 4,3 yrs</t>
  </si>
  <si>
    <t>Validate the general risk (Yen) weighted short sensitivity &gt; 4,3 - 5,7 yrs</t>
  </si>
  <si>
    <t>Validate the general risk (Yen) weighted short sensitivity &gt; 5,7 - 7,3 yrs</t>
  </si>
  <si>
    <t>Validate the general risk (Yen) weighted short sensitivity &gt; 7,3 - 9,3 yrs</t>
  </si>
  <si>
    <t>Validate the general risk (Yen) weighted short sensitivity &gt; 9,3 - 10,6 yrs</t>
  </si>
  <si>
    <t>Validate the general risk (Yen) weighted short sensitivity &gt; 10,6 - 12 yrs</t>
  </si>
  <si>
    <t>Validate the general risk (Yen) weighted short sensitivity &gt; 12 - 20 yrs</t>
  </si>
  <si>
    <t>Validate the general risk (Yen) weighted short sensitivity &gt; 20 yrs</t>
  </si>
  <si>
    <t>Validate general risk (Yen) matched 0 - 1 mth</t>
  </si>
  <si>
    <t>lesser between abs(S21C.DP0274) and abs(S21C.DP0273)=S21C.DP0275</t>
  </si>
  <si>
    <t>Validate general risk (Yen) matched &gt; 1 - 3 mth</t>
  </si>
  <si>
    <t>lesser between abs(S21C.DP0283) and abs(S21C.DP0282)=S21C.DP0284</t>
  </si>
  <si>
    <t>Validate general risk (Yen) matched &gt; 3 - 6 mth</t>
  </si>
  <si>
    <t>lesser between abs(S21C.DP0292) and abs(S21C.DP0291)=S21C.DP0293</t>
  </si>
  <si>
    <t>Validate general risk (Yen) matched &gt; 6 - 12 mth</t>
  </si>
  <si>
    <t>lesser between abs(S21C.DP0299) and abs(S21C.DP0298)=S21C.DP0300</t>
  </si>
  <si>
    <t>Validate general risk (Yen) matched &gt; 1 - 1,9 yrs</t>
  </si>
  <si>
    <t>lesser between abs(S21C.DP0309) and abs(S21C.DP0308)=S21C.DP0310</t>
  </si>
  <si>
    <t>Validate general risk (Yen) matched &gt; 1,9 - 2,8 yrs</t>
  </si>
  <si>
    <t>lesser between abs(S21C.DP0317) and abs(S21C.DP0316)=S21C.DP0318</t>
  </si>
  <si>
    <t>Validate general risk (Yen) matched &gt; 2,8 - 3,6 yrs</t>
  </si>
  <si>
    <t>lesser between abs(S21C.DP0324) and abs(S21C.DP0323)=S21C.DP0325</t>
  </si>
  <si>
    <t>Validate general risk (Yen) matched &gt; 3,6 - 4,3 yrs</t>
  </si>
  <si>
    <t>lesser between abs(S21C.DP0337) and abs(S21C.DP0336)=S21C.DP0338</t>
  </si>
  <si>
    <t>Validate general risk (Yen) matched &gt; 4,3 - 5,7 yrs</t>
  </si>
  <si>
    <t>lesser between abs(S21C.DP0344) and abs(S21C.DP0343)=S21C.DP0345</t>
  </si>
  <si>
    <t>Validate general risk (Yen) matched &gt; 5,7 - 7,3 yrs</t>
  </si>
  <si>
    <t>lesser between abs(S21C.DP0351) and abs(S21C.DP0350)=S21C.DP0352</t>
  </si>
  <si>
    <t>Validate general risk (Yen) matched &gt; 7,3 - 9,3 yrs</t>
  </si>
  <si>
    <t>lesser between abs(S21C.DP0358) and abs(S21C.DP0357)=S21C.DP0359</t>
  </si>
  <si>
    <t>Validate general risk (Yen) matched &gt; 9,3 - 10,6 yrs</t>
  </si>
  <si>
    <t>lesser between abs(S21C.DP0365) and abs(S21C.DP0364)=S21C.DP0366</t>
  </si>
  <si>
    <t>Validate general risk (Yen) matched &gt; 10,6 - 12 yrs</t>
  </si>
  <si>
    <t>lesser between abs(S21C.DP0372) and abs(S21C.DP0371)=S21C.DP0373</t>
  </si>
  <si>
    <t>Validate general risk (Yen) matched &gt; 12 - 20 yrs</t>
  </si>
  <si>
    <t>lesser between abs(S21C.DP0379) and abs(S21C.DP0378)=S21C.DP0380</t>
  </si>
  <si>
    <t>Validate general risk (Yen) matched &gt; 20 yrs</t>
  </si>
  <si>
    <t>lesser between abs(S21C.DP0386) and abs(S21C.DP0385)=S21C.DP0387</t>
  </si>
  <si>
    <t>Validate general risk (Yen) unmatched 0 - 1 mth</t>
  </si>
  <si>
    <t>Validate general risk (Yen) unmatched &gt; 1 - 3 mth</t>
  </si>
  <si>
    <t>Validate general risk (Yen) unmatched &gt; 3 - 6 mth</t>
  </si>
  <si>
    <t>Validate general risk (Yen) unmatched &gt; 6 - 12 mth</t>
  </si>
  <si>
    <t>Validate general risk (Yen) unmatched &gt; 1 - 1,9 yrs</t>
  </si>
  <si>
    <t>Validate general risk (Yen) unmatched &gt; 1,9 - 2,8 yrs</t>
  </si>
  <si>
    <t>Validate general risk (Yen) unmatched &gt; 2,8 - 3,6 yrs</t>
  </si>
  <si>
    <t>Validate general risk (Yen) unmatched &gt; 3,6 - 4,3 yrs</t>
  </si>
  <si>
    <t>Validate general risk (Yen) unmatched &gt; 4,3 - 5,7 yrs</t>
  </si>
  <si>
    <t>Validate general risk (Yen) unmatched &gt; 5,7 - 7,3 yrs</t>
  </si>
  <si>
    <t>Validate general risk (Yen) unmatched &gt; 7,3 - 9,3 yrs</t>
  </si>
  <si>
    <t>Validate general risk (Yen) unmatched &gt; 9,3 - 10,6 yrs</t>
  </si>
  <si>
    <t>Validate general risk (Yen) unmatched &gt; 10,6 - 12 yrs</t>
  </si>
  <si>
    <t>Validate general risk (Yen) unmatched &gt; 12 - 20 yrs</t>
  </si>
  <si>
    <t>Validate general risk (Yen) unmatched &gt; 20 yrs</t>
  </si>
  <si>
    <t>Validate general risk (Yen) capital charge 1 0 - 1 mth</t>
  </si>
  <si>
    <t>S21C.DP0275*5%=S21C.DP0277</t>
  </si>
  <si>
    <t>Validate general risk (Yen) capital charge 1 &gt; 1 - 3 mth</t>
  </si>
  <si>
    <t>S21C.DP0284*5%=S21C.DP0286</t>
  </si>
  <si>
    <t>Validate general risk (Yen) capital charge 1 &gt; 3 - 6 mth</t>
  </si>
  <si>
    <t>S21C.DP0293*5%=S21C.DP0295</t>
  </si>
  <si>
    <t>Validate general risk (Yen) capital charge 1 &gt; 6 - 12 mth</t>
  </si>
  <si>
    <t>S21C.DP0300*5%=S21C.DP0302</t>
  </si>
  <si>
    <t>Validate general risk (Yen) capital charge 1 &gt; 1 - 1,9 yrs</t>
  </si>
  <si>
    <t>S21C.DP0310*5%=S21C.DP0312</t>
  </si>
  <si>
    <t>Validate general risk (Yen) capital charge 1 &gt; 1,9 - 2,8 yrs</t>
  </si>
  <si>
    <t>S21C.DP0318*5%=S21C.DP0320</t>
  </si>
  <si>
    <t>Validate general risk (Yen) capital charge 1 &gt; 2,8 - 3,6 yrs</t>
  </si>
  <si>
    <t>S21C.DP0325*5%=S21C.DP0327</t>
  </si>
  <si>
    <t>Validate general risk (Yen) capital charge 1 &gt; 3,6 - 4,3 yrs</t>
  </si>
  <si>
    <t>S21C.DP0338*5%=S21C.DP0340</t>
  </si>
  <si>
    <t>Validate general risk (Yen) capital charge 1 &gt; 4,3 - 5,7 yrs</t>
  </si>
  <si>
    <t>S21C.DP0345*5%=S21C.DP0347</t>
  </si>
  <si>
    <t>Validate general risk (Yen) capital charge 1 &gt; 5,7 - 7,3 yrs</t>
  </si>
  <si>
    <t>S21C.DP0352*5%=S21C.DP0354</t>
  </si>
  <si>
    <t>Validate general risk (Yen) capital charge 1 &gt; 7,3 - 9,3 yrs</t>
  </si>
  <si>
    <t>S21C.DP0359*5%=S21C.DP0361</t>
  </si>
  <si>
    <t>Validate general risk (Yen) capital charge 1 &gt; 9,3 - 10,6 yrs</t>
  </si>
  <si>
    <t>S21C.DP0366*5%=S21C.DP0368</t>
  </si>
  <si>
    <t>Validate general risk (Yen) capital charge 1 &gt; 10,6 - 12 yrs</t>
  </si>
  <si>
    <t>S21C.DP0373*5%=S21C.DP0375</t>
  </si>
  <si>
    <t>Validate general risk (Yen) capital charge 1 &gt; 12 - 20 yrs</t>
  </si>
  <si>
    <t>S21C.DP0380*5%=S21C.DP0382</t>
  </si>
  <si>
    <t>Validate general risk (Yen) capital charge 1 &gt; 20 yrs</t>
  </si>
  <si>
    <t>S21C.DP0387*5%=S21C.DP0389</t>
  </si>
  <si>
    <t>Validate the total general risk (Yen) capital charge 1</t>
  </si>
  <si>
    <t>S21C.DP0277+S21C.DP0286+S21C.DP0295+S21C.DP0302+S21C.DP0312+S21C.DP0320+S21C.DP0327+S21C.DP0340+S21C.DP0347+S21C.DP0354+S21C.DP0361+S21C.DP0368+S21C.DP0375+S21C.DP0382+S21C.DP0389=S21C.DP0399</t>
  </si>
  <si>
    <t>Validate general risk (Yen) resid matched 2 &gt; 6 - 12 mth</t>
  </si>
  <si>
    <t>Validate general risk (Yen) resid matched 2 &gt; 2,8 - 3,6 yrs</t>
  </si>
  <si>
    <t>Validate general risk (Yen) resid matched 2 &gt; 20 yrs</t>
  </si>
  <si>
    <t>Validate general risk (Yen) resid unmatched 2 &gt; 6 - 12 mth</t>
  </si>
  <si>
    <t>Validate general risk (Yen) resid unmatched 2 &gt; 2,8 - 3,6 yrs</t>
  </si>
  <si>
    <t>Validate general risk (Yen) resid unmatched 2 &gt; 20 yrs</t>
  </si>
  <si>
    <t>Validate general risk (Yen) capital charge 2 &gt; 6 - 12 mth</t>
  </si>
  <si>
    <t>S21C.DP0303*40%=S21C.DP0305</t>
  </si>
  <si>
    <t>Validate general risk (Yen) capital charge 2 &gt; 2,8 - 3,6 yrs</t>
  </si>
  <si>
    <t>S21C.DP0328*30%=S21C.DP0330</t>
  </si>
  <si>
    <t>Validate general risk (Yen) capital charge 2 &gt; 20 yrs</t>
  </si>
  <si>
    <t>S21C.DP0390*30%=S21C.DP0392</t>
  </si>
  <si>
    <t>Validate the total general risk (Yen) capital charge 2</t>
  </si>
  <si>
    <t>S21C.DP0305+S21C.DP0330+S21C.DP0392=S21C.DP0400</t>
  </si>
  <si>
    <t>Validate general risk (Yen) resid matched 3 &gt; 2,8 - 3,6 yrs</t>
  </si>
  <si>
    <t>Validate general risk (Yen) resid matched 3 &gt; 20 yrs</t>
  </si>
  <si>
    <t>Validate general risk (Yen) resid unmatched 3 &gt; 2,8 - 3,6 yrs</t>
  </si>
  <si>
    <t>Validate general risk (Yen) resid unmatched 3 &gt; 20 yrs</t>
  </si>
  <si>
    <t>Validate general risk (Yen) capital charge 3 &gt; 2,8 - 3,6 yrs</t>
  </si>
  <si>
    <t>S21C.DP0331*40%=S21C.DP0333</t>
  </si>
  <si>
    <t>Validate general risk (Yen) capital charge 3 &gt; 20 yrs</t>
  </si>
  <si>
    <t>S21C.DP0393*40%=S21C.DP0395</t>
  </si>
  <si>
    <t>Validate the total general risk (Yen) capital charge 3</t>
  </si>
  <si>
    <t>S21C.DP0333+S21C.DP0395=S21C.DP0401</t>
  </si>
  <si>
    <t>Validate general risk (Yen) resid matched 4 &gt; 20 yrs</t>
  </si>
  <si>
    <t>Validate general risk (Yen) resid unmatched 4 &gt; 20 yrs</t>
  </si>
  <si>
    <t>Validate general risk (Yen) capital charge 4 &gt; 20 yrs</t>
  </si>
  <si>
    <t>S21C.DP0396*100%=S21C.DP0398</t>
  </si>
  <si>
    <t>Validate the total general risk (Yen) capital charge 4</t>
  </si>
  <si>
    <t>S21C.DP0398=S21C.DP0402</t>
  </si>
  <si>
    <t>Validate the total general risk (Yen) capital charge 5</t>
  </si>
  <si>
    <t>abs(S21C.DP0397)=S21C.DP0403</t>
  </si>
  <si>
    <t>Validate the total general risk (Yen) total capital charge</t>
  </si>
  <si>
    <t>S21C.DP0399+S21C.DP0400+S21C.DP0401+S21C.DP0402+S21C.DP0403=S21C.DP0404</t>
  </si>
  <si>
    <t>Validate the total general risk (Yen) interest rate - general risk equivalent assets - capital</t>
  </si>
  <si>
    <t>S21C.DP0404*100/10=S21C.DP0405</t>
  </si>
  <si>
    <t>Validate the general risk (Euro) weighted long sensitivity 0 - 1 mth</t>
  </si>
  <si>
    <t>S21C.DP0406*1%=S21C.DP0408</t>
  </si>
  <si>
    <t>Validate the general risk (Euro) weighted long sensitivity &gt; 1 - 3 mth</t>
  </si>
  <si>
    <t>S21C.DP0415*1%=S21C.DP0417</t>
  </si>
  <si>
    <t>Validate the general risk (Euro) weighted long sensitivity &gt; 3 - 6 mth</t>
  </si>
  <si>
    <t>S21C.DP0424*1%=S21C.DP0426</t>
  </si>
  <si>
    <t>Validate the general risk (Euro) weighted long sensitivity &gt; 6 - 12 mth</t>
  </si>
  <si>
    <t>S21C.DP0431*1%=S21C.DP0433</t>
  </si>
  <si>
    <t>Validate the general risk (Euro) weighted long sensitivity &gt; 1 - 1,9 yrs</t>
  </si>
  <si>
    <t>Validate the general risk (Euro) weighted long sensitivity &gt; 1,9 - 2,8 yrs</t>
  </si>
  <si>
    <t>Validate the general risk (Euro) weighted long sensitivity &gt; 2,8 - 3,6 yrs</t>
  </si>
  <si>
    <t>Validate the general risk (Euro) weighted long sensitivity &gt; 3,6 - 4,3 yrs</t>
  </si>
  <si>
    <t>Validate the general risk (Euro) weighted long sensitivity &gt; 4,3 - 5,7 yrs</t>
  </si>
  <si>
    <t>Validate the general risk (Euro) weighted long sensitivity &gt; 5,7 - 7,3 yrs</t>
  </si>
  <si>
    <t>Validate the general risk (Euro) weighted long sensitivity &gt; 7,3 - 9,3 yrs</t>
  </si>
  <si>
    <t>Validate the general risk (Euro) weighted long sensitivity &gt; 9,3 - 10,6 yrs</t>
  </si>
  <si>
    <t>Validate the general risk (Euro) weighted long sensitivity &gt; 10,6 - 12 yrs</t>
  </si>
  <si>
    <t>Validate the general risk (Euro) weighted long sensitivity &gt; 12 - 20 yrs</t>
  </si>
  <si>
    <t>Validate the general risk (Euro) weighted long sensitivity &gt; 20 yrs</t>
  </si>
  <si>
    <t>Validate the general risk (Euro) weighted short sensitivity 0 - 1 mth</t>
  </si>
  <si>
    <t>Validate the general risk (Euro) weighted short sensitivity &gt; 1 - 3 mth</t>
  </si>
  <si>
    <t>Validate the general risk (Euro) weighted short sensitivity &gt; 3 - 6 mth</t>
  </si>
  <si>
    <t>Validate the general risk (Euro) weighted short sensitivity &gt; 6 - 12 mth</t>
  </si>
  <si>
    <t>Validate the general risk (Euro) weighted short sensitivity &gt; 1 - 1,9 yrs</t>
  </si>
  <si>
    <t>Validate the general risk (Euro) weighted short sensitivity &gt; 1,9 - 2,8 yrs</t>
  </si>
  <si>
    <t>Validate the general risk (Euro) weighted short sensitivity &gt; 2,8 - 3,6 yrs</t>
  </si>
  <si>
    <t>Validate the general risk (Euro) weighted short sensitivity &gt; 3,6 - 4,3 yrs</t>
  </si>
  <si>
    <t>Validate the general risk (Euro) weighted short sensitivity &gt; 4,3 - 5,7 yrs</t>
  </si>
  <si>
    <t>Validate the general risk (Euro) weighted short sensitivity &gt; 5,7 - 7,3 yrs</t>
  </si>
  <si>
    <t>Validate the general risk (Euro) weighted short sensitivity &gt; 7,3 - 9,3 yrs</t>
  </si>
  <si>
    <t>Validate the general risk (Euro) weighted short sensitivity &gt; 9,3 - 10,6 yrs</t>
  </si>
  <si>
    <t>Validate the general risk (Euro) weighted short sensitivity &gt; 10,6 - 12 yrs</t>
  </si>
  <si>
    <t>Validate the general risk (Euro) weighted short sensitivity &gt; 12 - 20 yrs</t>
  </si>
  <si>
    <t>Validate the general risk (Euro) weighted short sensitivity &gt; 20 yrs</t>
  </si>
  <si>
    <t>Validate general risk (Euro) matched 0 - 1 mth</t>
  </si>
  <si>
    <t>lesser between abs(S21C.DP0409) and abs(S21C.DP0408)=S21C.DP0410</t>
  </si>
  <si>
    <t>Validate general risk (Euro) matched &gt; 1 - 3 mth</t>
  </si>
  <si>
    <t>lesser between abs(S21C.DP0418) and abs(S21C.DP0417)=S21C.DP0419</t>
  </si>
  <si>
    <t>Validate general risk (Euro) matched &gt; 3 - 6 mth</t>
  </si>
  <si>
    <t>lesser between abs(S21C.DP0427) and abs(S21C.DP0426)=S21C.DP0428</t>
  </si>
  <si>
    <t>Validate general risk (Euro) matched &gt; 6 - 12 mth</t>
  </si>
  <si>
    <t>lesser between abs(S21C.DP0434) and abs(S21C.DP0433)=S21C.DP0435</t>
  </si>
  <si>
    <t>Validate general risk (Euro) matched &gt; 1 - 1,9 yrs</t>
  </si>
  <si>
    <t>lesser between abs(S21C.DP0444) and abs(S21C.DP0443)=S21C.DP0445</t>
  </si>
  <si>
    <t>Validate general risk (Euro) matched &gt; 1,9 - 2,8 yrs</t>
  </si>
  <si>
    <t>lesser between abs(S21C.DP0452) and abs(S21C.DP0451)=S21C.DP0453</t>
  </si>
  <si>
    <t>Validate general risk (Euro) matched &gt; 2,8 - 3,6 yrs</t>
  </si>
  <si>
    <t>lesser between abs(S21C.DP0459) and abs(S21C.DP0458)=S21C.DP0460</t>
  </si>
  <si>
    <t>Validate general risk (Euro) matched &gt; 3,6 - 4,3 yrs</t>
  </si>
  <si>
    <t>lesser between abs(S21C.DP0472) and abs(S21C.DP0471)=S21C.DP0473</t>
  </si>
  <si>
    <t>Validate general risk (Euro) matched &gt; 4,3 - 5,7 yrs</t>
  </si>
  <si>
    <t>lesser between abs(S21C.DP0479) and abs(S21C.DP0478)=S21C.DP0480</t>
  </si>
  <si>
    <t>Validate general risk (Euro) matched &gt; 5,7 - 7,3 yrs</t>
  </si>
  <si>
    <t>lesser between abs(S21C.DP0486) and abs(S21C.DP0485)=S21C.DP0487</t>
  </si>
  <si>
    <t>Validate general risk (Euro) matched &gt; 7,3 - 9,3 yrs</t>
  </si>
  <si>
    <t>lesser between abs(S21C.DP0493) and abs(S21C.DP0492)=S21C.DP0494</t>
  </si>
  <si>
    <t>Validate general risk (Euro) matched &gt; 9,3 - 10,6 yrs</t>
  </si>
  <si>
    <t>lesser between abs(S21C.DP0500) and abs(S21C.DP0499)=S21C.DP0501</t>
  </si>
  <si>
    <t>Validate general risk (Euro) matched &gt; 10,6 - 12 yrs</t>
  </si>
  <si>
    <t>lesser between abs(S21C.DP0507) and abs(S21C.DP0506)=S21C.DP0508</t>
  </si>
  <si>
    <t>Validate general risk (Euro) matched &gt; 12 - 20 yrs</t>
  </si>
  <si>
    <t>lesser between abs(S21C.DP0514) and abs(S21C.DP0513)=S21C.DP0515</t>
  </si>
  <si>
    <t>Validate general risk (Euro) matched &gt; 20 yrs</t>
  </si>
  <si>
    <t>lesser between abs(S21C.DP0521) and abs(S21C.DP0520)=S21C.DP0522</t>
  </si>
  <si>
    <t>Validate general risk (Euro) unmatched 0 - 1 mth</t>
  </si>
  <si>
    <t>Validate general risk (Euro) unmatched &gt; 1 - 3 mth</t>
  </si>
  <si>
    <t>Validate general risk (Euro) unmatched &gt; 3 - 6 mth</t>
  </si>
  <si>
    <t>Validate general risk (Euro) unmatched &gt; 6 - 12 mth</t>
  </si>
  <si>
    <t>Validate general risk (Euro) unmatched &gt; 1 - 1,9 yrs</t>
  </si>
  <si>
    <t>Validate general risk (Euro) unmatched &gt; 1,9 - 2,8 yrs</t>
  </si>
  <si>
    <t>Validate general risk (Euro) unmatched &gt; 2,8 - 3,6 yrs</t>
  </si>
  <si>
    <t>Validate general risk (Euro) unmatched &gt; 3,6 - 4,3 yrs</t>
  </si>
  <si>
    <t>Validate general risk (Euro) unmatched &gt; 4,3 - 5,7 yrs</t>
  </si>
  <si>
    <t>Validate general risk (Euro) unmatched &gt; 5,7 - 7,3 yrs</t>
  </si>
  <si>
    <t>Validate general risk (Euro) unmatched &gt; 7,3 - 9,3 yrs</t>
  </si>
  <si>
    <t>Validate general risk (Euro) unmatched &gt; 9,3 - 10,6 yrs</t>
  </si>
  <si>
    <t>Validate general risk (Euro) unmatched &gt; 10,6 - 12 yrs</t>
  </si>
  <si>
    <t>Validate general risk (Euro) unmatched &gt; 12 - 20 yrs</t>
  </si>
  <si>
    <t>Validate general risk (Euro) unmatched &gt; 20 yrs</t>
  </si>
  <si>
    <t>Validate general risk (Euro) capital charge 1 0 - 1 mth</t>
  </si>
  <si>
    <t>S21C.DP0410*5%=S21C.DP0412</t>
  </si>
  <si>
    <t>Validate general risk (Euro) capital charge 1 &gt; 1 - 3 mth</t>
  </si>
  <si>
    <t>S21C.DP0419*5%=S21C.DP0421</t>
  </si>
  <si>
    <t>Validate general risk (Euro) capital charge 1 &gt; 3 - 6 mth</t>
  </si>
  <si>
    <t>S21C.DP0428*5%=S21C.DP0430</t>
  </si>
  <si>
    <t>Validate general risk (Euro) capital charge 1 &gt; 6 - 12 mth</t>
  </si>
  <si>
    <t>S21C.DP0435*5%=S21C.DP0437</t>
  </si>
  <si>
    <t>Validate general risk (Euro) capital charge 1 &gt; 1 - 1,9 yrs</t>
  </si>
  <si>
    <t>S21C.DP0445*5%=S21C.DP0447</t>
  </si>
  <si>
    <t>Validate general risk (Euro) capital charge 1 &gt; 1,9 - 2,8 yrs</t>
  </si>
  <si>
    <t>S21C.DP0453*5%=S21C.DP0455</t>
  </si>
  <si>
    <t>Validate general risk (Euro) capital charge 1 &gt; 2,8 - 3,6 yrs</t>
  </si>
  <si>
    <t>S21C.DP0460*5%=S21C.DP0462</t>
  </si>
  <si>
    <t>Validate general risk (Euro) capital charge 1 &gt; 3,6 - 4,3 yrs</t>
  </si>
  <si>
    <t>S21C.DP0473*5%=S21C.DP0475</t>
  </si>
  <si>
    <t>Validate general risk (Euro) capital charge 1 &gt; 4,3 - 5,7 yrs</t>
  </si>
  <si>
    <t>S21C.DP0480*5%=S21C.DP0482</t>
  </si>
  <si>
    <t>Validate general risk (Euro) capital charge 1 &gt; 5,7 - 7,3 yrs</t>
  </si>
  <si>
    <t>S21C.DP0487*5%=S21C.DP0489</t>
  </si>
  <si>
    <t>Validate general risk (Euro) capital charge 1 &gt; 7,3 - 9,3 yrs</t>
  </si>
  <si>
    <t>S21C.DP0494*5%=S21C.DP0496</t>
  </si>
  <si>
    <t>Validate general risk (Euro) capital charge 1 &gt; 9,3 - 10,6 yrs</t>
  </si>
  <si>
    <t>S21C.DP0501*5%=S21C.DP0503</t>
  </si>
  <si>
    <t>Validate general risk (Euro) capital charge 1 &gt; 10,6 - 12 yrs</t>
  </si>
  <si>
    <t>S21C.DP0508*5%=S21C.DP0510</t>
  </si>
  <si>
    <t>Validate general risk (Euro) capital charge 1 &gt; 12 - 20 yrs</t>
  </si>
  <si>
    <t>S21C.DP0515*5%=S21C.DP0517</t>
  </si>
  <si>
    <t>Validate general risk (Euro) capital charge 1 &gt; 20 yrs</t>
  </si>
  <si>
    <t>S21C.DP0522*5%=S21C.DP0524</t>
  </si>
  <si>
    <t>Validate the total general risk (Euro) capital charge 1</t>
  </si>
  <si>
    <t>S21C.DP0412+S21C.DP0421+S21C.DP0430+S21C.DP0437+S21C.DP0447+S21C.DP0455+S21C.DP0462+S21C.DP0475+S21C.DP0482+S21C.DP0489+S21C.DP0496+S21C.DP0503+S21C.DP0510+S21C.DP0517+S21C.DP0524=S21C.DP0534</t>
  </si>
  <si>
    <t>Validate general risk (Euro) resid matched 2 &gt; 6 - 12 mth</t>
  </si>
  <si>
    <t>Validate general risk (Euro) resid matched 2 &gt; 2,8 - 3,6 yrs</t>
  </si>
  <si>
    <t>Validate general risk (Euro) resid matched 2 &gt; 20 yrs</t>
  </si>
  <si>
    <t>Validate general risk (Euro) resid unmatched 2 &gt; 6 - 12 mth</t>
  </si>
  <si>
    <t>Validate general risk (Euro) resid unmatched 2 &gt; 2,8 - 3,6 yrs</t>
  </si>
  <si>
    <t>Validate general risk (Euro) resid unmatched 2 &gt; 20 yrs</t>
  </si>
  <si>
    <t>Validate general risk (Euro) capital charge 2 &gt; 6 - 12 mth</t>
  </si>
  <si>
    <t>S21C.DP0438*40%=S21C.DP0440</t>
  </si>
  <si>
    <t>Validate general risk (Euro) capital charge 2 &gt; 2,8 - 3,6 yrs</t>
  </si>
  <si>
    <t>S21C.DP0463*30%=S21C.DP0465</t>
  </si>
  <si>
    <t>Validate general risk (Euro) capital charge 2 &gt; 20 yrs</t>
  </si>
  <si>
    <t>S21C.DP0525*30%=S21C.DP0527</t>
  </si>
  <si>
    <t>Validate the total general risk (Euro) capital charge 2</t>
  </si>
  <si>
    <t>S21C.DP0440+S21C.DP0465+S21C.DP0527=S21C.DP0535</t>
  </si>
  <si>
    <t>Validate general risk (Euro) resid matched 3 &gt; 2,8 - 3,6 yrs</t>
  </si>
  <si>
    <t>Validate general risk (Euro) resid matched 3 &gt; 20 yrs</t>
  </si>
  <si>
    <t>Validate general risk (Euro) resid unmatched 3 &gt; 2,8 - 3,6 yrs</t>
  </si>
  <si>
    <t>Validate general risk (Euro) resid unmatched 3 &gt; 20 yrs</t>
  </si>
  <si>
    <t>Validate general risk (Euro) capital charge 3 &gt; 2,8 - 3,6 yrs</t>
  </si>
  <si>
    <t>Validate general risk (Euro) capital charge 3 &gt; 20 yrs</t>
  </si>
  <si>
    <t>S21C.DP0528*40%=S21C.DP0530</t>
  </si>
  <si>
    <t>Validate the total general risk (Euro) capital charge 3</t>
  </si>
  <si>
    <t>S21C.DP0468+S21C.DP0530=S21C.DP0536</t>
  </si>
  <si>
    <t>Validate general risk (Euro) resid matched 4 &gt; 20 yrs</t>
  </si>
  <si>
    <t>Validate general risk (Euro) resid unmatched 4 &gt; 20 yrs</t>
  </si>
  <si>
    <t>Validate general risk (Euro) capital charge 4 &gt; 20 yrs</t>
  </si>
  <si>
    <t>S21C.DP0531*100%=S21C.DP0533</t>
  </si>
  <si>
    <t>Validate the total general risk (Euro) capital charge 4</t>
  </si>
  <si>
    <t>S21C.DP0533=S21C.DP0537</t>
  </si>
  <si>
    <t>Validate the total general risk (Euro) capital charge 5</t>
  </si>
  <si>
    <t>abs(S21C.DP0532)=S21C.DP0538</t>
  </si>
  <si>
    <t>Validate the total general risk (Euro) total capital charge</t>
  </si>
  <si>
    <t>S21C.DP0534+S21C.DP0535+S21C.DP0536+S21C.DP0537+S21C.DP0538=S21C.DP0539</t>
  </si>
  <si>
    <t>Validate the total general risk (Euro) interest rate - general risk equivalent assets - capital</t>
  </si>
  <si>
    <t>S21C.DP0539*100/10=S21C.DP0540</t>
  </si>
  <si>
    <t>Validate the general risk (Sterling) weighted long sensitivity 0 - 1 mth</t>
  </si>
  <si>
    <t>S21C.DP0541*1%=S21C.DP0543</t>
  </si>
  <si>
    <t>Validate the general risk (Sterling) weighted long sensitivity &gt; 1 - 3 mth</t>
  </si>
  <si>
    <t>S21C.DP0550*1%=S21C.DP0552</t>
  </si>
  <si>
    <t>Validate the general risk (Sterling) weighted long sensitivity &gt; 3 - 6 mth</t>
  </si>
  <si>
    <t>S21C.DP0559*1%=S21C.DP0561</t>
  </si>
  <si>
    <t>Validate the general risk (Sterling) weighted long sensitivity &gt; 6 - 12 mth</t>
  </si>
  <si>
    <t>S21C.DP0566*1%=S21C.DP0568</t>
  </si>
  <si>
    <t>Validate the general risk (Sterling) weighted long sensitivity &gt; 1 - 1,9 yrs</t>
  </si>
  <si>
    <t>Validate the general risk (Sterling) weighted long sensitivity &gt; 1,9 - 2,8 yrs</t>
  </si>
  <si>
    <t>Validate the general risk (Sterling) weighted long sensitivity &gt; 2,8 - 3,6 yrs</t>
  </si>
  <si>
    <t>Validate the general risk (Sterling) weighted long sensitivity &gt; 3,6 - 4,3 yrs</t>
  </si>
  <si>
    <t>Validate the general risk (Sterling) weighted long sensitivity &gt; 4,3 - 5,7 yrs</t>
  </si>
  <si>
    <t>Validate the general risk (Sterling) weighted long sensitivity &gt; 5,7 - 7,3 yrs</t>
  </si>
  <si>
    <t>Validate the general risk (Sterling) weighted long sensitivity &gt; 7,3 - 9,3 yrs</t>
  </si>
  <si>
    <t>Validate the general risk (Sterling) weighted long sensitivity &gt; 9,3 - 10,6 yrs</t>
  </si>
  <si>
    <t>Validate the general risk (Sterling) weighted long sensitivity &gt; 10,6 - 12 yrs</t>
  </si>
  <si>
    <t>Validate the general risk (Sterling) weighted long sensitivity &gt; 12 - 20 yrs</t>
  </si>
  <si>
    <t>Validate the general risk (Sterling) weighted long sensitivity &gt; 20 yrs</t>
  </si>
  <si>
    <t>Validate the general risk (Sterling) weighted short sensitivity 0 - 1 mth</t>
  </si>
  <si>
    <t>Validate the general risk (Sterling) weighted short sensitivity &gt; 1 - 3 mth</t>
  </si>
  <si>
    <t>Validate the general risk (Sterling) weighted short sensitivity &gt; 3 - 6 mth</t>
  </si>
  <si>
    <t>Validate the general risk (Sterling) weighted short sensitivity &gt; 6 - 12 mth</t>
  </si>
  <si>
    <t>Validate the general risk (Sterling) weighted short sensitivity &gt; 1 - 1,9 yrs</t>
  </si>
  <si>
    <t>Validate the general risk (Sterling) weighted short sensitivity &gt; 1,9 - 2,8 yrs</t>
  </si>
  <si>
    <t>Validate the general risk (Sterling) weighted short sensitivity &gt; 2,8 - 3,6 yrs</t>
  </si>
  <si>
    <t>Validate the general risk (Sterling) weighted short sensitivity &gt; 3,6 - 4,3 yrs</t>
  </si>
  <si>
    <t>Validate the general risk (Sterling) weighted short sensitivity &gt; 4,3 - 5,7 yrs</t>
  </si>
  <si>
    <t>Validate the general risk (Sterling) weighted short sensitivity &gt; 5,7 - 7,3 yrs</t>
  </si>
  <si>
    <t>Validate the general risk (Sterling) weighted short sensitivity &gt; 7,3 - 9,3 yrs</t>
  </si>
  <si>
    <t>Validate the general risk (Sterling) weighted short sensitivity &gt; 9,3 - 10,6 yrs</t>
  </si>
  <si>
    <t>Validate the general risk (Sterling) weighted short sensitivity &gt; 10,6 - 12 yrs</t>
  </si>
  <si>
    <t>Validate the general risk (Sterling) weighted short sensitivity &gt; 12 - 20 yrs</t>
  </si>
  <si>
    <t>Validate the general risk (Sterling) weighted short sensitivity &gt; 20 yrs</t>
  </si>
  <si>
    <t>Validate general risk (Sterling) matched 0 - 1 mth</t>
  </si>
  <si>
    <t>lesser between abs(S21C.DP0544) and abs(S21C.DP0543)=S21C.DP0545</t>
  </si>
  <si>
    <t>Validate general risk (Sterling) matched &gt; 1 - 3 mth</t>
  </si>
  <si>
    <t>lesser between abs(S21C.DP0553) and abs(S21C.DP0552)=S21C.DP0554</t>
  </si>
  <si>
    <t>Validate general risk (Sterling) matched &gt; 3 - 6 mth</t>
  </si>
  <si>
    <t>lesser between abs(S21C.DP0562) and abs(S21C.DP0561)=S21C.DP0563</t>
  </si>
  <si>
    <t>Validate general risk (Sterling) matched &gt; 6 - 12 mth</t>
  </si>
  <si>
    <t>lesser between abs(S21C.DP0569) and abs(S21C.DP0568)=S21C.DP0570</t>
  </si>
  <si>
    <t>Validate general risk (Sterling) matched &gt; 1 - 1,9 yrs</t>
  </si>
  <si>
    <t>lesser between abs(S21C.DP0579) and abs(S21C.DP0578)=S21C.DP0580</t>
  </si>
  <si>
    <t>Validate general risk (Sterling) matched &gt; 1,9 - 2,8 yrs</t>
  </si>
  <si>
    <t>lesser between abs(S21C.DP0587) and abs(S21C.DP0586)=S21C.DP0588</t>
  </si>
  <si>
    <t>Validate general risk (Sterling) matched &gt; 2,8 - 3,6 yrs</t>
  </si>
  <si>
    <t>lesser between abs(S21C.DP0594) and abs(S21C.DP0593)=S21C.DP0595</t>
  </si>
  <si>
    <t>Validate general risk (Sterling) matched &gt; 3,6 - 4,3 yrs</t>
  </si>
  <si>
    <t>lesser between abs(S21C.DP0607) and abs(S21C.DP0606)=S21C.DP0608</t>
  </si>
  <si>
    <t>Validate general risk (Sterling) matched &gt; 4,3 - 5,7 yrs</t>
  </si>
  <si>
    <t>lesser between abs(S21C.DP0614) and abs(S21C.DP0613)=S21C.DP0615</t>
  </si>
  <si>
    <t>Validate general risk (Sterling) matched &gt; 5,7 - 7,3 yrs</t>
  </si>
  <si>
    <t>lesser between abs(S21C.DP0621) and abs(S21C.DP0620)=S21C.DP0622</t>
  </si>
  <si>
    <t>Validate general risk (Sterling) matched &gt; 7,3 - 9,3 yrs</t>
  </si>
  <si>
    <t>lesser between abs(S21C.DP0628) and abs(S21C.DP0627)=S21C.DP0629</t>
  </si>
  <si>
    <t>Validate general risk (Sterling) matched &gt; 9,3 - 10,6 yrs</t>
  </si>
  <si>
    <t>lesser between abs(S21C.DP0635) and abs(S21C.DP0634)=S21C.DP0636</t>
  </si>
  <si>
    <t>Validate general risk (Sterling) matched &gt; 10,6 - 12 yrs</t>
  </si>
  <si>
    <t>lesser between abs(S21C.DP0642) and abs(S21C.DP0641)=S21C.DP0643</t>
  </si>
  <si>
    <t>Validate general risk (Sterling) matched &gt; 12 - 20 yrs</t>
  </si>
  <si>
    <t>lesser between abs(S21C.DP0649) and abs(S21C.DP0648)=S21C.DP0650</t>
  </si>
  <si>
    <t>Validate general risk (Sterling) matched &gt; 20 yrs</t>
  </si>
  <si>
    <t>lesser between abs(S21C.DP0656) and abs(S21C.DP0655)=S21C.DP0657</t>
  </si>
  <si>
    <t>Validate general risk (Sterling) unmatched 0 - 1 mth</t>
  </si>
  <si>
    <t>Validate general risk (Sterling) unmatched &gt; 1 - 3 mth</t>
  </si>
  <si>
    <t>Validate general risk (Sterling) unmatched &gt; 3 - 6 mth</t>
  </si>
  <si>
    <t>Validate general risk (Sterling) unmatched &gt; 6 - 12 mth</t>
  </si>
  <si>
    <t>Validate general risk (Sterling) unmatched &gt; 1 - 1,9 yrs</t>
  </si>
  <si>
    <t>Validate general risk (Sterling) unmatched &gt; 1,9 - 2,8 yrs</t>
  </si>
  <si>
    <t>Validate general risk (Sterling) unmatched &gt; 2,8 - 3,6 yrs</t>
  </si>
  <si>
    <t>Validate general risk (Sterling) unmatched &gt; 3,6 - 4,3 yrs</t>
  </si>
  <si>
    <t>Validate general risk (Sterling) unmatched &gt; 4,3 - 5,7 yrs</t>
  </si>
  <si>
    <t>Validate general risk (Sterling) unmatched &gt; 5,7 - 7,3 yrs</t>
  </si>
  <si>
    <t>Validate general risk (Sterling) unmatched &gt; 7,3 - 9,3 yrs</t>
  </si>
  <si>
    <t>Validate general risk (Sterling) unmatched &gt; 9,3 - 10,6 yrs</t>
  </si>
  <si>
    <t>Validate general risk (Sterling) unmatched &gt; 10,6 - 12 yrs</t>
  </si>
  <si>
    <t>Validate general risk (Sterling) unmatched &gt; 12 - 20 yrs</t>
  </si>
  <si>
    <t>Validate general risk (Sterling) unmatched &gt; 20 yrs</t>
  </si>
  <si>
    <t>Validate general risk (Sterling) capital charge 1 0 - 1 mth</t>
  </si>
  <si>
    <t>S21C.DP0545*5%=S21C.DP0547</t>
  </si>
  <si>
    <t>Validate general risk (Sterling) capital charge 1 &gt; 1 - 3 mth</t>
  </si>
  <si>
    <t>S21C.DP0554*5%=S21C.DP0556</t>
  </si>
  <si>
    <t>Validate general risk (Sterling) capital charge 1 &gt; 3 - 6 mth</t>
  </si>
  <si>
    <t>S21C.DP0563*5%=S21C.DP0565</t>
  </si>
  <si>
    <t>Validate general risk (Sterling) capital charge 1 &gt; 6 - 12 mth</t>
  </si>
  <si>
    <t>S21C.DP0570*5%=S21C.DP0572</t>
  </si>
  <si>
    <t>Validate general risk (Sterling) capital charge 1 &gt; 1 - 1,9 yrs</t>
  </si>
  <si>
    <t>S21C.DP0580*5%=S21C.DP0582</t>
  </si>
  <si>
    <t>Validate general risk (Sterling) capital charge 1 &gt; 1,9 - 2,8 yrs</t>
  </si>
  <si>
    <t>S21C.DP0588*5%=S21C.DP0590</t>
  </si>
  <si>
    <t>Validate general risk (Sterling) capital charge 1 &gt; 2,8 - 3,6 yrs</t>
  </si>
  <si>
    <t>S21C.DP0595*5%=S21C.DP0597</t>
  </si>
  <si>
    <t>Validate general risk (Sterling) capital charge 1 &gt; 3,6 - 4,3 yrs</t>
  </si>
  <si>
    <t>S21C.DP0608*5%=S21C.DP0610</t>
  </si>
  <si>
    <t>Validate general risk (Sterling) capital charge 1 &gt; 4,3 - 5,7 yrs</t>
  </si>
  <si>
    <t>S21C.DP0615*5%=S21C.DP0617</t>
  </si>
  <si>
    <t>Validate general risk (Sterling) capital charge 1 &gt; 5,7 - 7,3 yrs</t>
  </si>
  <si>
    <t>S21C.DP0622*5%=S21C.DP0624</t>
  </si>
  <si>
    <t>Validate general risk (Sterling) capital charge 1 &gt; 7,3 - 9,3 yrs</t>
  </si>
  <si>
    <t>S21C.DP0629*5%=S21C.DP0631</t>
  </si>
  <si>
    <t>Validate general risk (Sterling) capital charge 1 &gt; 9,3 - 10,6 yrs</t>
  </si>
  <si>
    <t>S21C.DP0636*5%=S21C.DP0638</t>
  </si>
  <si>
    <t>Validate general risk (Sterling) capital charge 1 &gt; 10,6 - 12 yrs</t>
  </si>
  <si>
    <t>S21C.DP0643*5%=S21C.DP0645</t>
  </si>
  <si>
    <t>Validate general risk (Sterling) capital charge 1 &gt; 12 - 20 yrs</t>
  </si>
  <si>
    <t>S21C.DP0650*5%=S21C.DP0652</t>
  </si>
  <si>
    <t>Validate general risk (Sterling) capital charge 1 &gt; 20 yrs</t>
  </si>
  <si>
    <t>S21C.DP0657*5%=S21C.DP0659</t>
  </si>
  <si>
    <t>Validate the total general risk (Sterling) capital charge 1</t>
  </si>
  <si>
    <t>S21C.DP0547+S21C.DP0556+S21C.DP0565+S21C.DP0572+S21C.DP0582+S21C.DP0590+S21C.DP0597+S21C.DP0610+S21C.DP0617+S21C.DP0624+S21C.DP0631+S21C.DP0638+S21C.DP0645+S21C.DP0652+S21C.DP0659=S21C.DP0669</t>
  </si>
  <si>
    <t>Validate general risk (Sterling) resid matched 2 &gt; 6 - 12 mth</t>
  </si>
  <si>
    <t>Validate general risk (Sterling) resid matched 2 &gt; 2,8 - 3,6 yrs</t>
  </si>
  <si>
    <t>Validate general risk (Sterling) resid matched 2 &gt; 20 yrs</t>
  </si>
  <si>
    <t>Validate general risk (Sterling) resid unmatched 2 &gt; 6 - 12 mth</t>
  </si>
  <si>
    <t>Validate general risk (Sterling) resid unmatched 2 &gt; 2,8 - 3,6 yrs</t>
  </si>
  <si>
    <t>Validate general risk (Sterling) resid unmatched 2 &gt; 20 yrs</t>
  </si>
  <si>
    <t>Validate general risk (Sterling) capital charge 2 &gt; 6 - 12 mth</t>
  </si>
  <si>
    <t>S21C.DP0573*40%=S21C.DP0575</t>
  </si>
  <si>
    <t>Validate general risk (Sterling) capital charge 2 &gt; 2,8 - 3,6 yrs</t>
  </si>
  <si>
    <t>S21C.DP0598*30%=S21C.DP0600</t>
  </si>
  <si>
    <t>Validate general risk (Sterling) capital charge 2 &gt; 20 yrs</t>
  </si>
  <si>
    <t>S21C.DP0660*30%=S21C.DP0662</t>
  </si>
  <si>
    <t>Validate the total general risk (Sterling) capital charge 2</t>
  </si>
  <si>
    <t>S21C.DP0575+S21C.DP0600+S21C.DP0662=S21C.DP0670</t>
  </si>
  <si>
    <t>Validate general risk (Sterling) resid matched 3 &gt; 2,8 - 3,6 yrs</t>
  </si>
  <si>
    <t>Validate general risk (Sterling) resid matched 3 &gt; 20 yrs</t>
  </si>
  <si>
    <t>Validate general risk (Sterling) resid unmatched 3 &gt; 2,8 - 3,6 yrs</t>
  </si>
  <si>
    <t>Validate general risk (Sterling) resid unmatched 3 &gt; 20 yrs</t>
  </si>
  <si>
    <t>Validate general risk (Sterling) capital charge 3 &gt; 2,8 - 3,6 yrs</t>
  </si>
  <si>
    <t>S21C.DP0601*40%=S21C.DP0603</t>
  </si>
  <si>
    <t>Validate general risk (Sterling) capital charge 3 &gt; 20 yrs</t>
  </si>
  <si>
    <t>S21C.DP0663*40%=S21C.DP0665</t>
  </si>
  <si>
    <t>Validate the total general risk (Sterling) capital charge 3</t>
  </si>
  <si>
    <t>S21C.DP0603+S21C.DP0665=S21C.DP0671</t>
  </si>
  <si>
    <t>Validate general risk (Sterling) resid matched 4 &gt; 20 yrs</t>
  </si>
  <si>
    <t>Validate general risk (Sterling) resid unmatched 4 &gt; 20 yrs</t>
  </si>
  <si>
    <t>Validate general risk (Sterling) capital charge 4 &gt; 20 yrs</t>
  </si>
  <si>
    <t>S21C.DP0666*100%=S21C.DP0668</t>
  </si>
  <si>
    <t>Validate the total general risk (Sterling) capital charge 4</t>
  </si>
  <si>
    <t>S21C.DP0668=S21C.DP0672</t>
  </si>
  <si>
    <t>Validate the total general risk (Sterling) capital charge 5</t>
  </si>
  <si>
    <t>abs(S21C.DP0667)=S21C.DP0673</t>
  </si>
  <si>
    <t>Validate the total general risk (Sterling) total capital charge</t>
  </si>
  <si>
    <t>S21C.DP0669+S21C.DP0670+S21C.DP0671+S21C.DP0672+S21C.DP0673=S21C.DP0674</t>
  </si>
  <si>
    <t>Validate the total general risk (Sterling) interest rate - general risk equivalent assets - capital</t>
  </si>
  <si>
    <t>S21C.DP0674*100/10=S21C.DP0675</t>
  </si>
  <si>
    <t>Validate the general risk (Cad) weighted long sensitivity 0 - 1 mth</t>
  </si>
  <si>
    <t>S21C.DP0676*1%=S21C.DP0678</t>
  </si>
  <si>
    <t>Validate the general risk (Cad) weighted long sensitivity &gt; 1 - 3 mth</t>
  </si>
  <si>
    <t>S21C.DP0685*1%=S21C.DP0687</t>
  </si>
  <si>
    <t>Validate the general risk (Cad) weighted long sensitivity &gt; 3 - 6 mth</t>
  </si>
  <si>
    <t>S21C.DP0694*1%=S21C.DP0696</t>
  </si>
  <si>
    <t>Validate the general risk (Cad) weighted long sensitivity &gt; 6 - 12 mth</t>
  </si>
  <si>
    <t>S21C.DP0701*1%=S21C.DP0703</t>
  </si>
  <si>
    <t>Validate the general risk (Cad) weighted long sensitivity &gt; 1 - 1,9 yrs</t>
  </si>
  <si>
    <t>Validate the general risk (Cad) weighted long sensitivity &gt; 1,9 - 2,8 yrs</t>
  </si>
  <si>
    <t>Validate the general risk (Cad) weighted long sensitivity &gt; 2,8 - 3,6 yrs</t>
  </si>
  <si>
    <t>Validate the general risk (Cad) weighted long sensitivity &gt; 3,6 - 4,3 yrs</t>
  </si>
  <si>
    <t>Validate the general risk (Cad) weighted long sensitivity &gt; 4,3 - 5,7 yrs</t>
  </si>
  <si>
    <t>Validate the general risk (Cad) weighted long sensitivity &gt; 5,7 - 7,3 yrs</t>
  </si>
  <si>
    <t>Validate the general risk (Cad) weighted long sensitivity &gt; 7,3 - 9,3 yrs</t>
  </si>
  <si>
    <t>Validate the general risk (Cad) weighted long sensitivity &gt; 9,3 - 10,6 yrs</t>
  </si>
  <si>
    <t>Validate the general risk (Cad) weighted long sensitivity &gt; 10,6 - 12 yrs</t>
  </si>
  <si>
    <t>Validate the general risk (Cad) weighted long sensitivity &gt; 12 - 20 yrs</t>
  </si>
  <si>
    <t>Validate the general risk (Cad) weighted long sensitivity &gt; 20 yrs</t>
  </si>
  <si>
    <t>Validate the general risk (Cad) weighted short sensitivity 0 - 1 mth</t>
  </si>
  <si>
    <t>Validate the general risk (Cad) weighted short sensitivity &gt; 1 - 3 mth</t>
  </si>
  <si>
    <t>Validate the general risk (Cad) weighted short sensitivity &gt; 3 - 6 mth</t>
  </si>
  <si>
    <t>Validate the general risk (Cad) weighted short sensitivity &gt; 6 - 12 mth</t>
  </si>
  <si>
    <t>Validate the general risk (Cad) weighted short sensitivity &gt; 1 - 1,9 yrs</t>
  </si>
  <si>
    <t>Validate the general risk (Cad) weighted short sensitivity &gt; 1,9 - 2,8 yrs</t>
  </si>
  <si>
    <t>Validate the general risk (Cad) weighted short sensitivity &gt; 2,8 - 3,6 yrs</t>
  </si>
  <si>
    <t>Validate the general risk (Cad) weighted short sensitivity &gt; 3,6 - 4,3 yrs</t>
  </si>
  <si>
    <t>Validate the general risk (Cad) weighted short sensitivity &gt; 4,3 - 5,7 yrs</t>
  </si>
  <si>
    <t>Validate the general risk (Cad) weighted short sensitivity &gt; 5,7 - 7,3 yrs</t>
  </si>
  <si>
    <t>Validate the general risk (Cad) weighted short sensitivity &gt; 7,3 - 9,3 yrs</t>
  </si>
  <si>
    <t>Validate the general risk (Cad) weighted short sensitivity &gt; 9,3 - 10,6 yrs</t>
  </si>
  <si>
    <t>Validate the general risk (Cad) weighted short sensitivity &gt; 10,6 - 12 yrs</t>
  </si>
  <si>
    <t>Validate the general risk (Cad) weighted short sensitivity &gt; 12 - 20 yrs</t>
  </si>
  <si>
    <t>Validate the general risk (Cad) weighted short sensitivity &gt; 20 yrs</t>
  </si>
  <si>
    <t>Validate general risk (Cad) matched 0 - 1 mth</t>
  </si>
  <si>
    <t>lesser between abs(S21C.DP0679) and abs(S21C.DP0678)=S21C.DP0680</t>
  </si>
  <si>
    <t>Validate general risk (Cad) matched &gt; 1 - 3 mth</t>
  </si>
  <si>
    <t>lesser between abs(S21C.DP0688) and abs(S21C.DP0687)=S21C.DP0689</t>
  </si>
  <si>
    <t>Validate general risk (Cad) matched &gt; 3 - 6 mth</t>
  </si>
  <si>
    <t>lesser between abs(S21C.DP0697) and abs(S21C.DP0696)=S21C.DP0698</t>
  </si>
  <si>
    <t>Validate general risk (Cad) matched &gt; 6 - 12 mth</t>
  </si>
  <si>
    <t>lesser between abs(S21C.DP0704) and abs(S21C.DP0703)=S21C.DP0705</t>
  </si>
  <si>
    <t>Validate general risk (Cad) matched &gt; 1 - 1,9 yrs</t>
  </si>
  <si>
    <t>lesser between abs(S21C.DP0714) and abs(S21C.DP0713)=S21C.DP0715</t>
  </si>
  <si>
    <t>Validate general risk (Cad) matched &gt; 1,9 - 2,8 yrs</t>
  </si>
  <si>
    <t>lesser between abs(S21C.DP0722) and abs(S21C.DP0721)=S21C.DP0723</t>
  </si>
  <si>
    <t>Validate general risk (Cad) matched &gt; 2,8 - 3,6 yrs</t>
  </si>
  <si>
    <t>lesser between abs(S21C.DP0729) and abs(S21C.DP0728)=S21C.DP0730</t>
  </si>
  <si>
    <t>Validate general risk (Cad) matched &gt; 3,6 - 4,3 yrs</t>
  </si>
  <si>
    <t>lesser between abs(S21C.DP0742) and abs(S21C.DP0741)=S21C.DP0743</t>
  </si>
  <si>
    <t>Validate general risk (Cad) matched &gt; 4,3 - 5,7 yrs</t>
  </si>
  <si>
    <t>lesser between abs(S21C.DP0749) and abs(S21C.DP0748)=S21C.DP0750</t>
  </si>
  <si>
    <t>Validate general risk (Cad) matched &gt; 5,7 - 7,3 yrs</t>
  </si>
  <si>
    <t>lesser between abs(S21C.DP0756) and abs(S21C.DP0755)=S21C.DP0757</t>
  </si>
  <si>
    <t>Validate general risk (Cad) matched &gt; 7,3 - 9,3 yrs</t>
  </si>
  <si>
    <t>lesser between abs(S21C.DP0763) and abs(S21C.DP0762)=S21C.DP0764</t>
  </si>
  <si>
    <t>Validate general risk (Cad) matched &gt; 9,3 - 10,6 yrs</t>
  </si>
  <si>
    <t>lesser between abs(S21C.DP0770) and abs(S21C.DP0769)=S21C.DP0771</t>
  </si>
  <si>
    <t>Validate general risk (Cad) matched &gt; 10,6 - 12 yrs</t>
  </si>
  <si>
    <t>lesser between abs(S21C.DP0777) and abs(S21C.DP0776)=S21C.DP0778</t>
  </si>
  <si>
    <t>Validate general risk (Cad) matched &gt; 12 - 20 yrs</t>
  </si>
  <si>
    <t>lesser between abs(S21C.DP0784) and abs(S21C.DP0783)=S21C.DP0785</t>
  </si>
  <si>
    <t>Validate general risk (Cad) matched &gt; 20 yrs</t>
  </si>
  <si>
    <t>lesser between abs(S21C.DP0791) and abs(S21C.DP0790)=S21C.DP0792</t>
  </si>
  <si>
    <t>Validate general risk (Cad) unmatched 0 - 1 mth</t>
  </si>
  <si>
    <t>Validate general risk (Cad) unmatched &gt; 1 - 3 mth</t>
  </si>
  <si>
    <t>Validate general risk (Cad) unmatched &gt; 3 - 6 mth</t>
  </si>
  <si>
    <t>Validate general risk (Cad) unmatched &gt; 6 - 12 mth</t>
  </si>
  <si>
    <t>Validate general risk (Cad) unmatched &gt; 1 - 1,9 yrs</t>
  </si>
  <si>
    <t>Validate general risk (Cad) unmatched &gt; 1,9 - 2,8 yrs</t>
  </si>
  <si>
    <t>Validate general risk (Cad) unmatched &gt; 2,8 - 3,6 yrs</t>
  </si>
  <si>
    <t>Validate general risk (Cad) unmatched &gt; 3,6 - 4,3 yrs</t>
  </si>
  <si>
    <t>Validate general risk (Cad) unmatched &gt; 4,3 - 5,7 yrs</t>
  </si>
  <si>
    <t>Validate general risk (Cad) unmatched &gt; 5,7 - 7,3 yrs</t>
  </si>
  <si>
    <t>Validate general risk (Cad) unmatched &gt; 7,3 - 9,3 yrs</t>
  </si>
  <si>
    <t>Validate general risk (Cad) unmatched &gt; 9,3 - 10,6 yrs</t>
  </si>
  <si>
    <t>Validate general risk (Cad) unmatched &gt; 10,6 - 12 yrs</t>
  </si>
  <si>
    <t>Validate general risk (Cad) unmatched &gt; 12 - 20 yrs</t>
  </si>
  <si>
    <t>Validate general risk (Cad) unmatched &gt; 20 yrs</t>
  </si>
  <si>
    <t>Validate general risk (Cad) capital charge 1 0 - 1 mth</t>
  </si>
  <si>
    <t>S21C.DP0680*5%=S21C.DP0682</t>
  </si>
  <si>
    <t>Validate general risk (Cad) capital charge 1 &gt; 1 - 3 mth</t>
  </si>
  <si>
    <t>S21C.DP0689*5%=S21C.DP0691</t>
  </si>
  <si>
    <t>Validate general risk (Cad) capital charge 1 &gt; 3 - 6 mth</t>
  </si>
  <si>
    <t>S21C.DP0698*5%=S21C.DP0700</t>
  </si>
  <si>
    <t>Validate general risk (Cad) capital charge 1 &gt; 6 - 12 mth</t>
  </si>
  <si>
    <t>S21C.DP0705*5%=S21C.DP0707</t>
  </si>
  <si>
    <t>Validate general risk (Cad) capital charge 1 &gt; 1 - 1,9 yrs</t>
  </si>
  <si>
    <t>S21C.DP0715*5%=S21C.DP0717</t>
  </si>
  <si>
    <t>Validate general risk (Cad) capital charge 1 &gt; 1,9 - 2,8 yrs</t>
  </si>
  <si>
    <t>S21C.DP0723*5%=S21C.DP0725</t>
  </si>
  <si>
    <t>Validate general risk (Cad) capital charge 1 &gt; 2,8 - 3,6 yrs</t>
  </si>
  <si>
    <t>S21C.DP0730*5%=S21C.DP0732</t>
  </si>
  <si>
    <t>Validate general risk (Cad) capital charge 1 &gt; 3,6 - 4,3 yrs</t>
  </si>
  <si>
    <t>S21C.DP0743*5%=S21C.DP0745</t>
  </si>
  <si>
    <t>Validate general risk (Cad) capital charge 1 &gt; 4,3 - 5,7 yrs</t>
  </si>
  <si>
    <t>S21C.DP0750*5%=S21C.DP0752</t>
  </si>
  <si>
    <t>Validate general risk (Cad) capital charge 1 &gt; 5,7 - 7,3 yrs</t>
  </si>
  <si>
    <t>S21C.DP0757*5%=S21C.DP0759</t>
  </si>
  <si>
    <t>Validate general risk (Cad) capital charge 1 &gt; 7,3 - 9,3 yrs</t>
  </si>
  <si>
    <t>S21C.DP0764*5%=S21C.DP0766</t>
  </si>
  <si>
    <t>Validate general risk (Cad) capital charge 1 &gt; 9,3 - 10,6 yrs</t>
  </si>
  <si>
    <t>S21C.DP0771*5%=S21C.DP0773</t>
  </si>
  <si>
    <t>Validate general risk (Cad) capital charge 1 &gt; 10,6 - 12 yrs</t>
  </si>
  <si>
    <t>S21C.DP0778*5%=S21C.DP0780</t>
  </si>
  <si>
    <t>Validate general risk (Cad) capital charge 1 &gt; 12 - 20 yrs</t>
  </si>
  <si>
    <t>S21C.DP0785*5%=S21C.DP0787</t>
  </si>
  <si>
    <t>Validate general risk (Cad) capital charge 1 &gt; 20 yrs</t>
  </si>
  <si>
    <t>S21C.DP0792*5%=S21C.DP0794</t>
  </si>
  <si>
    <t>Validate the total general risk (Cad) capital charge 1</t>
  </si>
  <si>
    <t>S21C.DP0682+S21C.DP0691+S21C.DP0700+S21C.DP0707+S21C.DP0717+S21C.DP0725+S21C.DP0732+S21C.DP0745+S21C.DP0752+S21C.DP0759+S21C.DP0766+S21C.DP0773+S21C.DP0780+S21C.DP0787+S21C.DP0794=S21C.DP0804</t>
  </si>
  <si>
    <t>Validate general risk (Cad) resid matched 2 &gt; 6 - 12 mth</t>
  </si>
  <si>
    <t>Validate general risk (Cad) resid matched 2 &gt; 2,8 - 3,6 yrs</t>
  </si>
  <si>
    <t>Validate general risk (Cad) resid matched 2 &gt; 20 yrs</t>
  </si>
  <si>
    <t>Validate general risk (Cad) resid unmatched 2 &gt; 6 - 12 mth</t>
  </si>
  <si>
    <t>Validate general risk (Cad) resid unmatched 2 &gt; 2,8 - 3,6 yrs</t>
  </si>
  <si>
    <t>Validate general risk (Cad) resid unmatched 2 &gt; 20 yrs</t>
  </si>
  <si>
    <t>Validate general risk (Cad) capital charge 2 &gt; 6 - 12 mth</t>
  </si>
  <si>
    <t>S21C.DP0708*40%=S21C.DP0710</t>
  </si>
  <si>
    <t>Validate general risk (Cad) capital charge 2 &gt; 2,8 - 3,6 yrs</t>
  </si>
  <si>
    <t>S21C.DP0733*30%=S21C.DP0735</t>
  </si>
  <si>
    <t>Validate general risk (Cad) capital charge 2 &gt; 20 yrs</t>
  </si>
  <si>
    <t>S21C.DP0795*30%=S21C.DP0797</t>
  </si>
  <si>
    <t>Validate the total general risk (Cad) capital charge 2</t>
  </si>
  <si>
    <t>S21C.DP0710+S21C.DP0735+S21C.DP0797=S21C.DP0805</t>
  </si>
  <si>
    <t>Validate general risk (Cad) resid matched 3 &gt; 2,8 - 3,6 yrs</t>
  </si>
  <si>
    <t>Validate general risk (Cad) resid matched 3 &gt; 20 yrs</t>
  </si>
  <si>
    <t>Validate general risk (Cad) resid unmatched 3 &gt; 2,8 - 3,6 yrs</t>
  </si>
  <si>
    <t>Validate general risk (Cad) resid unmatched 3 &gt; 20 yrs</t>
  </si>
  <si>
    <t>Validate general risk (Cad) capital charge 3 &gt; 2,8 - 3,6 yrs</t>
  </si>
  <si>
    <t>S21C.DP0736*40%=S21C.DP0738</t>
  </si>
  <si>
    <t>Validate general risk (Cad) capital charge 3 &gt; 20 yrs</t>
  </si>
  <si>
    <t>S21C.DP0798*40%=S21C.DP0800</t>
  </si>
  <si>
    <t>Validate the total general risk (Cad) capital charge 3</t>
  </si>
  <si>
    <t>S21C.DP0738+S21C.DP0800=S21C.DP0806</t>
  </si>
  <si>
    <t>Validate general risk (Cad) resid matched 4 &gt; 20 yrs</t>
  </si>
  <si>
    <t>Validate general risk (Cad) resid unmatched 4 &gt; 20 yrs</t>
  </si>
  <si>
    <t>Validate general risk (Cad) capital charge 4 &gt; 20 yrs</t>
  </si>
  <si>
    <t>S21C.DP0801*100%=S21C.DP0803</t>
  </si>
  <si>
    <t>Validate the total general risk (Cad) capital charge 4</t>
  </si>
  <si>
    <t>S21C.DP0803=S21C.DP0807</t>
  </si>
  <si>
    <t>Validate the total general risk (Cad) capital charge 5</t>
  </si>
  <si>
    <t>abs(S21C.DP0802)=S21C.DP0808</t>
  </si>
  <si>
    <t>Validate the total general risk (Cad) total capital charge</t>
  </si>
  <si>
    <t>S21C.DP0804+S21C.DP0805+S21C.DP0806+S21C.DP0807+S21C.DP0808=S21C.DP0809</t>
  </si>
  <si>
    <t>Validate the total general risk (Cad) interest rate - general risk equivalent assets - capital</t>
  </si>
  <si>
    <t>S21C.DP0809*100/10=S21C.DP0810</t>
  </si>
  <si>
    <t>Schedule 21D</t>
  </si>
  <si>
    <t>Validate the total equity instruments for the gross equity position</t>
  </si>
  <si>
    <t>absolute value(S21D.DP0001)+absolute value(S21D.DP0002)=S21D.DP0003</t>
  </si>
  <si>
    <t>Validate the total equity instruments for the net open position</t>
  </si>
  <si>
    <t>absolute value(S21D.DP0001-S21D.DP0002)=S21D.DP0004</t>
  </si>
  <si>
    <t>Validate the total equity instruments for the gross position</t>
  </si>
  <si>
    <t>S21D.DP0003*8%=S21D.DP0005</t>
  </si>
  <si>
    <t>S21D.DP0004*8%=S21D.DP0006</t>
  </si>
  <si>
    <t xml:space="preserve">Validate the total equity instruments for the capital required against specific risks  </t>
  </si>
  <si>
    <t>S21D.DP0005=S21D.DP0007</t>
  </si>
  <si>
    <t xml:space="preserve">Validate the total equity instruments for the capital required against general risks </t>
  </si>
  <si>
    <t>S21D.DP0006=S21D.DP0008</t>
  </si>
  <si>
    <t xml:space="preserve">Validate the total equity instruments for the capital required against equity options  </t>
  </si>
  <si>
    <t>S21E.DP0040=S21D.DP0009</t>
  </si>
  <si>
    <t>Validate the total equity instruments for the total capital requirement against equity position risk</t>
  </si>
  <si>
    <t>S21D.DP0007+S21D.DP0008+S21D.DP0009=S21D.DP0010</t>
  </si>
  <si>
    <t>Validate the total equity instruments for the equity position risk equivalent assets</t>
  </si>
  <si>
    <t>S21D.DP0010*100/10=S21D.DP0011</t>
  </si>
  <si>
    <t>Validate the total commodity instruments for the gross position</t>
  </si>
  <si>
    <t>absolute value(S21D.DP0012)+absolute value(S21D.DP0013)=S21D.DP0014</t>
  </si>
  <si>
    <t>Validate the total commodity instruments for the net open position</t>
  </si>
  <si>
    <t>absolute value(S21D.DP0012-S21D.DP0013)=S21D.DP0015</t>
  </si>
  <si>
    <t>Validate the total commodity instruments for the net open</t>
  </si>
  <si>
    <t>S21D.DP0015*15%=S21D.DP0016</t>
  </si>
  <si>
    <t>S21D.DP0014*3%=S21D.DP0017</t>
  </si>
  <si>
    <t xml:space="preserve">Validate the total commodity instruments for the capital required against directional risks  </t>
  </si>
  <si>
    <t>S21D.DP0016=S21D.DP0018</t>
  </si>
  <si>
    <t>Validate the total commodity instruments for the capital required against basis, interest rate &amp; forward gap risks</t>
  </si>
  <si>
    <t>S21D.DP0017=S21D.DP0019</t>
  </si>
  <si>
    <t xml:space="preserve">Validate the total equity instruments for the capital required against commodity options  </t>
  </si>
  <si>
    <t>S21E.DP0050=S21D.DP0020</t>
  </si>
  <si>
    <t>Validate the total equity instruments for the total capital requirement against commodity position risks</t>
  </si>
  <si>
    <t>S21D.DP0018+S21D.DP0019+S21D.DP0020=S21D.DP0021</t>
  </si>
  <si>
    <t>Validate the total commodity instruments for the commodity position risk equivalent assets</t>
  </si>
  <si>
    <t>S21D.DP0021*100/10=S21D.DP0022</t>
  </si>
  <si>
    <t>Schedule 21E</t>
  </si>
  <si>
    <t>Validate the general market risk for 0 - 1 mth</t>
  </si>
  <si>
    <t>S21E.DP0001*1=S21E.DP0002</t>
  </si>
  <si>
    <t>Validate the general market risk for &gt; 1 - 3 mths</t>
  </si>
  <si>
    <t>S21E.DP0003*1=S21E.DP0004</t>
  </si>
  <si>
    <t>Validate the general market risk for &gt; 3 - 6 mths</t>
  </si>
  <si>
    <t>S21E.DP0005*1=S21E.DP0006</t>
  </si>
  <si>
    <t>Validate the general market risk for &gt; 6 - 12 mths</t>
  </si>
  <si>
    <t>S21E.DP0007*1=S21E.DP0008</t>
  </si>
  <si>
    <t>Validate the general market risk for &gt; 1 - 1,9 yrs</t>
  </si>
  <si>
    <t>Validate the general market risk for &gt; 1,9 - 2,8 yrs</t>
  </si>
  <si>
    <t>Validate the general market risk for &gt; 2,8  - 3,6 yrs</t>
  </si>
  <si>
    <t>Validate the general market risk for &gt; 3,6 - 4,3 yrs</t>
  </si>
  <si>
    <t>Validate the general market risk for &gt;  4,3 - 5,7 yrs</t>
  </si>
  <si>
    <t>Validate the general market risk for &gt;  5,7 - 7,3 yrs</t>
  </si>
  <si>
    <t>Validate the general market risk for &gt;  7,3 - 9,3 yrs</t>
  </si>
  <si>
    <t>Validate the general market risk for &gt;  9,3 - 10,6 yrs</t>
  </si>
  <si>
    <t>Validate the general market risk for &gt;  10,6 - 12 yrs</t>
  </si>
  <si>
    <t>Validate the general market risk for &gt;  12 - 20 yrs</t>
  </si>
  <si>
    <t>Validate the general market risk for &gt;  20 yrs</t>
  </si>
  <si>
    <t xml:space="preserve">Validate the capital charge for interest rate options - Long cash and Long put </t>
  </si>
  <si>
    <t xml:space="preserve">Validate the capital charge for interest rate options - Short cash and Long call </t>
  </si>
  <si>
    <t>Validate the capital charge for interest rate options - Long call</t>
  </si>
  <si>
    <t>Validate the capital charge for interest rate options - Long put</t>
  </si>
  <si>
    <t>Validate the total capital charge for interest rate options - Long cash and Long put</t>
  </si>
  <si>
    <t>Validate the total capital charge for interest rate options - Short cash and Long call</t>
  </si>
  <si>
    <t>Validate the total capital charge for interest rate options - Long call</t>
  </si>
  <si>
    <t>Validate the total capital charge for interest rate options - Long put</t>
  </si>
  <si>
    <t>Validate the total capital charge for interest rate options</t>
  </si>
  <si>
    <t>S21E.DP0031+S21E.DP0032+S21E.DP0033+S21E.DP0034=S21E.DP0035</t>
  </si>
  <si>
    <t xml:space="preserve">Validate the capital charge for equity options - Long cash and Long put </t>
  </si>
  <si>
    <t xml:space="preserve">Validate the capital charge for equity options - Short cash and Long call </t>
  </si>
  <si>
    <t>Validate the capital charge for equity options - Long call</t>
  </si>
  <si>
    <t>Validate the capital charge for equity options - Long put</t>
  </si>
  <si>
    <t>Validate the total capital charge for equity options - Long cash and Long put</t>
  </si>
  <si>
    <t>Validate the total capital charge for equity options - Short cash and Long call</t>
  </si>
  <si>
    <t>Validate the total capital charge for equity options - Long call</t>
  </si>
  <si>
    <t>Validate the total capital charge for equity options - Long put</t>
  </si>
  <si>
    <t>Validate the total capital charge for equity options</t>
  </si>
  <si>
    <t>S21E.DP0036+S21E.DP0037+S21E.DP0038+S21E.DP0039=S21E.DP0040</t>
  </si>
  <si>
    <t xml:space="preserve">Validate the capital charge for foreign exchange options - Long cash and Long put </t>
  </si>
  <si>
    <t xml:space="preserve">Validate the capital charge for foreign exchange options - Short cash and Long call </t>
  </si>
  <si>
    <t>Validate the capital charge for foreign exchange options - Long call</t>
  </si>
  <si>
    <t>Validate the capital charge for foreign exchange options - Long put</t>
  </si>
  <si>
    <t>Validate the total capital charge for foreign exchange options - Long cash and Long put</t>
  </si>
  <si>
    <t>Validate the total capital charge for foreign exchange options - Short cash and Long call</t>
  </si>
  <si>
    <t>Validate the total capital charge for foreign exchange options - Long call</t>
  </si>
  <si>
    <t>Validate the total capital charge for foreign exchange options - Long put</t>
  </si>
  <si>
    <t>Validate the total capital charge for foreign exchange options</t>
  </si>
  <si>
    <t>S21E.DP0041+S21E.DP0042+S21E.DP0043+S21E.DP0044=S21E.DP0045</t>
  </si>
  <si>
    <t xml:space="preserve">Validate the capital charge for commodity options - Long cash and Long put </t>
  </si>
  <si>
    <t xml:space="preserve">Validate the capital charge for commodity options - Short cash and Long call </t>
  </si>
  <si>
    <t>Validate the capital charge for commodity options - Long call</t>
  </si>
  <si>
    <t>Validate the capital charge for commodity options - Long put</t>
  </si>
  <si>
    <t>Validate the total capital charge for commodity options - Long cash and Long put</t>
  </si>
  <si>
    <t>Validate the total capital charge for commodity options - Short cash and Long call</t>
  </si>
  <si>
    <t>Validate the total capital charge for commodity options - Long call</t>
  </si>
  <si>
    <t>Validate the total capital charge for commodity options - Long put</t>
  </si>
  <si>
    <t>Validate the total capital charge for commodity options</t>
  </si>
  <si>
    <t>S21E.DP0046+S21E.DP0047+S21E.DP0048+S21E.DP0049=S21E.DP0050</t>
  </si>
  <si>
    <t>Schedule 22</t>
  </si>
  <si>
    <t>Validate the total gross income year 1</t>
  </si>
  <si>
    <t>S22.DP0001+S22.DP0002+S22.DP0003+S22.DP0004+S22.DP0005+S22.DP0006+S22.DP0007+S22.DP0008++S22.DP0009=S22.DP0010</t>
  </si>
  <si>
    <t>Validate the total charge year 1</t>
  </si>
  <si>
    <t>S22.DP0011+S22.DP0012+S22.DP0013+S22.DP0014+S22.DP0015+S22.DP0016+S22.DP0017+S22.DP0018+S22.DP0019=S22.DP0020</t>
  </si>
  <si>
    <t>Validate the total gross income year 2</t>
  </si>
  <si>
    <t>S22.DP0022+S22.DP0023+S22.DP0024+S22.DP0025+S22.DP0026+S22.DP0027+S22.DP0028+S22.DP0029+S22.DP0030=S22.DP0031</t>
  </si>
  <si>
    <t>Validate the total charge year 2</t>
  </si>
  <si>
    <t>S22.DP0032+S22.DP0033+S22.DP0034+S22.DP0035+S22.DP0036+S22.DP0037+S22.DP0038+S22.DP0039+S22.DP0040=S22.DP0041</t>
  </si>
  <si>
    <t>Validate the total gross income year 3</t>
  </si>
  <si>
    <t>S22.DP0043+S22.DP0044+S22.DP0045+S22.DP0046+S22.DP0047+S22.DP0048+S22.DP0049+S22.DP0050+S22.DP0051=S22.DP0052</t>
  </si>
  <si>
    <t>Validate the total charge year 3</t>
  </si>
  <si>
    <t>S22.DP0053+S22.DP0054+S22.DP0055+S22.DP0056+S22.DP0057+S22.DP0058+S22.DP0059+S22.DP0060+S22.DP0061=S22.DP0062</t>
  </si>
  <si>
    <t>Validate the "total business (total or 0, whichever is greater)"  charge of year 1</t>
  </si>
  <si>
    <t>greater between S22.DP0020 or 0 = S22.DP0021</t>
  </si>
  <si>
    <t>Validate the "total business (total or 0, whichever is greater)" charge of year 2</t>
  </si>
  <si>
    <t>greater between S22.DP0041 or 0 = S22.DP0042</t>
  </si>
  <si>
    <t>Validate the  "total business (total or 0, whichever is greater)"  charge of year 3</t>
  </si>
  <si>
    <t>Validate the charge year 1 for the corporate finance business line</t>
  </si>
  <si>
    <t>S22.DP0001*18%=S22.DP0011</t>
  </si>
  <si>
    <t>Validate the charge year 1 for the trading &amp; sales business line</t>
  </si>
  <si>
    <t>S22.DP0002*18%=S22.DP0012</t>
  </si>
  <si>
    <t>Validate the charge year 1 for the retail banking business line</t>
  </si>
  <si>
    <t>S22.DP0003*12%=S22.DP0013</t>
  </si>
  <si>
    <t>Validate the charge year 1 for the commercial banking business line</t>
  </si>
  <si>
    <t>S22.DP0004*15%=S22.DP0014</t>
  </si>
  <si>
    <t>Validate the charge year 1 for the payment &amp; settlement business line</t>
  </si>
  <si>
    <t>S22.DP0005*18%=S22.DP0015</t>
  </si>
  <si>
    <t>Validate the charge year 1 for the agency services business line</t>
  </si>
  <si>
    <t>S22.DP0006*15%=S22.DP0016</t>
  </si>
  <si>
    <t>Validate the charge year 1 for the asset management business line</t>
  </si>
  <si>
    <t>S22.DP0007*12%=S22.DP0017</t>
  </si>
  <si>
    <t>Validate the charge year 1 for the retail brokerage business line</t>
  </si>
  <si>
    <t>S22.DP0008*12%=S22.DP0018</t>
  </si>
  <si>
    <t>Validate the charge year 1 for the other business line</t>
  </si>
  <si>
    <t>S22.DP0009*18%=S22.DP0019</t>
  </si>
  <si>
    <t>Validate the charge year 2 for the corporate finance business line</t>
  </si>
  <si>
    <t>S22.DP0022*18%=S22.DP0032</t>
  </si>
  <si>
    <t>Validate the charge year 2 for the trading &amp; sales business line</t>
  </si>
  <si>
    <t>S22.DP0023*18%=S22.DP0033</t>
  </si>
  <si>
    <t>Validate the charge year 2 for the retail banking business line</t>
  </si>
  <si>
    <t>S22.DP0024*12%=S22.DP0034</t>
  </si>
  <si>
    <t>Validate the charge year 2 for the commercial banking business line</t>
  </si>
  <si>
    <t>S22.DP0025*15%=S22.DP0035</t>
  </si>
  <si>
    <t>Validate the charge year 2 for the payment &amp; settlement business line</t>
  </si>
  <si>
    <t>S22.DP0026*18%=S22.DP0036</t>
  </si>
  <si>
    <t>Validate the charge year 2 for the agency services business line</t>
  </si>
  <si>
    <t>S22.DP0027*15%=S22.DP0037</t>
  </si>
  <si>
    <t>Validate the charge year 2 for the asset management business line</t>
  </si>
  <si>
    <t>S22.DP0028*12%=S22.DP0038</t>
  </si>
  <si>
    <t>Validate the charge year 2 for the retail brokerage business line</t>
  </si>
  <si>
    <t>S22.DP0029*12%=S22.DP0039</t>
  </si>
  <si>
    <t>Validate the charge year 2 for the other business line</t>
  </si>
  <si>
    <t>S22.DP0030*18%=S22.DP0040</t>
  </si>
  <si>
    <t>Validate the charge year 3 for the corporate finance business line</t>
  </si>
  <si>
    <t>S22.DP0043*18%=S22.DP0053</t>
  </si>
  <si>
    <t>Validate the charge year 3 for the trading &amp; sales business line</t>
  </si>
  <si>
    <t>S22.DP0044*18%=S22.DP0054</t>
  </si>
  <si>
    <t>Validate the charge year 3 for the retail banking business line</t>
  </si>
  <si>
    <t>S22.DP0045*12%=S22.DP0055</t>
  </si>
  <si>
    <t>Validate the charge year 3 for the commercial banking business line</t>
  </si>
  <si>
    <t>S22.DP0046*15%=S22.DP0056</t>
  </si>
  <si>
    <t>Validate the charge year 3 for the payment &amp; settlement business line</t>
  </si>
  <si>
    <t>S22.DP0047*18%=S22.DP0057</t>
  </si>
  <si>
    <t>Validate the charge year 3 for the agency services business line</t>
  </si>
  <si>
    <t>S22.DP0048*15%=S22.DP0058</t>
  </si>
  <si>
    <t>Validate the charge year 3 for the asset management business line</t>
  </si>
  <si>
    <t>S22.DP0049*12%=S22.DP0059</t>
  </si>
  <si>
    <t>Validate the charge year 3 for the retail brokerage business line</t>
  </si>
  <si>
    <t>S22.DP0050*12%=S22.DP0060</t>
  </si>
  <si>
    <t>Validate the charge year 3 for the other business line</t>
  </si>
  <si>
    <t>S22.DP0051*18%=S22.DP0061</t>
  </si>
  <si>
    <t>Validate the average capital charge for year 1, 2 and 3</t>
  </si>
  <si>
    <t>Schedule 23</t>
  </si>
  <si>
    <t xml:space="preserve">Validate the total exposures pre-CRM by original obligor  </t>
  </si>
  <si>
    <t>S23.DP0001+S23.DP0002+S23.DP0003+S23.DP0004+S23.DP0005+S23.DP0006+S23.DP0007+S23.DP0008+S23.DP0009+S23.DP0010+S23.DP0011+S23.DP0012=S23.DP0013</t>
  </si>
  <si>
    <t xml:space="preserve">Validate the total exposures guaranteed by ultimate guarantor Sovereign </t>
  </si>
  <si>
    <t>S23.DP0014+S23.DP0015+S23.DP0016+S23.DP0017+S23.DP0018+S23.DP0019+S23.DP0020+S23.DP0021+S23.DP0022+S23.DP0023+S23.DP0024+S23.DP0025=S23.DP0026</t>
  </si>
  <si>
    <t xml:space="preserve">Validate the total exposures guaranteed by ultimate guarantor PSEs </t>
  </si>
  <si>
    <t>S23.DP0027+S23.DP0028+S23.DP0029+S23.DP0030+S23.DP0031+S23.DP0032+S23.DP0033+S23.DP0034+S23.DP0035+S23.DP0036+S23.DP0037+S23.DP0038=S23.DP0039</t>
  </si>
  <si>
    <t xml:space="preserve">Validate the total exposures guaranteed by ultimate guarantor Bank </t>
  </si>
  <si>
    <t>S23.DP0040+S23.DP0041+S23.DP0042+S23.DP0043+S23.DP0044+S23.DP0045+S23.DP0046+S23.DP0047+S23.DP0048+S23.DP0049+S23.DP0050+S23.DP0051=S23.DP0052</t>
  </si>
  <si>
    <t xml:space="preserve">Validate the total exposures guaranteed by ultimate guarantor Securities Firms </t>
  </si>
  <si>
    <t>S23.DP0053+S23.DP0054+S23.DP0055+S23.DP0056+S23.DP0057+S23.DP0058+S23.DP0059+S23.DP0060+S23.DP0061+S23.DP0062+S23.DP0063+S23.DP0064=S23.DP0065</t>
  </si>
  <si>
    <t xml:space="preserve">Validate the total exposures guaranteed by ultimate guarantor Corporate  </t>
  </si>
  <si>
    <t>S23.DP0066+S23.DP0067+S23.DP0068+S23.DP0069+S23.DP0070+S23.DP0071+S23.DP0072+S23.DP0073+S23.DP0074+S23.DP0075+S23.DP0076+S23.DP0077=S23.DP0078</t>
  </si>
  <si>
    <t xml:space="preserve">Validate the total exposures guaranteed by ultimate guarantor Other entities  </t>
  </si>
  <si>
    <t>S23.DP0079+S23.DP0080+S23.DP0081+S23.DP0082+S23.DP0083+S23.DP0084+S23.DP0085+S23.DP0086+S23.DP0087+S23.DP0088+S23.DP0089+S23.DP0090=S23.DP0091</t>
  </si>
  <si>
    <t xml:space="preserve">Validate the total exposures not guaranteed   </t>
  </si>
  <si>
    <t>S23.DP0092+S23.DP0093+S23.DP0094+S23.DP0095+S23.DP0096+S23.DP0097+S23.DP0098+S23.DP0099+S23.DP0100+S23.DP0101+S23.DP0102+S23.DP0103=S23.DP0104</t>
  </si>
  <si>
    <t xml:space="preserve">Validate the Pre-CRM Exposure by Original Obligor for Sovereign </t>
  </si>
  <si>
    <t xml:space="preserve">Validate the Pre-CRM Exposure by Original Obligor for PSEs </t>
  </si>
  <si>
    <t>S23.DP0002=S06.DP0220</t>
  </si>
  <si>
    <t xml:space="preserve">Validate the Pre-CRM Exposure by Original Obligor for MDBs </t>
  </si>
  <si>
    <t>S23.DP0003=S07.DP0220</t>
  </si>
  <si>
    <t xml:space="preserve">Validate the Pre-CRM Exposure by Original Obligor for Bank &amp; Sec. Firms LT </t>
  </si>
  <si>
    <t xml:space="preserve">Validate the Pre-CRM Exposure by Original Obligor for Bank &amp; Sec. Firms ST </t>
  </si>
  <si>
    <t xml:space="preserve">Validate the Pre-CRM Exposure by Original Obligor for Corp &amp; Sec. Firms LT </t>
  </si>
  <si>
    <t xml:space="preserve">Validate the Pre-CRM Exposure by Original Obligor for Corp &amp; Sec. Firms ST </t>
  </si>
  <si>
    <t xml:space="preserve">Validate the Pre-CRM Exposure by Original Obligor for Commercial Real Estate </t>
  </si>
  <si>
    <t xml:space="preserve">Validate the Pre-CRM Exposure by Original Obligor for Other Retail </t>
  </si>
  <si>
    <t xml:space="preserve">Validate the Pre-CRM Exposure by Original Obligor for SBE Other Retail </t>
  </si>
  <si>
    <t>Validate the Pre-CRM Exposure by Original Obligor for Trading Book</t>
  </si>
  <si>
    <t xml:space="preserve">Validate the total exposures not guaranteed for Sovereign   </t>
  </si>
  <si>
    <t>S23.DP0001-(S23.DP0014+S23.DP0027+S23.DP0040+S23.DP0053+S23.DP0066+S23.DP0079)=S23.DP0092</t>
  </si>
  <si>
    <t>Validate the total exposures not guaranteed for PSEs</t>
  </si>
  <si>
    <t>S23.DP0002-(S23.DP0015+S23.DP0028+S23.DP0041+S23.DP0054+S23.DP0067+S23.DP0080)=S23.DP0093</t>
  </si>
  <si>
    <t xml:space="preserve">Validate the total exposures not guaranteed for MDBs   </t>
  </si>
  <si>
    <t>S23.DP0003-(S23.DP0016+S23.DP0029+S23.DP0042+S23.DP0055+S23.DP0068+S23.DP0081)=S23.DP0094</t>
  </si>
  <si>
    <t xml:space="preserve">Validate the total exposures not guaranteed for Bank &amp; Sec. Firms LT   </t>
  </si>
  <si>
    <t>S23.DP0004-(S23.DP0017+S23.DP0030+S23.DP0043+S23.DP0056+S23.DP0069+S23.DP0082)=S23.DP0095</t>
  </si>
  <si>
    <t xml:space="preserve">Validate the total exposures not guaranteed for Bank &amp; Sec. Firms ST   </t>
  </si>
  <si>
    <t>S23.DP0005-(S23.DP0018+S23.DP0031+S23.DP0044+S23.DP0057+S23.DP0070+S23.DP0083)=S23.DP0096</t>
  </si>
  <si>
    <t xml:space="preserve">Validate the total exposures not guaranteed for Corp &amp; Sec. Firms LT   </t>
  </si>
  <si>
    <t>S23.DP0006-(S23.DP0019+S23.DP0032+S23.DP0045+S23.DP0058+S23.DP0071+S23.DP0084)=S23.DP0097</t>
  </si>
  <si>
    <t xml:space="preserve">Validate the total exposures not guaranteed for Corp &amp; Sec. Firms ST   </t>
  </si>
  <si>
    <t>S23.DP0007-(S23.DP0020+S23.DP0033+S23.DP0046+S23.DP0059+S23.DP0072+S23.DP0085)=S23.DP0098</t>
  </si>
  <si>
    <t xml:space="preserve">Validate the total exposures not guaranteed for Commercial Real Estate   </t>
  </si>
  <si>
    <t>S23.DP0009-(S23.DP0022+S23.DP0035+S23.DP0048+S23.DP0061+S23.DP0074+S23.DP0087)=S23.DP0100</t>
  </si>
  <si>
    <t xml:space="preserve">Validate the total exposures not guaranteed for Other Retail   </t>
  </si>
  <si>
    <t>S23.DP0010-(S23.DP0023+S23.DP0036+S23.DP0049+S23.DP0062+S23.DP0075+S23.DP0088)=S23.DP0101</t>
  </si>
  <si>
    <t>S23.DP0011-(S23.DP0024+S23.DP0037+S23.DP0050+S23.DP0063+S23.DP0076+S23.DP0089)=S23.DP0102</t>
  </si>
  <si>
    <t>Validate the total exposures not guaranteed for Trading Book</t>
  </si>
  <si>
    <t>S23.DP0012-(S23.DP0025+S23.DP0038+S23.DP0051+S23.DP0064+S23.DP0077+S23.DP0090)=S23.DP0103</t>
  </si>
  <si>
    <t>Validate the total exposures not guaranteed</t>
  </si>
  <si>
    <t>S23.DP0013-(S23.DP0026+S23.DP0039+S23.DP0052+S23.DP0065+S23.DP0078+S23.DP0091)=S23.DP0104</t>
  </si>
  <si>
    <t>Schedule 24</t>
  </si>
  <si>
    <t>Validate the balance sheet items falling under - Gross exposure before credit risk mitigation - Drawn - Sovereign</t>
  </si>
  <si>
    <t>Validate the balance sheet items falling under - Gross exposure before credit risk mitigation - Drawn - PSEs</t>
  </si>
  <si>
    <t>Validate the balance sheet items falling under - Gross exposure before credit risk mitigation - Drawn - MDBs</t>
  </si>
  <si>
    <t>Validate the balance sheet items falling under - Gross exposure before credit risk mitigation - Drawn -- Bank &amp; Sec. Firms LT</t>
  </si>
  <si>
    <t>S08.DP0005=S24.DP0004</t>
  </si>
  <si>
    <t>Validate the balance sheet items falling under - Gross exposure before credit risk mitigation - Drawn - Bank &amp; Sec. Firms ST</t>
  </si>
  <si>
    <t>S08A.DP0005=S24.DP0005</t>
  </si>
  <si>
    <t>Validate the balance sheet items falling under - Gross exposure before credit risk mitigation - Drawn - Corp &amp; Sec. Firms LT</t>
  </si>
  <si>
    <t>S09.DP0005=S24.DP0006</t>
  </si>
  <si>
    <t>Validate the balance sheet items falling under - Gross exposure before credit risk mitigation - Drawn - Corp &amp; Sec. Firms ST</t>
  </si>
  <si>
    <t>S09A.DP0005=S24.DP0007</t>
  </si>
  <si>
    <t>Validate the balance sheet items falling under - Gross exposure before credit risk mitigation - Drawn - Commercial Real Estate</t>
  </si>
  <si>
    <t>S10.DP0004=S24.DP0008</t>
  </si>
  <si>
    <t>S11.DP0005=S24.DP0009</t>
  </si>
  <si>
    <t>Validate the balance sheet items falling under - Gross exposure before credit risk mitigation - Drawn - Other Retail</t>
  </si>
  <si>
    <t>S12.DP0005=S24.DP0010</t>
  </si>
  <si>
    <t>S13.DP0005=S24.DP0011</t>
  </si>
  <si>
    <t>Validate the balance sheet items falling under - Gross exposure before credit risk mitigation - Drawn - Private Equity</t>
  </si>
  <si>
    <t>S14.DP0002=S24.DP0012</t>
  </si>
  <si>
    <t>Validate the balance sheet items falling under - Gross exposure before credit risk mitigation - Drawn - Securitization-related assets</t>
  </si>
  <si>
    <t>S20.DP0009+S20.DP0010=S24.DP0013</t>
  </si>
  <si>
    <t>Validate subtotal of the gross exposure before credit risk mitigation for the drawn portion</t>
  </si>
  <si>
    <t>Validate the balance sheet items falling under - Gross exposure before credit risk mitigation - Repo-style transactions - Sovereign</t>
  </si>
  <si>
    <t>Validate the balance sheet items falling under - Gross exposure before credit risk mitigation - Repo-style transactions - PSEs</t>
  </si>
  <si>
    <t>Validate the balance sheet items falling under - Gross exposure before credit risk mitigation - Repo-style transactions - MDBs</t>
  </si>
  <si>
    <t>Validate the balance sheet items falling under - Gross exposure before credit risk mitigation - Repo-style transactions -- Bank &amp; Sec. Firms LT</t>
  </si>
  <si>
    <t>Validate the balance sheet items falling under - Gross exposure before credit risk mitigation - Repo-style transactions - Bank &amp; Sec. Firms ST</t>
  </si>
  <si>
    <t>Validate the balance sheet items falling under - Gross exposure before credit risk mitigation - Repo-style transactions - Corp &amp; Sec. Firms LT</t>
  </si>
  <si>
    <t>Validate the balance sheet items falling under - Gross exposure before credit risk mitigation - Repo-style transactions - Corp &amp; Sec. Firms ST</t>
  </si>
  <si>
    <t>Validate subtotal of the gross exposure before credit risk mitigation for the repo-style transactions</t>
  </si>
  <si>
    <t>Validate subtotal of the gross exposure before credit risk mitigation for the drawn portion and repo-style transactions</t>
  </si>
  <si>
    <t>Validate subtotal of the specific provision</t>
  </si>
  <si>
    <t>Validate the total assets subject to credit risk for gross exposure before credit risk mitigation for the drawn portion</t>
  </si>
  <si>
    <t>Validate the total assets subject to credit risk for gross exposure before credit risk mitigation for the repo-style transactions</t>
  </si>
  <si>
    <t>Validate the total assets subject to credit risk for gross exposure before credit risk mitigation for the drawn portion and repo-style transactions</t>
  </si>
  <si>
    <t>Validate the total assets subject to credit risk specific provision</t>
  </si>
  <si>
    <t>Validate the total gross exposure before credit risk mitigation for Sovereign</t>
  </si>
  <si>
    <t>Validate the total gross exposure before credit risk mitigation for PSEs</t>
  </si>
  <si>
    <t>Validate the total gross exposure before credit risk mitigation for MDBs</t>
  </si>
  <si>
    <t>Validate the total gross exposure before credit risk mitigation for Bank &amp; Sec. Firms LT</t>
  </si>
  <si>
    <t>Validate the total gross exposure before credit risk mitigation for Bank &amp; Sec. Firms ST</t>
  </si>
  <si>
    <t>Validate the total gross exposure before credit risk mitigation for Corp &amp; Sec. Firms LT</t>
  </si>
  <si>
    <t>Validate the total gross exposure before credit risk mitigation for Corp &amp; Sec. Firms ST</t>
  </si>
  <si>
    <t>Validate the total gross exposure before credit risk mitigation for Commercial Real Estate</t>
  </si>
  <si>
    <t>Validate the total gross exposure before credit risk mitigation for Other Retail</t>
  </si>
  <si>
    <t>Validate the total gross exposure before credit risk mitigation for SBE Other Retail</t>
  </si>
  <si>
    <t>Validate the total gross exposure before credit risk mitigation for Private Equity</t>
  </si>
  <si>
    <t>Validate the total gross exposure before credit risk mitigation for Securitization-related assets</t>
  </si>
  <si>
    <t xml:space="preserve">Validate the subtotal gross exposure before credit risk mitigation </t>
  </si>
  <si>
    <t xml:space="preserve">Validate the total gross exposure before credit risk mitigation for exposures related to liabilities and non-cash repo-style transactions included above </t>
  </si>
  <si>
    <t xml:space="preserve">Validate the total gross exposure before credit risk mitigation for total assets subject to credit risk </t>
  </si>
  <si>
    <t xml:space="preserve">Validate the specific provision for Sovereign from Allowance schedule </t>
  </si>
  <si>
    <t xml:space="preserve">Validate the specific provision for PSEs from Allowance schedule </t>
  </si>
  <si>
    <t xml:space="preserve">Validate the specific provision for MDBs from Allowance schedule </t>
  </si>
  <si>
    <t xml:space="preserve">Validate the specific provision for Bank &amp; Sec. Firms LT from Allowance schedule </t>
  </si>
  <si>
    <t xml:space="preserve">Validate the specific provision for Bank &amp; Sec. Firms ST from Allowance schedule </t>
  </si>
  <si>
    <t xml:space="preserve">Validate the specific provision for Corp &amp; Sec. Firms LT from Allowance schedule </t>
  </si>
  <si>
    <t xml:space="preserve">Validate the specific provision for Corp &amp; Sec. Firms ST from Allowance schedule </t>
  </si>
  <si>
    <t xml:space="preserve">Validate the specific provision for Commercial Real Estate from Allowance schedule </t>
  </si>
  <si>
    <t xml:space="preserve">Validate the specific provision for Other Retail from Allowance schedule </t>
  </si>
  <si>
    <t xml:space="preserve">Validate the specific provision for Sovereign from Sovereign schedule </t>
  </si>
  <si>
    <t xml:space="preserve">Validate the specific provision for PSEs from PSEs schedule </t>
  </si>
  <si>
    <t xml:space="preserve">Validate the specific provision for MDBs from MDBs schedule </t>
  </si>
  <si>
    <t xml:space="preserve">Validate the specific provision for Bank &amp; Sec. Firms LT from Bank &amp; Sec. Firms LT schedule </t>
  </si>
  <si>
    <t xml:space="preserve">Validate the specific provision for Bank &amp; Sec. Firms ST from Bank &amp; Sec. Firms ST schedule </t>
  </si>
  <si>
    <t xml:space="preserve">Validate the specific provision for Corp &amp; Sec. Firms LT from Corp &amp; Sec. Firms LT schedule </t>
  </si>
  <si>
    <t xml:space="preserve">Validate the specific provision for Corp &amp; Sec. Firms ST from Corp &amp; Sec. Firms ST schedule </t>
  </si>
  <si>
    <t xml:space="preserve">Validate the specific provision for Commercial Real Estate from Commercial Real Estate schedule </t>
  </si>
  <si>
    <t xml:space="preserve">Validate the specific provision for Other Retail from Other Retail schedule </t>
  </si>
  <si>
    <t xml:space="preserve">Validate the specific provision for SBE Other Retail from SBE Other Retail schedule </t>
  </si>
  <si>
    <t>Validate the specific provision for Equities from Private Equity schedule</t>
  </si>
  <si>
    <t>Validate the specific provision for Securitizations from Securitizations schedule</t>
  </si>
  <si>
    <t>(S16.DP0159-S16.DP0160)+(S16.DP0207-S16.DP0214)=S24.DP0058</t>
  </si>
  <si>
    <t>Validate the total assets subject to market risk for gross exposure before credit risk mitigation for the drawn portion</t>
  </si>
  <si>
    <t>Validate the total assets subject to market risk for gross exposure before credit risk mitigation for the repo-style transactions</t>
  </si>
  <si>
    <t>Validate the total assets subject to market risk for gross exposure before credit risk mitigation for the drawn portion and repo-style transactions</t>
  </si>
  <si>
    <t>Validate the total gross exposure before credit risk mitigation for Deposits with regulated financial institutions</t>
  </si>
  <si>
    <t>Validate the total gross exposure before credit risk mitigation for Debt securities</t>
  </si>
  <si>
    <t>Validate the total gross exposure before credit risk mitigation for Equity securities</t>
  </si>
  <si>
    <t>Validate the total gross exposure before credit risk mitigation for Other assets subject to specific market risk</t>
  </si>
  <si>
    <t>Validate the total gross exposure before credit risk mitigation for Total assets subject to specific market risk</t>
  </si>
  <si>
    <t>S24.DP0087=S24.DP0092</t>
  </si>
  <si>
    <t>S24.DP0088=S24.DP0093</t>
  </si>
  <si>
    <t>S24.DP0089=S24.DP0094</t>
  </si>
  <si>
    <t>Validate the total gross exposure before credit risk mitigation for Trading book repo-style transactions (assets)</t>
  </si>
  <si>
    <t>Validate Total ''on-balance sheet'' assets for purposes of capital ratios for the gross exposure before credit risk mitigation for the drawn portion</t>
  </si>
  <si>
    <t>Validate Total ''on-balance sheet'' assets for purposes of capital ratios for the gross exposure before credit risk mitigation for repo-style transactions</t>
  </si>
  <si>
    <t xml:space="preserve">Validate Total ''on-balance sheet'' assets for purposes of capital ratios for the gross exposure before credit risk mitigation </t>
  </si>
  <si>
    <t>Validate the total securitization-related assets not recognized for capital ratio calculations but consolidated for balance sheet purposes</t>
  </si>
  <si>
    <t>Validate the total per consolidated balance sheet</t>
  </si>
  <si>
    <t>FALSE COUNT</t>
  </si>
  <si>
    <t>DATE</t>
  </si>
  <si>
    <t>FREQ</t>
  </si>
  <si>
    <t>m</t>
  </si>
  <si>
    <t>SERIESNAME</t>
  </si>
  <si>
    <t>Other investments (including non-consolidated investment participation in other companies)</t>
  </si>
  <si>
    <t>Other Credit Risk Weighted Assets</t>
  </si>
  <si>
    <t>INSERT OTHER CURRENCIES</t>
  </si>
  <si>
    <t>OTH 1</t>
  </si>
  <si>
    <t>OTH 2</t>
  </si>
  <si>
    <t>OTH 3</t>
  </si>
  <si>
    <t>OTH 4</t>
  </si>
  <si>
    <t>OTH 5</t>
  </si>
  <si>
    <t>CB100B2.S01.DP0001</t>
  </si>
  <si>
    <t>CB100B2.S01.DP0002</t>
  </si>
  <si>
    <t>CB100B2.S01.DP0003</t>
  </si>
  <si>
    <t>CB100B2.S01.DP0004</t>
  </si>
  <si>
    <t>CB100B2.S01.DP0005</t>
  </si>
  <si>
    <t>CB100B2.S01.DP0006</t>
  </si>
  <si>
    <t>CB100B2.S01.DP0007</t>
  </si>
  <si>
    <t>CB100B2.S02.DP0001</t>
  </si>
  <si>
    <t>CB100B2.S02.DP0002</t>
  </si>
  <si>
    <t>CB100B2.S02.DP0003</t>
  </si>
  <si>
    <t>CB100B2.S02.DP0004</t>
  </si>
  <si>
    <t>CB100B2.S02.DP0005</t>
  </si>
  <si>
    <t>CB100B2.S02.DP0006</t>
  </si>
  <si>
    <t>CB100B2.S02.DP0007</t>
  </si>
  <si>
    <t>CB100B2.S02.DP0008</t>
  </si>
  <si>
    <t>CB100B2.S02.DP0009</t>
  </si>
  <si>
    <t>CB100B2.S02.DP0010</t>
  </si>
  <si>
    <t>CB100B2.S02.DP0011</t>
  </si>
  <si>
    <t>CB100B2.S02.DP0012</t>
  </si>
  <si>
    <t>CB100B2.S02.DP0013</t>
  </si>
  <si>
    <t>CB100B2.S02.DP0014</t>
  </si>
  <si>
    <t>CB100B2.S02.DP0015</t>
  </si>
  <si>
    <t>CB100B2.S02.DP0016</t>
  </si>
  <si>
    <t>CB100B2.S02.DP0017</t>
  </si>
  <si>
    <t>CB100B2.S02.DP0018</t>
  </si>
  <si>
    <t>CB100B2.S02.DP0019</t>
  </si>
  <si>
    <t>CB100B2.S02.DP0020</t>
  </si>
  <si>
    <t>CB100B2.S02.DP0021</t>
  </si>
  <si>
    <t>CB100B2.S02.DP0022</t>
  </si>
  <si>
    <t>CB100B2.S03.DP0001</t>
  </si>
  <si>
    <t>CB100B2.S03.DP0002</t>
  </si>
  <si>
    <t>CB100B2.S03.DP0003</t>
  </si>
  <si>
    <t>CB100B2.S03.DP0004</t>
  </si>
  <si>
    <t>CB100B2.S03.DP0005</t>
  </si>
  <si>
    <t>CB100B2.S03.DP0006</t>
  </si>
  <si>
    <t>CB100B2.S03.DP0007</t>
  </si>
  <si>
    <t>CB100B2.S03.DP0008</t>
  </si>
  <si>
    <t>CB100B2.S03.DP0009</t>
  </si>
  <si>
    <t>CB100B2.S03.DP0010</t>
  </si>
  <si>
    <t>CB100B2.S03.DP0011</t>
  </si>
  <si>
    <t>CB100B2.S03.DP0012</t>
  </si>
  <si>
    <t>CB100B2.S03.DP0013</t>
  </si>
  <si>
    <t>CB100B2.S03.DP0014</t>
  </si>
  <si>
    <t>CB100B2.S03.DP0015</t>
  </si>
  <si>
    <t>CB100B2.S03.DP0016</t>
  </si>
  <si>
    <t>CB100B2.S03.DP0017</t>
  </si>
  <si>
    <t>CB100B2.S03.DP0018</t>
  </si>
  <si>
    <t>CB100B2.S03.DP0019</t>
  </si>
  <si>
    <t>CB100B2.S03.DP0020</t>
  </si>
  <si>
    <t>CB100B2.S03.DP0021</t>
  </si>
  <si>
    <t>CB100B2.S03.DP0022</t>
  </si>
  <si>
    <t>CB100B2.S03.DP0023</t>
  </si>
  <si>
    <t>CB100B2.S03.DP0024</t>
  </si>
  <si>
    <t>CB100B2.S03.DP0025</t>
  </si>
  <si>
    <t>CB100B2.S03.DP0026</t>
  </si>
  <si>
    <t>CB100B2.S03.DP0027</t>
  </si>
  <si>
    <t>CB100B2.S03.DP0028</t>
  </si>
  <si>
    <t>CB100B2.S03.DP0029</t>
  </si>
  <si>
    <t>CB100B2.S03.DP0030</t>
  </si>
  <si>
    <t>CB100B2.S03.DP0031</t>
  </si>
  <si>
    <t>CB100B2.S03.DP0032</t>
  </si>
  <si>
    <t>CB100B2.S03.DP0033</t>
  </si>
  <si>
    <t>CB100B2.S03.DP0034</t>
  </si>
  <si>
    <t>CB100B2.S03.DP0035</t>
  </si>
  <si>
    <t>CB100B2.S03.DP0036</t>
  </si>
  <si>
    <t>CB100B2.S03.DP0037</t>
  </si>
  <si>
    <t>CB100B2.S03.DP0038</t>
  </si>
  <si>
    <t>CB100B2.S03.DP0039</t>
  </si>
  <si>
    <t>CB100B2.S03.DP0040</t>
  </si>
  <si>
    <t>CB100B2.S03.DP0041</t>
  </si>
  <si>
    <t>CB100B2.S03.DP0042</t>
  </si>
  <si>
    <t>CB100B2.S03.DP0043</t>
  </si>
  <si>
    <t>CB100B2.S03.DP0044</t>
  </si>
  <si>
    <t>CB100B2.S03.DP0045</t>
  </si>
  <si>
    <t>CB100B2.S03.DP0046</t>
  </si>
  <si>
    <t>CB100B2.S03.DP0047</t>
  </si>
  <si>
    <t>CB100B2.S03.DP0048</t>
  </si>
  <si>
    <t>CB100B2.S03.DP0049</t>
  </si>
  <si>
    <t>CB100B2.S03.DP0050</t>
  </si>
  <si>
    <t>CB100B2.S03.DP0051</t>
  </si>
  <si>
    <t>CB100B2.S03.DP0052</t>
  </si>
  <si>
    <t>CB100B2.S03.DP0053</t>
  </si>
  <si>
    <t>CB100B2.S03.DP0054</t>
  </si>
  <si>
    <t>CB100B2.S03.DP0055</t>
  </si>
  <si>
    <t>CB100B2.S03.DP0056</t>
  </si>
  <si>
    <t>CB100B2.S03.DP0057</t>
  </si>
  <si>
    <t>CB100B2.S03.DP0058</t>
  </si>
  <si>
    <t>CB100B2.S03.DP0059</t>
  </si>
  <si>
    <t>CB100B2.S03.DP0060</t>
  </si>
  <si>
    <t>CB100B2.S03.DP0061</t>
  </si>
  <si>
    <t>CB100B2.S03.DP0062</t>
  </si>
  <si>
    <t>CB100B2.S03.DP0063</t>
  </si>
  <si>
    <t>CB100B2.S03.DP0064</t>
  </si>
  <si>
    <t>CB100B2.S03.DP0065</t>
  </si>
  <si>
    <t>CB100B2.S03.DP0066</t>
  </si>
  <si>
    <t>CB100B2.S03.DP0067</t>
  </si>
  <si>
    <t>CB100B2.S03.DP0068</t>
  </si>
  <si>
    <t>CB100B2.S03.DP0069</t>
  </si>
  <si>
    <t>CB100B2.S03.DP0070</t>
  </si>
  <si>
    <t>CB100B2.S03.DP0071</t>
  </si>
  <si>
    <t>CB100B2.S03.DP0072</t>
  </si>
  <si>
    <t>CB100B2.S03.DP0073</t>
  </si>
  <si>
    <t>CB100B2.S03.DP0074</t>
  </si>
  <si>
    <t>CB100B2.S03.DP0075</t>
  </si>
  <si>
    <t>CB100B2.S04.DP0001</t>
  </si>
  <si>
    <t>CB100B2.S04.DP0002</t>
  </si>
  <si>
    <t>CB100B2.S04.DP0003</t>
  </si>
  <si>
    <t>CB100B2.S04.DP0004</t>
  </si>
  <si>
    <t>CB100B2.S04.DP0005</t>
  </si>
  <si>
    <t>CB100B2.S04.DP0006</t>
  </si>
  <si>
    <t>CB100B2.S04.DP0007</t>
  </si>
  <si>
    <t>CB100B2.S04.DP0008</t>
  </si>
  <si>
    <t>CB100B2.S04.DP0009</t>
  </si>
  <si>
    <t>CB100B2.S04.DP0010</t>
  </si>
  <si>
    <t>CB100B2.S04.DP0011</t>
  </si>
  <si>
    <t>CB100B2.S04.DP0012</t>
  </si>
  <si>
    <t>CB100B2.S04.DP0013</t>
  </si>
  <si>
    <t>CB100B2.S04.DP0014</t>
  </si>
  <si>
    <t>CB100B2.S04.DP0015</t>
  </si>
  <si>
    <t>CB100B2.S04.DP0016</t>
  </si>
  <si>
    <t>CB100B2.S04.DP0017</t>
  </si>
  <si>
    <t>CB100B2.S04.DP0018</t>
  </si>
  <si>
    <t>CB100B2.S04.DP0019</t>
  </si>
  <si>
    <t>CB100B2.S04.DP0020</t>
  </si>
  <si>
    <t>CB100B2.S04.DP0021</t>
  </si>
  <si>
    <t>CB100B2.S04.DP0022</t>
  </si>
  <si>
    <t>CB100B2.S04.DP0023</t>
  </si>
  <si>
    <t>CB100B2.S04.DP0024</t>
  </si>
  <si>
    <t>CB100B2.S04.DP0025</t>
  </si>
  <si>
    <t>CB100B2.S04.DP0026</t>
  </si>
  <si>
    <t>CB100B2.S04.DP0027</t>
  </si>
  <si>
    <t>CB100B2.S04.DP0028</t>
  </si>
  <si>
    <t>CB100B2.S04.DP0029</t>
  </si>
  <si>
    <t>CB100B2.S04.DP0030</t>
  </si>
  <si>
    <t>CB100B2.S04.DP0031</t>
  </si>
  <si>
    <t>CB100B2.S04.DP0032</t>
  </si>
  <si>
    <t>CB100B2.S04.DP0033</t>
  </si>
  <si>
    <t>CB100B2.S04.DP0034</t>
  </si>
  <si>
    <t>CB100B2.S04.DP0035</t>
  </si>
  <si>
    <t>CB100B2.S04.DP0036</t>
  </si>
  <si>
    <t>CB100B2.S04.DP0037</t>
  </si>
  <si>
    <t>CB100B2.S04.DP0038</t>
  </si>
  <si>
    <t>CB100B2.S04.DP0039</t>
  </si>
  <si>
    <t>CB100B2.S04.DP0040</t>
  </si>
  <si>
    <t>CB100B2.S04.DP0041</t>
  </si>
  <si>
    <t>CB100B2.S04.DP0042</t>
  </si>
  <si>
    <t>CB100B2.S04.DP0043</t>
  </si>
  <si>
    <t>CB100B2.S04.DP0044</t>
  </si>
  <si>
    <t>CB100B2.S04.DP0045</t>
  </si>
  <si>
    <t>CB100B2.S04.DP0046</t>
  </si>
  <si>
    <t>CB100B2.S04.DP0047</t>
  </si>
  <si>
    <t>CB100B2.S04.DP0048</t>
  </si>
  <si>
    <t>CB100B2.S04.DP0049</t>
  </si>
  <si>
    <t>CB100B2.S04.DP0050</t>
  </si>
  <si>
    <t>CB100B2.S04.DP0051</t>
  </si>
  <si>
    <t>CB100B2.S04.DP0052</t>
  </si>
  <si>
    <t>CB100B2.S04.DP0053</t>
  </si>
  <si>
    <t>CB100B2.S04.DP0054</t>
  </si>
  <si>
    <t>CB100B2.S04.DP0055</t>
  </si>
  <si>
    <t>CB100B2.S04.DP0056</t>
  </si>
  <si>
    <t>CB100B2.S04.DP0057</t>
  </si>
  <si>
    <t>CB100B2.S04.DP0058</t>
  </si>
  <si>
    <t>CB100B2.S04.DP0059</t>
  </si>
  <si>
    <t>CB100B2.S04.DP0060</t>
  </si>
  <si>
    <t>CB100B2.S04.DP0061</t>
  </si>
  <si>
    <t>CB100B2.S04.DP0062</t>
  </si>
  <si>
    <t>CB100B2.S04.DP0063</t>
  </si>
  <si>
    <t>CB100B2.S05.DP0001</t>
  </si>
  <si>
    <t>CB100B2.S05.DP0002</t>
  </si>
  <si>
    <t>CB100B2.S05.DP0003</t>
  </si>
  <si>
    <t>CB100B2.S05.DP0004</t>
  </si>
  <si>
    <t>CB100B2.S05.DP0005</t>
  </si>
  <si>
    <t>CB100B2.S05.DP0006</t>
  </si>
  <si>
    <t>CB100B2.S05.DP0007</t>
  </si>
  <si>
    <t>CB100B2.S05.DP0008</t>
  </si>
  <si>
    <t>CB100B2.S05.DP0009</t>
  </si>
  <si>
    <t>CB100B2.S05.DP0010</t>
  </si>
  <si>
    <t>CB100B2.S05.DP0011</t>
  </si>
  <si>
    <t>CB100B2.S05.DP0012</t>
  </si>
  <si>
    <t>CB100B2.S05.DP0013</t>
  </si>
  <si>
    <t>CB100B2.S05.DP0014</t>
  </si>
  <si>
    <t>CB100B2.S05.DP0015</t>
  </si>
  <si>
    <t>CB100B2.S05.DP0016</t>
  </si>
  <si>
    <t>CB100B2.S05.DP0017</t>
  </si>
  <si>
    <t>CB100B2.S05.DP0018</t>
  </si>
  <si>
    <t>CB100B2.S05.DP0019</t>
  </si>
  <si>
    <t>CB100B2.S05.DP0020</t>
  </si>
  <si>
    <t>CB100B2.S05.DP0021</t>
  </si>
  <si>
    <t>CB100B2.S05.DP0022</t>
  </si>
  <si>
    <t>CB100B2.S05.DP0023</t>
  </si>
  <si>
    <t>CB100B2.S05.DP0024</t>
  </si>
  <si>
    <t>CB100B2.S05.DP0025</t>
  </si>
  <si>
    <t>CB100B2.S05.DP0026</t>
  </si>
  <si>
    <t>CB100B2.S05.DP0027</t>
  </si>
  <si>
    <t>CB100B2.S05.DP0028</t>
  </si>
  <si>
    <t>CB100B2.S05.DP0029</t>
  </si>
  <si>
    <t>CB100B2.S05.DP0030</t>
  </si>
  <si>
    <t>CB100B2.S05.DP0031</t>
  </si>
  <si>
    <t>CB100B2.S05.DP0032</t>
  </si>
  <si>
    <t>CB100B2.S05.DP0033</t>
  </si>
  <si>
    <t>CB100B2.S05.DP0034</t>
  </si>
  <si>
    <t>CB100B2.S05.DP0035</t>
  </si>
  <si>
    <t>CB100B2.S05.DP0036</t>
  </si>
  <si>
    <t>CB100B2.S05.DP0037</t>
  </si>
  <si>
    <t>CB100B2.S05.DP0038</t>
  </si>
  <si>
    <t>CB100B2.S05.DP0039</t>
  </si>
  <si>
    <t>CB100B2.S05.DP0040</t>
  </si>
  <si>
    <t>CB100B2.S05.DP0041</t>
  </si>
  <si>
    <t>CB100B2.S05.DP0042</t>
  </si>
  <si>
    <t>CB100B2.S05.DP0043</t>
  </si>
  <si>
    <t>CB100B2.S05.DP0044</t>
  </si>
  <si>
    <t>CB100B2.S05.DP0045</t>
  </si>
  <si>
    <t>CB100B2.S05.DP0046</t>
  </si>
  <si>
    <t>CB100B2.S05.DP0047</t>
  </si>
  <si>
    <t>CB100B2.S05.DP0048</t>
  </si>
  <si>
    <t>CB100B2.S05.DP0049</t>
  </si>
  <si>
    <t>CB100B2.S05.DP0050</t>
  </si>
  <si>
    <t>CB100B2.S05.DP0051</t>
  </si>
  <si>
    <t>CB100B2.S05.DP0052</t>
  </si>
  <si>
    <t>CB100B2.S05.DP0053</t>
  </si>
  <si>
    <t>CB100B2.S05.DP0054</t>
  </si>
  <si>
    <t>CB100B2.S05.DP0055</t>
  </si>
  <si>
    <t>CB100B2.S05.DP0056</t>
  </si>
  <si>
    <t>CB100B2.S05.DP0057</t>
  </si>
  <si>
    <t>CB100B2.S05.DP0058</t>
  </si>
  <si>
    <t>CB100B2.S05.DP0059</t>
  </si>
  <si>
    <t>CB100B2.S05.DP0060</t>
  </si>
  <si>
    <t>CB100B2.S05.DP0061</t>
  </si>
  <si>
    <t>CB100B2.S05.DP0062</t>
  </si>
  <si>
    <t>CB100B2.S05.DP0063</t>
  </si>
  <si>
    <t>CB100B2.S05.DP0064</t>
  </si>
  <si>
    <t>CB100B2.S05.DP0065</t>
  </si>
  <si>
    <t>CB100B2.S05.DP0066</t>
  </si>
  <si>
    <t>CB100B2.S05.DP0067</t>
  </si>
  <si>
    <t>CB100B2.S05.DP0068</t>
  </si>
  <si>
    <t>CB100B2.S05.DP0069</t>
  </si>
  <si>
    <t>CB100B2.S05.DP0070</t>
  </si>
  <si>
    <t>CB100B2.S05.DP0071</t>
  </si>
  <si>
    <t>CB100B2.S05.DP0072</t>
  </si>
  <si>
    <t>CB100B2.S05.DP0073</t>
  </si>
  <si>
    <t>CB100B2.S05.DP0074</t>
  </si>
  <si>
    <t>CB100B2.S05.DP0075</t>
  </si>
  <si>
    <t>CB100B2.S05.DP0076</t>
  </si>
  <si>
    <t>CB100B2.S05.DP0077</t>
  </si>
  <si>
    <t>CB100B2.S05.DP0078</t>
  </si>
  <si>
    <t>CB100B2.S05.DP0079</t>
  </si>
  <si>
    <t>CB100B2.S05.DP0080</t>
  </si>
  <si>
    <t>CB100B2.S05.DP0081</t>
  </si>
  <si>
    <t>CB100B2.S05.DP0082</t>
  </si>
  <si>
    <t>CB100B2.S05.DP0083</t>
  </si>
  <si>
    <t>CB100B2.S05.DP0084</t>
  </si>
  <si>
    <t>CB100B2.S05.DP0085</t>
  </si>
  <si>
    <t>CB100B2.S05.DP0086</t>
  </si>
  <si>
    <t>CB100B2.S05.DP0087</t>
  </si>
  <si>
    <t>CB100B2.S05.DP0088</t>
  </si>
  <si>
    <t>CB100B2.S05.DP0089</t>
  </si>
  <si>
    <t>CB100B2.S05.DP0090</t>
  </si>
  <si>
    <t>CB100B2.S05.DP0091</t>
  </si>
  <si>
    <t>CB100B2.S05.DP0092</t>
  </si>
  <si>
    <t>CB100B2.S05.DP0093</t>
  </si>
  <si>
    <t>CB100B2.S05.DP0094</t>
  </si>
  <si>
    <t>CB100B2.S05.DP0095</t>
  </si>
  <si>
    <t>CB100B2.S05.DP0096</t>
  </si>
  <si>
    <t>CB100B2.S05.DP0097</t>
  </si>
  <si>
    <t>CB100B2.S05.DP0098</t>
  </si>
  <si>
    <t>CB100B2.S05.DP0099</t>
  </si>
  <si>
    <t>CB100B2.S05.DP0100</t>
  </si>
  <si>
    <t>CB100B2.S05.DP0101</t>
  </si>
  <si>
    <t>CB100B2.S05.DP0102</t>
  </si>
  <si>
    <t>CB100B2.S05.DP0103</t>
  </si>
  <si>
    <t>CB100B2.S05.DP0104</t>
  </si>
  <si>
    <t>CB100B2.S05.DP0105</t>
  </si>
  <si>
    <t>CB100B2.S05.DP0106</t>
  </si>
  <si>
    <t>CB100B2.S05.DP0107</t>
  </si>
  <si>
    <t>CB100B2.S05.DP0108</t>
  </si>
  <si>
    <t>CB100B2.S05.DP0109</t>
  </si>
  <si>
    <t>CB100B2.S05.DP0110</t>
  </si>
  <si>
    <t>CB100B2.S05.DP0111</t>
  </si>
  <si>
    <t>CB100B2.S05.DP0112</t>
  </si>
  <si>
    <t>CB100B2.S05.DP0113</t>
  </si>
  <si>
    <t>CB100B2.S05.DP0114</t>
  </si>
  <si>
    <t>CB100B2.S05.DP0115</t>
  </si>
  <si>
    <t>CB100B2.S05.DP0116</t>
  </si>
  <si>
    <t>CB100B2.S05.DP0117</t>
  </si>
  <si>
    <t>CB100B2.S05.DP0118</t>
  </si>
  <si>
    <t>CB100B2.S05.DP0119</t>
  </si>
  <si>
    <t>CB100B2.S05.DP0120</t>
  </si>
  <si>
    <t>CB100B2.S05.DP0121</t>
  </si>
  <si>
    <t>CB100B2.S05.DP0122</t>
  </si>
  <si>
    <t>CB100B2.S05.DP0123</t>
  </si>
  <si>
    <t>CB100B2.S05.DP0124</t>
  </si>
  <si>
    <t>CB100B2.S05.DP0125</t>
  </si>
  <si>
    <t>CB100B2.S05.DP0126</t>
  </si>
  <si>
    <t>CB100B2.S05.DP0127</t>
  </si>
  <si>
    <t>CB100B2.S05.DP0128</t>
  </si>
  <si>
    <t>CB100B2.S05.DP0129</t>
  </si>
  <si>
    <t>CB100B2.S05.DP0130</t>
  </si>
  <si>
    <t>CB100B2.S05.DP0131</t>
  </si>
  <si>
    <t>CB100B2.S05.DP0132</t>
  </si>
  <si>
    <t>CB100B2.S05.DP0133</t>
  </si>
  <si>
    <t>CB100B2.S05.DP0134</t>
  </si>
  <si>
    <t>CB100B2.S05.DP0135</t>
  </si>
  <si>
    <t>CB100B2.S05.DP0136</t>
  </si>
  <si>
    <t>CB100B2.S05.DP0137</t>
  </si>
  <si>
    <t>CB100B2.S05.DP0138</t>
  </si>
  <si>
    <t>CB100B2.S05.DP0139</t>
  </si>
  <si>
    <t>CB100B2.S05.DP0140</t>
  </si>
  <si>
    <t>CB100B2.S05.DP0141</t>
  </si>
  <si>
    <t>CB100B2.S05.DP0142</t>
  </si>
  <si>
    <t>CB100B2.S05.DP0143</t>
  </si>
  <si>
    <t>CB100B2.S05.DP0144</t>
  </si>
  <si>
    <t>CB100B2.S05.DP0145</t>
  </si>
  <si>
    <t>CB100B2.S05.DP0146</t>
  </si>
  <si>
    <t>CB100B2.S05.DP0147</t>
  </si>
  <si>
    <t>CB100B2.S05.DP0148</t>
  </si>
  <si>
    <t>CB100B2.S05.DP0149</t>
  </si>
  <si>
    <t>CB100B2.S05.DP0150</t>
  </si>
  <si>
    <t>CB100B2.S05.DP0151</t>
  </si>
  <si>
    <t>CB100B2.S05.DP0152</t>
  </si>
  <si>
    <t>CB100B2.S05.DP0153</t>
  </si>
  <si>
    <t>CB100B2.S05.DP0154</t>
  </si>
  <si>
    <t>CB100B2.S05.DP0155</t>
  </si>
  <si>
    <t>CB100B2.S05.DP0156</t>
  </si>
  <si>
    <t>CB100B2.S05.DP0157</t>
  </si>
  <si>
    <t>CB100B2.S05.DP0158</t>
  </si>
  <si>
    <t>CB100B2.S05.DP0159</t>
  </si>
  <si>
    <t>CB100B2.S05.DP0160</t>
  </si>
  <si>
    <t>CB100B2.S05.DP0161</t>
  </si>
  <si>
    <t>CB100B2.S05.DP0162</t>
  </si>
  <si>
    <t>CB100B2.S05.DP0163</t>
  </si>
  <si>
    <t>CB100B2.S05.DP0164</t>
  </si>
  <si>
    <t>CB100B2.S05.DP0165</t>
  </si>
  <si>
    <t>CB100B2.S05.DP0166</t>
  </si>
  <si>
    <t>CB100B2.S05.DP0167</t>
  </si>
  <si>
    <t>CB100B2.S05.DP0168</t>
  </si>
  <si>
    <t>CB100B2.S05.DP0169</t>
  </si>
  <si>
    <t>CB100B2.S05.DP0170</t>
  </si>
  <si>
    <t>CB100B2.S05.DP0171</t>
  </si>
  <si>
    <t>CB100B2.S05.DP0172</t>
  </si>
  <si>
    <t>CB100B2.S05.DP0173</t>
  </si>
  <si>
    <t>CB100B2.S05.DP0174</t>
  </si>
  <si>
    <t>CB100B2.S05.DP0175</t>
  </si>
  <si>
    <t>CB100B2.S05.DP0176</t>
  </si>
  <si>
    <t>CB100B2.S05.DP0177</t>
  </si>
  <si>
    <t>CB100B2.S05.DP0178</t>
  </si>
  <si>
    <t>CB100B2.S05.DP0179</t>
  </si>
  <si>
    <t>CB100B2.S05.DP0180</t>
  </si>
  <si>
    <t>CB100B2.S05.DP0181</t>
  </si>
  <si>
    <t>CB100B2.S05.DP0182</t>
  </si>
  <si>
    <t>CB100B2.S05.DP0183</t>
  </si>
  <si>
    <t>CB100B2.S05.DP0184</t>
  </si>
  <si>
    <t>CB100B2.S05.DP0185</t>
  </si>
  <si>
    <t>CB100B2.S05.DP0186</t>
  </si>
  <si>
    <t>CB100B2.S05.DP0187</t>
  </si>
  <si>
    <t>CB100B2.S05.DP0188</t>
  </si>
  <si>
    <t>CB100B2.S05.DP0189</t>
  </si>
  <si>
    <t>CB100B2.S05.DP0190</t>
  </si>
  <si>
    <t>CB100B2.S05.DP0191</t>
  </si>
  <si>
    <t>CB100B2.S05.DP0192</t>
  </si>
  <si>
    <t>CB100B2.S05.DP0193</t>
  </si>
  <si>
    <t>CB100B2.S05.DP0194</t>
  </si>
  <si>
    <t>CB100B2.S05.DP0195</t>
  </si>
  <si>
    <t>CB100B2.S05.DP0196</t>
  </si>
  <si>
    <t>CB100B2.S05.DP0197</t>
  </si>
  <si>
    <t>CB100B2.S05.DP0198</t>
  </si>
  <si>
    <t>CB100B2.S05.DP0199</t>
  </si>
  <si>
    <t>CB100B2.S05.DP0200</t>
  </si>
  <si>
    <t>CB100B2.S05.DP0201</t>
  </si>
  <si>
    <t>CB100B2.S05.DP0202</t>
  </si>
  <si>
    <t>CB100B2.S05.DP0203</t>
  </si>
  <si>
    <t>CB100B2.S05.DP0204</t>
  </si>
  <si>
    <t>CB100B2.S05.DP0205</t>
  </si>
  <si>
    <t>CB100B2.S05.DP0206</t>
  </si>
  <si>
    <t>CB100B2.S05.DP0207</t>
  </si>
  <si>
    <t>CB100B2.S05.DP0208</t>
  </si>
  <si>
    <t>CB100B2.S05.DP0209</t>
  </si>
  <si>
    <t>CB100B2.S05.DP0210</t>
  </si>
  <si>
    <t>CB100B2.S05.DP0211</t>
  </si>
  <si>
    <t>CB100B2.S05.DP0212</t>
  </si>
  <si>
    <t>CB100B2.S05.DP0213</t>
  </si>
  <si>
    <t>CB100B2.S05.DP0214</t>
  </si>
  <si>
    <t>CB100B2.S05.DP0215</t>
  </si>
  <si>
    <t>CB100B2.S05.DP0216</t>
  </si>
  <si>
    <t>CB100B2.S05.DP0217</t>
  </si>
  <si>
    <t>CB100B2.S05.DP0218</t>
  </si>
  <si>
    <t>CB100B2.S05.DP0219</t>
  </si>
  <si>
    <t>CB100B2.S05.DP0220</t>
  </si>
  <si>
    <t>CB100B2.S05.DP0221</t>
  </si>
  <si>
    <t>CB100B2.S05.DP0222</t>
  </si>
  <si>
    <t>CB100B2.S05.DP0223</t>
  </si>
  <si>
    <t>CB100B2.S05.DP0224</t>
  </si>
  <si>
    <t>CB100B2.S05.DP0225</t>
  </si>
  <si>
    <t>CB100B2.S05.DP0226</t>
  </si>
  <si>
    <t>CB100B2.S05.DP0227</t>
  </si>
  <si>
    <t>CB100B2.S05.DP0228</t>
  </si>
  <si>
    <t>CB100B2.S05.DP0229</t>
  </si>
  <si>
    <t>CB100B2.S05.DP0230</t>
  </si>
  <si>
    <t>CB100B2.S05.DP0231</t>
  </si>
  <si>
    <t>CB100B2.S05.DP0232</t>
  </si>
  <si>
    <t>CB100B2.S05.DP0233</t>
  </si>
  <si>
    <t>CB100B2.S05.DP0234</t>
  </si>
  <si>
    <t>CB100B2.S05.DP0235</t>
  </si>
  <si>
    <t>CB100B2.S05.DP0236</t>
  </si>
  <si>
    <t>CB100B2.S05.DP0237</t>
  </si>
  <si>
    <t>CB100B2.S05.DP0238</t>
  </si>
  <si>
    <t>CB100B2.S05.DP0239</t>
  </si>
  <si>
    <t>CB100B2.S05.DP0240</t>
  </si>
  <si>
    <t>CB100B2.S05.DP0241</t>
  </si>
  <si>
    <t>CB100B2.S05.DP0242</t>
  </si>
  <si>
    <t>CB100B2.S05.DP0243</t>
  </si>
  <si>
    <t>CB100B2.S05.DP0244</t>
  </si>
  <si>
    <t>CB100B2.S05.DP0245</t>
  </si>
  <si>
    <t>CB100B2.S05.DP0246</t>
  </si>
  <si>
    <t>CB100B2.S05.DP0247</t>
  </si>
  <si>
    <t>CB100B2.S05.DP0248</t>
  </si>
  <si>
    <t>CB100B2.S05.DP0249</t>
  </si>
  <si>
    <t>CB100B2.S05.DP0250</t>
  </si>
  <si>
    <t>CB100B2.S05.DP0251</t>
  </si>
  <si>
    <t>CB100B2.S05.DP0252</t>
  </si>
  <si>
    <t>CB100B2.S05.DP0253</t>
  </si>
  <si>
    <t>CB100B2.S05.DP0254</t>
  </si>
  <si>
    <t>CB100B2.S05.DP0255</t>
  </si>
  <si>
    <t>CB100B2.S05.DP0256</t>
  </si>
  <si>
    <t>CB100B2.S05.DP0257</t>
  </si>
  <si>
    <t>CB100B2.S05.DP0258</t>
  </si>
  <si>
    <t>CB100B2.S05.DP0259</t>
  </si>
  <si>
    <t>CB100B2.S05.DP0260</t>
  </si>
  <si>
    <t>CB100B2.S05.DP0261</t>
  </si>
  <si>
    <t>CB100B2.S05.DP0262</t>
  </si>
  <si>
    <t>CB100B2.S05.DP0263</t>
  </si>
  <si>
    <t>CB100B2.S05.DP0264</t>
  </si>
  <si>
    <t>CB100B2.S05.DP0265</t>
  </si>
  <si>
    <t>CB100B2.S05.DP0266</t>
  </si>
  <si>
    <t>CB100B2.S05.DP0267</t>
  </si>
  <si>
    <t>CB100B2.S05.DP0268</t>
  </si>
  <si>
    <t>CB100B2.S05.DP0269</t>
  </si>
  <si>
    <t>CB100B2.S05.DP0270</t>
  </si>
  <si>
    <t>CB100B2.S05.DP0271</t>
  </si>
  <si>
    <t>CB100B2.S05.DP0272</t>
  </si>
  <si>
    <t>CB100B2.S05.DP0273</t>
  </si>
  <si>
    <t>CB100B2.S05.DP0274</t>
  </si>
  <si>
    <t>CB100B2.S05.DP0275</t>
  </si>
  <si>
    <t>CB100B2.S05.DP0276</t>
  </si>
  <si>
    <t>CB100B2.S05.DP0277</t>
  </si>
  <si>
    <t>CB100B2.S05.DP0278</t>
  </si>
  <si>
    <t>CB100B2.S05.DP0279</t>
  </si>
  <si>
    <t>CB100B2.S05.DP0280</t>
  </si>
  <si>
    <t>CB100B2.S05.DP0281</t>
  </si>
  <si>
    <t>CB100B2.S05.DP0282</t>
  </si>
  <si>
    <t>CB100B2.S05.DP0283</t>
  </si>
  <si>
    <t>CB100B2.S05.DP0284</t>
  </si>
  <si>
    <t>CB100B2.S05.DP0285</t>
  </si>
  <si>
    <t>CB100B2.S05.DP0286</t>
  </si>
  <si>
    <t>CB100B2.S05.DP0287</t>
  </si>
  <si>
    <t>CB100B2.S05.DP0288</t>
  </si>
  <si>
    <t>CB100B2.S05.DP0289</t>
  </si>
  <si>
    <t>CB100B2.S05.DP0290</t>
  </si>
  <si>
    <t>CB100B2.S05.DP0291</t>
  </si>
  <si>
    <t>CB100B2.S05.DP0292</t>
  </si>
  <si>
    <t>CB100B2.S05.DP0293</t>
  </si>
  <si>
    <t>CB100B2.S05.DP0294</t>
  </si>
  <si>
    <t>CB100B2.S05.DP0295</t>
  </si>
  <si>
    <t>CB100B2.S05.DP0296</t>
  </si>
  <si>
    <t>CB100B2.S05.DP0297</t>
  </si>
  <si>
    <t>CB100B2.S05.DP0298</t>
  </si>
  <si>
    <t>CB100B2.S05.DP0299</t>
  </si>
  <si>
    <t>CB100B2.S05.DP0300</t>
  </si>
  <si>
    <t>CB100B2.S05.DP0301</t>
  </si>
  <si>
    <t>CB100B2.S05.DP0302</t>
  </si>
  <si>
    <t>CB100B2.S05.DP0303</t>
  </si>
  <si>
    <t>CB100B2.S05.DP0304</t>
  </si>
  <si>
    <t>CB100B2.S05.DP0305</t>
  </si>
  <si>
    <t>CB100B2.S05.DP0306</t>
  </si>
  <si>
    <t>CB100B2.S05.DP0307</t>
  </si>
  <si>
    <t>CB100B2.S05.DP0308</t>
  </si>
  <si>
    <t>CB100B2.S05.DP0309</t>
  </si>
  <si>
    <t>CB100B2.S05.DP0310</t>
  </si>
  <si>
    <t>CB100B2.S05.DP0311</t>
  </si>
  <si>
    <t>CB100B2.S05.DP0312</t>
  </si>
  <si>
    <t>CB100B2.S05.DP0313</t>
  </si>
  <si>
    <t>CB100B2.S05.DP0314</t>
  </si>
  <si>
    <t>CB100B2.S05.DP0315</t>
  </si>
  <si>
    <t>CB100B2.S05.DP0316</t>
  </si>
  <si>
    <t>CB100B2.S05.DP0317</t>
  </si>
  <si>
    <t>CB100B2.S05.DP0318</t>
  </si>
  <si>
    <t>CB100B2.S05.DP0319</t>
  </si>
  <si>
    <t>CB100B2.S05.DP0320</t>
  </si>
  <si>
    <t>CB100B2.S05.DP0321</t>
  </si>
  <si>
    <t>CB100B2.S05.DP0322</t>
  </si>
  <si>
    <t>CB100B2.S05.DP0323</t>
  </si>
  <si>
    <t>CB100B2.S05.DP0324</t>
  </si>
  <si>
    <t>CB100B2.S05.DP0325</t>
  </si>
  <si>
    <t>CB100B2.S05.DP0326</t>
  </si>
  <si>
    <t>CB100B2.S05.DP0327</t>
  </si>
  <si>
    <t>CB100B2.S05.DP0328</t>
  </si>
  <si>
    <t>CB100B2.S05.DP0329</t>
  </si>
  <si>
    <t>CB100B2.S05.DP0330</t>
  </si>
  <si>
    <t>CB100B2.S05.DP0331</t>
  </si>
  <si>
    <t>CB100B2.S05.DP0332</t>
  </si>
  <si>
    <t>CB100B2.S05.DP0333</t>
  </si>
  <si>
    <t>CB100B2.S05.DP0334</t>
  </si>
  <si>
    <t>CB100B2.S05.DP0335</t>
  </si>
  <si>
    <t>CB100B2.S05.DP0336</t>
  </si>
  <si>
    <t>CB100B2.S05.DP0337</t>
  </si>
  <si>
    <t>CB100B2.S05.DP0338</t>
  </si>
  <si>
    <t>CB100B2.S05.DP0339</t>
  </si>
  <si>
    <t>CB100B2.S05.DP0340</t>
  </si>
  <si>
    <t>CB100B2.S05.DP0341</t>
  </si>
  <si>
    <t>CB100B2.S05.DP0342</t>
  </si>
  <si>
    <t>CB100B2.S05.DP0343</t>
  </si>
  <si>
    <t>CB100B2.S05.DP0344</t>
  </si>
  <si>
    <t>CB100B2.S05.DP0345</t>
  </si>
  <si>
    <t>CB100B2.S05.DP0346</t>
  </si>
  <si>
    <t>CB100B2.S05.DP0347</t>
  </si>
  <si>
    <t>CB100B2.S05.DP0348</t>
  </si>
  <si>
    <t>CB100B2.S05.DP0349</t>
  </si>
  <si>
    <t>CB100B2.S05.DP0350</t>
  </si>
  <si>
    <t>CB100B2.S05.DP0351</t>
  </si>
  <si>
    <t>CB100B2.S05.DP0352</t>
  </si>
  <si>
    <t>CB100B2.S05.DP0353</t>
  </si>
  <si>
    <t>CB100B2.S05.DP0354</t>
  </si>
  <si>
    <t>CB100B2.S05.DP0355</t>
  </si>
  <si>
    <t>CB100B2.S05.DP0356</t>
  </si>
  <si>
    <t>CB100B2.S05.DP0357</t>
  </si>
  <si>
    <t>CB100B2.S05.DP0358</t>
  </si>
  <si>
    <t>CB100B2.S05.DP0359</t>
  </si>
  <si>
    <t>CB100B2.S05.DP0360</t>
  </si>
  <si>
    <t>CB100B2.S05.DP0361</t>
  </si>
  <si>
    <t>CB100B2.S05.DP0362</t>
  </si>
  <si>
    <t>CB100B2.S05.DP0363</t>
  </si>
  <si>
    <t>CB100B2.S05.DP0364</t>
  </si>
  <si>
    <t>CB100B2.S05.DP0365</t>
  </si>
  <si>
    <t>CB100B2.S05.DP0366</t>
  </si>
  <si>
    <t>CB100B2.S05.DP0367</t>
  </si>
  <si>
    <t>CB100B2.S05.DP0368</t>
  </si>
  <si>
    <t>CB100B2.S05.DP0369</t>
  </si>
  <si>
    <t>CB100B2.S05.DP0370</t>
  </si>
  <si>
    <t>CB100B2.S05.DP0371</t>
  </si>
  <si>
    <t>CB100B2.S05.DP0372</t>
  </si>
  <si>
    <t>CB100B2.S05.DP0373</t>
  </si>
  <si>
    <t>CB100B2.S05.DP0374</t>
  </si>
  <si>
    <t>CB100B2.S05.DP0375</t>
  </si>
  <si>
    <t>CB100B2.S05.DP0376</t>
  </si>
  <si>
    <t>CB100B2.S05.DP0377</t>
  </si>
  <si>
    <t>CB100B2.S05.DP0378</t>
  </si>
  <si>
    <t>CB100B2.S05.DP0379</t>
  </si>
  <si>
    <t>CB100B2.S05.DP0380</t>
  </si>
  <si>
    <t>CB100B2.S05.DP0381</t>
  </si>
  <si>
    <t>CB100B2.S05.DP0382</t>
  </si>
  <si>
    <t>CB100B2.S05.DP0383</t>
  </si>
  <si>
    <t>CB100B2.S05.DP0384</t>
  </si>
  <si>
    <t>CB100B2.S05.DP0385</t>
  </si>
  <si>
    <t>CB100B2.S05.DP0386</t>
  </si>
  <si>
    <t>CB100B2.S05.DP0387</t>
  </si>
  <si>
    <t>CB100B2.S05.DP0388</t>
  </si>
  <si>
    <t>CB100B2.S05.DP0389</t>
  </si>
  <si>
    <t>CB100B2.S05.DP0390</t>
  </si>
  <si>
    <t>CB100B2.S05.DP0391</t>
  </si>
  <si>
    <t>CB100B2.S05.DP0392</t>
  </si>
  <si>
    <t>CB100B2.S05.DP0393</t>
  </si>
  <si>
    <t>CB100B2.S05.DP0394</t>
  </si>
  <si>
    <t>CB100B2.S05.DP0395</t>
  </si>
  <si>
    <t>CB100B2.S05.DP0396</t>
  </si>
  <si>
    <t>CB100B2.S05.DP0397</t>
  </si>
  <si>
    <t>CB100B2.S05.DP0398</t>
  </si>
  <si>
    <t>CB100B2.S05.DP0399</t>
  </si>
  <si>
    <t>CB100B2.S05.DP0400</t>
  </si>
  <si>
    <t>CB100B2.S05.DP0401</t>
  </si>
  <si>
    <t>CB100B2.S05.DP0402</t>
  </si>
  <si>
    <t>CB100B2.S05.DP0403</t>
  </si>
  <si>
    <t>CB100B2.S05.DP0404</t>
  </si>
  <si>
    <t>CB100B2.S05.DP0405</t>
  </si>
  <si>
    <t>CB100B2.S05.DP0406</t>
  </si>
  <si>
    <t>CB100B2.S05.DP0407</t>
  </si>
  <si>
    <t>CB100B2.S05.DP0408</t>
  </si>
  <si>
    <t>CB100B2.S05.DP0409</t>
  </si>
  <si>
    <t>CB100B2.S05.DP0410</t>
  </si>
  <si>
    <t>CB100B2.S05.DP0411</t>
  </si>
  <si>
    <t>CB100B2.S06.DP0002</t>
  </si>
  <si>
    <t>CB100B2.S06.DP0003</t>
  </si>
  <si>
    <t>CB100B2.S06.DP0004</t>
  </si>
  <si>
    <t>CB100B2.S06.DP0005</t>
  </si>
  <si>
    <t>CB100B2.S06.DP0006</t>
  </si>
  <si>
    <t>CB100B2.S06.DP0008</t>
  </si>
  <si>
    <t>CB100B2.S06.DP0009</t>
  </si>
  <si>
    <t>CB100B2.S06.DP0010</t>
  </si>
  <si>
    <t>CB100B2.S06.DP0011</t>
  </si>
  <si>
    <t>CB100B2.S06.DP0012</t>
  </si>
  <si>
    <t>CB100B2.S06.DP0013</t>
  </si>
  <si>
    <t>CB100B2.S06.DP0014</t>
  </si>
  <si>
    <t>CB100B2.S06.DP0015</t>
  </si>
  <si>
    <t>CB100B2.S06.DP0016</t>
  </si>
  <si>
    <t>CB100B2.S06.DP0017</t>
  </si>
  <si>
    <t>CB100B2.S06.DP0018</t>
  </si>
  <si>
    <t>CB100B2.S06.DP0019</t>
  </si>
  <si>
    <t>CB100B2.S06.DP0020</t>
  </si>
  <si>
    <t>CB100B2.S06.DP0021</t>
  </si>
  <si>
    <t>CB100B2.S06.DP0022</t>
  </si>
  <si>
    <t>CB100B2.S06.DP0023</t>
  </si>
  <si>
    <t>CB100B2.S06.DP0024</t>
  </si>
  <si>
    <t>CB100B2.S06.DP0025</t>
  </si>
  <si>
    <t>CB100B2.S06.DP0026</t>
  </si>
  <si>
    <t>CB100B2.S06.DP0027</t>
  </si>
  <si>
    <t>CB100B2.S06.DP0028</t>
  </si>
  <si>
    <t>CB100B2.S06.DP0029</t>
  </si>
  <si>
    <t>CB100B2.S06.DP0030</t>
  </si>
  <si>
    <t>CB100B2.S06.DP0031</t>
  </si>
  <si>
    <t>CB100B2.S06.DP0032</t>
  </si>
  <si>
    <t>CB100B2.S06.DP0033</t>
  </si>
  <si>
    <t>CB100B2.S06.DP0034</t>
  </si>
  <si>
    <t>CB100B2.S06.DP0035</t>
  </si>
  <si>
    <t>CB100B2.S06.DP0036</t>
  </si>
  <si>
    <t>CB100B2.S06.DP0037</t>
  </si>
  <si>
    <t>CB100B2.S06.DP0038</t>
  </si>
  <si>
    <t>CB100B2.S06.DP0039</t>
  </si>
  <si>
    <t>CB100B2.S06.DP0040</t>
  </si>
  <si>
    <t>CB100B2.S06.DP0041</t>
  </si>
  <si>
    <t>CB100B2.S06.DP0042</t>
  </si>
  <si>
    <t>CB100B2.S06.DP0043</t>
  </si>
  <si>
    <t>CB100B2.S06.DP0044</t>
  </si>
  <si>
    <t>CB100B2.S06.DP0045</t>
  </si>
  <si>
    <t>CB100B2.S06.DP0046</t>
  </si>
  <si>
    <t>CB100B2.S06.DP0047</t>
  </si>
  <si>
    <t>CB100B2.S06.DP0048</t>
  </si>
  <si>
    <t>CB100B2.S06.DP0049</t>
  </si>
  <si>
    <t>CB100B2.S06.DP0050</t>
  </si>
  <si>
    <t>CB100B2.S06.DP0051</t>
  </si>
  <si>
    <t>CB100B2.S06.DP0052</t>
  </si>
  <si>
    <t>CB100B2.S06.DP0053</t>
  </si>
  <si>
    <t>CB100B2.S06.DP0054</t>
  </si>
  <si>
    <t>CB100B2.S06.DP0055</t>
  </si>
  <si>
    <t>CB100B2.S06.DP0056</t>
  </si>
  <si>
    <t>CB100B2.S06.DP0057</t>
  </si>
  <si>
    <t>CB100B2.S06.DP0058</t>
  </si>
  <si>
    <t>CB100B2.S06.DP0059</t>
  </si>
  <si>
    <t>CB100B2.S06.DP0060</t>
  </si>
  <si>
    <t>CB100B2.S06.DP0061</t>
  </si>
  <si>
    <t>CB100B2.S06.DP0062</t>
  </si>
  <si>
    <t>CB100B2.S06.DP0063</t>
  </si>
  <si>
    <t>CB100B2.S06.DP0064</t>
  </si>
  <si>
    <t>CB100B2.S06.DP0065</t>
  </si>
  <si>
    <t>CB100B2.S06.DP0066</t>
  </si>
  <si>
    <t>CB100B2.S06.DP0067</t>
  </si>
  <si>
    <t>CB100B2.S06.DP0068</t>
  </si>
  <si>
    <t>CB100B2.S06.DP0069</t>
  </si>
  <si>
    <t>CB100B2.S06.DP0070</t>
  </si>
  <si>
    <t>CB100B2.S06.DP0071</t>
  </si>
  <si>
    <t>CB100B2.S06.DP0072</t>
  </si>
  <si>
    <t>CB100B2.S06.DP0073</t>
  </si>
  <si>
    <t>CB100B2.S06.DP0074</t>
  </si>
  <si>
    <t>CB100B2.S06.DP0075</t>
  </si>
  <si>
    <t>CB100B2.S06.DP0076</t>
  </si>
  <si>
    <t>CB100B2.S06.DP0077</t>
  </si>
  <si>
    <t>CB100B2.S06.DP0078</t>
  </si>
  <si>
    <t>CB100B2.S06.DP0079</t>
  </si>
  <si>
    <t>CB100B2.S06.DP0080</t>
  </si>
  <si>
    <t>CB100B2.S06.DP0081</t>
  </si>
  <si>
    <t>CB100B2.S06.DP0082</t>
  </si>
  <si>
    <t>CB100B2.S06.DP0083</t>
  </si>
  <si>
    <t>CB100B2.S06.DP0084</t>
  </si>
  <si>
    <t>CB100B2.S06.DP0085</t>
  </si>
  <si>
    <t>CB100B2.S06.DP0086</t>
  </si>
  <si>
    <t>CB100B2.S06.DP0087</t>
  </si>
  <si>
    <t>CB100B2.S06.DP0088</t>
  </si>
  <si>
    <t>CB100B2.S06.DP0089</t>
  </si>
  <si>
    <t>CB100B2.S06.DP0090</t>
  </si>
  <si>
    <t>CB100B2.S06.DP0091</t>
  </si>
  <si>
    <t>CB100B2.S06.DP0092</t>
  </si>
  <si>
    <t>CB100B2.S06.DP0093</t>
  </si>
  <si>
    <t>CB100B2.S06.DP0094</t>
  </si>
  <si>
    <t>CB100B2.S06.DP0095</t>
  </si>
  <si>
    <t>CB100B2.S06.DP0096</t>
  </si>
  <si>
    <t>CB100B2.S06.DP0097</t>
  </si>
  <si>
    <t>CB100B2.S06.DP0098</t>
  </si>
  <si>
    <t>CB100B2.S06.DP0099</t>
  </si>
  <si>
    <t>CB100B2.S06.DP0100</t>
  </si>
  <si>
    <t>CB100B2.S06.DP0101</t>
  </si>
  <si>
    <t>CB100B2.S06.DP0102</t>
  </si>
  <si>
    <t>CB100B2.S06.DP0103</t>
  </si>
  <si>
    <t>CB100B2.S06.DP0104</t>
  </si>
  <si>
    <t>CB100B2.S06.DP0105</t>
  </si>
  <si>
    <t>CB100B2.S06.DP0106</t>
  </si>
  <si>
    <t>CB100B2.S06.DP0107</t>
  </si>
  <si>
    <t>CB100B2.S06.DP0108</t>
  </si>
  <si>
    <t>CB100B2.S06.DP0109</t>
  </si>
  <si>
    <t>CB100B2.S06.DP0110</t>
  </si>
  <si>
    <t>CB100B2.S06.DP0111</t>
  </si>
  <si>
    <t>CB100B2.S06.DP0112</t>
  </si>
  <si>
    <t>CB100B2.S06.DP0113</t>
  </si>
  <si>
    <t>CB100B2.S06.DP0114</t>
  </si>
  <si>
    <t>CB100B2.S06.DP0115</t>
  </si>
  <si>
    <t>CB100B2.S06.DP0116</t>
  </si>
  <si>
    <t>CB100B2.S06.DP0117</t>
  </si>
  <si>
    <t>CB100B2.S06.DP0118</t>
  </si>
  <si>
    <t>CB100B2.S06.DP0119</t>
  </si>
  <si>
    <t>CB100B2.S06.DP0120</t>
  </si>
  <si>
    <t>CB100B2.S06.DP0121</t>
  </si>
  <si>
    <t>CB100B2.S06.DP0122</t>
  </si>
  <si>
    <t>CB100B2.S06.DP0123</t>
  </si>
  <si>
    <t>CB100B2.S06.DP0124</t>
  </si>
  <si>
    <t>CB100B2.S06.DP0125</t>
  </si>
  <si>
    <t>CB100B2.S06.DP0126</t>
  </si>
  <si>
    <t>CB100B2.S06.DP0127</t>
  </si>
  <si>
    <t>CB100B2.S06.DP0128</t>
  </si>
  <si>
    <t>CB100B2.S06.DP0129</t>
  </si>
  <si>
    <t>CB100B2.S06.DP0130</t>
  </si>
  <si>
    <t>CB100B2.S06.DP0131</t>
  </si>
  <si>
    <t>CB100B2.S06.DP0132</t>
  </si>
  <si>
    <t>CB100B2.S06.DP0133</t>
  </si>
  <si>
    <t>CB100B2.S06.DP0134</t>
  </si>
  <si>
    <t>CB100B2.S06.DP0135</t>
  </si>
  <si>
    <t>CB100B2.S06.DP0136</t>
  </si>
  <si>
    <t>CB100B2.S06.DP0137</t>
  </si>
  <si>
    <t>CB100B2.S06.DP0138</t>
  </si>
  <si>
    <t>CB100B2.S06.DP0139</t>
  </si>
  <si>
    <t>CB100B2.S06.DP0140</t>
  </si>
  <si>
    <t>CB100B2.S06.DP0141</t>
  </si>
  <si>
    <t>CB100B2.S06.DP0142</t>
  </si>
  <si>
    <t>CB100B2.S06.DP0143</t>
  </si>
  <si>
    <t>CB100B2.S06.DP0144</t>
  </si>
  <si>
    <t>CB100B2.S06.DP0145</t>
  </si>
  <si>
    <t>CB100B2.S06.DP0146</t>
  </si>
  <si>
    <t>CB100B2.S06.DP0147</t>
  </si>
  <si>
    <t>CB100B2.S06.DP0148</t>
  </si>
  <si>
    <t>CB100B2.S06.DP0149</t>
  </si>
  <si>
    <t>CB100B2.S06.DP0150</t>
  </si>
  <si>
    <t>CB100B2.S06.DP0151</t>
  </si>
  <si>
    <t>CB100B2.S06.DP0152</t>
  </si>
  <si>
    <t>CB100B2.S06.DP0153</t>
  </si>
  <si>
    <t>CB100B2.S06.DP0154</t>
  </si>
  <si>
    <t>CB100B2.S06.DP0155</t>
  </si>
  <si>
    <t>CB100B2.S06.DP0156</t>
  </si>
  <si>
    <t>CB100B2.S06.DP0157</t>
  </si>
  <si>
    <t>CB100B2.S06.DP0158</t>
  </si>
  <si>
    <t>CB100B2.S06.DP0159</t>
  </si>
  <si>
    <t>CB100B2.S06.DP0160</t>
  </si>
  <si>
    <t>CB100B2.S06.DP0161</t>
  </si>
  <si>
    <t>CB100B2.S06.DP0162</t>
  </si>
  <si>
    <t>CB100B2.S06.DP0163</t>
  </si>
  <si>
    <t>CB100B2.S06.DP0164</t>
  </si>
  <si>
    <t>CB100B2.S06.DP0165</t>
  </si>
  <si>
    <t>CB100B2.S06.DP0166</t>
  </si>
  <si>
    <t>CB100B2.S06.DP0167</t>
  </si>
  <si>
    <t>CB100B2.S06.DP0168</t>
  </si>
  <si>
    <t>CB100B2.S06.DP0169</t>
  </si>
  <si>
    <t>CB100B2.S06.DP0170</t>
  </si>
  <si>
    <t>CB100B2.S06.DP0171</t>
  </si>
  <si>
    <t>CB100B2.S06.DP0172</t>
  </si>
  <si>
    <t>CB100B2.S06.DP0173</t>
  </si>
  <si>
    <t>CB100B2.S06.DP0174</t>
  </si>
  <si>
    <t>CB100B2.S06.DP0175</t>
  </si>
  <si>
    <t>CB100B2.S06.DP0176</t>
  </si>
  <si>
    <t>CB100B2.S06.DP0177</t>
  </si>
  <si>
    <t>CB100B2.S06.DP0178</t>
  </si>
  <si>
    <t>CB100B2.S06.DP0179</t>
  </si>
  <si>
    <t>CB100B2.S06.DP0180</t>
  </si>
  <si>
    <t>CB100B2.S06.DP0181</t>
  </si>
  <si>
    <t>CB100B2.S06.DP0182</t>
  </si>
  <si>
    <t>CB100B2.S06.DP0183</t>
  </si>
  <si>
    <t>CB100B2.S06.DP0184</t>
  </si>
  <si>
    <t>CB100B2.S06.DP0185</t>
  </si>
  <si>
    <t>CB100B2.S06.DP0186</t>
  </si>
  <si>
    <t>CB100B2.S06.DP0187</t>
  </si>
  <si>
    <t>CB100B2.S06.DP0188</t>
  </si>
  <si>
    <t>CB100B2.S06.DP0189</t>
  </si>
  <si>
    <t>CB100B2.S06.DP0190</t>
  </si>
  <si>
    <t>CB100B2.S06.DP0191</t>
  </si>
  <si>
    <t>CB100B2.S06.DP0192</t>
  </si>
  <si>
    <t>CB100B2.S06.DP0193</t>
  </si>
  <si>
    <t>CB100B2.S06.DP0194</t>
  </si>
  <si>
    <t>CB100B2.S06.DP0195</t>
  </si>
  <si>
    <t>CB100B2.S06.DP0196</t>
  </si>
  <si>
    <t>CB100B2.S06.DP0197</t>
  </si>
  <si>
    <t>CB100B2.S06.DP0198</t>
  </si>
  <si>
    <t>CB100B2.S06.DP0199</t>
  </si>
  <si>
    <t>CB100B2.S06.DP0200</t>
  </si>
  <si>
    <t>CB100B2.S06.DP0201</t>
  </si>
  <si>
    <t>CB100B2.S06.DP0202</t>
  </si>
  <si>
    <t>CB100B2.S06.DP0203</t>
  </si>
  <si>
    <t>CB100B2.S06.DP0204</t>
  </si>
  <si>
    <t>CB100B2.S06.DP0205</t>
  </si>
  <si>
    <t>CB100B2.S06.DP0206</t>
  </si>
  <si>
    <t>CB100B2.S06.DP0207</t>
  </si>
  <si>
    <t>CB100B2.S06.DP0208</t>
  </si>
  <si>
    <t>CB100B2.S06.DP0209</t>
  </si>
  <si>
    <t>CB100B2.S06.DP0210</t>
  </si>
  <si>
    <t>CB100B2.S06.DP0211</t>
  </si>
  <si>
    <t>CB100B2.S06.DP0212</t>
  </si>
  <si>
    <t>CB100B2.S06.DP0213</t>
  </si>
  <si>
    <t>CB100B2.S06.DP0214</t>
  </si>
  <si>
    <t>CB100B2.S06.DP0215</t>
  </si>
  <si>
    <t>CB100B2.S06.DP0216</t>
  </si>
  <si>
    <t>CB100B2.S06.DP0217</t>
  </si>
  <si>
    <t>CB100B2.S06.DP0218</t>
  </si>
  <si>
    <t>CB100B2.S06.DP0219</t>
  </si>
  <si>
    <t>CB100B2.S06.DP0220</t>
  </si>
  <si>
    <t>CB100B2.S06.DP0221</t>
  </si>
  <si>
    <t>CB100B2.S07.DP0001</t>
  </si>
  <si>
    <t>CB100B2.S07.DP0002</t>
  </si>
  <si>
    <t>CB100B2.S07.DP0003</t>
  </si>
  <si>
    <t>CB100B2.S07.DP0004</t>
  </si>
  <si>
    <t>CB100B2.S07.DP0005</t>
  </si>
  <si>
    <t>CB100B2.S07.DP0006</t>
  </si>
  <si>
    <t>CB100B2.S07.DP0007</t>
  </si>
  <si>
    <t>CB100B2.S07.DP0008</t>
  </si>
  <si>
    <t>CB100B2.S07.DP0009</t>
  </si>
  <si>
    <t>CB100B2.S07.DP0010</t>
  </si>
  <si>
    <t>CB100B2.S07.DP0011</t>
  </si>
  <si>
    <t>CB100B2.S07.DP0012</t>
  </si>
  <si>
    <t>CB100B2.S07.DP0013</t>
  </si>
  <si>
    <t>CB100B2.S07.DP0014</t>
  </si>
  <si>
    <t>CB100B2.S07.DP0015</t>
  </si>
  <si>
    <t>CB100B2.S07.DP0016</t>
  </si>
  <si>
    <t>CB100B2.S07.DP0017</t>
  </si>
  <si>
    <t>CB100B2.S07.DP0018</t>
  </si>
  <si>
    <t>CB100B2.S07.DP0019</t>
  </si>
  <si>
    <t>CB100B2.S07.DP0020</t>
  </si>
  <si>
    <t>CB100B2.S07.DP0021</t>
  </si>
  <si>
    <t>CB100B2.S07.DP0022</t>
  </si>
  <si>
    <t>CB100B2.S07.DP0023</t>
  </si>
  <si>
    <t>CB100B2.S07.DP0024</t>
  </si>
  <si>
    <t>CB100B2.S07.DP0025</t>
  </si>
  <si>
    <t>CB100B2.S07.DP0026</t>
  </si>
  <si>
    <t>CB100B2.S07.DP0027</t>
  </si>
  <si>
    <t>CB100B2.S07.DP0028</t>
  </si>
  <si>
    <t>CB100B2.S07.DP0029</t>
  </si>
  <si>
    <t>CB100B2.S07.DP0030</t>
  </si>
  <si>
    <t>CB100B2.S07.DP0031</t>
  </si>
  <si>
    <t>CB100B2.S07.DP0032</t>
  </si>
  <si>
    <t>CB100B2.S07.DP0033</t>
  </si>
  <si>
    <t>CB100B2.S07.DP0034</t>
  </si>
  <si>
    <t>CB100B2.S07.DP0035</t>
  </si>
  <si>
    <t>CB100B2.S07.DP0036</t>
  </si>
  <si>
    <t>CB100B2.S07.DP0037</t>
  </si>
  <si>
    <t>CB100B2.S07.DP0038</t>
  </si>
  <si>
    <t>CB100B2.S07.DP0039</t>
  </si>
  <si>
    <t>CB100B2.S07.DP0040</t>
  </si>
  <si>
    <t>CB100B2.S07.DP0041</t>
  </si>
  <si>
    <t>CB100B2.S07.DP0042</t>
  </si>
  <si>
    <t>CB100B2.S07.DP0043</t>
  </si>
  <si>
    <t>CB100B2.S07.DP0044</t>
  </si>
  <si>
    <t>CB100B2.S07.DP0045</t>
  </si>
  <si>
    <t>CB100B2.S07.DP0046</t>
  </si>
  <si>
    <t>CB100B2.S07.DP0047</t>
  </si>
  <si>
    <t>CB100B2.S07.DP0048</t>
  </si>
  <si>
    <t>CB100B2.S07.DP0049</t>
  </si>
  <si>
    <t>CB100B2.S07.DP0050</t>
  </si>
  <si>
    <t>CB100B2.S07.DP0051</t>
  </si>
  <si>
    <t>CB100B2.S07.DP0052</t>
  </si>
  <si>
    <t>CB100B2.S07.DP0053</t>
  </si>
  <si>
    <t>CB100B2.S07.DP0054</t>
  </si>
  <si>
    <t>CB100B2.S07.DP0055</t>
  </si>
  <si>
    <t>CB100B2.S07.DP0056</t>
  </si>
  <si>
    <t>CB100B2.S07.DP0057</t>
  </si>
  <si>
    <t>CB100B2.S07.DP0058</t>
  </si>
  <si>
    <t>CB100B2.S07.DP0059</t>
  </si>
  <si>
    <t>CB100B2.S07.DP0060</t>
  </si>
  <si>
    <t>CB100B2.S07.DP0061</t>
  </si>
  <si>
    <t>CB100B2.S07.DP0062</t>
  </si>
  <si>
    <t>CB100B2.S07.DP0063</t>
  </si>
  <si>
    <t>CB100B2.S07.DP0064</t>
  </si>
  <si>
    <t>CB100B2.S07.DP0065</t>
  </si>
  <si>
    <t>CB100B2.S07.DP0066</t>
  </si>
  <si>
    <t>CB100B2.S07.DP0067</t>
  </si>
  <si>
    <t>CB100B2.S07.DP0068</t>
  </si>
  <si>
    <t>CB100B2.S07.DP0069</t>
  </si>
  <si>
    <t>CB100B2.S07.DP0070</t>
  </si>
  <si>
    <t>CB100B2.S07.DP0071</t>
  </si>
  <si>
    <t>CB100B2.S07.DP0072</t>
  </si>
  <si>
    <t>CB100B2.S07.DP0073</t>
  </si>
  <si>
    <t>CB100B2.S07.DP0074</t>
  </si>
  <si>
    <t>CB100B2.S07.DP0075</t>
  </si>
  <si>
    <t>CB100B2.S07.DP0076</t>
  </si>
  <si>
    <t>CB100B2.S07.DP0077</t>
  </si>
  <si>
    <t>CB100B2.S07.DP0078</t>
  </si>
  <si>
    <t>CB100B2.S07.DP0079</t>
  </si>
  <si>
    <t>CB100B2.S07.DP0080</t>
  </si>
  <si>
    <t>CB100B2.S07.DP0081</t>
  </si>
  <si>
    <t>CB100B2.S07.DP0082</t>
  </si>
  <si>
    <t>CB100B2.S07.DP0083</t>
  </si>
  <si>
    <t>CB100B2.S07.DP0084</t>
  </si>
  <si>
    <t>CB100B2.S07.DP0085</t>
  </si>
  <si>
    <t>CB100B2.S07.DP0086</t>
  </si>
  <si>
    <t>CB100B2.S07.DP0087</t>
  </si>
  <si>
    <t>CB100B2.S07.DP0088</t>
  </si>
  <si>
    <t>CB100B2.S07.DP0089</t>
  </si>
  <si>
    <t>CB100B2.S07.DP0090</t>
  </si>
  <si>
    <t>CB100B2.S07.DP0091</t>
  </si>
  <si>
    <t>CB100B2.S07.DP0092</t>
  </si>
  <si>
    <t>CB100B2.S07.DP0093</t>
  </si>
  <si>
    <t>CB100B2.S07.DP0094</t>
  </si>
  <si>
    <t>CB100B2.S07.DP0095</t>
  </si>
  <si>
    <t>CB100B2.S07.DP0096</t>
  </si>
  <si>
    <t>CB100B2.S07.DP0097</t>
  </si>
  <si>
    <t>CB100B2.S07.DP0098</t>
  </si>
  <si>
    <t>CB100B2.S07.DP0099</t>
  </si>
  <si>
    <t>CB100B2.S07.DP0100</t>
  </si>
  <si>
    <t>CB100B2.S07.DP0101</t>
  </si>
  <si>
    <t>CB100B2.S07.DP0102</t>
  </si>
  <si>
    <t>CB100B2.S07.DP0103</t>
  </si>
  <si>
    <t>CB100B2.S07.DP0104</t>
  </si>
  <si>
    <t>CB100B2.S07.DP0105</t>
  </si>
  <si>
    <t>CB100B2.S07.DP0106</t>
  </si>
  <si>
    <t>CB100B2.S07.DP0107</t>
  </si>
  <si>
    <t>CB100B2.S07.DP0108</t>
  </si>
  <si>
    <t>CB100B2.S07.DP0109</t>
  </si>
  <si>
    <t>CB100B2.S07.DP0110</t>
  </si>
  <si>
    <t>CB100B2.S07.DP0111</t>
  </si>
  <si>
    <t>CB100B2.S07.DP0112</t>
  </si>
  <si>
    <t>CB100B2.S07.DP0113</t>
  </si>
  <si>
    <t>CB100B2.S07.DP0114</t>
  </si>
  <si>
    <t>CB100B2.S07.DP0115</t>
  </si>
  <si>
    <t>CB100B2.S07.DP0116</t>
  </si>
  <si>
    <t>CB100B2.S07.DP0117</t>
  </si>
  <si>
    <t>CB100B2.S07.DP0118</t>
  </si>
  <si>
    <t>CB100B2.S07.DP0119</t>
  </si>
  <si>
    <t>CB100B2.S07.DP0120</t>
  </si>
  <si>
    <t>CB100B2.S07.DP0121</t>
  </si>
  <si>
    <t>CB100B2.S07.DP0122</t>
  </si>
  <si>
    <t>CB100B2.S07.DP0123</t>
  </si>
  <si>
    <t>CB100B2.S07.DP0124</t>
  </si>
  <si>
    <t>CB100B2.S07.DP0125</t>
  </si>
  <si>
    <t>CB100B2.S07.DP0126</t>
  </si>
  <si>
    <t>CB100B2.S07.DP0127</t>
  </si>
  <si>
    <t>CB100B2.S07.DP0128</t>
  </si>
  <si>
    <t>CB100B2.S07.DP0129</t>
  </si>
  <si>
    <t>CB100B2.S07.DP0130</t>
  </si>
  <si>
    <t>CB100B2.S07.DP0131</t>
  </si>
  <si>
    <t>CB100B2.S07.DP0132</t>
  </si>
  <si>
    <t>CB100B2.S07.DP0133</t>
  </si>
  <si>
    <t>CB100B2.S07.DP0134</t>
  </si>
  <si>
    <t>CB100B2.S07.DP0135</t>
  </si>
  <si>
    <t>CB100B2.S07.DP0136</t>
  </si>
  <si>
    <t>CB100B2.S07.DP0137</t>
  </si>
  <si>
    <t>CB100B2.S07.DP0138</t>
  </si>
  <si>
    <t>CB100B2.S07.DP0139</t>
  </si>
  <si>
    <t>CB100B2.S07.DP0140</t>
  </si>
  <si>
    <t>CB100B2.S07.DP0141</t>
  </si>
  <si>
    <t>CB100B2.S07.DP0142</t>
  </si>
  <si>
    <t>CB100B2.S07.DP0143</t>
  </si>
  <si>
    <t>CB100B2.S07.DP0144</t>
  </si>
  <si>
    <t>CB100B2.S07.DP0145</t>
  </si>
  <si>
    <t>CB100B2.S07.DP0146</t>
  </si>
  <si>
    <t>CB100B2.S07.DP0147</t>
  </si>
  <si>
    <t>CB100B2.S07.DP0148</t>
  </si>
  <si>
    <t>CB100B2.S07.DP0149</t>
  </si>
  <si>
    <t>CB100B2.S07.DP0150</t>
  </si>
  <si>
    <t>CB100B2.S07.DP0151</t>
  </si>
  <si>
    <t>CB100B2.S07.DP0152</t>
  </si>
  <si>
    <t>CB100B2.S07.DP0153</t>
  </si>
  <si>
    <t>CB100B2.S07.DP0154</t>
  </si>
  <si>
    <t>CB100B2.S07.DP0155</t>
  </si>
  <si>
    <t>CB100B2.S07.DP0156</t>
  </si>
  <si>
    <t>CB100B2.S07.DP0157</t>
  </si>
  <si>
    <t>CB100B2.S07.DP0158</t>
  </si>
  <si>
    <t>CB100B2.S07.DP0159</t>
  </si>
  <si>
    <t>CB100B2.S07.DP0160</t>
  </si>
  <si>
    <t>CB100B2.S07.DP0161</t>
  </si>
  <si>
    <t>CB100B2.S07.DP0162</t>
  </si>
  <si>
    <t>CB100B2.S07.DP0163</t>
  </si>
  <si>
    <t>CB100B2.S07.DP0164</t>
  </si>
  <si>
    <t>CB100B2.S07.DP0165</t>
  </si>
  <si>
    <t>CB100B2.S07.DP0166</t>
  </si>
  <si>
    <t>CB100B2.S07.DP0167</t>
  </si>
  <si>
    <t>CB100B2.S07.DP0168</t>
  </si>
  <si>
    <t>CB100B2.S07.DP0169</t>
  </si>
  <si>
    <t>CB100B2.S07.DP0170</t>
  </si>
  <si>
    <t>CB100B2.S07.DP0171</t>
  </si>
  <si>
    <t>CB100B2.S07.DP0172</t>
  </si>
  <si>
    <t>CB100B2.S07.DP0173</t>
  </si>
  <si>
    <t>CB100B2.S07.DP0174</t>
  </si>
  <si>
    <t>CB100B2.S07.DP0175</t>
  </si>
  <si>
    <t>CB100B2.S07.DP0176</t>
  </si>
  <si>
    <t>CB100B2.S07.DP0177</t>
  </si>
  <si>
    <t>CB100B2.S07.DP0178</t>
  </si>
  <si>
    <t>CB100B2.S07.DP0179</t>
  </si>
  <si>
    <t>CB100B2.S07.DP0180</t>
  </si>
  <si>
    <t>CB100B2.S07.DP0181</t>
  </si>
  <si>
    <t>CB100B2.S07.DP0182</t>
  </si>
  <si>
    <t>CB100B2.S07.DP0183</t>
  </si>
  <si>
    <t>CB100B2.S07.DP0184</t>
  </si>
  <si>
    <t>CB100B2.S07.DP0185</t>
  </si>
  <si>
    <t>CB100B2.S07.DP0186</t>
  </si>
  <si>
    <t>CB100B2.S07.DP0187</t>
  </si>
  <si>
    <t>CB100B2.S07.DP0188</t>
  </si>
  <si>
    <t>CB100B2.S07.DP0189</t>
  </si>
  <si>
    <t>CB100B2.S07.DP0190</t>
  </si>
  <si>
    <t>CB100B2.S07.DP0191</t>
  </si>
  <si>
    <t>CB100B2.S07.DP0192</t>
  </si>
  <si>
    <t>CB100B2.S07.DP0193</t>
  </si>
  <si>
    <t>CB100B2.S07.DP0194</t>
  </si>
  <si>
    <t>CB100B2.S07.DP0195</t>
  </si>
  <si>
    <t>CB100B2.S07.DP0196</t>
  </si>
  <si>
    <t>CB100B2.S07.DP0197</t>
  </si>
  <si>
    <t>CB100B2.S07.DP0198</t>
  </si>
  <si>
    <t>CB100B2.S07.DP0199</t>
  </si>
  <si>
    <t>CB100B2.S07.DP0200</t>
  </si>
  <si>
    <t>CB100B2.S07.DP0201</t>
  </si>
  <si>
    <t>CB100B2.S07.DP0202</t>
  </si>
  <si>
    <t>CB100B2.S07.DP0203</t>
  </si>
  <si>
    <t>CB100B2.S07.DP0204</t>
  </si>
  <si>
    <t>CB100B2.S07.DP0205</t>
  </si>
  <si>
    <t>CB100B2.S07.DP0206</t>
  </si>
  <si>
    <t>CB100B2.S07.DP0207</t>
  </si>
  <si>
    <t>CB100B2.S07.DP0208</t>
  </si>
  <si>
    <t>CB100B2.S07.DP0209</t>
  </si>
  <si>
    <t>CB100B2.S07.DP0210</t>
  </si>
  <si>
    <t>CB100B2.S07.DP0211</t>
  </si>
  <si>
    <t>CB100B2.S07.DP0212</t>
  </si>
  <si>
    <t>CB100B2.S07.DP0213</t>
  </si>
  <si>
    <t>CB100B2.S07.DP0214</t>
  </si>
  <si>
    <t>CB100B2.S07.DP0215</t>
  </si>
  <si>
    <t>CB100B2.S07.DP0216</t>
  </si>
  <si>
    <t>CB100B2.S07.DP0217</t>
  </si>
  <si>
    <t>CB100B2.S07.DP0218</t>
  </si>
  <si>
    <t>CB100B2.S07.DP0219</t>
  </si>
  <si>
    <t>CB100B2.S07.DP0220</t>
  </si>
  <si>
    <t>CB100B2.S07.DP0221</t>
  </si>
  <si>
    <t>CB100B2.S08.DP0001</t>
  </si>
  <si>
    <t>CB100B2.S08.DP0002</t>
  </si>
  <si>
    <t>CB100B2.S08.DP0003</t>
  </si>
  <si>
    <t>CB100B2.S08.DP0004</t>
  </si>
  <si>
    <t>CB100B2.S08.DP0005</t>
  </si>
  <si>
    <t>CB100B2.S08.DP0006</t>
  </si>
  <si>
    <t>CB100B2.S08.DP0007</t>
  </si>
  <si>
    <t>CB100B2.S08.DP0008</t>
  </si>
  <si>
    <t>CB100B2.S08.DP0009</t>
  </si>
  <si>
    <t>CB100B2.S08.DP0010</t>
  </si>
  <si>
    <t>CB100B2.S08.DP0011</t>
  </si>
  <si>
    <t>CB100B2.S08.DP0012</t>
  </si>
  <si>
    <t>CB100B2.S08.DP0013</t>
  </si>
  <si>
    <t>CB100B2.S08.DP0014</t>
  </si>
  <si>
    <t>CB100B2.S08.DP0015</t>
  </si>
  <si>
    <t>CB100B2.S08.DP0016</t>
  </si>
  <si>
    <t>CB100B2.S08.DP0017</t>
  </si>
  <si>
    <t>CB100B2.S08.DP0018</t>
  </si>
  <si>
    <t>CB100B2.S08.DP0019</t>
  </si>
  <si>
    <t>CB100B2.S08.DP0020</t>
  </si>
  <si>
    <t>CB100B2.S08.DP0021</t>
  </si>
  <si>
    <t>CB100B2.S08.DP0022</t>
  </si>
  <si>
    <t>CB100B2.S08.DP0023</t>
  </si>
  <si>
    <t>CB100B2.S08.DP0024</t>
  </si>
  <si>
    <t>CB100B2.S08.DP0025</t>
  </si>
  <si>
    <t>CB100B2.S08.DP0026</t>
  </si>
  <si>
    <t>CB100B2.S08.DP0027</t>
  </si>
  <si>
    <t>CB100B2.S08.DP0028</t>
  </si>
  <si>
    <t>CB100B2.S08.DP0029</t>
  </si>
  <si>
    <t>CB100B2.S08.DP0030</t>
  </si>
  <si>
    <t>CB100B2.S08.DP0031</t>
  </si>
  <si>
    <t>CB100B2.S08.DP0032</t>
  </si>
  <si>
    <t>CB100B2.S08.DP0033</t>
  </si>
  <si>
    <t>CB100B2.S08.DP0034</t>
  </si>
  <si>
    <t>CB100B2.S08.DP0035</t>
  </si>
  <si>
    <t>CB100B2.S08.DP0036</t>
  </si>
  <si>
    <t>CB100B2.S08.DP0037</t>
  </si>
  <si>
    <t>CB100B2.S08.DP0038</t>
  </si>
  <si>
    <t>CB100B2.S08.DP0039</t>
  </si>
  <si>
    <t>CB100B2.S08.DP0040</t>
  </si>
  <si>
    <t>CB100B2.S08.DP0041</t>
  </si>
  <si>
    <t>CB100B2.S08.DP0042</t>
  </si>
  <si>
    <t>CB100B2.S08.DP0043</t>
  </si>
  <si>
    <t>CB100B2.S08.DP0044</t>
  </si>
  <si>
    <t>CB100B2.S08.DP0045</t>
  </si>
  <si>
    <t>CB100B2.S08.DP0046</t>
  </si>
  <si>
    <t>CB100B2.S08.DP0047</t>
  </si>
  <si>
    <t>CB100B2.S08.DP0048</t>
  </si>
  <si>
    <t>CB100B2.S08.DP0049</t>
  </si>
  <si>
    <t>CB100B2.S08.DP0050</t>
  </si>
  <si>
    <t>CB100B2.S08.DP0051</t>
  </si>
  <si>
    <t>CB100B2.S08.DP0052</t>
  </si>
  <si>
    <t>CB100B2.S08.DP0053</t>
  </si>
  <si>
    <t>CB100B2.S08.DP0054</t>
  </si>
  <si>
    <t>CB100B2.S08.DP0055</t>
  </si>
  <si>
    <t>CB100B2.S08.DP0056</t>
  </si>
  <si>
    <t>CB100B2.S08.DP0057</t>
  </si>
  <si>
    <t>CB100B2.S08.DP0058</t>
  </si>
  <si>
    <t>CB100B2.S08.DP0059</t>
  </si>
  <si>
    <t>CB100B2.S08.DP0060</t>
  </si>
  <si>
    <t>CB100B2.S08.DP0061</t>
  </si>
  <si>
    <t>CB100B2.S08.DP0062</t>
  </si>
  <si>
    <t>CB100B2.S08.DP0063</t>
  </si>
  <si>
    <t>CB100B2.S08.DP0064</t>
  </si>
  <si>
    <t>CB100B2.S08.DP0065</t>
  </si>
  <si>
    <t>CB100B2.S08.DP0066</t>
  </si>
  <si>
    <t>CB100B2.S08.DP0067</t>
  </si>
  <si>
    <t>CB100B2.S08.DP0068</t>
  </si>
  <si>
    <t>CB100B2.S08.DP0069</t>
  </si>
  <si>
    <t>CB100B2.S08.DP0070</t>
  </si>
  <si>
    <t>CB100B2.S08.DP0071</t>
  </si>
  <si>
    <t>CB100B2.S08.DP0072</t>
  </si>
  <si>
    <t>CB100B2.S08.DP0073</t>
  </si>
  <si>
    <t>CB100B2.S08.DP0074</t>
  </si>
  <si>
    <t>CB100B2.S08.DP0075</t>
  </si>
  <si>
    <t>CB100B2.S08.DP0076</t>
  </si>
  <si>
    <t>CB100B2.S08.DP0077</t>
  </si>
  <si>
    <t>CB100B2.S08.DP0078</t>
  </si>
  <si>
    <t>CB100B2.S08.DP0079</t>
  </si>
  <si>
    <t>CB100B2.S08.DP0080</t>
  </si>
  <si>
    <t>CB100B2.S08.DP0081</t>
  </si>
  <si>
    <t>CB100B2.S08.DP0082</t>
  </si>
  <si>
    <t>CB100B2.S08.DP0083</t>
  </si>
  <si>
    <t>CB100B2.S08.DP0084</t>
  </si>
  <si>
    <t>CB100B2.S08.DP0085</t>
  </si>
  <si>
    <t>CB100B2.S08.DP0086</t>
  </si>
  <si>
    <t>CB100B2.S08.DP0087</t>
  </si>
  <si>
    <t>CB100B2.S08.DP0088</t>
  </si>
  <si>
    <t>CB100B2.S08.DP0089</t>
  </si>
  <si>
    <t>CB100B2.S08.DP0090</t>
  </si>
  <si>
    <t>CB100B2.S08.DP0091</t>
  </si>
  <si>
    <t>CB100B2.S08.DP0092</t>
  </si>
  <si>
    <t>CB100B2.S08.DP0093</t>
  </si>
  <si>
    <t>CB100B2.S08.DP0094</t>
  </si>
  <si>
    <t>CB100B2.S08.DP0095</t>
  </si>
  <si>
    <t>CB100B2.S08.DP0096</t>
  </si>
  <si>
    <t>CB100B2.S08.DP0097</t>
  </si>
  <si>
    <t>CB100B2.S08.DP0098</t>
  </si>
  <si>
    <t>CB100B2.S08.DP0099</t>
  </si>
  <si>
    <t>CB100B2.S08.DP0100</t>
  </si>
  <si>
    <t>CB100B2.S08.DP0101</t>
  </si>
  <si>
    <t>CB100B2.S08.DP0102</t>
  </si>
  <si>
    <t>CB100B2.S08.DP0103</t>
  </si>
  <si>
    <t>CB100B2.S08.DP0104</t>
  </si>
  <si>
    <t>CB100B2.S08.DP0105</t>
  </si>
  <si>
    <t>CB100B2.S08.DP0106</t>
  </si>
  <si>
    <t>CB100B2.S08.DP0107</t>
  </si>
  <si>
    <t>CB100B2.S08.DP0108</t>
  </si>
  <si>
    <t>CB100B2.S08.DP0109</t>
  </si>
  <si>
    <t>CB100B2.S08.DP0110</t>
  </si>
  <si>
    <t>CB100B2.S08.DP0111</t>
  </si>
  <si>
    <t>CB100B2.S08.DP0112</t>
  </si>
  <si>
    <t>CB100B2.S08.DP0113</t>
  </si>
  <si>
    <t>CB100B2.S08.DP0114</t>
  </si>
  <si>
    <t>CB100B2.S08.DP0115</t>
  </si>
  <si>
    <t>CB100B2.S08.DP0116</t>
  </si>
  <si>
    <t>CB100B2.S08.DP0117</t>
  </si>
  <si>
    <t>CB100B2.S08.DP0118</t>
  </si>
  <si>
    <t>CB100B2.S08.DP0119</t>
  </si>
  <si>
    <t>CB100B2.S08.DP0120</t>
  </si>
  <si>
    <t>CB100B2.S08.DP0121</t>
  </si>
  <si>
    <t>CB100B2.S08.DP0122</t>
  </si>
  <si>
    <t>CB100B2.S08.DP0123</t>
  </si>
  <si>
    <t>CB100B2.S08.DP0124</t>
  </si>
  <si>
    <t>CB100B2.S08.DP0125</t>
  </si>
  <si>
    <t>CB100B2.S08.DP0126</t>
  </si>
  <si>
    <t>CB100B2.S08.DP0127</t>
  </si>
  <si>
    <t>CB100B2.S08.DP0128</t>
  </si>
  <si>
    <t>CB100B2.S08.DP0129</t>
  </si>
  <si>
    <t>CB100B2.S08.DP0130</t>
  </si>
  <si>
    <t>CB100B2.S08.DP0131</t>
  </si>
  <si>
    <t>CB100B2.S08.DP0132</t>
  </si>
  <si>
    <t>CB100B2.S08.DP0133</t>
  </si>
  <si>
    <t>CB100B2.S08.DP0134</t>
  </si>
  <si>
    <t>CB100B2.S08.DP0135</t>
  </si>
  <si>
    <t>CB100B2.S08.DP0136</t>
  </si>
  <si>
    <t>CB100B2.S08.DP0137</t>
  </si>
  <si>
    <t>CB100B2.S08.DP0138</t>
  </si>
  <si>
    <t>CB100B2.S08.DP0139</t>
  </si>
  <si>
    <t>CB100B2.S08.DP0140</t>
  </si>
  <si>
    <t>CB100B2.S08.DP0141</t>
  </si>
  <si>
    <t>CB100B2.S08.DP0142</t>
  </si>
  <si>
    <t>CB100B2.S08.DP0143</t>
  </si>
  <si>
    <t>CB100B2.S08.DP0144</t>
  </si>
  <si>
    <t>CB100B2.S08.DP0145</t>
  </si>
  <si>
    <t>CB100B2.S08.DP0146</t>
  </si>
  <si>
    <t>CB100B2.S08.DP0147</t>
  </si>
  <si>
    <t>CB100B2.S08.DP0148</t>
  </si>
  <si>
    <t>CB100B2.S08.DP0149</t>
  </si>
  <si>
    <t>CB100B2.S08.DP0150</t>
  </si>
  <si>
    <t>CB100B2.S08.DP0151</t>
  </si>
  <si>
    <t>CB100B2.S08.DP0152</t>
  </si>
  <si>
    <t>CB100B2.S08.DP0153</t>
  </si>
  <si>
    <t>CB100B2.S08.DP0154</t>
  </si>
  <si>
    <t>CB100B2.S08.DP0155</t>
  </si>
  <si>
    <t>CB100B2.S08.DP0156</t>
  </si>
  <si>
    <t>CB100B2.S08.DP0157</t>
  </si>
  <si>
    <t>CB100B2.S08.DP0158</t>
  </si>
  <si>
    <t>CB100B2.S08.DP0159</t>
  </si>
  <si>
    <t>CB100B2.S08.DP0160</t>
  </si>
  <si>
    <t>CB100B2.S08.DP0161</t>
  </si>
  <si>
    <t>CB100B2.S08.DP0162</t>
  </si>
  <si>
    <t>CB100B2.S08.DP0163</t>
  </si>
  <si>
    <t>CB100B2.S08.DP0164</t>
  </si>
  <si>
    <t>CB100B2.S08.DP0165</t>
  </si>
  <si>
    <t>CB100B2.S08.DP0166</t>
  </si>
  <si>
    <t>CB100B2.S08.DP0167</t>
  </si>
  <si>
    <t>CB100B2.S08.DP0168</t>
  </si>
  <si>
    <t>CB100B2.S08.DP0169</t>
  </si>
  <si>
    <t>CB100B2.S08.DP0170</t>
  </si>
  <si>
    <t>CB100B2.S08.DP0171</t>
  </si>
  <si>
    <t>CB100B2.S08.DP0172</t>
  </si>
  <si>
    <t>CB100B2.S08.DP0173</t>
  </si>
  <si>
    <t>CB100B2.S08.DP0174</t>
  </si>
  <si>
    <t>CB100B2.S08.DP0175</t>
  </si>
  <si>
    <t>CB100B2.S08.DP0176</t>
  </si>
  <si>
    <t>CB100B2.S08.DP0177</t>
  </si>
  <si>
    <t>CB100B2.S08.DP0178</t>
  </si>
  <si>
    <t>CB100B2.S08.DP0179</t>
  </si>
  <si>
    <t>CB100B2.S08.DP0180</t>
  </si>
  <si>
    <t>CB100B2.S08.DP0181</t>
  </si>
  <si>
    <t>CB100B2.S08.DP0182</t>
  </si>
  <si>
    <t>CB100B2.S08.DP0183</t>
  </si>
  <si>
    <t>CB100B2.S08.DP0184</t>
  </si>
  <si>
    <t>CB100B2.S08.DP0185</t>
  </si>
  <si>
    <t>CB100B2.S08.DP0186</t>
  </si>
  <si>
    <t>CB100B2.S08.DP0187</t>
  </si>
  <si>
    <t>CB100B2.S08.DP0188</t>
  </si>
  <si>
    <t>CB100B2.S08.DP0189</t>
  </si>
  <si>
    <t>CB100B2.S08.DP0190</t>
  </si>
  <si>
    <t>CB100B2.S08.DP0191</t>
  </si>
  <si>
    <t>CB100B2.S08.DP0192</t>
  </si>
  <si>
    <t>CB100B2.S08.DP0193</t>
  </si>
  <si>
    <t>CB100B2.S08.DP0194</t>
  </si>
  <si>
    <t>CB100B2.S08.DP0195</t>
  </si>
  <si>
    <t>CB100B2.S08.DP0196</t>
  </si>
  <si>
    <t>CB100B2.S08.DP0197</t>
  </si>
  <si>
    <t>CB100B2.S08.DP0198</t>
  </si>
  <si>
    <t>CB100B2.S08.DP0199</t>
  </si>
  <si>
    <t>CB100B2.S08.DP0200</t>
  </si>
  <si>
    <t>CB100B2.S08.DP0201</t>
  </si>
  <si>
    <t>CB100B2.S08.DP0202</t>
  </si>
  <si>
    <t>CB100B2.S08.DP0203</t>
  </si>
  <si>
    <t>CB100B2.S08.DP0204</t>
  </si>
  <si>
    <t>CB100B2.S08.DP0205</t>
  </si>
  <si>
    <t>CB100B2.S08.DP0206</t>
  </si>
  <si>
    <t>CB100B2.S08.DP0207</t>
  </si>
  <si>
    <t>CB100B2.S08.DP0208</t>
  </si>
  <si>
    <t>CB100B2.S08A.DP0001</t>
  </si>
  <si>
    <t>CB100B2.S08A.DP0002</t>
  </si>
  <si>
    <t>CB100B2.S08A.DP0003</t>
  </si>
  <si>
    <t>CB100B2.S08A.DP0004</t>
  </si>
  <si>
    <t>CB100B2.S08A.DP0005</t>
  </si>
  <si>
    <t>CB100B2.S08A.DP0006</t>
  </si>
  <si>
    <t>CB100B2.S08A.DP0007</t>
  </si>
  <si>
    <t>CB100B2.S08A.DP0008</t>
  </si>
  <si>
    <t>CB100B2.S08A.DP0009</t>
  </si>
  <si>
    <t>CB100B2.S08A.DP0010</t>
  </si>
  <si>
    <t>CB100B2.S08A.DP0011</t>
  </si>
  <si>
    <t>CB100B2.S08A.DP0012</t>
  </si>
  <si>
    <t>CB100B2.S08A.DP0013</t>
  </si>
  <si>
    <t>CB100B2.S08A.DP0014</t>
  </si>
  <si>
    <t>CB100B2.S08A.DP0015</t>
  </si>
  <si>
    <t>CB100B2.S08A.DP0016</t>
  </si>
  <si>
    <t>CB100B2.S08A.DP0017</t>
  </si>
  <si>
    <t>CB100B2.S08A.DP0018</t>
  </si>
  <si>
    <t>CB100B2.S08A.DP0019</t>
  </si>
  <si>
    <t>CB100B2.S08A.DP0020</t>
  </si>
  <si>
    <t>CB100B2.S08A.DP0021</t>
  </si>
  <si>
    <t>CB100B2.S08A.DP0022</t>
  </si>
  <si>
    <t>CB100B2.S08A.DP0023</t>
  </si>
  <si>
    <t>CB100B2.S08A.DP0024</t>
  </si>
  <si>
    <t>CB100B2.S08A.DP0025</t>
  </si>
  <si>
    <t>CB100B2.S08A.DP0026</t>
  </si>
  <si>
    <t>CB100B2.S08A.DP0027</t>
  </si>
  <si>
    <t>CB100B2.S08A.DP0028</t>
  </si>
  <si>
    <t>CB100B2.S08A.DP0029</t>
  </si>
  <si>
    <t>CB100B2.S08A.DP0030</t>
  </si>
  <si>
    <t>CB100B2.S08A.DP0031</t>
  </si>
  <si>
    <t>CB100B2.S08A.DP0032</t>
  </si>
  <si>
    <t>CB100B2.S08A.DP0033</t>
  </si>
  <si>
    <t>CB100B2.S08A.DP0034</t>
  </si>
  <si>
    <t>CB100B2.S08A.DP0035</t>
  </si>
  <si>
    <t>CB100B2.S08A.DP0036</t>
  </si>
  <si>
    <t>CB100B2.S08A.DP0037</t>
  </si>
  <si>
    <t>CB100B2.S08A.DP0038</t>
  </si>
  <si>
    <t>CB100B2.S08A.DP0039</t>
  </si>
  <si>
    <t>CB100B2.S08A.DP0040</t>
  </si>
  <si>
    <t>CB100B2.S08A.DP0041</t>
  </si>
  <si>
    <t>CB100B2.S08A.DP0042</t>
  </si>
  <si>
    <t>CB100B2.S08A.DP0043</t>
  </si>
  <si>
    <t>CB100B2.S08A.DP0044</t>
  </si>
  <si>
    <t>CB100B2.S08A.DP0045</t>
  </si>
  <si>
    <t>CB100B2.S08A.DP0046</t>
  </si>
  <si>
    <t>CB100B2.S08A.DP0047</t>
  </si>
  <si>
    <t>CB100B2.S08A.DP0048</t>
  </si>
  <si>
    <t>CB100B2.S08A.DP0049</t>
  </si>
  <si>
    <t>CB100B2.S08A.DP0050</t>
  </si>
  <si>
    <t>CB100B2.S08A.DP0051</t>
  </si>
  <si>
    <t>CB100B2.S08A.DP0052</t>
  </si>
  <si>
    <t>CB100B2.S08A.DP0053</t>
  </si>
  <si>
    <t>CB100B2.S08A.DP0054</t>
  </si>
  <si>
    <t>CB100B2.S08A.DP0055</t>
  </si>
  <si>
    <t>CB100B2.S08A.DP0056</t>
  </si>
  <si>
    <t>CB100B2.S08A.DP0057</t>
  </si>
  <si>
    <t>CB100B2.S08A.DP0058</t>
  </si>
  <si>
    <t>CB100B2.S08A.DP0059</t>
  </si>
  <si>
    <t>CB100B2.S08A.DP0060</t>
  </si>
  <si>
    <t>CB100B2.S08A.DP0061</t>
  </si>
  <si>
    <t>CB100B2.S08A.DP0062</t>
  </si>
  <si>
    <t>CB100B2.S08A.DP0063</t>
  </si>
  <si>
    <t>CB100B2.S08A.DP0064</t>
  </si>
  <si>
    <t>CB100B2.S08A.DP0065</t>
  </si>
  <si>
    <t>CB100B2.S08A.DP0066</t>
  </si>
  <si>
    <t>CB100B2.S08A.DP0067</t>
  </si>
  <si>
    <t>CB100B2.S08A.DP0068</t>
  </si>
  <si>
    <t>CB100B2.S08A.DP0069</t>
  </si>
  <si>
    <t>CB100B2.S08A.DP0070</t>
  </si>
  <si>
    <t>CB100B2.S08A.DP0071</t>
  </si>
  <si>
    <t>CB100B2.S08A.DP0072</t>
  </si>
  <si>
    <t>CB100B2.S08A.DP0073</t>
  </si>
  <si>
    <t>CB100B2.S08A.DP0074</t>
  </si>
  <si>
    <t>CB100B2.S08A.DP0075</t>
  </si>
  <si>
    <t>CB100B2.S08A.DP0076</t>
  </si>
  <si>
    <t>CB100B2.S08A.DP0077</t>
  </si>
  <si>
    <t>CB100B2.S08A.DP0078</t>
  </si>
  <si>
    <t>CB100B2.S08A.DP0079</t>
  </si>
  <si>
    <t>CB100B2.S08A.DP0080</t>
  </si>
  <si>
    <t>CB100B2.S08A.DP0081</t>
  </si>
  <si>
    <t>CB100B2.S08A.DP0082</t>
  </si>
  <si>
    <t>CB100B2.S08A.DP0083</t>
  </si>
  <si>
    <t>CB100B2.S08A.DP0084</t>
  </si>
  <si>
    <t>CB100B2.S08A.DP0085</t>
  </si>
  <si>
    <t>CB100B2.S08A.DP0086</t>
  </si>
  <si>
    <t>CB100B2.S08A.DP0087</t>
  </si>
  <si>
    <t>CB100B2.S08A.DP0088</t>
  </si>
  <si>
    <t>CB100B2.S08A.DP0089</t>
  </si>
  <si>
    <t>CB100B2.S08A.DP0090</t>
  </si>
  <si>
    <t>CB100B2.S08A.DP0091</t>
  </si>
  <si>
    <t>CB100B2.S08A.DP0092</t>
  </si>
  <si>
    <t>CB100B2.S08A.DP0093</t>
  </si>
  <si>
    <t>CB100B2.S08A.DP0094</t>
  </si>
  <si>
    <t>CB100B2.S08A.DP0095</t>
  </si>
  <si>
    <t>CB100B2.S08A.DP0096</t>
  </si>
  <si>
    <t>CB100B2.S08A.DP0097</t>
  </si>
  <si>
    <t>CB100B2.S08A.DP0098</t>
  </si>
  <si>
    <t>CB100B2.S08A.DP0099</t>
  </si>
  <si>
    <t>CB100B2.S08A.DP0100</t>
  </si>
  <si>
    <t>CB100B2.S08A.DP0101</t>
  </si>
  <si>
    <t>CB100B2.S08A.DP0102</t>
  </si>
  <si>
    <t>CB100B2.S08A.DP0103</t>
  </si>
  <si>
    <t>CB100B2.S08A.DP0104</t>
  </si>
  <si>
    <t>CB100B2.S08A.DP0105</t>
  </si>
  <si>
    <t>CB100B2.S08A.DP0106</t>
  </si>
  <si>
    <t>CB100B2.S08A.DP0107</t>
  </si>
  <si>
    <t>CB100B2.S08A.DP0108</t>
  </si>
  <si>
    <t>CB100B2.S08A.DP0109</t>
  </si>
  <si>
    <t>CB100B2.S08A.DP0110</t>
  </si>
  <si>
    <t>CB100B2.S08A.DP0111</t>
  </si>
  <si>
    <t>CB100B2.S08A.DP0112</t>
  </si>
  <si>
    <t>CB100B2.S08A.DP0113</t>
  </si>
  <si>
    <t>CB100B2.S08A.DP0114</t>
  </si>
  <si>
    <t>CB100B2.S08A.DP0115</t>
  </si>
  <si>
    <t>CB100B2.S08A.DP0116</t>
  </si>
  <si>
    <t>CB100B2.S08A.DP0117</t>
  </si>
  <si>
    <t>CB100B2.S08A.DP0118</t>
  </si>
  <si>
    <t>CB100B2.S08A.DP0119</t>
  </si>
  <si>
    <t>CB100B2.S08A.DP0120</t>
  </si>
  <si>
    <t>CB100B2.S08A.DP0121</t>
  </si>
  <si>
    <t>CB100B2.S08A.DP0122</t>
  </si>
  <si>
    <t>CB100B2.S08A.DP0123</t>
  </si>
  <si>
    <t>CB100B2.S08A.DP0124</t>
  </si>
  <si>
    <t>CB100B2.S08A.DP0125</t>
  </si>
  <si>
    <t>CB100B2.S08A.DP0126</t>
  </si>
  <si>
    <t>CB100B2.S08A.DP0127</t>
  </si>
  <si>
    <t>CB100B2.S08A.DP0128</t>
  </si>
  <si>
    <t>CB100B2.S08A.DP0129</t>
  </si>
  <si>
    <t>CB100B2.S08A.DP0130</t>
  </si>
  <si>
    <t>CB100B2.S08A.DP0131</t>
  </si>
  <si>
    <t>CB100B2.S08A.DP0132</t>
  </si>
  <si>
    <t>CB100B2.S08A.DP0133</t>
  </si>
  <si>
    <t>CB100B2.S08A.DP0134</t>
  </si>
  <si>
    <t>CB100B2.S08A.DP0135</t>
  </si>
  <si>
    <t>CB100B2.S08A.DP0136</t>
  </si>
  <si>
    <t>CB100B2.S08A.DP0137</t>
  </si>
  <si>
    <t>CB100B2.S08A.DP0138</t>
  </si>
  <si>
    <t>CB100B2.S08A.DP0139</t>
  </si>
  <si>
    <t>CB100B2.S08A.DP0140</t>
  </si>
  <si>
    <t>CB100B2.S08A.DP0141</t>
  </si>
  <si>
    <t>CB100B2.S08A.DP0142</t>
  </si>
  <si>
    <t>CB100B2.S08A.DP0143</t>
  </si>
  <si>
    <t>CB100B2.S08A.DP0144</t>
  </si>
  <si>
    <t>CB100B2.S08A.DP0145</t>
  </si>
  <si>
    <t>CB100B2.S08A.DP0146</t>
  </si>
  <si>
    <t>CB100B2.S08A.DP0147</t>
  </si>
  <si>
    <t>CB100B2.S08A.DP0148</t>
  </si>
  <si>
    <t>CB100B2.S08A.DP0149</t>
  </si>
  <si>
    <t>CB100B2.S08A.DP0150</t>
  </si>
  <si>
    <t>CB100B2.S08A.DP0151</t>
  </si>
  <si>
    <t>CB100B2.S08A.DP0152</t>
  </si>
  <si>
    <t>CB100B2.S08A.DP0153</t>
  </si>
  <si>
    <t>CB100B2.S08A.DP0154</t>
  </si>
  <si>
    <t>CB100B2.S08A.DP0155</t>
  </si>
  <si>
    <t>CB100B2.S08A.DP0156</t>
  </si>
  <si>
    <t>CB100B2.S08A.DP0157</t>
  </si>
  <si>
    <t>CB100B2.S08A.DP0158</t>
  </si>
  <si>
    <t>CB100B2.S08A.DP0159</t>
  </si>
  <si>
    <t>CB100B2.S08A.DP0160</t>
  </si>
  <si>
    <t>CB100B2.S08A.DP0161</t>
  </si>
  <si>
    <t>CB100B2.S08A.DP0162</t>
  </si>
  <si>
    <t>CB100B2.S08A.DP0163</t>
  </si>
  <si>
    <t>CB100B2.S08A.DP0164</t>
  </si>
  <si>
    <t>CB100B2.S08A.DP0165</t>
  </si>
  <si>
    <t>CB100B2.S08A.DP0166</t>
  </si>
  <si>
    <t>CB100B2.S08A.DP0167</t>
  </si>
  <si>
    <t>CB100B2.S08A.DP0168</t>
  </si>
  <si>
    <t>CB100B2.S08A.DP0169</t>
  </si>
  <si>
    <t>CB100B2.S08A.DP0170</t>
  </si>
  <si>
    <t>CB100B2.S08A.DP0171</t>
  </si>
  <si>
    <t>CB100B2.S08A.DP0172</t>
  </si>
  <si>
    <t>CB100B2.S08A.DP0173</t>
  </si>
  <si>
    <t>CB100B2.S08A.DP0174</t>
  </si>
  <si>
    <t>CB100B2.S08A.DP0175</t>
  </si>
  <si>
    <t>CB100B2.S08A.DP0176</t>
  </si>
  <si>
    <t>CB100B2.S08A.DP0177</t>
  </si>
  <si>
    <t>CB100B2.S08A.DP0178</t>
  </si>
  <si>
    <t>CB100B2.S08A.DP0179</t>
  </si>
  <si>
    <t>CB100B2.S08A.DP0180</t>
  </si>
  <si>
    <t>CB100B2.S08A.DP0181</t>
  </si>
  <si>
    <t>CB100B2.S08A.DP0182</t>
  </si>
  <si>
    <t>CB100B2.S08A.DP0183</t>
  </si>
  <si>
    <t>CB100B2.S08A.DP0184</t>
  </si>
  <si>
    <t>CB100B2.S08A.DP0185</t>
  </si>
  <si>
    <t>CB100B2.S08A.DP0186</t>
  </si>
  <si>
    <t>CB100B2.S08A.DP0187</t>
  </si>
  <si>
    <t>CB100B2.S08A.DP0188</t>
  </si>
  <si>
    <t>CB100B2.S08A.DP0189</t>
  </si>
  <si>
    <t>CB100B2.S08A.DP0190</t>
  </si>
  <si>
    <t>CB100B2.S08A.DP0191</t>
  </si>
  <si>
    <t>CB100B2.S08A.DP0192</t>
  </si>
  <si>
    <t>CB100B2.S08A.DP0193</t>
  </si>
  <si>
    <t>CB100B2.S08A.DP0194</t>
  </si>
  <si>
    <t>CB100B2.S08A.DP0195</t>
  </si>
  <si>
    <t>CB100B2.S08A.DP0196</t>
  </si>
  <si>
    <t>CB100B2.S08A.DP0197</t>
  </si>
  <si>
    <t>CB100B2.S08A.DP0198</t>
  </si>
  <si>
    <t>CB100B2.S08A.DP0199</t>
  </si>
  <si>
    <t>CB100B2.S08A.DP0200</t>
  </si>
  <si>
    <t>CB100B2.S08A.DP0201</t>
  </si>
  <si>
    <t>CB100B2.S08A.DP0202</t>
  </si>
  <si>
    <t>CB100B2.S08A.DP0203</t>
  </si>
  <si>
    <t>CB100B2.S08A.DP0204</t>
  </si>
  <si>
    <t>CB100B2.S08A.DP0205</t>
  </si>
  <si>
    <t>CB100B2.S08A.DP0206</t>
  </si>
  <si>
    <t>CB100B2.S08A.DP0207</t>
  </si>
  <si>
    <t>CB100B2.S08A.DP0208</t>
  </si>
  <si>
    <t>CB100B2.S09.DP0001</t>
  </si>
  <si>
    <t>CB100B2.S09.DP0002</t>
  </si>
  <si>
    <t>CB100B2.S09.DP0003</t>
  </si>
  <si>
    <t>CB100B2.S09.DP0004</t>
  </si>
  <si>
    <t>CB100B2.S09.DP0005</t>
  </si>
  <si>
    <t>CB100B2.S09.DP0006</t>
  </si>
  <si>
    <t>CB100B2.S09.DP0007</t>
  </si>
  <si>
    <t>CB100B2.S09.DP0008</t>
  </si>
  <si>
    <t>CB100B2.S09.DP0009</t>
  </si>
  <si>
    <t>CB100B2.S09.DP0010</t>
  </si>
  <si>
    <t>CB100B2.S09.DP0011</t>
  </si>
  <si>
    <t>CB100B2.S09.DP0012</t>
  </si>
  <si>
    <t>CB100B2.S09.DP0013</t>
  </si>
  <si>
    <t>CB100B2.S09.DP0014</t>
  </si>
  <si>
    <t>CB100B2.S09.DP0015</t>
  </si>
  <si>
    <t>CB100B2.S09.DP0016</t>
  </si>
  <si>
    <t>CB100B2.S09.DP0017</t>
  </si>
  <si>
    <t>CB100B2.S09.DP0018</t>
  </si>
  <si>
    <t>CB100B2.S09.DP0019</t>
  </si>
  <si>
    <t>CB100B2.S09.DP0020</t>
  </si>
  <si>
    <t>CB100B2.S09.DP0021</t>
  </si>
  <si>
    <t>CB100B2.S09.DP0022</t>
  </si>
  <si>
    <t>CB100B2.S09.DP0023</t>
  </si>
  <si>
    <t>CB100B2.S09.DP0024</t>
  </si>
  <si>
    <t>CB100B2.S09.DP0025</t>
  </si>
  <si>
    <t>CB100B2.S09.DP0026</t>
  </si>
  <si>
    <t>CB100B2.S09.DP0027</t>
  </si>
  <si>
    <t>CB100B2.S09.DP0028</t>
  </si>
  <si>
    <t>CB100B2.S09.DP0029</t>
  </si>
  <si>
    <t>CB100B2.S09.DP0030</t>
  </si>
  <si>
    <t>CB100B2.S09.DP0031</t>
  </si>
  <si>
    <t>CB100B2.S09.DP0032</t>
  </si>
  <si>
    <t>CB100B2.S09.DP0033</t>
  </si>
  <si>
    <t>CB100B2.S09.DP0034</t>
  </si>
  <si>
    <t>CB100B2.S09.DP0035</t>
  </si>
  <si>
    <t>CB100B2.S09.DP0036</t>
  </si>
  <si>
    <t>CB100B2.S09.DP0037</t>
  </si>
  <si>
    <t>CB100B2.S09.DP0038</t>
  </si>
  <si>
    <t>CB100B2.S09.DP0039</t>
  </si>
  <si>
    <t>CB100B2.S09.DP0040</t>
  </si>
  <si>
    <t>CB100B2.S09.DP0041</t>
  </si>
  <si>
    <t>CB100B2.S09.DP0042</t>
  </si>
  <si>
    <t>CB100B2.S09.DP0043</t>
  </si>
  <si>
    <t>CB100B2.S09.DP0044</t>
  </si>
  <si>
    <t>CB100B2.S09.DP0045</t>
  </si>
  <si>
    <t>CB100B2.S09.DP0046</t>
  </si>
  <si>
    <t>CB100B2.S09.DP0047</t>
  </si>
  <si>
    <t>CB100B2.S09.DP0048</t>
  </si>
  <si>
    <t>CB100B2.S09.DP0049</t>
  </si>
  <si>
    <t>CB100B2.S09.DP0050</t>
  </si>
  <si>
    <t>CB100B2.S09.DP0051</t>
  </si>
  <si>
    <t>CB100B2.S09.DP0052</t>
  </si>
  <si>
    <t>CB100B2.S09.DP0053</t>
  </si>
  <si>
    <t>CB100B2.S09.DP0054</t>
  </si>
  <si>
    <t>CB100B2.S09.DP0055</t>
  </si>
  <si>
    <t>CB100B2.S09.DP0056</t>
  </si>
  <si>
    <t>CB100B2.S09.DP0057</t>
  </si>
  <si>
    <t>CB100B2.S09.DP0058</t>
  </si>
  <si>
    <t>CB100B2.S09.DP0059</t>
  </si>
  <si>
    <t>CB100B2.S09.DP0060</t>
  </si>
  <si>
    <t>CB100B2.S09.DP0061</t>
  </si>
  <si>
    <t>CB100B2.S09.DP0062</t>
  </si>
  <si>
    <t>CB100B2.S09.DP0063</t>
  </si>
  <si>
    <t>CB100B2.S09.DP0064</t>
  </si>
  <si>
    <t>CB100B2.S09.DP0065</t>
  </si>
  <si>
    <t>CB100B2.S09.DP0066</t>
  </si>
  <si>
    <t>CB100B2.S09.DP0067</t>
  </si>
  <si>
    <t>CB100B2.S09.DP0068</t>
  </si>
  <si>
    <t>CB100B2.S09.DP0069</t>
  </si>
  <si>
    <t>CB100B2.S09.DP0070</t>
  </si>
  <si>
    <t>CB100B2.S09.DP0071</t>
  </si>
  <si>
    <t>CB100B2.S09.DP0072</t>
  </si>
  <si>
    <t>CB100B2.S09.DP0073</t>
  </si>
  <si>
    <t>CB100B2.S09.DP0074</t>
  </si>
  <si>
    <t>CB100B2.S09.DP0075</t>
  </si>
  <si>
    <t>CB100B2.S09.DP0076</t>
  </si>
  <si>
    <t>CB100B2.S09.DP0077</t>
  </si>
  <si>
    <t>CB100B2.S09.DP0078</t>
  </si>
  <si>
    <t>CB100B2.S09.DP0079</t>
  </si>
  <si>
    <t>CB100B2.S09.DP0080</t>
  </si>
  <si>
    <t>CB100B2.S09.DP0081</t>
  </si>
  <si>
    <t>CB100B2.S09.DP0082</t>
  </si>
  <si>
    <t>CB100B2.S09.DP0083</t>
  </si>
  <si>
    <t>CB100B2.S09.DP0084</t>
  </si>
  <si>
    <t>CB100B2.S09.DP0085</t>
  </si>
  <si>
    <t>CB100B2.S09.DP0086</t>
  </si>
  <si>
    <t>CB100B2.S09.DP0087</t>
  </si>
  <si>
    <t>CB100B2.S09.DP0088</t>
  </si>
  <si>
    <t>CB100B2.S09.DP0089</t>
  </si>
  <si>
    <t>CB100B2.S09.DP0090</t>
  </si>
  <si>
    <t>CB100B2.S09.DP0091</t>
  </si>
  <si>
    <t>CB100B2.S09.DP0092</t>
  </si>
  <si>
    <t>CB100B2.S09.DP0093</t>
  </si>
  <si>
    <t>CB100B2.S09.DP0094</t>
  </si>
  <si>
    <t>CB100B2.S09.DP0095</t>
  </si>
  <si>
    <t>CB100B2.S09.DP0096</t>
  </si>
  <si>
    <t>CB100B2.S09.DP0097</t>
  </si>
  <si>
    <t>CB100B2.S09.DP0098</t>
  </si>
  <si>
    <t>CB100B2.S09.DP0099</t>
  </si>
  <si>
    <t>CB100B2.S09.DP0100</t>
  </si>
  <si>
    <t>CB100B2.S09.DP0101</t>
  </si>
  <si>
    <t>CB100B2.S09.DP0102</t>
  </si>
  <si>
    <t>CB100B2.S09.DP0103</t>
  </si>
  <si>
    <t>CB100B2.S09.DP0104</t>
  </si>
  <si>
    <t>CB100B2.S09.DP0105</t>
  </si>
  <si>
    <t>CB100B2.S09.DP0106</t>
  </si>
  <si>
    <t>CB100B2.S09.DP0107</t>
  </si>
  <si>
    <t>CB100B2.S09.DP0108</t>
  </si>
  <si>
    <t>CB100B2.S09.DP0109</t>
  </si>
  <si>
    <t>CB100B2.S09.DP0110</t>
  </si>
  <si>
    <t>CB100B2.S09.DP0111</t>
  </si>
  <si>
    <t>CB100B2.S09.DP0112</t>
  </si>
  <si>
    <t>CB100B2.S09.DP0113</t>
  </si>
  <si>
    <t>CB100B2.S09.DP0114</t>
  </si>
  <si>
    <t>CB100B2.S09.DP0115</t>
  </si>
  <si>
    <t>CB100B2.S09.DP0116</t>
  </si>
  <si>
    <t>CB100B2.S09.DP0117</t>
  </si>
  <si>
    <t>CB100B2.S09.DP0118</t>
  </si>
  <si>
    <t>CB100B2.S09.DP0119</t>
  </si>
  <si>
    <t>CB100B2.S09.DP0120</t>
  </si>
  <si>
    <t>CB100B2.S09.DP0121</t>
  </si>
  <si>
    <t>CB100B2.S09.DP0122</t>
  </si>
  <si>
    <t>CB100B2.S09.DP0123</t>
  </si>
  <si>
    <t>CB100B2.S09.DP0124</t>
  </si>
  <si>
    <t>CB100B2.S09.DP0125</t>
  </si>
  <si>
    <t>CB100B2.S09.DP0126</t>
  </si>
  <si>
    <t>CB100B2.S09.DP0127</t>
  </si>
  <si>
    <t>CB100B2.S09.DP0128</t>
  </si>
  <si>
    <t>CB100B2.S09.DP0129</t>
  </si>
  <si>
    <t>CB100B2.S09.DP0130</t>
  </si>
  <si>
    <t>CB100B2.S09.DP0131</t>
  </si>
  <si>
    <t>CB100B2.S09.DP0132</t>
  </si>
  <si>
    <t>CB100B2.S09.DP0133</t>
  </si>
  <si>
    <t>CB100B2.S09.DP0134</t>
  </si>
  <si>
    <t>CB100B2.S09.DP0135</t>
  </si>
  <si>
    <t>CB100B2.S09.DP0136</t>
  </si>
  <si>
    <t>CB100B2.S09.DP0137</t>
  </si>
  <si>
    <t>CB100B2.S09.DP0138</t>
  </si>
  <si>
    <t>CB100B2.S09.DP0139</t>
  </si>
  <si>
    <t>CB100B2.S09.DP0140</t>
  </si>
  <si>
    <t>CB100B2.S09.DP0141</t>
  </si>
  <si>
    <t>CB100B2.S09.DP0142</t>
  </si>
  <si>
    <t>CB100B2.S09.DP0143</t>
  </si>
  <si>
    <t>CB100B2.S09.DP0144</t>
  </si>
  <si>
    <t>CB100B2.S09.DP0145</t>
  </si>
  <si>
    <t>CB100B2.S09.DP0146</t>
  </si>
  <si>
    <t>CB100B2.S09.DP0147</t>
  </si>
  <si>
    <t>CB100B2.S09.DP0148</t>
  </si>
  <si>
    <t>CB100B2.S09.DP0149</t>
  </si>
  <si>
    <t>CB100B2.S09.DP0150</t>
  </si>
  <si>
    <t>CB100B2.S09.DP0151</t>
  </si>
  <si>
    <t>CB100B2.S09.DP0152</t>
  </si>
  <si>
    <t>CB100B2.S09.DP0153</t>
  </si>
  <si>
    <t>CB100B2.S09.DP0154</t>
  </si>
  <si>
    <t>CB100B2.S09.DP0155</t>
  </si>
  <si>
    <t>CB100B2.S09.DP0156</t>
  </si>
  <si>
    <t>CB100B2.S09.DP0157</t>
  </si>
  <si>
    <t>CB100B2.S09.DP0158</t>
  </si>
  <si>
    <t>CB100B2.S09.DP0159</t>
  </si>
  <si>
    <t>CB100B2.S09.DP0160</t>
  </si>
  <si>
    <t>CB100B2.S09.DP0161</t>
  </si>
  <si>
    <t>CB100B2.S09.DP0162</t>
  </si>
  <si>
    <t>CB100B2.S09.DP0163</t>
  </si>
  <si>
    <t>CB100B2.S09.DP0164</t>
  </si>
  <si>
    <t>CB100B2.S09.DP0165</t>
  </si>
  <si>
    <t>CB100B2.S09.DP0166</t>
  </si>
  <si>
    <t>CB100B2.S09.DP0167</t>
  </si>
  <si>
    <t>CB100B2.S09.DP0168</t>
  </si>
  <si>
    <t>CB100B2.S09.DP0169</t>
  </si>
  <si>
    <t>CB100B2.S09.DP0170</t>
  </si>
  <si>
    <t>CB100B2.S09.DP0171</t>
  </si>
  <si>
    <t>CB100B2.S09.DP0172</t>
  </si>
  <si>
    <t>CB100B2.S09.DP0173</t>
  </si>
  <si>
    <t>CB100B2.S09.DP0174</t>
  </si>
  <si>
    <t>CB100B2.S09.DP0175</t>
  </si>
  <si>
    <t>CB100B2.S09.DP0176</t>
  </si>
  <si>
    <t>CB100B2.S09.DP0177</t>
  </si>
  <si>
    <t>CB100B2.S09.DP0178</t>
  </si>
  <si>
    <t>CB100B2.S09.DP0179</t>
  </si>
  <si>
    <t>CB100B2.S09.DP0180</t>
  </si>
  <si>
    <t>CB100B2.S09.DP0181</t>
  </si>
  <si>
    <t>CB100B2.S09.DP0182</t>
  </si>
  <si>
    <t>CB100B2.S09.DP0183</t>
  </si>
  <si>
    <t>CB100B2.S09.DP0184</t>
  </si>
  <si>
    <t>CB100B2.S09.DP0185</t>
  </si>
  <si>
    <t>CB100B2.S09.DP0186</t>
  </si>
  <si>
    <t>CB100B2.S09.DP0187</t>
  </si>
  <si>
    <t>CB100B2.S09.DP0188</t>
  </si>
  <si>
    <t>CB100B2.S09.DP0189</t>
  </si>
  <si>
    <t>CB100B2.S09.DP0190</t>
  </si>
  <si>
    <t>CB100B2.S09.DP0191</t>
  </si>
  <si>
    <t>CB100B2.S09.DP0192</t>
  </si>
  <si>
    <t>CB100B2.S09.DP0193</t>
  </si>
  <si>
    <t>CB100B2.S09.DP0194</t>
  </si>
  <si>
    <t>CB100B2.S09.DP0195</t>
  </si>
  <si>
    <t>CB100B2.S09.DP0196</t>
  </si>
  <si>
    <t>CB100B2.S09.DP0197</t>
  </si>
  <si>
    <t>CB100B2.S09.DP0198</t>
  </si>
  <si>
    <t>CB100B2.S09.DP0199</t>
  </si>
  <si>
    <t>CB100B2.S09.DP0200</t>
  </si>
  <si>
    <t>CB100B2.S09.DP0201</t>
  </si>
  <si>
    <t>CB100B2.S09.DP0202</t>
  </si>
  <si>
    <t>CB100B2.S09.DP0203</t>
  </si>
  <si>
    <t>CB100B2.S09.DP0204</t>
  </si>
  <si>
    <t>CB100B2.S09.DP0205</t>
  </si>
  <si>
    <t>CB100B2.S09.DP0206</t>
  </si>
  <si>
    <t>CB100B2.S09.DP0207</t>
  </si>
  <si>
    <t>CB100B2.S09.DP0208</t>
  </si>
  <si>
    <t>CB100B2.S09A.DP0001</t>
  </si>
  <si>
    <t>CB100B2.S09A.DP0002</t>
  </si>
  <si>
    <t>CB100B2.S09A.DP0003</t>
  </si>
  <si>
    <t>CB100B2.S09A.DP0004</t>
  </si>
  <si>
    <t>CB100B2.S09A.DP0005</t>
  </si>
  <si>
    <t>CB100B2.S09A.DP0006</t>
  </si>
  <si>
    <t>CB100B2.S09A.DP0007</t>
  </si>
  <si>
    <t>CB100B2.S09A.DP0008</t>
  </si>
  <si>
    <t>CB100B2.S09A.DP0009</t>
  </si>
  <si>
    <t>CB100B2.S09A.DP0010</t>
  </si>
  <si>
    <t>CB100B2.S09A.DP0011</t>
  </si>
  <si>
    <t>CB100B2.S09A.DP0012</t>
  </si>
  <si>
    <t>CB100B2.S09A.DP0013</t>
  </si>
  <si>
    <t>CB100B2.S09A.DP0014</t>
  </si>
  <si>
    <t>CB100B2.S09A.DP0015</t>
  </si>
  <si>
    <t>CB100B2.S09A.DP0016</t>
  </si>
  <si>
    <t>CB100B2.S09A.DP0017</t>
  </si>
  <si>
    <t>CB100B2.S09A.DP0018</t>
  </si>
  <si>
    <t>CB100B2.S09A.DP0019</t>
  </si>
  <si>
    <t>CB100B2.S09A.DP0020</t>
  </si>
  <si>
    <t>CB100B2.S09A.DP0021</t>
  </si>
  <si>
    <t>CB100B2.S09A.DP0022</t>
  </si>
  <si>
    <t>CB100B2.S09A.DP0023</t>
  </si>
  <si>
    <t>CB100B2.S09A.DP0024</t>
  </si>
  <si>
    <t>CB100B2.S09A.DP0025</t>
  </si>
  <si>
    <t>CB100B2.S09A.DP0026</t>
  </si>
  <si>
    <t>CB100B2.S09A.DP0027</t>
  </si>
  <si>
    <t>CB100B2.S09A.DP0028</t>
  </si>
  <si>
    <t>CB100B2.S09A.DP0029</t>
  </si>
  <si>
    <t>CB100B2.S09A.DP0030</t>
  </si>
  <si>
    <t>CB100B2.S09A.DP0031</t>
  </si>
  <si>
    <t>CB100B2.S09A.DP0032</t>
  </si>
  <si>
    <t>CB100B2.S09A.DP0033</t>
  </si>
  <si>
    <t>CB100B2.S09A.DP0034</t>
  </si>
  <si>
    <t>CB100B2.S09A.DP0035</t>
  </si>
  <si>
    <t>CB100B2.S09A.DP0036</t>
  </si>
  <si>
    <t>CB100B2.S09A.DP0037</t>
  </si>
  <si>
    <t>CB100B2.S09A.DP0038</t>
  </si>
  <si>
    <t>CB100B2.S09A.DP0039</t>
  </si>
  <si>
    <t>CB100B2.S09A.DP0040</t>
  </si>
  <si>
    <t>CB100B2.S09A.DP0041</t>
  </si>
  <si>
    <t>CB100B2.S09A.DP0042</t>
  </si>
  <si>
    <t>CB100B2.S09A.DP0043</t>
  </si>
  <si>
    <t>CB100B2.S09A.DP0044</t>
  </si>
  <si>
    <t>CB100B2.S09A.DP0045</t>
  </si>
  <si>
    <t>CB100B2.S09A.DP0046</t>
  </si>
  <si>
    <t>CB100B2.S09A.DP0047</t>
  </si>
  <si>
    <t>CB100B2.S09A.DP0048</t>
  </si>
  <si>
    <t>CB100B2.S09A.DP0049</t>
  </si>
  <si>
    <t>CB100B2.S09A.DP0050</t>
  </si>
  <si>
    <t>CB100B2.S09A.DP0051</t>
  </si>
  <si>
    <t>CB100B2.S09A.DP0052</t>
  </si>
  <si>
    <t>CB100B2.S09A.DP0053</t>
  </si>
  <si>
    <t>CB100B2.S09A.DP0054</t>
  </si>
  <si>
    <t>CB100B2.S09A.DP0055</t>
  </si>
  <si>
    <t>CB100B2.S09A.DP0056</t>
  </si>
  <si>
    <t>CB100B2.S09A.DP0057</t>
  </si>
  <si>
    <t>CB100B2.S09A.DP0058</t>
  </si>
  <si>
    <t>CB100B2.S09A.DP0059</t>
  </si>
  <si>
    <t>CB100B2.S09A.DP0060</t>
  </si>
  <si>
    <t>CB100B2.S09A.DP0061</t>
  </si>
  <si>
    <t>CB100B2.S09A.DP0062</t>
  </si>
  <si>
    <t>CB100B2.S09A.DP0063</t>
  </si>
  <si>
    <t>CB100B2.S09A.DP0064</t>
  </si>
  <si>
    <t>CB100B2.S09A.DP0065</t>
  </si>
  <si>
    <t>CB100B2.S09A.DP0066</t>
  </si>
  <si>
    <t>CB100B2.S09A.DP0067</t>
  </si>
  <si>
    <t>CB100B2.S09A.DP0068</t>
  </si>
  <si>
    <t>CB100B2.S09A.DP0069</t>
  </si>
  <si>
    <t>CB100B2.S09A.DP0070</t>
  </si>
  <si>
    <t>CB100B2.S09A.DP0071</t>
  </si>
  <si>
    <t>CB100B2.S09A.DP0072</t>
  </si>
  <si>
    <t>CB100B2.S09A.DP0073</t>
  </si>
  <si>
    <t>CB100B2.S09A.DP0074</t>
  </si>
  <si>
    <t>CB100B2.S09A.DP0075</t>
  </si>
  <si>
    <t>CB100B2.S09A.DP0076</t>
  </si>
  <si>
    <t>CB100B2.S09A.DP0077</t>
  </si>
  <si>
    <t>CB100B2.S09A.DP0078</t>
  </si>
  <si>
    <t>CB100B2.S09A.DP0079</t>
  </si>
  <si>
    <t>CB100B2.S09A.DP0080</t>
  </si>
  <si>
    <t>CB100B2.S09A.DP0081</t>
  </si>
  <si>
    <t>CB100B2.S09A.DP0082</t>
  </si>
  <si>
    <t>CB100B2.S09A.DP0083</t>
  </si>
  <si>
    <t>CB100B2.S09A.DP0084</t>
  </si>
  <si>
    <t>CB100B2.S09A.DP0085</t>
  </si>
  <si>
    <t>CB100B2.S09A.DP0086</t>
  </si>
  <si>
    <t>CB100B2.S09A.DP0087</t>
  </si>
  <si>
    <t>CB100B2.S09A.DP0088</t>
  </si>
  <si>
    <t>CB100B2.S09A.DP0089</t>
  </si>
  <si>
    <t>CB100B2.S09A.DP0090</t>
  </si>
  <si>
    <t>CB100B2.S09A.DP0091</t>
  </si>
  <si>
    <t>CB100B2.S09A.DP0092</t>
  </si>
  <si>
    <t>CB100B2.S09A.DP0093</t>
  </si>
  <si>
    <t>CB100B2.S09A.DP0094</t>
  </si>
  <si>
    <t>CB100B2.S09A.DP0095</t>
  </si>
  <si>
    <t>CB100B2.S09A.DP0096</t>
  </si>
  <si>
    <t>CB100B2.S09A.DP0097</t>
  </si>
  <si>
    <t>CB100B2.S09A.DP0098</t>
  </si>
  <si>
    <t>CB100B2.S09A.DP0099</t>
  </si>
  <si>
    <t>CB100B2.S09A.DP0100</t>
  </si>
  <si>
    <t>CB100B2.S09A.DP0101</t>
  </si>
  <si>
    <t>CB100B2.S09A.DP0102</t>
  </si>
  <si>
    <t>CB100B2.S09A.DP0103</t>
  </si>
  <si>
    <t>CB100B2.S09A.DP0104</t>
  </si>
  <si>
    <t>CB100B2.S09A.DP0105</t>
  </si>
  <si>
    <t>CB100B2.S09A.DP0106</t>
  </si>
  <si>
    <t>CB100B2.S09A.DP0107</t>
  </si>
  <si>
    <t>CB100B2.S09A.DP0108</t>
  </si>
  <si>
    <t>CB100B2.S09A.DP0109</t>
  </si>
  <si>
    <t>CB100B2.S09A.DP0110</t>
  </si>
  <si>
    <t>CB100B2.S09A.DP0111</t>
  </si>
  <si>
    <t>CB100B2.S09A.DP0112</t>
  </si>
  <si>
    <t>CB100B2.S09A.DP0113</t>
  </si>
  <si>
    <t>CB100B2.S09A.DP0114</t>
  </si>
  <si>
    <t>CB100B2.S09A.DP0115</t>
  </si>
  <si>
    <t>CB100B2.S09A.DP0116</t>
  </si>
  <si>
    <t>CB100B2.S09A.DP0117</t>
  </si>
  <si>
    <t>CB100B2.S09A.DP0118</t>
  </si>
  <si>
    <t>CB100B2.S09A.DP0119</t>
  </si>
  <si>
    <t>CB100B2.S09A.DP0120</t>
  </si>
  <si>
    <t>CB100B2.S09A.DP0121</t>
  </si>
  <si>
    <t>CB100B2.S09A.DP0122</t>
  </si>
  <si>
    <t>CB100B2.S09A.DP0123</t>
  </si>
  <si>
    <t>CB100B2.S09A.DP0124</t>
  </si>
  <si>
    <t>CB100B2.S09A.DP0125</t>
  </si>
  <si>
    <t>CB100B2.S09A.DP0126</t>
  </si>
  <si>
    <t>CB100B2.S09A.DP0127</t>
  </si>
  <si>
    <t>CB100B2.S09A.DP0128</t>
  </si>
  <si>
    <t>CB100B2.S09A.DP0129</t>
  </si>
  <si>
    <t>CB100B2.S09A.DP0130</t>
  </si>
  <si>
    <t>CB100B2.S09A.DP0131</t>
  </si>
  <si>
    <t>CB100B2.S09A.DP0132</t>
  </si>
  <si>
    <t>CB100B2.S09A.DP0133</t>
  </si>
  <si>
    <t>CB100B2.S09A.DP0134</t>
  </si>
  <si>
    <t>CB100B2.S09A.DP0135</t>
  </si>
  <si>
    <t>CB100B2.S09A.DP0136</t>
  </si>
  <si>
    <t>CB100B2.S09A.DP0137</t>
  </si>
  <si>
    <t>CB100B2.S09A.DP0138</t>
  </si>
  <si>
    <t>CB100B2.S09A.DP0139</t>
  </si>
  <si>
    <t>CB100B2.S09A.DP0140</t>
  </si>
  <si>
    <t>CB100B2.S09A.DP0141</t>
  </si>
  <si>
    <t>CB100B2.S09A.DP0142</t>
  </si>
  <si>
    <t>CB100B2.S09A.DP0143</t>
  </si>
  <si>
    <t>CB100B2.S09A.DP0144</t>
  </si>
  <si>
    <t>CB100B2.S09A.DP0145</t>
  </si>
  <si>
    <t>CB100B2.S09A.DP0146</t>
  </si>
  <si>
    <t>CB100B2.S09A.DP0147</t>
  </si>
  <si>
    <t>CB100B2.S09A.DP0148</t>
  </si>
  <si>
    <t>CB100B2.S09A.DP0149</t>
  </si>
  <si>
    <t>CB100B2.S09A.DP0150</t>
  </si>
  <si>
    <t>CB100B2.S09A.DP0151</t>
  </si>
  <si>
    <t>CB100B2.S09A.DP0152</t>
  </si>
  <si>
    <t>CB100B2.S09A.DP0153</t>
  </si>
  <si>
    <t>CB100B2.S09A.DP0154</t>
  </si>
  <si>
    <t>CB100B2.S09A.DP0155</t>
  </si>
  <si>
    <t>CB100B2.S09A.DP0156</t>
  </si>
  <si>
    <t>CB100B2.S09A.DP0157</t>
  </si>
  <si>
    <t>CB100B2.S09A.DP0158</t>
  </si>
  <si>
    <t>CB100B2.S09A.DP0159</t>
  </si>
  <si>
    <t>CB100B2.S09A.DP0160</t>
  </si>
  <si>
    <t>CB100B2.S09A.DP0161</t>
  </si>
  <si>
    <t>CB100B2.S09A.DP0162</t>
  </si>
  <si>
    <t>CB100B2.S09A.DP0163</t>
  </si>
  <si>
    <t>CB100B2.S09A.DP0164</t>
  </si>
  <si>
    <t>CB100B2.S09A.DP0165</t>
  </si>
  <si>
    <t>CB100B2.S09A.DP0166</t>
  </si>
  <si>
    <t>CB100B2.S09A.DP0167</t>
  </si>
  <si>
    <t>CB100B2.S09A.DP0168</t>
  </si>
  <si>
    <t>CB100B2.S09A.DP0169</t>
  </si>
  <si>
    <t>CB100B2.S09A.DP0170</t>
  </si>
  <si>
    <t>CB100B2.S09A.DP0171</t>
  </si>
  <si>
    <t>CB100B2.S09A.DP0172</t>
  </si>
  <si>
    <t>CB100B2.S09A.DP0173</t>
  </si>
  <si>
    <t>CB100B2.S09A.DP0174</t>
  </si>
  <si>
    <t>CB100B2.S09A.DP0175</t>
  </si>
  <si>
    <t>CB100B2.S09A.DP0176</t>
  </si>
  <si>
    <t>CB100B2.S09A.DP0177</t>
  </si>
  <si>
    <t>CB100B2.S09A.DP0178</t>
  </si>
  <si>
    <t>CB100B2.S09A.DP0179</t>
  </si>
  <si>
    <t>CB100B2.S09A.DP0180</t>
  </si>
  <si>
    <t>CB100B2.S09A.DP0181</t>
  </si>
  <si>
    <t>CB100B2.S09A.DP0182</t>
  </si>
  <si>
    <t>CB100B2.S09A.DP0183</t>
  </si>
  <si>
    <t>CB100B2.S09A.DP0184</t>
  </si>
  <si>
    <t>CB100B2.S09A.DP0185</t>
  </si>
  <si>
    <t>CB100B2.S09A.DP0186</t>
  </si>
  <si>
    <t>CB100B2.S09A.DP0187</t>
  </si>
  <si>
    <t>CB100B2.S09A.DP0188</t>
  </si>
  <si>
    <t>CB100B2.S09A.DP0189</t>
  </si>
  <si>
    <t>CB100B2.S09A.DP0190</t>
  </si>
  <si>
    <t>CB100B2.S09A.DP0191</t>
  </si>
  <si>
    <t>CB100B2.S09A.DP0192</t>
  </si>
  <si>
    <t>CB100B2.S09A.DP0193</t>
  </si>
  <si>
    <t>CB100B2.S09A.DP0194</t>
  </si>
  <si>
    <t>CB100B2.S09A.DP0195</t>
  </si>
  <si>
    <t>CB100B2.S09A.DP0196</t>
  </si>
  <si>
    <t>CB100B2.S09A.DP0197</t>
  </si>
  <si>
    <t>CB100B2.S09A.DP0198</t>
  </si>
  <si>
    <t>CB100B2.S09A.DP0199</t>
  </si>
  <si>
    <t>CB100B2.S09A.DP0200</t>
  </si>
  <si>
    <t>CB100B2.S09A.DP0201</t>
  </si>
  <si>
    <t>CB100B2.S09A.DP0202</t>
  </si>
  <si>
    <t>CB100B2.S09A.DP0203</t>
  </si>
  <si>
    <t>CB100B2.S09A.DP0204</t>
  </si>
  <si>
    <t>CB100B2.S09A.DP0205</t>
  </si>
  <si>
    <t>CB100B2.S09A.DP0206</t>
  </si>
  <si>
    <t>CB100B2.S09A.DP0207</t>
  </si>
  <si>
    <t>CB100B2.S09A.DP0208</t>
  </si>
  <si>
    <t>CB100B2.S10.DP0001</t>
  </si>
  <si>
    <t>CB100B2.S10.DP0002</t>
  </si>
  <si>
    <t>CB100B2.S10.DP0003</t>
  </si>
  <si>
    <t>CB100B2.S10.DP0004</t>
  </si>
  <si>
    <t>CB100B2.S10.DP0005</t>
  </si>
  <si>
    <t>CB100B2.S10.DP0006</t>
  </si>
  <si>
    <t>CB100B2.S10.DP0007</t>
  </si>
  <si>
    <t>CB100B2.S10.DP0008</t>
  </si>
  <si>
    <t>CB100B2.S10.DP0009</t>
  </si>
  <si>
    <t>CB100B2.S10.DP0010</t>
  </si>
  <si>
    <t>CB100B2.S10.DP0011</t>
  </si>
  <si>
    <t>CB100B2.S10.DP0012</t>
  </si>
  <si>
    <t>CB100B2.S10.DP0013</t>
  </si>
  <si>
    <t>CB100B2.S10.DP0014</t>
  </si>
  <si>
    <t>CB100B2.S10.DP0015</t>
  </si>
  <si>
    <t>CB100B2.S10.DP0016</t>
  </si>
  <si>
    <t>CB100B2.S10.DP0017</t>
  </si>
  <si>
    <t>CB100B2.S10.DP0018</t>
  </si>
  <si>
    <t>CB100B2.S10.DP0019</t>
  </si>
  <si>
    <t>CB100B2.S10.DP0020</t>
  </si>
  <si>
    <t>CB100B2.S10.DP0021</t>
  </si>
  <si>
    <t>CB100B2.S10.DP0022</t>
  </si>
  <si>
    <t>CB100B2.S10.DP0023</t>
  </si>
  <si>
    <t>CB100B2.S10.DP0024</t>
  </si>
  <si>
    <t>CB100B2.S10.DP0025</t>
  </si>
  <si>
    <t>CB100B2.S10.DP0026</t>
  </si>
  <si>
    <t>CB100B2.S10.DP0027</t>
  </si>
  <si>
    <t>CB100B2.S10.DP0028</t>
  </si>
  <si>
    <t>CB100B2.S10.DP0029</t>
  </si>
  <si>
    <t>CB100B2.S10.DP0030</t>
  </si>
  <si>
    <t>CB100B2.S10.DP0031</t>
  </si>
  <si>
    <t>CB100B2.S10.DP0032</t>
  </si>
  <si>
    <t>CB100B2.S10.DP0033</t>
  </si>
  <si>
    <t>CB100B2.S10.DP0034</t>
  </si>
  <si>
    <t>CB100B2.S10.DP0035</t>
  </si>
  <si>
    <t>CB100B2.S10.DP0036</t>
  </si>
  <si>
    <t>CB100B2.S10.DP0037</t>
  </si>
  <si>
    <t>CB100B2.S10.DP0038</t>
  </si>
  <si>
    <t>CB100B2.S10.DP0039</t>
  </si>
  <si>
    <t>CB100B2.S10.DP0040</t>
  </si>
  <si>
    <t>CB100B2.S10.DP0041</t>
  </si>
  <si>
    <t>CB100B2.S10.DP0042</t>
  </si>
  <si>
    <t>CB100B2.S10.DP0043</t>
  </si>
  <si>
    <t>CB100B2.S10.DP0044</t>
  </si>
  <si>
    <t>CB100B2.S10.DP0045</t>
  </si>
  <si>
    <t>CB100B2.S10.DP0046</t>
  </si>
  <si>
    <t>CB100B2.S10.DP0047</t>
  </si>
  <si>
    <t>CB100B2.S10.DP0048</t>
  </si>
  <si>
    <t>CB100B2.S10.DP0049</t>
  </si>
  <si>
    <t>CB100B2.S10.DP0050</t>
  </si>
  <si>
    <t>CB100B2.S10.DP0051</t>
  </si>
  <si>
    <t>CB100B2.S10.DP0052</t>
  </si>
  <si>
    <t>CB100B2.S10.DP0053</t>
  </si>
  <si>
    <t>CB100B2.S10.DP0054</t>
  </si>
  <si>
    <t>CB100B2.S10.DP0055</t>
  </si>
  <si>
    <t>CB100B2.S10.DP0056</t>
  </si>
  <si>
    <t>CB100B2.S10.DP0057</t>
  </si>
  <si>
    <t>CB100B2.S10.DP0058</t>
  </si>
  <si>
    <t>CB100B2.S10.DP0059</t>
  </si>
  <si>
    <t>CB100B2.S10.DP0060</t>
  </si>
  <si>
    <t>CB100B2.S10.DP0061</t>
  </si>
  <si>
    <t>CB100B2.S10.DP0062</t>
  </si>
  <si>
    <t>CB100B2.S10.DP0063</t>
  </si>
  <si>
    <t>CB100B2.S10.DP0064</t>
  </si>
  <si>
    <t>CB100B2.S10.DP0065</t>
  </si>
  <si>
    <t>CB100B2.S10.DP0066</t>
  </si>
  <si>
    <t>CB100B2.S10.DP0067</t>
  </si>
  <si>
    <t>CB100B2.S10.DP0068</t>
  </si>
  <si>
    <t>CB100B2.S10.DP0069</t>
  </si>
  <si>
    <t>CB100B2.S10.DP0070</t>
  </si>
  <si>
    <t>CB100B2.S10.DP0071</t>
  </si>
  <si>
    <t>CB100B2.S10.DP0072</t>
  </si>
  <si>
    <t>CB100B2.S10.DP0073</t>
  </si>
  <si>
    <t>CB100B2.S10.DP0074</t>
  </si>
  <si>
    <t>CB100B2.S10.DP0075</t>
  </si>
  <si>
    <t>CB100B2.S10.DP0076</t>
  </si>
  <si>
    <t>CB100B2.S10.DP0077</t>
  </si>
  <si>
    <t>CB100B2.S10.DP0078</t>
  </si>
  <si>
    <t>CB100B2.S10.DP0079</t>
  </si>
  <si>
    <t>CB100B2.S10.DP0080</t>
  </si>
  <si>
    <t>CB100B2.S10.DP0081</t>
  </si>
  <si>
    <t>CB100B2.S10.DP0082</t>
  </si>
  <si>
    <t>CB100B2.S10.DP0083</t>
  </si>
  <si>
    <t>CB100B2.S10.DP0084</t>
  </si>
  <si>
    <t>CB100B2.S10.DP0085</t>
  </si>
  <si>
    <t>CB100B2.S10.DP0086</t>
  </si>
  <si>
    <t>CB100B2.S10.DP0087</t>
  </si>
  <si>
    <t>CB100B2.S10.DP0088</t>
  </si>
  <si>
    <t>CB100B2.S10.DP0089</t>
  </si>
  <si>
    <t>CB100B2.S10.DP0090</t>
  </si>
  <si>
    <t>CB100B2.S10.DP0091</t>
  </si>
  <si>
    <t>CB100B2.S10.DP0092</t>
  </si>
  <si>
    <t>CB100B2.S10.DP0093</t>
  </si>
  <si>
    <t>CB100B2.S10.DP0094</t>
  </si>
  <si>
    <t>CB100B2.S10.DP0095</t>
  </si>
  <si>
    <t>CB100B2.S10.DP0096</t>
  </si>
  <si>
    <t>CB100B2.S10.DP0097</t>
  </si>
  <si>
    <t>CB100B2.S10.DP0098</t>
  </si>
  <si>
    <t>CB100B2.S10.DP0099</t>
  </si>
  <si>
    <t>CB100B2.S10.DP0100</t>
  </si>
  <si>
    <t>CB100B2.S10.DP0101</t>
  </si>
  <si>
    <t>CB100B2.S10.DP0102</t>
  </si>
  <si>
    <t>CB100B2.S10.DP0103</t>
  </si>
  <si>
    <t>CB100B2.S10.DP0104</t>
  </si>
  <si>
    <t>CB100B2.S11.DP0001</t>
  </si>
  <si>
    <t>CB100B2.S11.DP0002</t>
  </si>
  <si>
    <t>CB100B2.S11.DP0003</t>
  </si>
  <si>
    <t>CB100B2.S11.DP0004</t>
  </si>
  <si>
    <t>CB100B2.S11.DP0005</t>
  </si>
  <si>
    <t>CB100B2.S11.DP0006</t>
  </si>
  <si>
    <t>CB100B2.S11.DP0007</t>
  </si>
  <si>
    <t>CB100B2.S11.DP0008</t>
  </si>
  <si>
    <t>CB100B2.S11.DP0009</t>
  </si>
  <si>
    <t>CB100B2.S11.DP0010</t>
  </si>
  <si>
    <t>CB100B2.S11.DP0011</t>
  </si>
  <si>
    <t>CB100B2.S11.DP0012</t>
  </si>
  <si>
    <t>CB100B2.S11.DP0013</t>
  </si>
  <si>
    <t>CB100B2.S11.DP0014</t>
  </si>
  <si>
    <t>CB100B2.S11.DP0015</t>
  </si>
  <si>
    <t>CB100B2.S11.DP0016</t>
  </si>
  <si>
    <t>CB100B2.S11.DP0017</t>
  </si>
  <si>
    <t>CB100B2.S11.DP0018</t>
  </si>
  <si>
    <t>CB100B2.S11.DP0019</t>
  </si>
  <si>
    <t>CB100B2.S11.DP0020</t>
  </si>
  <si>
    <t>CB100B2.S11.DP0021</t>
  </si>
  <si>
    <t>CB100B2.S11.DP0022</t>
  </si>
  <si>
    <t>CB100B2.S11.DP0023</t>
  </si>
  <si>
    <t>CB100B2.S11.DP0024</t>
  </si>
  <si>
    <t>CB100B2.S11.DP0025</t>
  </si>
  <si>
    <t>CB100B2.S11.DP0026</t>
  </si>
  <si>
    <t>CB100B2.S11.DP0027</t>
  </si>
  <si>
    <t>CB100B2.S11.DP0028</t>
  </si>
  <si>
    <t>CB100B2.S11.DP0029</t>
  </si>
  <si>
    <t>CB100B2.S11.DP0030</t>
  </si>
  <si>
    <t>CB100B2.S11.DP0031</t>
  </si>
  <si>
    <t>CB100B2.S11.DP0032</t>
  </si>
  <si>
    <t>CB100B2.S11.DP0033</t>
  </si>
  <si>
    <t>CB100B2.S11.DP0034</t>
  </si>
  <si>
    <t>CB100B2.S11.DP0035</t>
  </si>
  <si>
    <t>CB100B2.S11.DP0036</t>
  </si>
  <si>
    <t>CB100B2.S11.DP0037</t>
  </si>
  <si>
    <t>CB100B2.S11.DP0038</t>
  </si>
  <si>
    <t>CB100B2.S11.DP0039</t>
  </si>
  <si>
    <t>CB100B2.S11.DP0040</t>
  </si>
  <si>
    <t>CB100B2.S11.DP0041</t>
  </si>
  <si>
    <t>CB100B2.S11.DP0042</t>
  </si>
  <si>
    <t>CB100B2.S11.DP0043</t>
  </si>
  <si>
    <t>CB100B2.S11.DP0044</t>
  </si>
  <si>
    <t>CB100B2.S11.DP0045</t>
  </si>
  <si>
    <t>CB100B2.S11.DP0046</t>
  </si>
  <si>
    <t>CB100B2.S11.DP0047</t>
  </si>
  <si>
    <t>CB100B2.S11.DP0048</t>
  </si>
  <si>
    <t>CB100B2.S11.DP0049</t>
  </si>
  <si>
    <t>CB100B2.S11.DP0050</t>
  </si>
  <si>
    <t>CB100B2.S11.DP0051</t>
  </si>
  <si>
    <t>CB100B2.S11.DP0052</t>
  </si>
  <si>
    <t>CB100B2.S11.DP0053</t>
  </si>
  <si>
    <t>CB100B2.S11.DP0054</t>
  </si>
  <si>
    <t>CB100B2.S11.DP0055</t>
  </si>
  <si>
    <t>CB100B2.S11.DP0056</t>
  </si>
  <si>
    <t>CB100B2.S11.DP0057</t>
  </si>
  <si>
    <t>CB100B2.S11.DP0058</t>
  </si>
  <si>
    <t>CB100B2.S11.DP0059</t>
  </si>
  <si>
    <t>CB100B2.S11.DP0060</t>
  </si>
  <si>
    <t>CB100B2.S11.DP0061</t>
  </si>
  <si>
    <t>CB100B2.S11.DP0062</t>
  </si>
  <si>
    <t>CB100B2.S11.DP0063</t>
  </si>
  <si>
    <t>CB100B2.S11.DP0064</t>
  </si>
  <si>
    <t>CB100B2.S11.DP0065</t>
  </si>
  <si>
    <t>CB100B2.S11.DP0066</t>
  </si>
  <si>
    <t>CB100B2.S11.DP0067</t>
  </si>
  <si>
    <t>CB100B2.S11.DP0068</t>
  </si>
  <si>
    <t>CB100B2.S11.DP0069</t>
  </si>
  <si>
    <t>CB100B2.S11.DP0070</t>
  </si>
  <si>
    <t>CB100B2.S11.DP0071</t>
  </si>
  <si>
    <t>CB100B2.S11.DP0072</t>
  </si>
  <si>
    <t>CB100B2.S11.DP0073</t>
  </si>
  <si>
    <t>CB100B2.S11.DP0074</t>
  </si>
  <si>
    <t>CB100B2.S11.DP0075</t>
  </si>
  <si>
    <t>CB100B2.S11.DP0076</t>
  </si>
  <si>
    <t>CB100B2.S11.DP0077</t>
  </si>
  <si>
    <t>CB100B2.S11.DP0078</t>
  </si>
  <si>
    <t>CB100B2.S11.DP0079</t>
  </si>
  <si>
    <t>CB100B2.S11.DP0080</t>
  </si>
  <si>
    <t>CB100B2.S11.DP0081</t>
  </si>
  <si>
    <t>CB100B2.S11.DP0082</t>
  </si>
  <si>
    <t>CB100B2.S11.DP0083</t>
  </si>
  <si>
    <t>CB100B2.S11.DP0084</t>
  </si>
  <si>
    <t>CB100B2.S12.DP0001</t>
  </si>
  <si>
    <t>CB100B2.S12.DP0002</t>
  </si>
  <si>
    <t>CB100B2.S12.DP0003</t>
  </si>
  <si>
    <t>CB100B2.S12.DP0004</t>
  </si>
  <si>
    <t>CB100B2.S12.DP0005</t>
  </si>
  <si>
    <t>CB100B2.S12.DP0006</t>
  </si>
  <si>
    <t>CB100B2.S12.DP0007</t>
  </si>
  <si>
    <t>CB100B2.S12.DP0008</t>
  </si>
  <si>
    <t>CB100B2.S12.DP0009</t>
  </si>
  <si>
    <t>CB100B2.S12.DP0010</t>
  </si>
  <si>
    <t>CB100B2.S12.DP0011</t>
  </si>
  <si>
    <t>CB100B2.S12.DP0012</t>
  </si>
  <si>
    <t>CB100B2.S12.DP0013</t>
  </si>
  <si>
    <t>CB100B2.S12.DP0014</t>
  </si>
  <si>
    <t>CB100B2.S12.DP0015</t>
  </si>
  <si>
    <t>CB100B2.S12.DP0016</t>
  </si>
  <si>
    <t>CB100B2.S12.DP0017</t>
  </si>
  <si>
    <t>CB100B2.S12.DP0018</t>
  </si>
  <si>
    <t>CB100B2.S12.DP0019</t>
  </si>
  <si>
    <t>CB100B2.S12.DP0020</t>
  </si>
  <si>
    <t>CB100B2.S12.DP0021</t>
  </si>
  <si>
    <t>CB100B2.S12.DP0022</t>
  </si>
  <si>
    <t>CB100B2.S12.DP0023</t>
  </si>
  <si>
    <t>CB100B2.S12.DP0024</t>
  </si>
  <si>
    <t>CB100B2.S12.DP0025</t>
  </si>
  <si>
    <t>CB100B2.S12.DP0026</t>
  </si>
  <si>
    <t>CB100B2.S12.DP0027</t>
  </si>
  <si>
    <t>CB100B2.S12.DP0028</t>
  </si>
  <si>
    <t>CB100B2.S12.DP0029</t>
  </si>
  <si>
    <t>CB100B2.S12.DP0030</t>
  </si>
  <si>
    <t>CB100B2.S12.DP0031</t>
  </si>
  <si>
    <t>CB100B2.S12.DP0032</t>
  </si>
  <si>
    <t>CB100B2.S12.DP0033</t>
  </si>
  <si>
    <t>CB100B2.S12.DP0034</t>
  </si>
  <si>
    <t>CB100B2.S12.DP0035</t>
  </si>
  <si>
    <t>CB100B2.S12.DP0036</t>
  </si>
  <si>
    <t>CB100B2.S12.DP0037</t>
  </si>
  <si>
    <t>CB100B2.S12.DP0038</t>
  </si>
  <si>
    <t>CB100B2.S12.DP0039</t>
  </si>
  <si>
    <t>CB100B2.S12.DP0040</t>
  </si>
  <si>
    <t>CB100B2.S12.DP0041</t>
  </si>
  <si>
    <t>CB100B2.S12.DP0042</t>
  </si>
  <si>
    <t>CB100B2.S12.DP0043</t>
  </si>
  <si>
    <t>CB100B2.S12.DP0044</t>
  </si>
  <si>
    <t>CB100B2.S12.DP0045</t>
  </si>
  <si>
    <t>CB100B2.S12.DP0046</t>
  </si>
  <si>
    <t>CB100B2.S12.DP0047</t>
  </si>
  <si>
    <t>CB100B2.S12.DP0048</t>
  </si>
  <si>
    <t>CB100B2.S12.DP0049</t>
  </si>
  <si>
    <t>CB100B2.S12.DP0050</t>
  </si>
  <si>
    <t>CB100B2.S12.DP0051</t>
  </si>
  <si>
    <t>CB100B2.S12.DP0052</t>
  </si>
  <si>
    <t>CB100B2.S12.DP0053</t>
  </si>
  <si>
    <t>CB100B2.S12.DP0054</t>
  </si>
  <si>
    <t>CB100B2.S12.DP0055</t>
  </si>
  <si>
    <t>CB100B2.S12.DP0056</t>
  </si>
  <si>
    <t>CB100B2.S12.DP0057</t>
  </si>
  <si>
    <t>CB100B2.S12.DP0058</t>
  </si>
  <si>
    <t>CB100B2.S12.DP0059</t>
  </si>
  <si>
    <t>CB100B2.S12.DP0060</t>
  </si>
  <si>
    <t>CB100B2.S12.DP0061</t>
  </si>
  <si>
    <t>CB100B2.S12.DP0062</t>
  </si>
  <si>
    <t>CB100B2.S12.DP0063</t>
  </si>
  <si>
    <t>CB100B2.S12.DP0064</t>
  </si>
  <si>
    <t>CB100B2.S12.DP0065</t>
  </si>
  <si>
    <t>CB100B2.S12.DP0066</t>
  </si>
  <si>
    <t>CB100B2.S12.DP0067</t>
  </si>
  <si>
    <t>CB100B2.S12.DP0068</t>
  </si>
  <si>
    <t>CB100B2.S12.DP0069</t>
  </si>
  <si>
    <t>CB100B2.S12.DP0070</t>
  </si>
  <si>
    <t>CB100B2.S12.DP0071</t>
  </si>
  <si>
    <t>CB100B2.S12.DP0072</t>
  </si>
  <si>
    <t>CB100B2.S12.DP0073</t>
  </si>
  <si>
    <t>CB100B2.S12.DP0074</t>
  </si>
  <si>
    <t>CB100B2.S12.DP0075</t>
  </si>
  <si>
    <t>CB100B2.S12.DP0076</t>
  </si>
  <si>
    <t>CB100B2.S12.DP0077</t>
  </si>
  <si>
    <t>CB100B2.S12.DP0078</t>
  </si>
  <si>
    <t>CB100B2.S12.DP0079</t>
  </si>
  <si>
    <t>CB100B2.S12.DP0080</t>
  </si>
  <si>
    <t>CB100B2.S12.DP0081</t>
  </si>
  <si>
    <t>CB100B2.S12.DP0082</t>
  </si>
  <si>
    <t>CB100B2.S12.DP0083</t>
  </si>
  <si>
    <t>CB100B2.S12.DP0084</t>
  </si>
  <si>
    <t>CB100B2.S12.DP0085</t>
  </si>
  <si>
    <t>CB100B2.S12.DP0086</t>
  </si>
  <si>
    <t>CB100B2.S12.DP0087</t>
  </si>
  <si>
    <t>CB100B2.S12.DP0088</t>
  </si>
  <si>
    <t>CB100B2.S12.DP0089</t>
  </si>
  <si>
    <t>CB100B2.S12.DP0090</t>
  </si>
  <si>
    <t>CB100B2.S12.DP0091</t>
  </si>
  <si>
    <t>CB100B2.S12.DP0092</t>
  </si>
  <si>
    <t>CB100B2.S12.DP0093</t>
  </si>
  <si>
    <t>CB100B2.S12.DP0094</t>
  </si>
  <si>
    <t>CB100B2.S12.DP0095</t>
  </si>
  <si>
    <t>CB100B2.S12.DP0096</t>
  </si>
  <si>
    <t>CB100B2.S12.DP0097</t>
  </si>
  <si>
    <t>CB100B2.S12.DP0098</t>
  </si>
  <si>
    <t>CB100B2.S12.DP0099</t>
  </si>
  <si>
    <t>CB100B2.S12.DP0100</t>
  </si>
  <si>
    <t>CB100B2.S12.DP0101</t>
  </si>
  <si>
    <t>CB100B2.S12.DP0102</t>
  </si>
  <si>
    <t>CB100B2.S12.DP0103</t>
  </si>
  <si>
    <t>CB100B2.S12.DP0104</t>
  </si>
  <si>
    <t>CB100B2.S12.DP0105</t>
  </si>
  <si>
    <t>CB100B2.S12.DP0106</t>
  </si>
  <si>
    <t>CB100B2.S12.DP0107</t>
  </si>
  <si>
    <t>CB100B2.S12.DP0108</t>
  </si>
  <si>
    <t>CB100B2.S12.DP0109</t>
  </si>
  <si>
    <t>CB100B2.S12.DP0110</t>
  </si>
  <si>
    <t>CB100B2.S12.DP0111</t>
  </si>
  <si>
    <t>CB100B2.S12.DP0112</t>
  </si>
  <si>
    <t>CB100B2.S12.DP0113</t>
  </si>
  <si>
    <t>CB100B2.S12.DP0114</t>
  </si>
  <si>
    <t>CB100B2.S12.DP0115</t>
  </si>
  <si>
    <t>CB100B2.S12.DP0116</t>
  </si>
  <si>
    <t>CB100B2.S12.DP0117</t>
  </si>
  <si>
    <t>CB100B2.S12.DP0118</t>
  </si>
  <si>
    <t>CB100B2.S12.DP0119</t>
  </si>
  <si>
    <t>CB100B2.S12.DP0120</t>
  </si>
  <si>
    <t>CB100B2.S12.DP0121</t>
  </si>
  <si>
    <t>CB100B2.S12.DP0122</t>
  </si>
  <si>
    <t>CB100B2.S12.DP0123</t>
  </si>
  <si>
    <t>CB100B2.S12.DP0124</t>
  </si>
  <si>
    <t>CB100B2.S12.DP0125</t>
  </si>
  <si>
    <t>CB100B2.S12.DP0126</t>
  </si>
  <si>
    <t>CB100B2.S12.DP0127</t>
  </si>
  <si>
    <t>CB100B2.S13.DP0001</t>
  </si>
  <si>
    <t>CB100B2.S13.DP0002</t>
  </si>
  <si>
    <t>CB100B2.S13.DP0003</t>
  </si>
  <si>
    <t>CB100B2.S13.DP0004</t>
  </si>
  <si>
    <t>CB100B2.S13.DP0005</t>
  </si>
  <si>
    <t>CB100B2.S13.DP0006</t>
  </si>
  <si>
    <t>CB100B2.S13.DP0007</t>
  </si>
  <si>
    <t>CB100B2.S13.DP0008</t>
  </si>
  <si>
    <t>CB100B2.S13.DP0009</t>
  </si>
  <si>
    <t>CB100B2.S13.DP0010</t>
  </si>
  <si>
    <t>CB100B2.S13.DP0011</t>
  </si>
  <si>
    <t>CB100B2.S13.DP0012</t>
  </si>
  <si>
    <t>CB100B2.S13.DP0013</t>
  </si>
  <si>
    <t>CB100B2.S13.DP0014</t>
  </si>
  <si>
    <t>CB100B2.S13.DP0015</t>
  </si>
  <si>
    <t>CB100B2.S13.DP0016</t>
  </si>
  <si>
    <t>CB100B2.S13.DP0017</t>
  </si>
  <si>
    <t>CB100B2.S13.DP0018</t>
  </si>
  <si>
    <t>CB100B2.S13.DP0019</t>
  </si>
  <si>
    <t>CB100B2.S13.DP0020</t>
  </si>
  <si>
    <t>CB100B2.S13.DP0021</t>
  </si>
  <si>
    <t>CB100B2.S13.DP0022</t>
  </si>
  <si>
    <t>CB100B2.S13.DP0023</t>
  </si>
  <si>
    <t>CB100B2.S13.DP0024</t>
  </si>
  <si>
    <t>CB100B2.S13.DP0025</t>
  </si>
  <si>
    <t>CB100B2.S13.DP0026</t>
  </si>
  <si>
    <t>CB100B2.S13.DP0027</t>
  </si>
  <si>
    <t>CB100B2.S13.DP0028</t>
  </si>
  <si>
    <t>CB100B2.S13.DP0029</t>
  </si>
  <si>
    <t>CB100B2.S13.DP0030</t>
  </si>
  <si>
    <t>CB100B2.S13.DP0031</t>
  </si>
  <si>
    <t>CB100B2.S13.DP0032</t>
  </si>
  <si>
    <t>CB100B2.S13.DP0033</t>
  </si>
  <si>
    <t>CB100B2.S13.DP0034</t>
  </si>
  <si>
    <t>CB100B2.S13.DP0035</t>
  </si>
  <si>
    <t>CB100B2.S13.DP0036</t>
  </si>
  <si>
    <t>CB100B2.S13.DP0037</t>
  </si>
  <si>
    <t>CB100B2.S13.DP0038</t>
  </si>
  <si>
    <t>CB100B2.S13.DP0039</t>
  </si>
  <si>
    <t>CB100B2.S13.DP0040</t>
  </si>
  <si>
    <t>CB100B2.S13.DP0041</t>
  </si>
  <si>
    <t>CB100B2.S13.DP0042</t>
  </si>
  <si>
    <t>CB100B2.S13.DP0043</t>
  </si>
  <si>
    <t>CB100B2.S13.DP0044</t>
  </si>
  <si>
    <t>CB100B2.S13.DP0045</t>
  </si>
  <si>
    <t>CB100B2.S13.DP0046</t>
  </si>
  <si>
    <t>CB100B2.S13.DP0047</t>
  </si>
  <si>
    <t>CB100B2.S13.DP0048</t>
  </si>
  <si>
    <t>CB100B2.S13.DP0049</t>
  </si>
  <si>
    <t>CB100B2.S13.DP0050</t>
  </si>
  <si>
    <t>CB100B2.S13.DP0051</t>
  </si>
  <si>
    <t>CB100B2.S13.DP0052</t>
  </si>
  <si>
    <t>CB100B2.S13.DP0053</t>
  </si>
  <si>
    <t>CB100B2.S13.DP0054</t>
  </si>
  <si>
    <t>CB100B2.S13.DP0055</t>
  </si>
  <si>
    <t>CB100B2.S13.DP0056</t>
  </si>
  <si>
    <t>CB100B2.S13.DP0057</t>
  </si>
  <si>
    <t>CB100B2.S13.DP0058</t>
  </si>
  <si>
    <t>CB100B2.S13.DP0059</t>
  </si>
  <si>
    <t>CB100B2.S13.DP0060</t>
  </si>
  <si>
    <t>CB100B2.S13.DP0061</t>
  </si>
  <si>
    <t>CB100B2.S13.DP0062</t>
  </si>
  <si>
    <t>CB100B2.S13.DP0063</t>
  </si>
  <si>
    <t>CB100B2.S13.DP0064</t>
  </si>
  <si>
    <t>CB100B2.S13.DP0065</t>
  </si>
  <si>
    <t>CB100B2.S13.DP0066</t>
  </si>
  <si>
    <t>CB100B2.S13.DP0067</t>
  </si>
  <si>
    <t>CB100B2.S13.DP0068</t>
  </si>
  <si>
    <t>CB100B2.S13.DP0069</t>
  </si>
  <si>
    <t>CB100B2.S13.DP0070</t>
  </si>
  <si>
    <t>CB100B2.S13.DP0071</t>
  </si>
  <si>
    <t>CB100B2.S13.DP0072</t>
  </si>
  <si>
    <t>CB100B2.S13.DP0073</t>
  </si>
  <si>
    <t>CB100B2.S13.DP0074</t>
  </si>
  <si>
    <t>CB100B2.S13.DP0075</t>
  </si>
  <si>
    <t>CB100B2.S13.DP0076</t>
  </si>
  <si>
    <t>CB100B2.S13.DP0077</t>
  </si>
  <si>
    <t>CB100B2.S13.DP0078</t>
  </si>
  <si>
    <t>CB100B2.S13.DP0079</t>
  </si>
  <si>
    <t>CB100B2.S13.DP0080</t>
  </si>
  <si>
    <t>CB100B2.S13.DP0081</t>
  </si>
  <si>
    <t>CB100B2.S13.DP0082</t>
  </si>
  <si>
    <t>CB100B2.S13.DP0083</t>
  </si>
  <si>
    <t>CB100B2.S13.DP0084</t>
  </si>
  <si>
    <t>CB100B2.S13.DP0085</t>
  </si>
  <si>
    <t>CB100B2.S13.DP0086</t>
  </si>
  <si>
    <t>CB100B2.S13.DP0087</t>
  </si>
  <si>
    <t>CB100B2.S13.DP0088</t>
  </si>
  <si>
    <t>CB100B2.S13.DP0089</t>
  </si>
  <si>
    <t>CB100B2.S13.DP0090</t>
  </si>
  <si>
    <t>CB100B2.S13.DP0091</t>
  </si>
  <si>
    <t>CB100B2.S13.DP0092</t>
  </si>
  <si>
    <t>CB100B2.S13.DP0093</t>
  </si>
  <si>
    <t>CB100B2.S13.DP0094</t>
  </si>
  <si>
    <t>CB100B2.S13.DP0095</t>
  </si>
  <si>
    <t>CB100B2.S13.DP0096</t>
  </si>
  <si>
    <t>CB100B2.S13.DP0097</t>
  </si>
  <si>
    <t>CB100B2.S13.DP0098</t>
  </si>
  <si>
    <t>CB100B2.S13.DP0099</t>
  </si>
  <si>
    <t>CB100B2.S13.DP0100</t>
  </si>
  <si>
    <t>CB100B2.S13.DP0101</t>
  </si>
  <si>
    <t>CB100B2.S13.DP0102</t>
  </si>
  <si>
    <t>CB100B2.S13.DP0103</t>
  </si>
  <si>
    <t>CB100B2.S13.DP0104</t>
  </si>
  <si>
    <t>CB100B2.S13.DP0105</t>
  </si>
  <si>
    <t>CB100B2.S13.DP0106</t>
  </si>
  <si>
    <t>CB100B2.S13.DP0107</t>
  </si>
  <si>
    <t>CB100B2.S13.DP0108</t>
  </si>
  <si>
    <t>CB100B2.S13.DP0109</t>
  </si>
  <si>
    <t>CB100B2.S13.DP0110</t>
  </si>
  <si>
    <t>CB100B2.S13.DP0111</t>
  </si>
  <si>
    <t>CB100B2.S13.DP0112</t>
  </si>
  <si>
    <t>CB100B2.S13.DP0113</t>
  </si>
  <si>
    <t>CB100B2.S13.DP0114</t>
  </si>
  <si>
    <t>CB100B2.S13.DP0115</t>
  </si>
  <si>
    <t>CB100B2.S13.DP0116</t>
  </si>
  <si>
    <t>CB100B2.S13.DP0117</t>
  </si>
  <si>
    <t>CB100B2.S13.DP0118</t>
  </si>
  <si>
    <t>CB100B2.S13.DP0119</t>
  </si>
  <si>
    <t>CB100B2.S13.DP0120</t>
  </si>
  <si>
    <t>CB100B2.S13.DP0121</t>
  </si>
  <si>
    <t>CB100B2.S13.DP0122</t>
  </si>
  <si>
    <t>CB100B2.S13.DP0123</t>
  </si>
  <si>
    <t>CB100B2.S13.DP0124</t>
  </si>
  <si>
    <t>CB100B2.S13.DP0125</t>
  </si>
  <si>
    <t>CB100B2.S13.DP0126</t>
  </si>
  <si>
    <t>CB100B2.S13.DP0127</t>
  </si>
  <si>
    <t>CB100B2.S13.DP0128</t>
  </si>
  <si>
    <t>CB100B2.S13.DP0129</t>
  </si>
  <si>
    <t>CB100B2.S13.DP0130</t>
  </si>
  <si>
    <t>CB100B2.S13.DP0131</t>
  </si>
  <si>
    <t>CB100B2.S13.DP0132</t>
  </si>
  <si>
    <t>CB100B2.S13.DP0133</t>
  </si>
  <si>
    <t>CB100B2.S13.DP0134</t>
  </si>
  <si>
    <t>CB100B2.S13.DP0135</t>
  </si>
  <si>
    <t>CB100B2.S13.DP0136</t>
  </si>
  <si>
    <t>CB100B2.S13.DP0137</t>
  </si>
  <si>
    <t>CB100B2.S13.DP0138</t>
  </si>
  <si>
    <t>CB100B2.S13.DP0139</t>
  </si>
  <si>
    <t>CB100B2.S13.DP0140</t>
  </si>
  <si>
    <t>CB100B2.S13.DP0141</t>
  </si>
  <si>
    <t>CB100B2.S13.DP0142</t>
  </si>
  <si>
    <t>CB100B2.S13.DP0143</t>
  </si>
  <si>
    <t>CB100B2.S13.DP0144</t>
  </si>
  <si>
    <t>CB100B2.S13.DP0145</t>
  </si>
  <si>
    <t>CB100B2.S13.DP0146</t>
  </si>
  <si>
    <t>CB100B2.S13.DP0147</t>
  </si>
  <si>
    <t>CB100B2.S13.DP0148</t>
  </si>
  <si>
    <t>CB100B2.S13.DP0149</t>
  </si>
  <si>
    <t>CB100B2.S13.DP0150</t>
  </si>
  <si>
    <t>CB100B2.S13.DP0151</t>
  </si>
  <si>
    <t>CB100B2.S13.DP0152</t>
  </si>
  <si>
    <t>CB100B2.S13.DP0153</t>
  </si>
  <si>
    <t>CB100B2.S13.DP0154</t>
  </si>
  <si>
    <t>CB100B2.S13.DP0155</t>
  </si>
  <si>
    <t>CB100B2.S13.DP0156</t>
  </si>
  <si>
    <t>CB100B2.S13.DP0157</t>
  </si>
  <si>
    <t>CB100B2.S13.DP0158</t>
  </si>
  <si>
    <t>CB100B2.S13.DP0159</t>
  </si>
  <si>
    <t>CB100B2.S13.DP0160</t>
  </si>
  <si>
    <t>CB100B2.S13.DP0161</t>
  </si>
  <si>
    <t>CB100B2.S13.DP0162</t>
  </si>
  <si>
    <t>CB100B2.S13.DP0163</t>
  </si>
  <si>
    <t>CB100B2.S13.DP0164</t>
  </si>
  <si>
    <t>CB100B2.S13.DP0165</t>
  </si>
  <si>
    <t>CB100B2.S13.DP0166</t>
  </si>
  <si>
    <t>CB100B2.S13.DP0167</t>
  </si>
  <si>
    <t>CB100B2.S13.DP0168</t>
  </si>
  <si>
    <t>CB100B2.S13.DP0169</t>
  </si>
  <si>
    <t>CB100B2.S13.DP0170</t>
  </si>
  <si>
    <t>CB100B2.S13.DP0171</t>
  </si>
  <si>
    <t>CB100B2.S13.DP0172</t>
  </si>
  <si>
    <t>CB100B2.S13.DP0173</t>
  </si>
  <si>
    <t>CB100B2.S13.DP0174</t>
  </si>
  <si>
    <t>CB100B2.S13.DP0175</t>
  </si>
  <si>
    <t>CB100B2.S13.DP0176</t>
  </si>
  <si>
    <t>CB100B2.S13.DP0177</t>
  </si>
  <si>
    <t>CB100B2.S13.DP0178</t>
  </si>
  <si>
    <t>CB100B2.S13.DP0179</t>
  </si>
  <si>
    <t>CB100B2.S13.DP0180</t>
  </si>
  <si>
    <t>CB100B2.S13.DP0181</t>
  </si>
  <si>
    <t>CB100B2.S13.DP0182</t>
  </si>
  <si>
    <t>CB100B2.S13.DP0183</t>
  </si>
  <si>
    <t>CB100B2.S13.DP0184</t>
  </si>
  <si>
    <t>CB100B2.S13.DP0185</t>
  </si>
  <si>
    <t>CB100B2.S13.DP0186</t>
  </si>
  <si>
    <t>CB100B2.S13.DP0187</t>
  </si>
  <si>
    <t>CB100B2.S13.DP0188</t>
  </si>
  <si>
    <t>CB100B2.S13.DP0189</t>
  </si>
  <si>
    <t>CB100B2.S13.DP0190</t>
  </si>
  <si>
    <t>CB100B2.S13.DP0191</t>
  </si>
  <si>
    <t>CB100B2.S13.DP0192</t>
  </si>
  <si>
    <t>CB100B2.S13.DP0193</t>
  </si>
  <si>
    <t>CB100B2.S13.DP0194</t>
  </si>
  <si>
    <t>CB100B2.S13.DP0195</t>
  </si>
  <si>
    <t>CB100B2.S13.DP0196</t>
  </si>
  <si>
    <t>CB100B2.S13.DP0197</t>
  </si>
  <si>
    <t>CB100B2.S13.DP0198</t>
  </si>
  <si>
    <t>CB100B2.S13.DP0199</t>
  </si>
  <si>
    <t>CB100B2.S13.DP0200</t>
  </si>
  <si>
    <t>CB100B2.S13.DP0201</t>
  </si>
  <si>
    <t>CB100B2.S13.DP0202</t>
  </si>
  <si>
    <t>CB100B2.S13.DP0203</t>
  </si>
  <si>
    <t>CB100B2.S13.DP0204</t>
  </si>
  <si>
    <t>CB100B2.S13.DP0205</t>
  </si>
  <si>
    <t>CB100B2.S13.DP0206</t>
  </si>
  <si>
    <t>CB100B2.S13.DP0207</t>
  </si>
  <si>
    <t>CB100B2.S13.DP0208</t>
  </si>
  <si>
    <t>CB100B2.S14.DP0001</t>
  </si>
  <si>
    <t>CB100B2.S14.DP0002</t>
  </si>
  <si>
    <t>CB100B2.S14.DP0003</t>
  </si>
  <si>
    <t>CB100B2.S14.DP0004</t>
  </si>
  <si>
    <t>CB100B2.S14.DP0005</t>
  </si>
  <si>
    <t>CB100B2.S14.DP0006</t>
  </si>
  <si>
    <t>CB100B2.S14.DP0007</t>
  </si>
  <si>
    <t>CB100B2.S14.DP0008</t>
  </si>
  <si>
    <t>CB100B2.S14.DP0009</t>
  </si>
  <si>
    <t>CB100B2.S14.DP0010</t>
  </si>
  <si>
    <t>CB100B2.S14.DP0011</t>
  </si>
  <si>
    <t>CB100B2.S14.DP0012</t>
  </si>
  <si>
    <t>CB100B2.S14.DP0013</t>
  </si>
  <si>
    <t>CB100B2.S14.DP0014</t>
  </si>
  <si>
    <t>CB100B2.S14.DP0015</t>
  </si>
  <si>
    <t>CB100B2.S14.DP0016</t>
  </si>
  <si>
    <t>CB100B2.S14.DP0017</t>
  </si>
  <si>
    <t>CB100B2.S14.DP0018</t>
  </si>
  <si>
    <t>CB100B2.S14.DP0019</t>
  </si>
  <si>
    <t>CB100B2.S14.DP0020</t>
  </si>
  <si>
    <t>CB100B2.S14.DP0021</t>
  </si>
  <si>
    <t>CB100B2.S15.DP0001</t>
  </si>
  <si>
    <t>CB100B2.S15.DP0002</t>
  </si>
  <si>
    <t>CB100B2.S15.DP0003</t>
  </si>
  <si>
    <t>CB100B2.S15.DP0004</t>
  </si>
  <si>
    <t>CB100B2.S15.DP0005</t>
  </si>
  <si>
    <t>CB100B2.S15.DP0006</t>
  </si>
  <si>
    <t>CB100B2.S15.DP0007</t>
  </si>
  <si>
    <t>CB100B2.S15.DP0008</t>
  </si>
  <si>
    <t>CB100B2.S15.DP0009</t>
  </si>
  <si>
    <t>CB100B2.S15.DP0010</t>
  </si>
  <si>
    <t>CB100B2.S15.DP0011</t>
  </si>
  <si>
    <t>CB100B2.S15.DP0012</t>
  </si>
  <si>
    <t>CB100B2.S15.DP0013</t>
  </si>
  <si>
    <t>CB100B2.S15.DP0014</t>
  </si>
  <si>
    <t>CB100B2.S15.DP0015</t>
  </si>
  <si>
    <t>CB100B2.S15.DP0016</t>
  </si>
  <si>
    <t>CB100B2.S15.DP0017</t>
  </si>
  <si>
    <t>CB100B2.S15.DP0018</t>
  </si>
  <si>
    <t>CB100B2.S15.DP0019</t>
  </si>
  <si>
    <t>CB100B2.S15.DP0020</t>
  </si>
  <si>
    <t>CB100B2.S15.DP0021</t>
  </si>
  <si>
    <t>CB100B2.S15.DP0022</t>
  </si>
  <si>
    <t>CB100B2.S15.DP0023</t>
  </si>
  <si>
    <t>CB100B2.S15.DP0024</t>
  </si>
  <si>
    <t>CB100B2.S15.DP0025</t>
  </si>
  <si>
    <t>CB100B2.S15.DP0026</t>
  </si>
  <si>
    <t>CB100B2.S15.DP0027</t>
  </si>
  <si>
    <t>CB100B2.S15.DP0028</t>
  </si>
  <si>
    <t>CB100B2.S15.DP0029</t>
  </si>
  <si>
    <t>CB100B2.S15.DP0030</t>
  </si>
  <si>
    <t>CB100B2.S15.DP0031</t>
  </si>
  <si>
    <t>CB100B2.S15.DP0032</t>
  </si>
  <si>
    <t>CB100B2.S15.DP0033</t>
  </si>
  <si>
    <t>CB100B2.S15.DP0034</t>
  </si>
  <si>
    <t>CB100B2.S15.DP0035</t>
  </si>
  <si>
    <t>CB100B2.S15.DP0036</t>
  </si>
  <si>
    <t>CB100B2.S15.DP0037</t>
  </si>
  <si>
    <t>CB100B2.S15.DP0038</t>
  </si>
  <si>
    <t>CB100B2.S15.DP0039</t>
  </si>
  <si>
    <t>CB100B2.S15.DP0040</t>
  </si>
  <si>
    <t>CB100B2.S15.DP0041</t>
  </si>
  <si>
    <t>CB100B2.S15.DP0042</t>
  </si>
  <si>
    <t>CB100B2.S15.DP0043</t>
  </si>
  <si>
    <t>CB100B2.S15.DP0044</t>
  </si>
  <si>
    <t>CB100B2.S15.DP0045</t>
  </si>
  <si>
    <t>CB100B2.S15.DP0046</t>
  </si>
  <si>
    <t>CB100B2.S15.DP0047</t>
  </si>
  <si>
    <t>CB100B2.S15.DP0048</t>
  </si>
  <si>
    <t>CB100B2.S15.DP0049</t>
  </si>
  <si>
    <t>CB100B2.S15.DP0050</t>
  </si>
  <si>
    <t>CB100B2.S15.DP0051</t>
  </si>
  <si>
    <t>CB100B2.S15.DP0052</t>
  </si>
  <si>
    <t>CB100B2.S15.DP0053</t>
  </si>
  <si>
    <t>CB100B2.S15.DP0054</t>
  </si>
  <si>
    <t>CB100B2.S15.DP0055</t>
  </si>
  <si>
    <t>CB100B2.S15.DP0056</t>
  </si>
  <si>
    <t>CB100B2.S15.DP0057</t>
  </si>
  <si>
    <t>CB100B2.S15.DP0058</t>
  </si>
  <si>
    <t>CB100B2.S15.DP0059</t>
  </si>
  <si>
    <t>CB100B2.S15.DP0060</t>
  </si>
  <si>
    <t>CB100B2.S15.DP0061</t>
  </si>
  <si>
    <t>CB100B2.S15.DP0062</t>
  </si>
  <si>
    <t>CB100B2.S15.DP0063</t>
  </si>
  <si>
    <t>CB100B2.S15.DP0064</t>
  </si>
  <si>
    <t>CB100B2.S15.DP0065</t>
  </si>
  <si>
    <t>CB100B2.S15.DP0066</t>
  </si>
  <si>
    <t>CB100B2.S16.DP0001</t>
  </si>
  <si>
    <t>CB100B2.S16.DP0002</t>
  </si>
  <si>
    <t>CB100B2.S16.DP0003</t>
  </si>
  <si>
    <t>CB100B2.S16.DP0004</t>
  </si>
  <si>
    <t>CB100B2.S16.DP0005</t>
  </si>
  <si>
    <t>CB100B2.S16.DP0006</t>
  </si>
  <si>
    <t>CB100B2.S16.DP0007</t>
  </si>
  <si>
    <t>CB100B2.S16.DP0008</t>
  </si>
  <si>
    <t>CB100B2.S16.DP0009</t>
  </si>
  <si>
    <t>CB100B2.S16.DP0010</t>
  </si>
  <si>
    <t>CB100B2.S16.DP0011</t>
  </si>
  <si>
    <t>CB100B2.S16.DP0012</t>
  </si>
  <si>
    <t>CB100B2.S16.DP0013</t>
  </si>
  <si>
    <t>CB100B2.S16.DP0014</t>
  </si>
  <si>
    <t>CB100B2.S16.DP0015</t>
  </si>
  <si>
    <t>CB100B2.S16.DP0016</t>
  </si>
  <si>
    <t>CB100B2.S16.DP0017</t>
  </si>
  <si>
    <t>CB100B2.S16.DP0018</t>
  </si>
  <si>
    <t>CB100B2.S16.DP0019</t>
  </si>
  <si>
    <t>CB100B2.S16.DP0020</t>
  </si>
  <si>
    <t>CB100B2.S16.DP0021</t>
  </si>
  <si>
    <t>CB100B2.S16.DP0022</t>
  </si>
  <si>
    <t>CB100B2.S16.DP0023</t>
  </si>
  <si>
    <t>CB100B2.S16.DP0024</t>
  </si>
  <si>
    <t>CB100B2.S16.DP0025</t>
  </si>
  <si>
    <t>CB100B2.S16.DP0026</t>
  </si>
  <si>
    <t>CB100B2.S16.DP0027</t>
  </si>
  <si>
    <t>CB100B2.S16.DP0028</t>
  </si>
  <si>
    <t>CB100B2.S16.DP0029</t>
  </si>
  <si>
    <t>CB100B2.S16.DP0030</t>
  </si>
  <si>
    <t>CB100B2.S16.DP0031</t>
  </si>
  <si>
    <t>CB100B2.S16.DP0032</t>
  </si>
  <si>
    <t>CB100B2.S16.DP0033</t>
  </si>
  <si>
    <t>CB100B2.S16.DP0034</t>
  </si>
  <si>
    <t>CB100B2.S16.DP0035</t>
  </si>
  <si>
    <t>CB100B2.S16.DP0036</t>
  </si>
  <si>
    <t>CB100B2.S16.DP0037</t>
  </si>
  <si>
    <t>CB100B2.S16.DP0038</t>
  </si>
  <si>
    <t>CB100B2.S16.DP0039</t>
  </si>
  <si>
    <t>CB100B2.S16.DP0040</t>
  </si>
  <si>
    <t>CB100B2.S16.DP0041</t>
  </si>
  <si>
    <t>CB100B2.S16.DP0042</t>
  </si>
  <si>
    <t>CB100B2.S16.DP0043</t>
  </si>
  <si>
    <t>CB100B2.S16.DP0044</t>
  </si>
  <si>
    <t>CB100B2.S16.DP0045</t>
  </si>
  <si>
    <t>CB100B2.S16.DP0046</t>
  </si>
  <si>
    <t>CB100B2.S16.DP0047</t>
  </si>
  <si>
    <t>CB100B2.S16.DP0048</t>
  </si>
  <si>
    <t>CB100B2.S16.DP0049</t>
  </si>
  <si>
    <t>CB100B2.S16.DP0050</t>
  </si>
  <si>
    <t>CB100B2.S16.DP0051</t>
  </si>
  <si>
    <t>CB100B2.S16.DP0052</t>
  </si>
  <si>
    <t>CB100B2.S16.DP0053</t>
  </si>
  <si>
    <t>CB100B2.S16.DP0054</t>
  </si>
  <si>
    <t>CB100B2.S16.DP0055</t>
  </si>
  <si>
    <t>CB100B2.S16.DP0056</t>
  </si>
  <si>
    <t>CB100B2.S16.DP0057</t>
  </si>
  <si>
    <t>CB100B2.S16.DP0058</t>
  </si>
  <si>
    <t>CB100B2.S16.DP0059</t>
  </si>
  <si>
    <t>CB100B2.S16.DP0060</t>
  </si>
  <si>
    <t>CB100B2.S16.DP0061</t>
  </si>
  <si>
    <t>CB100B2.S16.DP0062</t>
  </si>
  <si>
    <t>CB100B2.S16.DP0063</t>
  </si>
  <si>
    <t>CB100B2.S16.DP0064</t>
  </si>
  <si>
    <t>CB100B2.S16.DP0065</t>
  </si>
  <si>
    <t>CB100B2.S16.DP0066</t>
  </si>
  <si>
    <t>CB100B2.S16.DP0067</t>
  </si>
  <si>
    <t>CB100B2.S16.DP0068</t>
  </si>
  <si>
    <t>CB100B2.S16.DP0069</t>
  </si>
  <si>
    <t>CB100B2.S16.DP0070</t>
  </si>
  <si>
    <t>CB100B2.S16.DP0071</t>
  </si>
  <si>
    <t>CB100B2.S16.DP0072</t>
  </si>
  <si>
    <t>CB100B2.S16.DP0073</t>
  </si>
  <si>
    <t>CB100B2.S16.DP0074</t>
  </si>
  <si>
    <t>CB100B2.S16.DP0075</t>
  </si>
  <si>
    <t>CB100B2.S16.DP0076</t>
  </si>
  <si>
    <t>CB100B2.S16.DP0077</t>
  </si>
  <si>
    <t>CB100B2.S16.DP0078</t>
  </si>
  <si>
    <t>CB100B2.S16.DP0079</t>
  </si>
  <si>
    <t>CB100B2.S16.DP0080</t>
  </si>
  <si>
    <t>CB100B2.S16.DP0081</t>
  </si>
  <si>
    <t>CB100B2.S16.DP0082</t>
  </si>
  <si>
    <t>CB100B2.S16.DP0083</t>
  </si>
  <si>
    <t>CB100B2.S16.DP0084</t>
  </si>
  <si>
    <t>CB100B2.S16.DP0085</t>
  </si>
  <si>
    <t>CB100B2.S16.DP0086</t>
  </si>
  <si>
    <t>CB100B2.S16.DP0087</t>
  </si>
  <si>
    <t>CB100B2.S16.DP0088</t>
  </si>
  <si>
    <t>CB100B2.S16.DP0089</t>
  </si>
  <si>
    <t>CB100B2.S16.DP0090</t>
  </si>
  <si>
    <t>CB100B2.S16.DP0091</t>
  </si>
  <si>
    <t>CB100B2.S16.DP0092</t>
  </si>
  <si>
    <t>CB100B2.S16.DP0093</t>
  </si>
  <si>
    <t>CB100B2.S16.DP0094</t>
  </si>
  <si>
    <t>CB100B2.S16.DP0095</t>
  </si>
  <si>
    <t>CB100B2.S16.DP0096</t>
  </si>
  <si>
    <t>CB100B2.S16.DP0097</t>
  </si>
  <si>
    <t>CB100B2.S16.DP0098</t>
  </si>
  <si>
    <t>CB100B2.S16.DP0099</t>
  </si>
  <si>
    <t>CB100B2.S16.DP0100</t>
  </si>
  <si>
    <t>CB100B2.S16.DP0101</t>
  </si>
  <si>
    <t>CB100B2.S16.DP0102</t>
  </si>
  <si>
    <t>CB100B2.S16.DP0103</t>
  </si>
  <si>
    <t>CB100B2.S16.DP0104</t>
  </si>
  <si>
    <t>CB100B2.S16.DP0105</t>
  </si>
  <si>
    <t>CB100B2.S16.DP0106</t>
  </si>
  <si>
    <t>CB100B2.S16.DP0107</t>
  </si>
  <si>
    <t>CB100B2.S16.DP0108</t>
  </si>
  <si>
    <t>CB100B2.S16.DP0109</t>
  </si>
  <si>
    <t>CB100B2.S16.DP0110</t>
  </si>
  <si>
    <t>CB100B2.S16.DP0111</t>
  </si>
  <si>
    <t>CB100B2.S16.DP0112</t>
  </si>
  <si>
    <t>CB100B2.S16.DP0113</t>
  </si>
  <si>
    <t>CB100B2.S16.DP0114</t>
  </si>
  <si>
    <t>CB100B2.S16.DP0115</t>
  </si>
  <si>
    <t>CB100B2.S16.DP0116</t>
  </si>
  <si>
    <t>CB100B2.S16.DP0117</t>
  </si>
  <si>
    <t>CB100B2.S16.DP0118</t>
  </si>
  <si>
    <t>CB100B2.S16.DP0119</t>
  </si>
  <si>
    <t>CB100B2.S16.DP0120</t>
  </si>
  <si>
    <t>CB100B2.S16.DP0121</t>
  </si>
  <si>
    <t>CB100B2.S16.DP0122</t>
  </si>
  <si>
    <t>CB100B2.S16.DP0123</t>
  </si>
  <si>
    <t>CB100B2.S16.DP0124</t>
  </si>
  <si>
    <t>CB100B2.S16.DP0125</t>
  </si>
  <si>
    <t>CB100B2.S16.DP0126</t>
  </si>
  <si>
    <t>CB100B2.S16.DP0127</t>
  </si>
  <si>
    <t>CB100B2.S16.DP0128</t>
  </si>
  <si>
    <t>CB100B2.S16.DP0129</t>
  </si>
  <si>
    <t>CB100B2.S16.DP0130</t>
  </si>
  <si>
    <t>CB100B2.S16.DP0131</t>
  </si>
  <si>
    <t>CB100B2.S16.DP0132</t>
  </si>
  <si>
    <t>CB100B2.S16.DP0133</t>
  </si>
  <si>
    <t>CB100B2.S16.DP0134</t>
  </si>
  <si>
    <t>CB100B2.S16.DP0135</t>
  </si>
  <si>
    <t>CB100B2.S16.DP0136</t>
  </si>
  <si>
    <t>CB100B2.S16.DP0137</t>
  </si>
  <si>
    <t>CB100B2.S16.DP0138</t>
  </si>
  <si>
    <t>CB100B2.S16.DP0139</t>
  </si>
  <si>
    <t>CB100B2.S16.DP0140</t>
  </si>
  <si>
    <t>CB100B2.S16.DP0141</t>
  </si>
  <si>
    <t>CB100B2.S16.DP0142</t>
  </si>
  <si>
    <t>CB100B2.S16.DP0143</t>
  </si>
  <si>
    <t>CB100B2.S16.DP0144</t>
  </si>
  <si>
    <t>CB100B2.S16.DP0145</t>
  </si>
  <si>
    <t>CB100B2.S16.DP0146</t>
  </si>
  <si>
    <t>CB100B2.S16.DP0147</t>
  </si>
  <si>
    <t>CB100B2.S16.DP0148</t>
  </si>
  <si>
    <t>CB100B2.S16.DP0149</t>
  </si>
  <si>
    <t>CB100B2.S16.DP0150</t>
  </si>
  <si>
    <t>CB100B2.S16.DP0151</t>
  </si>
  <si>
    <t>CB100B2.S16.DP0152</t>
  </si>
  <si>
    <t>CB100B2.S16.DP0153</t>
  </si>
  <si>
    <t>CB100B2.S16.DP0154</t>
  </si>
  <si>
    <t>CB100B2.S16.DP0155</t>
  </si>
  <si>
    <t>CB100B2.S16.DP0156</t>
  </si>
  <si>
    <t>CB100B2.S16.DP0157</t>
  </si>
  <si>
    <t>CB100B2.S16.DP0158</t>
  </si>
  <si>
    <t>CB100B2.S16.DP0159</t>
  </si>
  <si>
    <t>CB100B2.S16.DP0160</t>
  </si>
  <si>
    <t>CB100B2.S16.DP0161</t>
  </si>
  <si>
    <t>CB100B2.S16.DP0162</t>
  </si>
  <si>
    <t>CB100B2.S16.DP0163</t>
  </si>
  <si>
    <t>CB100B2.S16.DP0164</t>
  </si>
  <si>
    <t>CB100B2.S16.DP0165</t>
  </si>
  <si>
    <t>CB100B2.S16.DP0166</t>
  </si>
  <si>
    <t>CB100B2.S16.DP0167</t>
  </si>
  <si>
    <t>CB100B2.S16.DP0168</t>
  </si>
  <si>
    <t>CB100B2.S16.DP0169</t>
  </si>
  <si>
    <t>CB100B2.S16.DP0170</t>
  </si>
  <si>
    <t>CB100B2.S16.DP0171</t>
  </si>
  <si>
    <t>CB100B2.S16.DP0172</t>
  </si>
  <si>
    <t>CB100B2.S16.DP0173</t>
  </si>
  <si>
    <t>CB100B2.S16.DP0174</t>
  </si>
  <si>
    <t>CB100B2.S16.DP0175</t>
  </si>
  <si>
    <t>CB100B2.S16.DP0176</t>
  </si>
  <si>
    <t>CB100B2.S16.DP0177</t>
  </si>
  <si>
    <t>CB100B2.S16.DP0178</t>
  </si>
  <si>
    <t>CB100B2.S16.DP0179</t>
  </si>
  <si>
    <t>CB100B2.S16.DP0180</t>
  </si>
  <si>
    <t>CB100B2.S16.DP0181</t>
  </si>
  <si>
    <t>CB100B2.S16.DP0182</t>
  </si>
  <si>
    <t>CB100B2.S16.DP0183</t>
  </si>
  <si>
    <t>CB100B2.S16.DP0184</t>
  </si>
  <si>
    <t>CB100B2.S16.DP0185</t>
  </si>
  <si>
    <t>CB100B2.S16.DP0186</t>
  </si>
  <si>
    <t>CB100B2.S16.DP0187</t>
  </si>
  <si>
    <t>CB100B2.S16.DP0188</t>
  </si>
  <si>
    <t>CB100B2.S16.DP0189</t>
  </si>
  <si>
    <t>CB100B2.S16.DP0190</t>
  </si>
  <si>
    <t>CB100B2.S16.DP0191</t>
  </si>
  <si>
    <t>CB100B2.S16.DP0192</t>
  </si>
  <si>
    <t>CB100B2.S16.DP0193</t>
  </si>
  <si>
    <t>CB100B2.S16.DP0194</t>
  </si>
  <si>
    <t>CB100B2.S16.DP0195</t>
  </si>
  <si>
    <t>CB100B2.S16.DP0196</t>
  </si>
  <si>
    <t>CB100B2.S16.DP0197</t>
  </si>
  <si>
    <t>CB100B2.S16.DP0198</t>
  </si>
  <si>
    <t>CB100B2.S16.DP0199</t>
  </si>
  <si>
    <t>CB100B2.S16.DP0200</t>
  </si>
  <si>
    <t>CB100B2.S16.DP0201</t>
  </si>
  <si>
    <t>CB100B2.S16.DP0202</t>
  </si>
  <si>
    <t>CB100B2.S16.DP0203</t>
  </si>
  <si>
    <t>CB100B2.S16.DP0204</t>
  </si>
  <si>
    <t>CB100B2.S16.DP0205</t>
  </si>
  <si>
    <t>CB100B2.S16.DP0206</t>
  </si>
  <si>
    <t>CB100B2.S16.DP0207</t>
  </si>
  <si>
    <t>CB100B2.S16.DP0208</t>
  </si>
  <si>
    <t>CB100B2.S16.DP0209</t>
  </si>
  <si>
    <t>CB100B2.S16.DP0210</t>
  </si>
  <si>
    <t>CB100B2.S16.DP0211</t>
  </si>
  <si>
    <t>CB100B2.S16.DP0212</t>
  </si>
  <si>
    <t>CB100B2.S16.DP0213</t>
  </si>
  <si>
    <t>CB100B2.S16.DP0214</t>
  </si>
  <si>
    <t>CB100B2.S16.DP0215</t>
  </si>
  <si>
    <t>CB100B2.S16.DP0216</t>
  </si>
  <si>
    <t>CB100B2.S16.DP0217</t>
  </si>
  <si>
    <t>CB100B2.S16.DP0218</t>
  </si>
  <si>
    <t>CB100B2.S16.DP0219</t>
  </si>
  <si>
    <t>CB100B2.S16.DP0220</t>
  </si>
  <si>
    <t>CB100B2.S16.DP0221</t>
  </si>
  <si>
    <t>CB100B2.S16.DP0222</t>
  </si>
  <si>
    <t>CB100B2.S16.DP0223</t>
  </si>
  <si>
    <t>CB100B2.S16.DP0224</t>
  </si>
  <si>
    <t>CB100B2.S16.DP0225</t>
  </si>
  <si>
    <t>CB100B2.S16.DP0226</t>
  </si>
  <si>
    <t>CB100B2.S16.DP0227</t>
  </si>
  <si>
    <t>CB100B2.S16.DP0228</t>
  </si>
  <si>
    <t>CB100B2.S16.DP0229</t>
  </si>
  <si>
    <t>CB100B2.S16.DP0230</t>
  </si>
  <si>
    <t>CB100B2.S16.DP0231</t>
  </si>
  <si>
    <t>CB100B2.S16.DP0232</t>
  </si>
  <si>
    <t>CB100B2.S16.DP0233</t>
  </si>
  <si>
    <t>CB100B2.S16.DP0234</t>
  </si>
  <si>
    <t>CB100B2.S16.DP0235</t>
  </si>
  <si>
    <t>CB100B2.S16.DP0236</t>
  </si>
  <si>
    <t>CB100B2.S16.DP0237</t>
  </si>
  <si>
    <t>CB100B2.S16.DP0238</t>
  </si>
  <si>
    <t>CB100B2.S16.DP0239</t>
  </si>
  <si>
    <t>CB100B2.S16.DP0240</t>
  </si>
  <si>
    <t>CB100B2.S16.DP0241</t>
  </si>
  <si>
    <t>CB100B2.S16.DP0242</t>
  </si>
  <si>
    <t>CB100B2.S16.DP0243</t>
  </si>
  <si>
    <t>CB100B2.S16.DP0244</t>
  </si>
  <si>
    <t>CB100B2.S16.DP0245</t>
  </si>
  <si>
    <t>CB100B2.S16.DP0246</t>
  </si>
  <si>
    <t>CB100B2.S16.DP0247</t>
  </si>
  <si>
    <t>CB100B2.S16.DP0248</t>
  </si>
  <si>
    <t>CB100B2.S16.DP0249</t>
  </si>
  <si>
    <t>CB100B2.S16.DP0250</t>
  </si>
  <si>
    <t>CB100B2.S16.DP0251</t>
  </si>
  <si>
    <t>CB100B2.S16.DP0252</t>
  </si>
  <si>
    <t>CB100B2.S16.DP0253</t>
  </si>
  <si>
    <t>CB100B2.S16.DP0254</t>
  </si>
  <si>
    <t>CB100B2.S16.DP0255</t>
  </si>
  <si>
    <t>CB100B2.S16.DP0256</t>
  </si>
  <si>
    <t>CB100B2.S16.DP0257</t>
  </si>
  <si>
    <t>CB100B2.S16.DP0258</t>
  </si>
  <si>
    <t>CB100B2.S16.DP0259</t>
  </si>
  <si>
    <t>CB100B2.S16.DP0260</t>
  </si>
  <si>
    <t>CB100B2.S16.DP0261</t>
  </si>
  <si>
    <t>CB100B2.S16.DP0262</t>
  </si>
  <si>
    <t>CB100B2.S16.DP0263</t>
  </si>
  <si>
    <t>CB100B2.S16.DP0264</t>
  </si>
  <si>
    <t>CB100B2.S16.DP0265</t>
  </si>
  <si>
    <t>CB100B2.S16.DP0266</t>
  </si>
  <si>
    <t>CB100B2.S16.DP0267</t>
  </si>
  <si>
    <t>CB100B2.S16.DP0268</t>
  </si>
  <si>
    <t>CB100B2.S16.DP0269</t>
  </si>
  <si>
    <t>CB100B2.S16.DP0270</t>
  </si>
  <si>
    <t>CB100B2.S16.DP0271</t>
  </si>
  <si>
    <t>CB100B2.S16.DP0272</t>
  </si>
  <si>
    <t>CB100B2.S16.DP0273</t>
  </si>
  <si>
    <t>CB100B2.S16.DP0274</t>
  </si>
  <si>
    <t>CB100B2.S16.DP0275</t>
  </si>
  <si>
    <t>CB100B2.S16.DP0276</t>
  </si>
  <si>
    <t>CB100B2.S16.DP0277</t>
  </si>
  <si>
    <t>CB100B2.S16.DP0278</t>
  </si>
  <si>
    <t>CB100B2.S16.DP0279</t>
  </si>
  <si>
    <t>CB100B2.S16.DP0280</t>
  </si>
  <si>
    <t>CB100B2.S16.DP0281</t>
  </si>
  <si>
    <t>CB100B2.S16.DP0282</t>
  </si>
  <si>
    <t>CB100B2.S16.DP0283</t>
  </si>
  <si>
    <t>CB100B2.S16.DP0284</t>
  </si>
  <si>
    <t>CB100B2.S16.DP0285</t>
  </si>
  <si>
    <t>CB100B2.S16.DP0286</t>
  </si>
  <si>
    <t>CB100B2.S16.DP0287</t>
  </si>
  <si>
    <t>CB100B2.S17.DP0001</t>
  </si>
  <si>
    <t>CB100B2.S17.DP0002</t>
  </si>
  <si>
    <t>CB100B2.S17.DP0003</t>
  </si>
  <si>
    <t>CB100B2.S17.DP0004</t>
  </si>
  <si>
    <t>CB100B2.S17.DP0005</t>
  </si>
  <si>
    <t>CB100B2.S17.DP0006</t>
  </si>
  <si>
    <t>CB100B2.S17.DP0007</t>
  </si>
  <si>
    <t>CB100B2.S17.DP0008</t>
  </si>
  <si>
    <t>CB100B2.S17.DP0009</t>
  </si>
  <si>
    <t>CB100B2.S17.DP0010</t>
  </si>
  <si>
    <t>CB100B2.S17.DP0011</t>
  </si>
  <si>
    <t>CB100B2.S17.DP0012</t>
  </si>
  <si>
    <t>CB100B2.S17.DP0013</t>
  </si>
  <si>
    <t>CB100B2.S17.DP0014</t>
  </si>
  <si>
    <t>CB100B2.S17.DP0015</t>
  </si>
  <si>
    <t>CB100B2.S17.DP0016</t>
  </si>
  <si>
    <t>CB100B2.S17.DP0017</t>
  </si>
  <si>
    <t>CB100B2.S17.DP0018</t>
  </si>
  <si>
    <t>CB100B2.S17.DP0019</t>
  </si>
  <si>
    <t>CB100B2.S17.DP0020</t>
  </si>
  <si>
    <t>CB100B2.S17.DP0021</t>
  </si>
  <si>
    <t>CB100B2.S17.DP0022</t>
  </si>
  <si>
    <t>CB100B2.S17.DP0023</t>
  </si>
  <si>
    <t>CB100B2.S17.DP0024</t>
  </si>
  <si>
    <t>CB100B2.S17.DP0025</t>
  </si>
  <si>
    <t>CB100B2.S17.DP0026</t>
  </si>
  <si>
    <t>CB100B2.S17.DP0027</t>
  </si>
  <si>
    <t>CB100B2.S17.DP0028</t>
  </si>
  <si>
    <t>CB100B2.S17.DP0029</t>
  </si>
  <si>
    <t>CB100B2.S17.DP0030</t>
  </si>
  <si>
    <t>CB100B2.S17.DP0031</t>
  </si>
  <si>
    <t>CB100B2.S17.DP0032</t>
  </si>
  <si>
    <t>CB100B2.S17.DP0033</t>
  </si>
  <si>
    <t>CB100B2.S17.DP0034</t>
  </si>
  <si>
    <t>CB100B2.S17.DP0035</t>
  </si>
  <si>
    <t>CB100B2.S17.DP0036</t>
  </si>
  <si>
    <t>CB100B2.S17.DP0037</t>
  </si>
  <si>
    <t>CB100B2.S18.DP0001</t>
  </si>
  <si>
    <t>CB100B2.S18.DP0002</t>
  </si>
  <si>
    <t>CB100B2.S18.DP0003</t>
  </si>
  <si>
    <t>CB100B2.S18.DP0004</t>
  </si>
  <si>
    <t>CB100B2.S18.DP0005</t>
  </si>
  <si>
    <t>CB100B2.S18.DP0006</t>
  </si>
  <si>
    <t>CB100B2.S18.DP0007</t>
  </si>
  <si>
    <t>CB100B2.S18.DP0008</t>
  </si>
  <si>
    <t>CB100B2.S18.DP0009</t>
  </si>
  <si>
    <t>CB100B2.S18.DP0010</t>
  </si>
  <si>
    <t>CB100B2.S18.DP0011</t>
  </si>
  <si>
    <t>CB100B2.S18.DP0012</t>
  </si>
  <si>
    <t>CB100B2.S18.DP0013</t>
  </si>
  <si>
    <t>CB100B2.S18.DP0014</t>
  </si>
  <si>
    <t>CB100B2.S18.DP0015</t>
  </si>
  <si>
    <t>CB100B2.S18.DP0016</t>
  </si>
  <si>
    <t>CB100B2.S18.DP0017</t>
  </si>
  <si>
    <t>CB100B2.S18.DP0018</t>
  </si>
  <si>
    <t>CB100B2.S18.DP0019</t>
  </si>
  <si>
    <t>CB100B2.S18.DP0020</t>
  </si>
  <si>
    <t>CB100B2.S18.DP0021</t>
  </si>
  <si>
    <t>CB100B2.S18.DP0022</t>
  </si>
  <si>
    <t>CB100B2.S18.DP0023</t>
  </si>
  <si>
    <t>CB100B2.S18.DP0024</t>
  </si>
  <si>
    <t>CB100B2.S18.DP0025</t>
  </si>
  <si>
    <t>CB100B2.S18.DP0026</t>
  </si>
  <si>
    <t>CB100B2.S18.DP0027</t>
  </si>
  <si>
    <t>CB100B2.S18.DP0028</t>
  </si>
  <si>
    <t>CB100B2.S18.DP0029</t>
  </si>
  <si>
    <t>CB100B2.S18.DP0030</t>
  </si>
  <si>
    <t>CB100B2.S18.DP0031</t>
  </si>
  <si>
    <t>CB100B2.S18.DP0032</t>
  </si>
  <si>
    <t>CB100B2.S18.DP0033</t>
  </si>
  <si>
    <t>CB100B2.S18.DP0034</t>
  </si>
  <si>
    <t>CB100B2.S18.DP0035</t>
  </si>
  <si>
    <t>CB100B2.S18.DP0036</t>
  </si>
  <si>
    <t>CB100B2.S18.DP0037</t>
  </si>
  <si>
    <t>CB100B2.S18.DP0038</t>
  </si>
  <si>
    <t>CB100B2.S18.DP0039</t>
  </si>
  <si>
    <t>CB100B2.S18.DP0040</t>
  </si>
  <si>
    <t>CB100B2.S18.DP0041</t>
  </si>
  <si>
    <t>CB100B2.S19.DP0001</t>
  </si>
  <si>
    <t>CB100B2.S19.DP0002</t>
  </si>
  <si>
    <t>CB100B2.S19.DP0003</t>
  </si>
  <si>
    <t>CB100B2.S19.DP0004</t>
  </si>
  <si>
    <t>CB100B2.S19.DP0005</t>
  </si>
  <si>
    <t>CB100B2.S19.DP0006</t>
  </si>
  <si>
    <t>CB100B2.S19.DP0007</t>
  </si>
  <si>
    <t>CB100B2.S19.DP0008</t>
  </si>
  <si>
    <t>CB100B2.S19.DP0009</t>
  </si>
  <si>
    <t>CB100B2.S19.DP0010</t>
  </si>
  <si>
    <t>CB100B2.S19.DP0011</t>
  </si>
  <si>
    <t>CB100B2.S19.DP0012</t>
  </si>
  <si>
    <t>CB100B2.S19.DP0013</t>
  </si>
  <si>
    <t>CB100B2.S19.DP0014</t>
  </si>
  <si>
    <t>CB100B2.S19.DP0015</t>
  </si>
  <si>
    <t>CB100B2.S19.DP0016</t>
  </si>
  <si>
    <t>CB100B2.S19.DP0017</t>
  </si>
  <si>
    <t>CB100B2.S19.DP0018</t>
  </si>
  <si>
    <t>CB100B2.S19.DP0019</t>
  </si>
  <si>
    <t>CB100B2.S19.DP0020</t>
  </si>
  <si>
    <t>CB100B2.S19.DP0021</t>
  </si>
  <si>
    <t>CB100B2.S19.DP0022</t>
  </si>
  <si>
    <t>CB100B2.S19.DP0023</t>
  </si>
  <si>
    <t>CB100B2.S19.DP0024</t>
  </si>
  <si>
    <t>CB100B2.S19.DP0025</t>
  </si>
  <si>
    <t>CB100B2.S19.DP0026</t>
  </si>
  <si>
    <t>CB100B2.S19.DP0027</t>
  </si>
  <si>
    <t>CB100B2.S19.DP0028</t>
  </si>
  <si>
    <t>CB100B2.S19.DP0029</t>
  </si>
  <si>
    <t>CB100B2.S19.DP0030</t>
  </si>
  <si>
    <t>CB100B2.S19.DP0031</t>
  </si>
  <si>
    <t>CB100B2.S19.DP0032</t>
  </si>
  <si>
    <t>CB100B2.S19.DP0033</t>
  </si>
  <si>
    <t>CB100B2.S19.DP0034</t>
  </si>
  <si>
    <t>CB100B2.S19.DP0035</t>
  </si>
  <si>
    <t>CB100B2.S19.DP0036</t>
  </si>
  <si>
    <t>CB100B2.S19.DP0037</t>
  </si>
  <si>
    <t>CB100B2.S19.DP0038</t>
  </si>
  <si>
    <t>CB100B2.S19.DP0039</t>
  </si>
  <si>
    <t>CB100B2.S19.DP0040</t>
  </si>
  <si>
    <t>CB100B2.S19.DP0041</t>
  </si>
  <si>
    <t>CB100B2.S19.DP0042</t>
  </si>
  <si>
    <t>CB100B2.S19.DP0043</t>
  </si>
  <si>
    <t>CB100B2.S19.DP0044</t>
  </si>
  <si>
    <t>CB100B2.S19.DP0045</t>
  </si>
  <si>
    <t>CB100B2.S19.DP0046</t>
  </si>
  <si>
    <t>CB100B2.S19.DP0047</t>
  </si>
  <si>
    <t>CB100B2.S19.DP0048</t>
  </si>
  <si>
    <t>CB100B2.S19.DP0049</t>
  </si>
  <si>
    <t>CB100B2.S19.DP0050</t>
  </si>
  <si>
    <t>CB100B2.S19.DP0051</t>
  </si>
  <si>
    <t>CB100B2.S19.DP0052</t>
  </si>
  <si>
    <t>CB100B2.S19.DP0053</t>
  </si>
  <si>
    <t>CB100B2.S19.DP0054</t>
  </si>
  <si>
    <t>CB100B2.S19.DP0055</t>
  </si>
  <si>
    <t>CB100B2.S19.DP0056</t>
  </si>
  <si>
    <t>CB100B2.S19.DP0057</t>
  </si>
  <si>
    <t>CB100B2.S19.DP0058</t>
  </si>
  <si>
    <t>CB100B2.S19.DP0059</t>
  </si>
  <si>
    <t>CB100B2.S19.DP0060</t>
  </si>
  <si>
    <t>CB100B2.S19.DP0061</t>
  </si>
  <si>
    <t>CB100B2.S19.DP0062</t>
  </si>
  <si>
    <t>CB100B2.S19.DP0063</t>
  </si>
  <si>
    <t>CB100B2.S19.DP0064</t>
  </si>
  <si>
    <t>CB100B2.S19.DP0065</t>
  </si>
  <si>
    <t>CB100B2.S19.DP0066</t>
  </si>
  <si>
    <t>CB100B2.S19.DP0067</t>
  </si>
  <si>
    <t>CB100B2.S19.DP0068</t>
  </si>
  <si>
    <t>CB100B2.S19.DP0069</t>
  </si>
  <si>
    <t>CB100B2.S19.DP0070</t>
  </si>
  <si>
    <t>CB100B2.S19.DP0071</t>
  </si>
  <si>
    <t>CB100B2.S19.DP0072</t>
  </si>
  <si>
    <t>CB100B2.S19.DP0073</t>
  </si>
  <si>
    <t>CB100B2.S19.DP0074</t>
  </si>
  <si>
    <t>CB100B2.S19.DP0075</t>
  </si>
  <si>
    <t>CB100B2.S19.DP0076</t>
  </si>
  <si>
    <t>CB100B2.S19.DP0077</t>
  </si>
  <si>
    <t>CB100B2.S19.DP0078</t>
  </si>
  <si>
    <t>CB100B2.S19.DP0079</t>
  </si>
  <si>
    <t>CB100B2.S19.DP0080</t>
  </si>
  <si>
    <t>CB100B2.S19.DP0081</t>
  </si>
  <si>
    <t>CB100B2.S19.DP0082</t>
  </si>
  <si>
    <t>CB100B2.S19.DP0083</t>
  </si>
  <si>
    <t>CB100B2.S19.DP0084</t>
  </si>
  <si>
    <t>CB100B2.S19.DP0085</t>
  </si>
  <si>
    <t>CB100B2.S19.DP0086</t>
  </si>
  <si>
    <t>CB100B2.S19.DP0087</t>
  </si>
  <si>
    <t>CB100B2.S19.DP0088</t>
  </si>
  <si>
    <t>CB100B2.S19.DP0089</t>
  </si>
  <si>
    <t>CB100B2.S19.DP0090</t>
  </si>
  <si>
    <t>CB100B2.S19.DP0091</t>
  </si>
  <si>
    <t>CB100B2.S19.DP0092</t>
  </si>
  <si>
    <t>CB100B2.S19.DP0093</t>
  </si>
  <si>
    <t>CB100B2.S19.DP0094</t>
  </si>
  <si>
    <t>CB100B2.S19.DP0095</t>
  </si>
  <si>
    <t>CB100B2.S19.DP0096</t>
  </si>
  <si>
    <t>CB100B2.S19.DP0097</t>
  </si>
  <si>
    <t>CB100B2.S19.DP0098</t>
  </si>
  <si>
    <t>CB100B2.S19.DP0099</t>
  </si>
  <si>
    <t>CB100B2.S19.DP0100</t>
  </si>
  <si>
    <t>CB100B2.S19.DP0101</t>
  </si>
  <si>
    <t>CB100B2.S19.DP0102</t>
  </si>
  <si>
    <t>CB100B2.S19.DP0103</t>
  </si>
  <si>
    <t>CB100B2.S19.DP0104</t>
  </si>
  <si>
    <t>CB100B2.S19.DP0105</t>
  </si>
  <si>
    <t>CB100B2.S19.DP0106</t>
  </si>
  <si>
    <t>CB100B2.S19.DP0107</t>
  </si>
  <si>
    <t>CB100B2.S19.DP0108</t>
  </si>
  <si>
    <t>CB100B2.S19.DP0109</t>
  </si>
  <si>
    <t>CB100B2.S19.DP0110</t>
  </si>
  <si>
    <t>CB100B2.S19.DP0111</t>
  </si>
  <si>
    <t>CB100B2.S19.DP0112</t>
  </si>
  <si>
    <t>CB100B2.S19.DP0113</t>
  </si>
  <si>
    <t>CB100B2.S19.DP0114</t>
  </si>
  <si>
    <t>CB100B2.S19.DP0115</t>
  </si>
  <si>
    <t>CB100B2.S19.DP0116</t>
  </si>
  <si>
    <t>CB100B2.S19.DP0117</t>
  </si>
  <si>
    <t>CB100B2.S19.DP0118</t>
  </si>
  <si>
    <t>CB100B2.S19.DP0119</t>
  </si>
  <si>
    <t>CB100B2.S19.DP0120</t>
  </si>
  <si>
    <t>CB100B2.S19.DP0121</t>
  </si>
  <si>
    <t>CB100B2.S19.DP0122</t>
  </si>
  <si>
    <t>CB100B2.S19.DP0123</t>
  </si>
  <si>
    <t>CB100B2.S19.DP0124</t>
  </si>
  <si>
    <t>CB100B2.S19.DP0125</t>
  </si>
  <si>
    <t>CB100B2.S19.DP0126</t>
  </si>
  <si>
    <t>CB100B2.S19.DP0127</t>
  </si>
  <si>
    <t>CB100B2.S19.DP0128</t>
  </si>
  <si>
    <t>CB100B2.S19.DP0129</t>
  </si>
  <si>
    <t>CB100B2.S19.DP0130</t>
  </si>
  <si>
    <t>CB100B2.S19.DP0131</t>
  </si>
  <si>
    <t>CB100B2.S19.DP0132</t>
  </si>
  <si>
    <t>CB100B2.S19.DP0133</t>
  </si>
  <si>
    <t>CB100B2.S19.DP0134</t>
  </si>
  <si>
    <t>CB100B2.S19.DP0135</t>
  </si>
  <si>
    <t>CB100B2.S19.DP0136</t>
  </si>
  <si>
    <t>CB100B2.S19.DP0137</t>
  </si>
  <si>
    <t>CB100B2.S19.DP0138</t>
  </si>
  <si>
    <t>CB100B2.S19.DP0139</t>
  </si>
  <si>
    <t>CB100B2.S19.DP0140</t>
  </si>
  <si>
    <t>CB100B2.S19.DP0141</t>
  </si>
  <si>
    <t>CB100B2.S19.DP0142</t>
  </si>
  <si>
    <t>CB100B2.S19.DP0143</t>
  </si>
  <si>
    <t>CB100B2.S19.DP0144</t>
  </si>
  <si>
    <t>CB100B2.S19.DP0145</t>
  </si>
  <si>
    <t>CB100B2.S19.DP0146</t>
  </si>
  <si>
    <t>CB100B2.S19.DP0147</t>
  </si>
  <si>
    <t>CB100B2.S19.DP0148</t>
  </si>
  <si>
    <t>CB100B2.S19.DP0149</t>
  </si>
  <si>
    <t>CB100B2.S19.DP0150</t>
  </si>
  <si>
    <t>CB100B2.S19.DP0151</t>
  </si>
  <si>
    <t>CB100B2.S19.DP0152</t>
  </si>
  <si>
    <t>CB100B2.S19.DP0153</t>
  </si>
  <si>
    <t>CB100B2.S19.DP0154</t>
  </si>
  <si>
    <t>CB100B2.S19.DP0155</t>
  </si>
  <si>
    <t>CB100B2.S19.DP0156</t>
  </si>
  <si>
    <t>CB100B2.S19.DP0157</t>
  </si>
  <si>
    <t>CB100B2.S19.DP0158</t>
  </si>
  <si>
    <t>CB100B2.S19.DP0159</t>
  </si>
  <si>
    <t>CB100B2.S19.DP0160</t>
  </si>
  <si>
    <t>CB100B2.S19.DP0161</t>
  </si>
  <si>
    <t>CB100B2.S19.DP0162</t>
  </si>
  <si>
    <t>CB100B2.S19.DP0163</t>
  </si>
  <si>
    <t>CB100B2.S19.DP0164</t>
  </si>
  <si>
    <t>CB100B2.S19.DP0165</t>
  </si>
  <si>
    <t>CB100B2.S19.DP0166</t>
  </si>
  <si>
    <t>CB100B2.S19.DP0167</t>
  </si>
  <si>
    <t>CB100B2.S19.DP0168</t>
  </si>
  <si>
    <t>CB100B2.S19.DP0169</t>
  </si>
  <si>
    <t>CB100B2.S19.DP0170</t>
  </si>
  <si>
    <t>CB100B2.S19.DP0171</t>
  </si>
  <si>
    <t>CB100B2.S19.DP0172</t>
  </si>
  <si>
    <t>CB100B2.S19.DP0173</t>
  </si>
  <si>
    <t>CB100B2.S19.DP0174</t>
  </si>
  <si>
    <t>CB100B2.S19.DP0175</t>
  </si>
  <si>
    <t>CB100B2.S19.DP0176</t>
  </si>
  <si>
    <t>CB100B2.S19.DP0177</t>
  </si>
  <si>
    <t>CB100B2.S19.DP0178</t>
  </si>
  <si>
    <t>CB100B2.S19.DP0179</t>
  </si>
  <si>
    <t>CB100B2.S19.DP0180</t>
  </si>
  <si>
    <t>CB100B2.S19.DP0181</t>
  </si>
  <si>
    <t>CB100B2.S19.DP0182</t>
  </si>
  <si>
    <t>CB100B2.S19.DP0183</t>
  </si>
  <si>
    <t>CB100B2.S19.DP0184</t>
  </si>
  <si>
    <t>CB100B2.S19.DP0185</t>
  </si>
  <si>
    <t>CB100B2.S19.DP0186</t>
  </si>
  <si>
    <t>CB100B2.S19.DP0187</t>
  </si>
  <si>
    <t>CB100B2.S19.DP0188</t>
  </si>
  <si>
    <t>CB100B2.S19.DP0189</t>
  </si>
  <si>
    <t>CB100B2.S19.DP0190</t>
  </si>
  <si>
    <t>CB100B2.S19.DP0191</t>
  </si>
  <si>
    <t>CB100B2.S19.DP0192</t>
  </si>
  <si>
    <t>CB100B2.S19.DP0193</t>
  </si>
  <si>
    <t>CB100B2.S19.DP0194</t>
  </si>
  <si>
    <t>CB100B2.S19.DP0195</t>
  </si>
  <si>
    <t>CB100B2.S19.DP0196</t>
  </si>
  <si>
    <t>CB100B2.S19.DP0197</t>
  </si>
  <si>
    <t>CB100B2.S19.DP0198</t>
  </si>
  <si>
    <t>CB100B2.S19.DP0199</t>
  </si>
  <si>
    <t>CB100B2.S19.DP0200</t>
  </si>
  <si>
    <t>CB100B2.S19.DP0201</t>
  </si>
  <si>
    <t>CB100B2.S19.DP0202</t>
  </si>
  <si>
    <t>CB100B2.S19.DP0203</t>
  </si>
  <si>
    <t>CB100B2.S19.DP0204</t>
  </si>
  <si>
    <t>CB100B2.S19.DP0205</t>
  </si>
  <si>
    <t>CB100B2.S19.DP0206</t>
  </si>
  <si>
    <t>CB100B2.S19.DP0207</t>
  </si>
  <si>
    <t>CB100B2.S19.DP0208</t>
  </si>
  <si>
    <t>CB100B2.S19.DP0209</t>
  </si>
  <si>
    <t>CB100B2.S19.DP0210</t>
  </si>
  <si>
    <t>CB100B2.S19.DP0211</t>
  </si>
  <si>
    <t>CB100B2.S19.DP0212</t>
  </si>
  <si>
    <t>CB100B2.S19.DP0213</t>
  </si>
  <si>
    <t>CB100B2.S19.DP0214</t>
  </si>
  <si>
    <t>CB100B2.S19.DP0215</t>
  </si>
  <si>
    <t>CB100B2.S19.DP0216</t>
  </si>
  <si>
    <t>CB100B2.S19.DP0217</t>
  </si>
  <si>
    <t>CB100B2.S19.DP0218</t>
  </si>
  <si>
    <t>CB100B2.S19.DP0219</t>
  </si>
  <si>
    <t>CB100B2.S19.DP0220</t>
  </si>
  <si>
    <t>CB100B2.S19.DP0221</t>
  </si>
  <si>
    <t>CB100B2.S19.DP0222</t>
  </si>
  <si>
    <t>CB100B2.S19.DP0223</t>
  </si>
  <si>
    <t>CB100B2.S19.DP0224</t>
  </si>
  <si>
    <t>CB100B2.S19.DP0225</t>
  </si>
  <si>
    <t>CB100B2.S19.DP0226</t>
  </si>
  <si>
    <t>CB100B2.S19.DP0227</t>
  </si>
  <si>
    <t>CB100B2.S19.DP0228</t>
  </si>
  <si>
    <t>CB100B2.S19.DP0229</t>
  </si>
  <si>
    <t>CB100B2.S19.DP0230</t>
  </si>
  <si>
    <t>CB100B2.S19.DP0231</t>
  </si>
  <si>
    <t>CB100B2.S19.DP0232</t>
  </si>
  <si>
    <t>CB100B2.S19.DP0233</t>
  </si>
  <si>
    <t>CB100B2.S19.DP0234</t>
  </si>
  <si>
    <t>CB100B2.S19.DP0235</t>
  </si>
  <si>
    <t>CB100B2.S19.DP0236</t>
  </si>
  <si>
    <t>CB100B2.S19.DP0237</t>
  </si>
  <si>
    <t>CB100B2.S19.DP0238</t>
  </si>
  <si>
    <t>CB100B2.S19.DP0239</t>
  </si>
  <si>
    <t>CB100B2.S19.DP0240</t>
  </si>
  <si>
    <t>CB100B2.S19.DP0241</t>
  </si>
  <si>
    <t>CB100B2.S19.DP0242</t>
  </si>
  <si>
    <t>CB100B2.S19.DP0243</t>
  </si>
  <si>
    <t>CB100B2.S19.DP0244</t>
  </si>
  <si>
    <t>CB100B2.S19.DP0245</t>
  </si>
  <si>
    <t>CB100B2.S19.DP0246</t>
  </si>
  <si>
    <t>CB100B2.S19.DP0247</t>
  </si>
  <si>
    <t>CB100B2.S19.DP0248</t>
  </si>
  <si>
    <t>CB100B2.S19.DP0249</t>
  </si>
  <si>
    <t>CB100B2.S19.DP0250</t>
  </si>
  <si>
    <t>CB100B2.S19.DP0251</t>
  </si>
  <si>
    <t>CB100B2.S19.DP0252</t>
  </si>
  <si>
    <t>CB100B2.S19.DP0253</t>
  </si>
  <si>
    <t>CB100B2.S19.DP0254</t>
  </si>
  <si>
    <t>CB100B2.S19.DP0255</t>
  </si>
  <si>
    <t>CB100B2.S19.DP0256</t>
  </si>
  <si>
    <t>CB100B2.S19.DP0257</t>
  </si>
  <si>
    <t>CB100B2.S19.DP0258</t>
  </si>
  <si>
    <t>CB100B2.S19.DP0259</t>
  </si>
  <si>
    <t>CB100B2.S19.DP0260</t>
  </si>
  <si>
    <t>CB100B2.S19.DP0261</t>
  </si>
  <si>
    <t>CB100B2.S19.DP0262</t>
  </si>
  <si>
    <t>CB100B2.S19.DP0263</t>
  </si>
  <si>
    <t>CB100B2.S19.DP0264</t>
  </si>
  <si>
    <t>CB100B2.S19.DP0265</t>
  </si>
  <si>
    <t>CB100B2.S19.DP0266</t>
  </si>
  <si>
    <t>CB100B2.S19.DP0267</t>
  </si>
  <si>
    <t>CB100B2.S19.DP0268</t>
  </si>
  <si>
    <t>CB100B2.S19.DP0269</t>
  </si>
  <si>
    <t>CB100B2.S19.DP0270</t>
  </si>
  <si>
    <t>CB100B2.S19.DP0271</t>
  </si>
  <si>
    <t>CB100B2.S19.DP0272</t>
  </si>
  <si>
    <t>CB100B2.S19.DP0273</t>
  </si>
  <si>
    <t>CB100B2.S19.DP0274</t>
  </si>
  <si>
    <t>CB100B2.S19.DP0275</t>
  </si>
  <si>
    <t>CB100B2.S19.DP0276</t>
  </si>
  <si>
    <t>CB100B2.S19.DP0277</t>
  </si>
  <si>
    <t>CB100B2.S19.DP0278</t>
  </si>
  <si>
    <t>CB100B2.S19.DP0279</t>
  </si>
  <si>
    <t>CB100B2.S19.DP0280</t>
  </si>
  <si>
    <t>CB100B2.S19.DP0281</t>
  </si>
  <si>
    <t>CB100B2.S19.DP0282</t>
  </si>
  <si>
    <t>CB100B2.S19.DP0283</t>
  </si>
  <si>
    <t>CB100B2.S19.DP0284</t>
  </si>
  <si>
    <t>CB100B2.S19.DP0285</t>
  </si>
  <si>
    <t>CB100B2.S19.DP0286</t>
  </si>
  <si>
    <t>CB100B2.S19.DP0287</t>
  </si>
  <si>
    <t>CB100B2.S19.DP0288</t>
  </si>
  <si>
    <t>CB100B2.S19.DP0289</t>
  </si>
  <si>
    <t>CB100B2.S19.DP0290</t>
  </si>
  <si>
    <t>CB100B2.S19.DP0291</t>
  </si>
  <si>
    <t>CB100B2.S19.DP0292</t>
  </si>
  <si>
    <t>CB100B2.S19.DP0293</t>
  </si>
  <si>
    <t>CB100B2.S19.DP0294</t>
  </si>
  <si>
    <t>CB100B2.S19.DP0295</t>
  </si>
  <si>
    <t>CB100B2.S19.DP0296</t>
  </si>
  <si>
    <t>CB100B2.S19.DP0297</t>
  </si>
  <si>
    <t>CB100B2.S19.DP0298</t>
  </si>
  <si>
    <t>CB100B2.S19.DP0299</t>
  </si>
  <si>
    <t>CB100B2.S19.DP0300</t>
  </si>
  <si>
    <t>CB100B2.S19.DP0301</t>
  </si>
  <si>
    <t>CB100B2.S19.DP0302</t>
  </si>
  <si>
    <t>CB100B2.S19.DP0303</t>
  </si>
  <si>
    <t>CB100B2.S19.DP0304</t>
  </si>
  <si>
    <t>CB100B2.S19.DP0305</t>
  </si>
  <si>
    <t>CB100B2.S19.DP0306</t>
  </si>
  <si>
    <t>CB100B2.S19.DP0307</t>
  </si>
  <si>
    <t>CB100B2.S19.DP0308</t>
  </si>
  <si>
    <t>CB100B2.S19.DP0309</t>
  </si>
  <si>
    <t>CB100B2.S19.DP0310</t>
  </si>
  <si>
    <t>CB100B2.S19.DP0311</t>
  </si>
  <si>
    <t>CB100B2.S19.DP0312</t>
  </si>
  <si>
    <t>CB100B2.S19.DP0313</t>
  </si>
  <si>
    <t>CB100B2.S19.DP0314</t>
  </si>
  <si>
    <t>CB100B2.S19.DP0315</t>
  </si>
  <si>
    <t>CB100B2.S19.DP0316</t>
  </si>
  <si>
    <t>CB100B2.S19.DP0317</t>
  </si>
  <si>
    <t>CB100B2.S19.DP0318</t>
  </si>
  <si>
    <t>CB100B2.S19.DP0319</t>
  </si>
  <si>
    <t>CB100B2.S19.DP0320</t>
  </si>
  <si>
    <t>CB100B2.S19.DP0321</t>
  </si>
  <si>
    <t>CB100B2.S19.DP0322</t>
  </si>
  <si>
    <t>CB100B2.S19.DP0323</t>
  </si>
  <si>
    <t>CB100B2.S19.DP0324</t>
  </si>
  <si>
    <t>CB100B2.S19.DP0325</t>
  </si>
  <si>
    <t>CB100B2.S19.DP0326</t>
  </si>
  <si>
    <t>CB100B2.S19.DP0327</t>
  </si>
  <si>
    <t>CB100B2.S19.DP0328</t>
  </si>
  <si>
    <t>CB100B2.S19.DP0329</t>
  </si>
  <si>
    <t>CB100B2.S19.DP0330</t>
  </si>
  <si>
    <t>CB100B2.S19.DP0331</t>
  </si>
  <si>
    <t>CB100B2.S19.DP0332</t>
  </si>
  <si>
    <t>CB100B2.S19.DP0333</t>
  </si>
  <si>
    <t>CB100B2.S19.DP0334</t>
  </si>
  <si>
    <t>CB100B2.S19.DP0335</t>
  </si>
  <si>
    <t>CB100B2.S19.DP0336</t>
  </si>
  <si>
    <t>CB100B2.S19.DP0337</t>
  </si>
  <si>
    <t>CB100B2.S19.DP0338</t>
  </si>
  <si>
    <t>CB100B2.S19.DP0339</t>
  </si>
  <si>
    <t>CB100B2.S19.DP0340</t>
  </si>
  <si>
    <t>CB100B2.S19.DP0341</t>
  </si>
  <si>
    <t>CB100B2.S19.DP0342</t>
  </si>
  <si>
    <t>CB100B2.S19.DP0343</t>
  </si>
  <si>
    <t>CB100B2.S19.DP0344</t>
  </si>
  <si>
    <t>CB100B2.S19.DP0345</t>
  </si>
  <si>
    <t>CB100B2.S19.DP0346</t>
  </si>
  <si>
    <t>CB100B2.S19.DP0347</t>
  </si>
  <si>
    <t>CB100B2.S19.DP0348</t>
  </si>
  <si>
    <t>CB100B2.S19.DP0349</t>
  </si>
  <si>
    <t>CB100B2.S19.DP0350</t>
  </si>
  <si>
    <t>CB100B2.S19.DP0351</t>
  </si>
  <si>
    <t>CB100B2.S19.DP0352</t>
  </si>
  <si>
    <t>CB100B2.S19.DP0353</t>
  </si>
  <si>
    <t>CB100B2.S19.DP0354</t>
  </si>
  <si>
    <t>CB100B2.S19.DP0355</t>
  </si>
  <si>
    <t>CB100B2.S19.DP0356</t>
  </si>
  <si>
    <t>CB100B2.S19.DP0357</t>
  </si>
  <si>
    <t>CB100B2.S19.DP0358</t>
  </si>
  <si>
    <t>CB100B2.S19.DP0359</t>
  </si>
  <si>
    <t>CB100B2.S19.DP0360</t>
  </si>
  <si>
    <t>CB100B2.S19.DP0361</t>
  </si>
  <si>
    <t>CB100B2.S19.DP0362</t>
  </si>
  <si>
    <t>CB100B2.S19.DP0363</t>
  </si>
  <si>
    <t>CB100B2.S19.DP0364</t>
  </si>
  <si>
    <t>CB100B2.S19.DP0365</t>
  </si>
  <si>
    <t>CB100B2.S19.DP0366</t>
  </si>
  <si>
    <t>CB100B2.S19.DP0367</t>
  </si>
  <si>
    <t>CB100B2.S19.DP0368</t>
  </si>
  <si>
    <t>CB100B2.S19.DP0369</t>
  </si>
  <si>
    <t>CB100B2.S19.DP0370</t>
  </si>
  <si>
    <t>CB100B2.S19.DP0371</t>
  </si>
  <si>
    <t>CB100B2.S19.DP0372</t>
  </si>
  <si>
    <t>CB100B2.S19.DP0373</t>
  </si>
  <si>
    <t>CB100B2.S19.DP0374</t>
  </si>
  <si>
    <t>CB100B2.S19.DP0375</t>
  </si>
  <si>
    <t>CB100B2.S19.DP0376</t>
  </si>
  <si>
    <t>CB100B2.S19.DP0377</t>
  </si>
  <si>
    <t>CB100B2.S19.DP0378</t>
  </si>
  <si>
    <t>CB100B2.S19.DP0379</t>
  </si>
  <si>
    <t>CB100B2.S19.DP0380</t>
  </si>
  <si>
    <t>CB100B2.S19.DP0381</t>
  </si>
  <si>
    <t>CB100B2.S19.DP0382</t>
  </si>
  <si>
    <t>CB100B2.S19.DP0383</t>
  </si>
  <si>
    <t>CB100B2.S19.DP0384</t>
  </si>
  <si>
    <t>CB100B2.S19.DP0385</t>
  </si>
  <si>
    <t>CB100B2.S19.DP0386</t>
  </si>
  <si>
    <t>CB100B2.S19.DP0387</t>
  </si>
  <si>
    <t>CB100B2.S19.DP0388</t>
  </si>
  <si>
    <t>CB100B2.S19.DP0389</t>
  </si>
  <si>
    <t>CB100B2.S19.DP0390</t>
  </si>
  <si>
    <t>CB100B2.S19.DP0391</t>
  </si>
  <si>
    <t>CB100B2.S19.DP0392</t>
  </si>
  <si>
    <t>CB100B2.S19.DP0393</t>
  </si>
  <si>
    <t>CB100B2.S19.DP0394</t>
  </si>
  <si>
    <t>CB100B2.S19.DP0395</t>
  </si>
  <si>
    <t>CB100B2.S19.DP0396</t>
  </si>
  <si>
    <t>CB100B2.S19.DP0397</t>
  </si>
  <si>
    <t>CB100B2.S19.DP0398</t>
  </si>
  <si>
    <t>CB100B2.S19.DP0399</t>
  </si>
  <si>
    <t>CB100B2.S19.DP0400</t>
  </si>
  <si>
    <t>CB100B2.S19.DP0401</t>
  </si>
  <si>
    <t>CB100B2.S19.DP0402</t>
  </si>
  <si>
    <t>CB100B2.S19.DP0403</t>
  </si>
  <si>
    <t>CB100B2.S19.DP0404</t>
  </si>
  <si>
    <t>CB100B2.S19.DP0405</t>
  </si>
  <si>
    <t>CB100B2.S19.DP0406</t>
  </si>
  <si>
    <t>CB100B2.S19.DP0407</t>
  </si>
  <si>
    <t>CB100B2.S19.DP0408</t>
  </si>
  <si>
    <t>CB100B2.S19.DP0409</t>
  </si>
  <si>
    <t>CB100B2.S19.DP0410</t>
  </si>
  <si>
    <t>CB100B2.S19.DP0411</t>
  </si>
  <si>
    <t>CB100B2.S19.DP0412</t>
  </si>
  <si>
    <t>CB100B2.S19.DP0413</t>
  </si>
  <si>
    <t>CB100B2.S19.DP0414</t>
  </si>
  <si>
    <t>CB100B2.S19.DP0415</t>
  </si>
  <si>
    <t>CB100B2.S19.DP0416</t>
  </si>
  <si>
    <t>CB100B2.S19.DP0417</t>
  </si>
  <si>
    <t>CB100B2.S19.DP0418</t>
  </si>
  <si>
    <t>CB100B2.S19.DP0419</t>
  </si>
  <si>
    <t>CB100B2.S19.DP0420</t>
  </si>
  <si>
    <t>CB100B2.S19.DP0421</t>
  </si>
  <si>
    <t>CB100B2.S19.DP0422</t>
  </si>
  <si>
    <t>CB100B2.S19.DP0423</t>
  </si>
  <si>
    <t>CB100B2.S19.DP0424</t>
  </si>
  <si>
    <t>CB100B2.S19.DP0425</t>
  </si>
  <si>
    <t>CB100B2.S19.DP0426</t>
  </si>
  <si>
    <t>CB100B2.S19.DP0427</t>
  </si>
  <si>
    <t>CB100B2.S19.DP0428</t>
  </si>
  <si>
    <t>CB100B2.S19.DP0429</t>
  </si>
  <si>
    <t>CB100B2.S19.DP0430</t>
  </si>
  <si>
    <t>CB100B2.S19.DP0431</t>
  </si>
  <si>
    <t>CB100B2.S19.DP0432</t>
  </si>
  <si>
    <t>CB100B2.S19.DP0433</t>
  </si>
  <si>
    <t>CB100B2.S19.DP0434</t>
  </si>
  <si>
    <t>CB100B2.S19.DP0435</t>
  </si>
  <si>
    <t>CB100B2.S19.DP0436</t>
  </si>
  <si>
    <t>CB100B2.S19.DP0437</t>
  </si>
  <si>
    <t>CB100B2.S19.DP0438</t>
  </si>
  <si>
    <t>CB100B2.S19.DP0439</t>
  </si>
  <si>
    <t>CB100B2.S19.DP0440</t>
  </si>
  <si>
    <t>CB100B2.S19.DP0441</t>
  </si>
  <si>
    <t>CB100B2.S19.DP0442</t>
  </si>
  <si>
    <t>CB100B2.S19.DP0443</t>
  </si>
  <si>
    <t>CB100B2.S19.DP0444</t>
  </si>
  <si>
    <t>CB100B2.S19.DP0445</t>
  </si>
  <si>
    <t>CB100B2.S19.DP0446</t>
  </si>
  <si>
    <t>CB100B2.S19.DP0447</t>
  </si>
  <si>
    <t>CB100B2.S19.DP0448</t>
  </si>
  <si>
    <t>CB100B2.S19.DP0449</t>
  </si>
  <si>
    <t>CB100B2.S19.DP0450</t>
  </si>
  <si>
    <t>CB100B2.S19.DP0451</t>
  </si>
  <si>
    <t>CB100B2.S19.DP0452</t>
  </si>
  <si>
    <t>CB100B2.S19.DP0453</t>
  </si>
  <si>
    <t>CB100B2.S19.DP0454</t>
  </si>
  <si>
    <t>CB100B2.S19.DP0455</t>
  </si>
  <si>
    <t>CB100B2.S19.DP0456</t>
  </si>
  <si>
    <t>CB100B2.S19.DP0457</t>
  </si>
  <si>
    <t>CB100B2.S19.DP0458</t>
  </si>
  <si>
    <t>CB100B2.S19.DP0459</t>
  </si>
  <si>
    <t>CB100B2.S19.DP0460</t>
  </si>
  <si>
    <t>CB100B2.S19.DP0461</t>
  </si>
  <si>
    <t>CB100B2.S19.DP0462</t>
  </si>
  <si>
    <t>CB100B2.S19.DP0463</t>
  </si>
  <si>
    <t>CB100B2.S19.DP0464</t>
  </si>
  <si>
    <t>CB100B2.S19.DP0465</t>
  </si>
  <si>
    <t>CB100B2.S19.DP0466</t>
  </si>
  <si>
    <t>CB100B2.S19.DP0467</t>
  </si>
  <si>
    <t>CB100B2.S19.DP0468</t>
  </si>
  <si>
    <t>CB100B2.S19.DP0469</t>
  </si>
  <si>
    <t>CB100B2.S19.DP0470</t>
  </si>
  <si>
    <t>CB100B2.S19.DP0471</t>
  </si>
  <si>
    <t>CB100B2.S19.DP0472</t>
  </si>
  <si>
    <t>CB100B2.S19.DP0473</t>
  </si>
  <si>
    <t>CB100B2.S19.DP0474</t>
  </si>
  <si>
    <t>CB100B2.S19.DP0475</t>
  </si>
  <si>
    <t>CB100B2.S19.DP0476</t>
  </si>
  <si>
    <t>CB100B2.S19.DP0477</t>
  </si>
  <si>
    <t>CB100B2.S19.DP0478</t>
  </si>
  <si>
    <t>CB100B2.S19.DP0479</t>
  </si>
  <si>
    <t>CB100B2.S19.DP0480</t>
  </si>
  <si>
    <t>CB100B2.S19.DP0481</t>
  </si>
  <si>
    <t>CB100B2.S19.DP0482</t>
  </si>
  <si>
    <t>CB100B2.S19.DP0483</t>
  </si>
  <si>
    <t>CB100B2.S19.DP0484</t>
  </si>
  <si>
    <t>CB100B2.S19.DP0485</t>
  </si>
  <si>
    <t>CB100B2.S19.DP0486</t>
  </si>
  <si>
    <t>CB100B2.S19.DP0487</t>
  </si>
  <si>
    <t>CB100B2.S19.DP0488</t>
  </si>
  <si>
    <t>CB100B2.S19.DP0489</t>
  </si>
  <si>
    <t>CB100B2.S19.DP0490</t>
  </si>
  <si>
    <t>CB100B2.S19.DP0491</t>
  </si>
  <si>
    <t>CB100B2.S19.DP0492</t>
  </si>
  <si>
    <t>CB100B2.S19.DP0493</t>
  </si>
  <si>
    <t>CB100B2.S19.DP0494</t>
  </si>
  <si>
    <t>CB100B2.S19.DP0495</t>
  </si>
  <si>
    <t>CB100B2.S19.DP0496</t>
  </si>
  <si>
    <t>CB100B2.S19.DP0497</t>
  </si>
  <si>
    <t>CB100B2.S19.DP0498</t>
  </si>
  <si>
    <t>CB100B2.S19.DP0499</t>
  </si>
  <si>
    <t>CB100B2.S19.DP0500</t>
  </si>
  <si>
    <t>CB100B2.S19.DP0501</t>
  </si>
  <si>
    <t>CB100B2.S19.DP0502</t>
  </si>
  <si>
    <t>CB100B2.S19.DP0503</t>
  </si>
  <si>
    <t>CB100B2.S19.DP0504</t>
  </si>
  <si>
    <t>CB100B2.S19.DP0505</t>
  </si>
  <si>
    <t>CB100B2.S19.DP0506</t>
  </si>
  <si>
    <t>CB100B2.S19.DP0507</t>
  </si>
  <si>
    <t>CB100B2.S19.DP0508</t>
  </si>
  <si>
    <t>CB100B2.S19.DP0509</t>
  </si>
  <si>
    <t>CB100B2.S19.DP0510</t>
  </si>
  <si>
    <t>CB100B2.S19.DP0511</t>
  </si>
  <si>
    <t>CB100B2.S19.DP0512</t>
  </si>
  <si>
    <t>CB100B2.S19.DP0513</t>
  </si>
  <si>
    <t>CB100B2.S19.DP0514</t>
  </si>
  <si>
    <t>CB100B2.S19.DP0515</t>
  </si>
  <si>
    <t>CB100B2.S19.DP0516</t>
  </si>
  <si>
    <t>CB100B2.S19.DP0517</t>
  </si>
  <si>
    <t>CB100B2.S19.DP0518</t>
  </si>
  <si>
    <t>CB100B2.S19.DP0519</t>
  </si>
  <si>
    <t>CB100B2.S19.DP0520</t>
  </si>
  <si>
    <t>CB100B2.S19.DP0521</t>
  </si>
  <si>
    <t>CB100B2.S19.DP0522</t>
  </si>
  <si>
    <t>CB100B2.S19.DP0523</t>
  </si>
  <si>
    <t>CB100B2.S19.DP0524</t>
  </si>
  <si>
    <t>CB100B2.S19.DP0525</t>
  </si>
  <si>
    <t>CB100B2.S19.DP0526</t>
  </si>
  <si>
    <t>CB100B2.S19.DP0527</t>
  </si>
  <si>
    <t>CB100B2.S19.DP0528</t>
  </si>
  <si>
    <t>CB100B2.S19.DP0529</t>
  </si>
  <si>
    <t>CB100B2.S19.DP0530</t>
  </si>
  <si>
    <t>CB100B2.S19.DP0531</t>
  </si>
  <si>
    <t>CB100B2.S19.DP0532</t>
  </si>
  <si>
    <t>CB100B2.S19.DP0533</t>
  </si>
  <si>
    <t>CB100B2.S19.DP0534</t>
  </si>
  <si>
    <t>CB100B2.S19.DP0535</t>
  </si>
  <si>
    <t>CB100B2.S19.DP0536</t>
  </si>
  <si>
    <t>CB100B2.S19.DP0537</t>
  </si>
  <si>
    <t>CB100B2.S19.DP0538</t>
  </si>
  <si>
    <t>CB100B2.S19.DP0539</t>
  </si>
  <si>
    <t>CB100B2.S19.DP0540</t>
  </si>
  <si>
    <t>CB100B2.S19.DP0541</t>
  </si>
  <si>
    <t>CB100B2.S19.DP0542</t>
  </si>
  <si>
    <t>CB100B2.S19.DP0543</t>
  </si>
  <si>
    <t>CB100B2.S19.DP0544</t>
  </si>
  <si>
    <t>CB100B2.S19.DP0545</t>
  </si>
  <si>
    <t>CB100B2.S19.DP0546</t>
  </si>
  <si>
    <t>CB100B2.S19.DP0547</t>
  </si>
  <si>
    <t>CB100B2.S19.DP0548</t>
  </si>
  <si>
    <t>CB100B2.S19.DP0549</t>
  </si>
  <si>
    <t>CB100B2.S19.DP0550</t>
  </si>
  <si>
    <t>CB100B2.S19.DP0551</t>
  </si>
  <si>
    <t>CB100B2.S19.DP0552</t>
  </si>
  <si>
    <t>CB100B2.S19.DP0553</t>
  </si>
  <si>
    <t>CB100B2.S19.DP0554</t>
  </si>
  <si>
    <t>CB100B2.S19.DP0555</t>
  </si>
  <si>
    <t>CB100B2.S19.DP0556</t>
  </si>
  <si>
    <t>CB100B2.S19.DP0557</t>
  </si>
  <si>
    <t>CB100B2.S19.DP0558</t>
  </si>
  <si>
    <t>CB100B2.S19.DP0559</t>
  </si>
  <si>
    <t>CB100B2.S19.DP0560</t>
  </si>
  <si>
    <t>CB100B2.S19.DP0561</t>
  </si>
  <si>
    <t>CB100B2.S19.DP0562</t>
  </si>
  <si>
    <t>CB100B2.S19.DP0563</t>
  </si>
  <si>
    <t>CB100B2.S19.DP0564</t>
  </si>
  <si>
    <t>CB100B2.S19.DP0565</t>
  </si>
  <si>
    <t>CB100B2.S19.DP0566</t>
  </si>
  <si>
    <t>CB100B2.S19.DP0567</t>
  </si>
  <si>
    <t>CB100B2.S19.DP0568</t>
  </si>
  <si>
    <t>CB100B2.S19.DP0569</t>
  </si>
  <si>
    <t>CB100B2.S19.DP0570</t>
  </si>
  <si>
    <t>CB100B2.S19.DP0571</t>
  </si>
  <si>
    <t>CB100B2.S19.DP0572</t>
  </si>
  <si>
    <t>CB100B2.S19.DP0573</t>
  </si>
  <si>
    <t>CB100B2.S19.DP0574</t>
  </si>
  <si>
    <t>CB100B2.S19.DP0575</t>
  </si>
  <si>
    <t>CB100B2.S19.DP0576</t>
  </si>
  <si>
    <t>CB100B2.S19.DP0577</t>
  </si>
  <si>
    <t>CB100B2.S19.DP0578</t>
  </si>
  <si>
    <t>CB100B2.S19.DP0579</t>
  </si>
  <si>
    <t>CB100B2.S19.DP0580</t>
  </si>
  <si>
    <t>CB100B2.S19.DP0581</t>
  </si>
  <si>
    <t>CB100B2.S20.DP0001</t>
  </si>
  <si>
    <t>CB100B2.S20.DP0002</t>
  </si>
  <si>
    <t>CB100B2.S20.DP0003</t>
  </si>
  <si>
    <t>CB100B2.S20.DP0004</t>
  </si>
  <si>
    <t>CB100B2.S20.DP0005</t>
  </si>
  <si>
    <t>CB100B2.S20.DP0006</t>
  </si>
  <si>
    <t>CB100B2.S20.DP0007</t>
  </si>
  <si>
    <t>CB100B2.S20.DP0008</t>
  </si>
  <si>
    <t>CB100B2.S20.DP0009</t>
  </si>
  <si>
    <t>CB100B2.S20.DP0010</t>
  </si>
  <si>
    <t>CB100B2.S20.DP0011</t>
  </si>
  <si>
    <t>CB100B2.S20.DP0012</t>
  </si>
  <si>
    <t>CB100B2.S20.DP0013</t>
  </si>
  <si>
    <t>CB100B2.S20.DP0014</t>
  </si>
  <si>
    <t>CB100B2.S20.DP0015</t>
  </si>
  <si>
    <t>CB100B2.S20.DP0016</t>
  </si>
  <si>
    <t>CB100B2.S20.DP0017</t>
  </si>
  <si>
    <t>CB100B2.S20.DP0018</t>
  </si>
  <si>
    <t>CB100B2.S20.DP0019</t>
  </si>
  <si>
    <t>CB100B2.S20.DP0020</t>
  </si>
  <si>
    <t>CB100B2.S20.DP0021</t>
  </si>
  <si>
    <t>CB100B2.S20.DP0022</t>
  </si>
  <si>
    <t>CB100B2.S20.DP0023</t>
  </si>
  <si>
    <t>CB100B2.S20.DP0024</t>
  </si>
  <si>
    <t>CB100B2.S20.DP0025</t>
  </si>
  <si>
    <t>CB100B2.S20.DP0026</t>
  </si>
  <si>
    <t>CB100B2.S20.DP0027</t>
  </si>
  <si>
    <t>CB100B2.S20.DP0028</t>
  </si>
  <si>
    <t>CB100B2.S20.DP0029</t>
  </si>
  <si>
    <t>CB100B2.S20.DP0030</t>
  </si>
  <si>
    <t>CB100B2.S20.DP0031</t>
  </si>
  <si>
    <t>CB100B2.S20.DP0032</t>
  </si>
  <si>
    <t>CB100B2.S20.DP0033</t>
  </si>
  <si>
    <t>CB100B2.S20.DP0034</t>
  </si>
  <si>
    <t>CB100B2.S20.DP0035</t>
  </si>
  <si>
    <t>CB100B2.S20.DP0036</t>
  </si>
  <si>
    <t>CB100B2.S20.DP0037</t>
  </si>
  <si>
    <t>CB100B2.S20.DP0038</t>
  </si>
  <si>
    <t>CB100B2.S20.DP0039</t>
  </si>
  <si>
    <t>CB100B2.S20.DP0040</t>
  </si>
  <si>
    <t>CB100B2.S20.DP0041</t>
  </si>
  <si>
    <t>CB100B2.S20.DP0042</t>
  </si>
  <si>
    <t>CB100B2.S20.DP0043</t>
  </si>
  <si>
    <t>CB100B2.S20.DP0044</t>
  </si>
  <si>
    <t>CB100B2.S20.DP0045</t>
  </si>
  <si>
    <t>CB100B2.S20.DP0046</t>
  </si>
  <si>
    <t>CB100B2.S20.DP0047</t>
  </si>
  <si>
    <t>CB100B2.S20.DP0048</t>
  </si>
  <si>
    <t>CB100B2.S20.DP0049</t>
  </si>
  <si>
    <t>CB100B2.S20.DP0050</t>
  </si>
  <si>
    <t>CB100B2.S20.DP0051</t>
  </si>
  <si>
    <t>CB100B2.S20.DP0052</t>
  </si>
  <si>
    <t>CB100B2.S20.DP0053</t>
  </si>
  <si>
    <t>CB100B2.S20.DP0054</t>
  </si>
  <si>
    <t>CB100B2.S20.DP0055</t>
  </si>
  <si>
    <t>CB100B2.S20.DP0056</t>
  </si>
  <si>
    <t>CB100B2.S20.DP0057</t>
  </si>
  <si>
    <t>CB100B2.S20.DP0058</t>
  </si>
  <si>
    <t>CB100B2.S20.DP0059</t>
  </si>
  <si>
    <t>CB100B2.S20.DP0060</t>
  </si>
  <si>
    <t>CB100B2.S20.DP0061</t>
  </si>
  <si>
    <t>CB100B2.S20.DP0062</t>
  </si>
  <si>
    <t>CB100B2.S20.DP0063</t>
  </si>
  <si>
    <t>CB100B2.S20.DP0064</t>
  </si>
  <si>
    <t>CB100B2.S20.DP0065</t>
  </si>
  <si>
    <t>CB100B2.S21.DP0001</t>
  </si>
  <si>
    <t>CB100B2.S21.DP0002</t>
  </si>
  <si>
    <t>CB100B2.S21.DP0003</t>
  </si>
  <si>
    <t>CB100B2.S21.DP0004</t>
  </si>
  <si>
    <t>CB100B2.S21.DP0005</t>
  </si>
  <si>
    <t>CB100B2.S21.DP0006</t>
  </si>
  <si>
    <t>CB100B2.S21.DP0007</t>
  </si>
  <si>
    <t>CB100B2.S21.DP0008</t>
  </si>
  <si>
    <t>CB100B2.S21.DP0009</t>
  </si>
  <si>
    <t>CB100B2.S21.DP0010</t>
  </si>
  <si>
    <t>CB100B2.S21.DP0011</t>
  </si>
  <si>
    <t>CB100B2.S21.DP0012</t>
  </si>
  <si>
    <t>CB100B2.S21.DP0013</t>
  </si>
  <si>
    <t>CB100B2.S21.DP0014</t>
  </si>
  <si>
    <t>CB100B2.S21.DP0015</t>
  </si>
  <si>
    <t>CB100B2.S21.DP0016</t>
  </si>
  <si>
    <t>CB100B2.S21.DP0017</t>
  </si>
  <si>
    <t>CB100B2.S21.DP0018</t>
  </si>
  <si>
    <t>CB100B2.S21.DP0019</t>
  </si>
  <si>
    <t>CB100B2.S21.DP0020</t>
  </si>
  <si>
    <t>CB100B2.S21.DP0021</t>
  </si>
  <si>
    <t>CB100B2.S21.DP0022</t>
  </si>
  <si>
    <t>CB100B2.S21.DP0023</t>
  </si>
  <si>
    <t>CB100B2.S21.DP0024</t>
  </si>
  <si>
    <t>CB100B2.S21.DP0025</t>
  </si>
  <si>
    <t>CB100B2.S21.DP0026</t>
  </si>
  <si>
    <t>CB100B2.S21.DP0027</t>
  </si>
  <si>
    <t>CB100B2.S21.DP0028</t>
  </si>
  <si>
    <t>CB100B2.S21.DP0029</t>
  </si>
  <si>
    <t>CB100B2.S21.DP0030</t>
  </si>
  <si>
    <t>CB100B2.S21.DP0031</t>
  </si>
  <si>
    <t>CB100B2.S21.DP0032</t>
  </si>
  <si>
    <t>CB100B2.S21.DP0033</t>
  </si>
  <si>
    <t>CB100B2.S21.DP0034</t>
  </si>
  <si>
    <t>CB100B2.S21.DP0035</t>
  </si>
  <si>
    <t>CB100B2.S21.DP0036</t>
  </si>
  <si>
    <t>CB100B2.S21.DP0037</t>
  </si>
  <si>
    <t>CB100B2.S21.DP0038</t>
  </si>
  <si>
    <t>CB100B2.S21.DP0039</t>
  </si>
  <si>
    <t>CB100B2.S21.DP0040</t>
  </si>
  <si>
    <t>CB100B2.S21.DP0041</t>
  </si>
  <si>
    <t>CB100B2.S21.DP0042</t>
  </si>
  <si>
    <t>CB100B2.S21.DP0043</t>
  </si>
  <si>
    <t>CB100B2.S21.DP0044</t>
  </si>
  <si>
    <t>CB100B2.S21.DP0045</t>
  </si>
  <si>
    <t>CB100B2.S21.DP0046</t>
  </si>
  <si>
    <t>CB100B2.S21.DP0047</t>
  </si>
  <si>
    <t>CB100B2.S21.DP0048</t>
  </si>
  <si>
    <t>CB100B2.S21.DP0049</t>
  </si>
  <si>
    <t>CB100B2.S21.DP0050</t>
  </si>
  <si>
    <t>CB100B2.S21.DP0051</t>
  </si>
  <si>
    <t>CB100B2.S21.DP0052</t>
  </si>
  <si>
    <t>CB100B2.S21.DP0053</t>
  </si>
  <si>
    <t>CB100B2.S21.DP0054</t>
  </si>
  <si>
    <t>CB100B2.S21.DP0055</t>
  </si>
  <si>
    <t>CB100B2.S21.DP0056</t>
  </si>
  <si>
    <t>CB100B2.S21.DP0057</t>
  </si>
  <si>
    <t>CB100B2.S21.DP0058</t>
  </si>
  <si>
    <t>CB100B2.S21.DP0059</t>
  </si>
  <si>
    <t>CB100B2.S21.DP0060</t>
  </si>
  <si>
    <t>CB100B2.S21.DP0061</t>
  </si>
  <si>
    <t>CB100B2.S21.DP0062</t>
  </si>
  <si>
    <t>CB100B2.S21.DP0063</t>
  </si>
  <si>
    <t>CB100B2.S21.DP0064</t>
  </si>
  <si>
    <t>CB100B2.S21.DP0065</t>
  </si>
  <si>
    <t>CB100B2.S21.DP0066</t>
  </si>
  <si>
    <t>CB100B2.S21.DP0067</t>
  </si>
  <si>
    <t>CB100B2.S21.DP0068</t>
  </si>
  <si>
    <t>CB100B2.S21.DP0069</t>
  </si>
  <si>
    <t>CB100B2.S21.DP0070</t>
  </si>
  <si>
    <t>CB100B2.S21.DP0071</t>
  </si>
  <si>
    <t>CB100B2.S21.DP0072</t>
  </si>
  <si>
    <t>CB100B2.S21.DP0073</t>
  </si>
  <si>
    <t>CB100B2.S21.DP0074</t>
  </si>
  <si>
    <t>CB100B2.S21.DP0075</t>
  </si>
  <si>
    <t>CB100B2.S21.DP0076</t>
  </si>
  <si>
    <t>CB100B2.S21.DP0077</t>
  </si>
  <si>
    <t>CB100B2.S21.DP0078</t>
  </si>
  <si>
    <t>CB100B2.S21.DP0079</t>
  </si>
  <si>
    <t>CB100B2.S21.DP0080</t>
  </si>
  <si>
    <t>CB100B2.S21.DP0081</t>
  </si>
  <si>
    <t>CB100B2.S21.DP0082</t>
  </si>
  <si>
    <t>CB100B2.S21.DP0083</t>
  </si>
  <si>
    <t>CB100B2.S21.DP0084</t>
  </si>
  <si>
    <t>CB100B2.S21.DP0085</t>
  </si>
  <si>
    <t>CB100B2.S21.DP0086</t>
  </si>
  <si>
    <t>CB100B2.S21.DP0087</t>
  </si>
  <si>
    <t>CB100B2.S21.DP0088</t>
  </si>
  <si>
    <t>CB100B2.S21.DP0089</t>
  </si>
  <si>
    <t>CB100B2.S21.DP0090</t>
  </si>
  <si>
    <t>CB100B2.S21.DP0091</t>
  </si>
  <si>
    <t>CB100B2.S21.DP0092</t>
  </si>
  <si>
    <t>CB100B2.S21.DP0093</t>
  </si>
  <si>
    <t>CB100B2.S21.DP0094</t>
  </si>
  <si>
    <t>CB100B2.S21.DP0095</t>
  </si>
  <si>
    <t>CB100B2.S21.DP0096</t>
  </si>
  <si>
    <t>CB100B2.S21.DP0097</t>
  </si>
  <si>
    <t>CB100B2.S21.DP0098</t>
  </si>
  <si>
    <t>CB100B2.S21.DP0099</t>
  </si>
  <si>
    <t>CB100B2.S21.DP0100</t>
  </si>
  <si>
    <t>CB100B2.S21.DP0101</t>
  </si>
  <si>
    <t>CB100B2.S21.DP0102</t>
  </si>
  <si>
    <t>CB100B2.S21.DP0103</t>
  </si>
  <si>
    <t>CB100B2.S21.DP0104</t>
  </si>
  <si>
    <t>CB100B2.S21.DP0105</t>
  </si>
  <si>
    <t>CB100B2.S21.DP0106</t>
  </si>
  <si>
    <t>CB100B2.S21.DP0107</t>
  </si>
  <si>
    <t>CB100B2.S21.DP0108</t>
  </si>
  <si>
    <t>CB100B2.S21.DP0109</t>
  </si>
  <si>
    <t>CB100B2.S21.DP0110</t>
  </si>
  <si>
    <t>CB100B2.S21.DP0111</t>
  </si>
  <si>
    <t>CB100B2.S21.DP0112</t>
  </si>
  <si>
    <t>CB100B2.S21.DP0113</t>
  </si>
  <si>
    <t>CB100B2.S21.DP0114</t>
  </si>
  <si>
    <t>CB100B2.S21.DP0115</t>
  </si>
  <si>
    <t>CB100B2.S21.DP0116</t>
  </si>
  <si>
    <t>CB100B2.S21.DP0117</t>
  </si>
  <si>
    <t>CB100B2.S21.DP0118</t>
  </si>
  <si>
    <t>CB100B2.S21.DP0119</t>
  </si>
  <si>
    <t>CB100B2.S21.DP0120</t>
  </si>
  <si>
    <t>CB100B2.S21.DP0121</t>
  </si>
  <si>
    <t>CB100B2.S21.DP0122</t>
  </si>
  <si>
    <t>CB100B2.S21.DP0123</t>
  </si>
  <si>
    <t>CB100B2.S21.DP0124</t>
  </si>
  <si>
    <t>CB100B2.S21.DP0125</t>
  </si>
  <si>
    <t>CB100B2.S21.DP0126</t>
  </si>
  <si>
    <t>CB100B2.S21.DP0127</t>
  </si>
  <si>
    <t>CB100B2.S21.DP0128</t>
  </si>
  <si>
    <t>CB100B2.S21.DP0129</t>
  </si>
  <si>
    <t>CB100B2.S21.DP0130</t>
  </si>
  <si>
    <t>CB100B2.S21.DP0131</t>
  </si>
  <si>
    <t>CB100B2.S21.DP0132</t>
  </si>
  <si>
    <t>CB100B2.S21.DP0133</t>
  </si>
  <si>
    <t>CB100B2.S21.DP0134</t>
  </si>
  <si>
    <t>CB100B2.S21.DP0135</t>
  </si>
  <si>
    <t>CB100B2.S21.DP0136</t>
  </si>
  <si>
    <t>CB100B2.S21.DP0137</t>
  </si>
  <si>
    <t>CB100B2.S21.DP0138</t>
  </si>
  <si>
    <t>CB100B2.S21.DP0139</t>
  </si>
  <si>
    <t>CB100B2.S21.DP0140</t>
  </si>
  <si>
    <t>CB100B2.S21.DP0141</t>
  </si>
  <si>
    <t>CB100B2.S21.DP0142</t>
  </si>
  <si>
    <t>CB100B2.S21.DP0143</t>
  </si>
  <si>
    <t>CB100B2.S21.DP0144</t>
  </si>
  <si>
    <t>CB100B2.S21.DP0145</t>
  </si>
  <si>
    <t>CB100B2.S21.DP0146</t>
  </si>
  <si>
    <t>CB100B2.S21.DP0147</t>
  </si>
  <si>
    <t>CB100B2.S21.DP0148</t>
  </si>
  <si>
    <t>CB100B2.S21.DP0149</t>
  </si>
  <si>
    <t>CB100B2.S21.DP0150</t>
  </si>
  <si>
    <t>CB100B2.S21.DP0151</t>
  </si>
  <si>
    <t>CB100B2.S21.DP0152</t>
  </si>
  <si>
    <t>CB100B2.S21.DP0153</t>
  </si>
  <si>
    <t>CB100B2.S21.DP0154</t>
  </si>
  <si>
    <t>CB100B2.S21.DP0155</t>
  </si>
  <si>
    <t>CB100B2.S21.DP0156</t>
  </si>
  <si>
    <t>CB100B2.S21.DP0157</t>
  </si>
  <si>
    <t>CB100B2.S21.DP0158</t>
  </si>
  <si>
    <t>CB100B2.S21.DP0159</t>
  </si>
  <si>
    <t>CB100B2.S21.DP0160</t>
  </si>
  <si>
    <t>CB100B2.S21.DP0161</t>
  </si>
  <si>
    <t>CB100B2.S21.DP0162</t>
  </si>
  <si>
    <t>CB100B2.S21.DP0163</t>
  </si>
  <si>
    <t>CB100B2.S21.DP0164</t>
  </si>
  <si>
    <t>CB100B2.S21.DP0165</t>
  </si>
  <si>
    <t>CB100B2.S21.DP0166</t>
  </si>
  <si>
    <t>CB100B2.S21.DP0167</t>
  </si>
  <si>
    <t>CB100B2.S21.DP0168</t>
  </si>
  <si>
    <t>CB100B2.S21.DP0169</t>
  </si>
  <si>
    <t>CB100B2.S21.DP0170</t>
  </si>
  <si>
    <t>CB100B2.S21.DP0171</t>
  </si>
  <si>
    <t>CB100B2.S21.DP0172</t>
  </si>
  <si>
    <t>CB100B2.S21.DP0173</t>
  </si>
  <si>
    <t>CB100B2.S21.DP0174</t>
  </si>
  <si>
    <t>CB100B2.S21.DP0175</t>
  </si>
  <si>
    <t>CB100B2.S21.DP0176</t>
  </si>
  <si>
    <t>CB100B2.S21.DP0177</t>
  </si>
  <si>
    <t>CB100B2.S21.DP0178</t>
  </si>
  <si>
    <t>CB100B2.S21.DP0179</t>
  </si>
  <si>
    <t>CB100B2.S21.DP0180</t>
  </si>
  <si>
    <t>CB100B2.S21.DP0181</t>
  </si>
  <si>
    <t>CB100B2.S21.DP0182</t>
  </si>
  <si>
    <t>CB100B2.S21.DP0183</t>
  </si>
  <si>
    <t>CB100B2.S21.DP0184</t>
  </si>
  <si>
    <t>CB100B2.S21.DP0185</t>
  </si>
  <si>
    <t>CB100B2.S21.DP0186</t>
  </si>
  <si>
    <t>CB100B2.S21.DP0187</t>
  </si>
  <si>
    <t>CB100B2.S21.DP0188</t>
  </si>
  <si>
    <t>CB100B2.S21.DP0189</t>
  </si>
  <si>
    <t>CB100B2.S21.DP0190</t>
  </si>
  <si>
    <t>CB100B2.S21.DP0191</t>
  </si>
  <si>
    <t>CB100B2.S21.DP0192</t>
  </si>
  <si>
    <t>CB100B2.S21.DP0193</t>
  </si>
  <si>
    <t>CB100B2.S21.DP0194</t>
  </si>
  <si>
    <t>CB100B2.S21.DP0195</t>
  </si>
  <si>
    <t>CB100B2.S21.DP0196</t>
  </si>
  <si>
    <t>CB100B2.S21.DP0197</t>
  </si>
  <si>
    <t>CB100B2.S21.DP0198</t>
  </si>
  <si>
    <t>CB100B2.S21.DP0199</t>
  </si>
  <si>
    <t>CB100B2.S21.DP0200</t>
  </si>
  <si>
    <t>CB100B2.S21.DP0201</t>
  </si>
  <si>
    <t>CB100B2.S21.DP0202</t>
  </si>
  <si>
    <t>CB100B2.S21.DP0203</t>
  </si>
  <si>
    <t>CB100B2.S21.DP0204</t>
  </si>
  <si>
    <t>CB100B2.S21.DP0205</t>
  </si>
  <si>
    <t>CB100B2.S21.DP0206</t>
  </si>
  <si>
    <t>CB100B2.S21.DP0207</t>
  </si>
  <si>
    <t>CB100B2.S21.DP0208</t>
  </si>
  <si>
    <t>CB100B2.S21.DP0209</t>
  </si>
  <si>
    <t>CB100B2.S21.DP0210</t>
  </si>
  <si>
    <t>CB100B2.S21.DP0211</t>
  </si>
  <si>
    <t>CB100B2.S21.DP0212</t>
  </si>
  <si>
    <t>CB100B2.S21.DP0213</t>
  </si>
  <si>
    <t>CB100B2.S21.DP0214</t>
  </si>
  <si>
    <t>CB100B2.S21.DP0215</t>
  </si>
  <si>
    <t>CB100B2.S21.DP0216</t>
  </si>
  <si>
    <t>CB100B2.S21.DP0217</t>
  </si>
  <si>
    <t>CB100B2.S21.DP0218</t>
  </si>
  <si>
    <t>CB100B2.S21.DP0219</t>
  </si>
  <si>
    <t>CB100B2.S21.DP0220</t>
  </si>
  <si>
    <t>CB100B2.S21.DP0221</t>
  </si>
  <si>
    <t>CB100B2.S21.DP0222</t>
  </si>
  <si>
    <t>CB100B2.S21.DP0223</t>
  </si>
  <si>
    <t>CB100B2.S21.DP0224</t>
  </si>
  <si>
    <t>CB100B2.S21.DP0225</t>
  </si>
  <si>
    <t>CB100B2.S21.DP0226</t>
  </si>
  <si>
    <t>CB100B2.S21.DP0227</t>
  </si>
  <si>
    <t>CB100B2.S21.DP0228</t>
  </si>
  <si>
    <t>CB100B2.S21.DP0229</t>
  </si>
  <si>
    <t>CB100B2.S21.DP0230</t>
  </si>
  <si>
    <t>CB100B2.S21.DP0231</t>
  </si>
  <si>
    <t>CB100B2.S21.DP0232</t>
  </si>
  <si>
    <t>CB100B2.S21.DP0233</t>
  </si>
  <si>
    <t>CB100B2.S21.DP0234</t>
  </si>
  <si>
    <t>CB100B2.S21.DP0235</t>
  </si>
  <si>
    <t>CB100B2.S21.DP0236</t>
  </si>
  <si>
    <t>CB100B2.S21.DP0237</t>
  </si>
  <si>
    <t>CB100B2.S21.DP0238</t>
  </si>
  <si>
    <t>CB100B2.S21.DP0239</t>
  </si>
  <si>
    <t>CB100B2.S21.DP0240</t>
  </si>
  <si>
    <t>CB100B2.S21.DP0241</t>
  </si>
  <si>
    <t>CB100B2.S21.DP0242</t>
  </si>
  <si>
    <t>CB100B2.S21.DP0243</t>
  </si>
  <si>
    <t>CB100B2.S21.DP0244</t>
  </si>
  <si>
    <t>CB100B2.S21.DP0245</t>
  </si>
  <si>
    <t>CB100B2.S21.DP0246</t>
  </si>
  <si>
    <t>CB100B2.S21.DP0247</t>
  </si>
  <si>
    <t>CB100B2.S21.DP0248</t>
  </si>
  <si>
    <t>CB100B2.S21.DP0249</t>
  </si>
  <si>
    <t>CB100B2.S21.DP0250</t>
  </si>
  <si>
    <t>CB100B2.S21.DP0251</t>
  </si>
  <si>
    <t>CB100B2.S21.DP0252</t>
  </si>
  <si>
    <t>CB100B2.S21.DP0253</t>
  </si>
  <si>
    <t>CB100B2.S21.DP0254</t>
  </si>
  <si>
    <t>CB100B2.S21.DP0255</t>
  </si>
  <si>
    <t>CB100B2.S21.DP0256</t>
  </si>
  <si>
    <t>CB100B2.S21.DP0257</t>
  </si>
  <si>
    <t>CB100B2.S21.DP0258</t>
  </si>
  <si>
    <t>CB100B2.S21.DP0259</t>
  </si>
  <si>
    <t>CB100B2.S21.DP0260</t>
  </si>
  <si>
    <t>CB100B2.S21.DP0261</t>
  </si>
  <si>
    <t>CB100B2.S21.DP0262</t>
  </si>
  <si>
    <t>CB100B2.S21.DP0263</t>
  </si>
  <si>
    <t>CB100B2.S21.DP0264</t>
  </si>
  <si>
    <t>CB100B2.S21.DP0265</t>
  </si>
  <si>
    <t>CB100B2.S21.DP0266</t>
  </si>
  <si>
    <t>CB100B2.S21.DP0267</t>
  </si>
  <si>
    <t>CB100B2.S21.DP0268</t>
  </si>
  <si>
    <t>CB100B2.S21.DP0269</t>
  </si>
  <si>
    <t>CB100B2.S21.DP0270</t>
  </si>
  <si>
    <t>CB100B2.S21.DP0271</t>
  </si>
  <si>
    <t>CB100B2.S21.DP0272</t>
  </si>
  <si>
    <t>CB100B2.S21.DP0273</t>
  </si>
  <si>
    <t>CB100B2.S21.DP0274</t>
  </si>
  <si>
    <t>CB100B2.S21.DP0275</t>
  </si>
  <si>
    <t>CB100B2.S21.DP0276</t>
  </si>
  <si>
    <t>CB100B2.S21.DP0277</t>
  </si>
  <si>
    <t>CB100B2.S21.DP0278</t>
  </si>
  <si>
    <t>CB100B2.S21.DP0279</t>
  </si>
  <si>
    <t>CB100B2.S21.DP0280</t>
  </si>
  <si>
    <t>CB100B2.S21.DP0281</t>
  </si>
  <si>
    <t>CB100B2.S21.DP0282</t>
  </si>
  <si>
    <t>CB100B2.S21.DP0283</t>
  </si>
  <si>
    <t>CB100B2.S21.DP0284</t>
  </si>
  <si>
    <t>CB100B2.S21.DP0285</t>
  </si>
  <si>
    <t>CB100B2.S21.DP0286</t>
  </si>
  <si>
    <t>CB100B2.S21.DP0287</t>
  </si>
  <si>
    <t>CB100B2.S21.DP0288</t>
  </si>
  <si>
    <t>CB100B2.S21.DP0289</t>
  </si>
  <si>
    <t>CB100B2.S21.DP0290</t>
  </si>
  <si>
    <t>CB100B2.S21.DP0291</t>
  </si>
  <si>
    <t>CB100B2.S21.DP0292</t>
  </si>
  <si>
    <t>CB100B2.S21.DP0293</t>
  </si>
  <si>
    <t>CB100B2.S21.DP0294</t>
  </si>
  <si>
    <t>CB100B2.S21.DP0295</t>
  </si>
  <si>
    <t>CB100B2.S21.DP0296</t>
  </si>
  <si>
    <t>CB100B2.S21.DP0297</t>
  </si>
  <si>
    <t>CB100B2.S21.DP0298</t>
  </si>
  <si>
    <t>CB100B2.S21.DP0299</t>
  </si>
  <si>
    <t>CB100B2.S21.DP0300</t>
  </si>
  <si>
    <t>CB100B2.S21.DP0301</t>
  </si>
  <si>
    <t>CB100B2.S21.DP0302</t>
  </si>
  <si>
    <t>CB100B2.S21.DP0303</t>
  </si>
  <si>
    <t>CB100B2.S21.DP0304</t>
  </si>
  <si>
    <t>CB100B2.S21.DP0305</t>
  </si>
  <si>
    <t>CB100B2.S21.DP0306</t>
  </si>
  <si>
    <t>CB100B2.S21.DP0307</t>
  </si>
  <si>
    <t>CB100B2.S21.DP0308</t>
  </si>
  <si>
    <t>CB100B2.S21.DP0309</t>
  </si>
  <si>
    <t>CB100B2.S21.DP0310</t>
  </si>
  <si>
    <t>CB100B2.S21.DP0311</t>
  </si>
  <si>
    <t>CB100B2.S21.DP0312</t>
  </si>
  <si>
    <t>CB100B2.S21.DP0313</t>
  </si>
  <si>
    <t>CB100B2.S21.DP0314</t>
  </si>
  <si>
    <t>CB100B2.S21.DP0315</t>
  </si>
  <si>
    <t>CB100B2.S21.DP0316</t>
  </si>
  <si>
    <t>CB100B2.S21.DP0317</t>
  </si>
  <si>
    <t>CB100B2.S21.DP0318</t>
  </si>
  <si>
    <t>CB100B2.S21.DP0319</t>
  </si>
  <si>
    <t>CB100B2.S21.DP0320</t>
  </si>
  <si>
    <t>CB100B2.S21.DP0321</t>
  </si>
  <si>
    <t>CB100B2.S21.DP0322</t>
  </si>
  <si>
    <t>CB100B2.S21.DP0323</t>
  </si>
  <si>
    <t>CB100B2.S21.DP0324</t>
  </si>
  <si>
    <t>CB100B2.S21.DP0325</t>
  </si>
  <si>
    <t>CB100B2.S21.DP0326</t>
  </si>
  <si>
    <t>CB100B2.S21.DP0327</t>
  </si>
  <si>
    <t>CB100B2.S21.DP0328</t>
  </si>
  <si>
    <t>CB100B2.S21.DP0329</t>
  </si>
  <si>
    <t>CB100B2.S21.DP0330</t>
  </si>
  <si>
    <t>CB100B2.S21.DP0331</t>
  </si>
  <si>
    <t>CB100B2.S21.DP0332</t>
  </si>
  <si>
    <t>CB100B2.S21.DP0333</t>
  </si>
  <si>
    <t>CB100B2.S21.DP0334</t>
  </si>
  <si>
    <t>CB100B2.S21.DP0335</t>
  </si>
  <si>
    <t>CB100B2.S21.DP0336</t>
  </si>
  <si>
    <t>CB100B2.S21.DP0337</t>
  </si>
  <si>
    <t>CB100B2.S21.DP0338</t>
  </si>
  <si>
    <t>CB100B2.S21.DP0339</t>
  </si>
  <si>
    <t>CB100B2.S21.DP0340</t>
  </si>
  <si>
    <t>CB100B2.S21.DP0341</t>
  </si>
  <si>
    <t>CB100B2.S21.DP0342</t>
  </si>
  <si>
    <t>CB100B2.S21.DP0343</t>
  </si>
  <si>
    <t>CB100B2.S21.DP0344</t>
  </si>
  <si>
    <t>CB100B2.S21.DP0345</t>
  </si>
  <si>
    <t>CB100B2.S21.DP0346</t>
  </si>
  <si>
    <t>CB100B2.S21.DP0347</t>
  </si>
  <si>
    <t>CB100B2.S21.DP0348</t>
  </si>
  <si>
    <t>CB100B2.S21.DP0349</t>
  </si>
  <si>
    <t>CB100B2.S21.DP0350</t>
  </si>
  <si>
    <t>CB100B2.S21.DP0351</t>
  </si>
  <si>
    <t>CB100B2.S21.DP0352</t>
  </si>
  <si>
    <t>CB100B2.S21.DP0353</t>
  </si>
  <si>
    <t>CB100B2.S21.DP0354</t>
  </si>
  <si>
    <t>CB100B2.S21.DP0355</t>
  </si>
  <si>
    <t>CB100B2.S21.DP0356</t>
  </si>
  <si>
    <t>CB100B2.S21.DP0357</t>
  </si>
  <si>
    <t>CB100B2.S21.DP0358</t>
  </si>
  <si>
    <t>CB100B2.S21.DP0359</t>
  </si>
  <si>
    <t>CB100B2.S21.DP0360</t>
  </si>
  <si>
    <t>CB100B2.S21.DP0361</t>
  </si>
  <si>
    <t>CB100B2.S21.DP0362</t>
  </si>
  <si>
    <t>CB100B2.S21.DP0363</t>
  </si>
  <si>
    <t>CB100B2.S21.DP0364</t>
  </si>
  <si>
    <t>CB100B2.S21.DP0365</t>
  </si>
  <si>
    <t>CB100B2.S21.DP0366</t>
  </si>
  <si>
    <t>CB100B2.S21.DP0367</t>
  </si>
  <si>
    <t>CB100B2.S21.DP0368</t>
  </si>
  <si>
    <t>CB100B2.S21.DP0369</t>
  </si>
  <si>
    <t>CB100B2.S21.DP0370</t>
  </si>
  <si>
    <t>CB100B2.S21.DP0371</t>
  </si>
  <si>
    <t>CB100B2.S21.DP0372</t>
  </si>
  <si>
    <t>CB100B2.S21.DP0373</t>
  </si>
  <si>
    <t>CB100B2.S21.DP0374</t>
  </si>
  <si>
    <t>CB100B2.S21.DP0375</t>
  </si>
  <si>
    <t>CB100B2.S21.DP0376</t>
  </si>
  <si>
    <t>CB100B2.S21.DP0377</t>
  </si>
  <si>
    <t>CB100B2.S21.DP0378</t>
  </si>
  <si>
    <t>CB100B2.S21.DP0379</t>
  </si>
  <si>
    <t>CB100B2.S21.DP0380</t>
  </si>
  <si>
    <t>CB100B2.S21.DP0381</t>
  </si>
  <si>
    <t>CB100B2.S21.DP0382</t>
  </si>
  <si>
    <t>CB100B2.S21.DP0383</t>
  </si>
  <si>
    <t>CB100B2.S21.DP0384</t>
  </si>
  <si>
    <t>CB100B2.S21.DP0385</t>
  </si>
  <si>
    <t>CB100B2.S21.DP0386</t>
  </si>
  <si>
    <t>CB100B2.S21.DP0387</t>
  </si>
  <si>
    <t>CB100B2.S21.DP0388</t>
  </si>
  <si>
    <t>CB100B2.S21.DP0389</t>
  </si>
  <si>
    <t>CB100B2.S21.DP0390</t>
  </si>
  <si>
    <t>CB100B2.S21.DP0391</t>
  </si>
  <si>
    <t>CB100B2.S21.DP0392</t>
  </si>
  <si>
    <t>CB100B2.S21.DP0393</t>
  </si>
  <si>
    <t>CB100B2.S21.DP0394</t>
  </si>
  <si>
    <t>CB100B2.S21.DP0395</t>
  </si>
  <si>
    <t>CB100B2.S21.DP0396</t>
  </si>
  <si>
    <t>CB100B2.S21.DP0397</t>
  </si>
  <si>
    <t>CB100B2.S21.DP0398</t>
  </si>
  <si>
    <t>CB100B2.S21.DP0399</t>
  </si>
  <si>
    <t>CB100B2.S21.DP0400</t>
  </si>
  <si>
    <t>CB100B2.S21.DP0401</t>
  </si>
  <si>
    <t>CB100B2.S21.DP0402</t>
  </si>
  <si>
    <t>CB100B2.S21.DP0403</t>
  </si>
  <si>
    <t>CB100B2.S21.DP0404</t>
  </si>
  <si>
    <t>CB100B2.S21.DP0405</t>
  </si>
  <si>
    <t>CB100B2.S21.DP0406</t>
  </si>
  <si>
    <t>CB100B2.S21.DP0407</t>
  </si>
  <si>
    <t>CB100B2.S21.DP0408</t>
  </si>
  <si>
    <t>CB100B2.S21.DP0409</t>
  </si>
  <si>
    <t>CB100B2.S21.DP0410</t>
  </si>
  <si>
    <t>CB100B2.S21.DP0411</t>
  </si>
  <si>
    <t>CB100B2.S21.DP0412</t>
  </si>
  <si>
    <t>CB100B2.S21.DP0413</t>
  </si>
  <si>
    <t>CB100B2.S21.DP0414</t>
  </si>
  <si>
    <t>CB100B2.S21.DP0415</t>
  </si>
  <si>
    <t>CB100B2.S21.DP0416</t>
  </si>
  <si>
    <t>CB100B2.S21.DP0417</t>
  </si>
  <si>
    <t>CB100B2.S21.DP0418</t>
  </si>
  <si>
    <t>CB100B2.S21.DP0419</t>
  </si>
  <si>
    <t>CB100B2.S21.DP0420</t>
  </si>
  <si>
    <t>CB100B2.S21.DP0421</t>
  </si>
  <si>
    <t>CB100B2.S21.DP0422</t>
  </si>
  <si>
    <t>CB100B2.S21.DP0423</t>
  </si>
  <si>
    <t>CB100B2.S21.DP0424</t>
  </si>
  <si>
    <t>CB100B2.S21.DP0425</t>
  </si>
  <si>
    <t>CB100B2.S21.DP0426</t>
  </si>
  <si>
    <t>CB100B2.S21.DP0427</t>
  </si>
  <si>
    <t>CB100B2.S21.DP0428</t>
  </si>
  <si>
    <t>CB100B2.S21.DP0429</t>
  </si>
  <si>
    <t>CB100B2.S21.DP0430</t>
  </si>
  <si>
    <t>CB100B2.S21.DP0431</t>
  </si>
  <si>
    <t>CB100B2.S21.DP0432</t>
  </si>
  <si>
    <t>CB100B2.S21.DP0433</t>
  </si>
  <si>
    <t>CB100B2.S21.DP0434</t>
  </si>
  <si>
    <t>CB100B2.S21.DP0435</t>
  </si>
  <si>
    <t>CB100B2.S21.DP0436</t>
  </si>
  <si>
    <t>CB100B2.S21.DP0437</t>
  </si>
  <si>
    <t>CB100B2.S21.DP0438</t>
  </si>
  <si>
    <t>CB100B2.S21.DP0439</t>
  </si>
  <si>
    <t>CB100B2.S21.DP0440</t>
  </si>
  <si>
    <t>CB100B2.S21.DP0441</t>
  </si>
  <si>
    <t>CB100B2.S21.DP0442</t>
  </si>
  <si>
    <t>CB100B2.S21.DP0443</t>
  </si>
  <si>
    <t>CB100B2.S21.DP0444</t>
  </si>
  <si>
    <t>CB100B2.S21.DP0445</t>
  </si>
  <si>
    <t>CB100B2.S21.DP0446</t>
  </si>
  <si>
    <t>CB100B2.S21.DP0447</t>
  </si>
  <si>
    <t>CB100B2.S21.DP0448</t>
  </si>
  <si>
    <t>CB100B2.S21.DP0449</t>
  </si>
  <si>
    <t>CB100B2.S21.DP0450</t>
  </si>
  <si>
    <t>CB100B2.S21.DP0451</t>
  </si>
  <si>
    <t>CB100B2.S21.DP0452</t>
  </si>
  <si>
    <t>CB100B2.S21.DP0453</t>
  </si>
  <si>
    <t>CB100B2.S21.DP0454</t>
  </si>
  <si>
    <t>CB100B2.S21.DP0455</t>
  </si>
  <si>
    <t>CB100B2.S21.DP0456</t>
  </si>
  <si>
    <t>CB100B2.S21.DP0457</t>
  </si>
  <si>
    <t>CB100B2.S21.DP0458</t>
  </si>
  <si>
    <t>CB100B2.S21.DP0459</t>
  </si>
  <si>
    <t>CB100B2.S21.DP0460</t>
  </si>
  <si>
    <t>CB100B2.S21.DP0461</t>
  </si>
  <si>
    <t>CB100B2.S21.DP0462</t>
  </si>
  <si>
    <t>CB100B2.S21.DP0463</t>
  </si>
  <si>
    <t>CB100B2.S21.DP0464</t>
  </si>
  <si>
    <t>CB100B2.S21.DP0465</t>
  </si>
  <si>
    <t>CB100B2.S21.DP0466</t>
  </si>
  <si>
    <t>CB100B2.S21.DP0467</t>
  </si>
  <si>
    <t>CB100B2.S21.DP0468</t>
  </si>
  <si>
    <t>CB100B2.S21.DP0469</t>
  </si>
  <si>
    <t>CB100B2.S21.DP0470</t>
  </si>
  <si>
    <t>CB100B2.S21.DP0471</t>
  </si>
  <si>
    <t>CB100B2.S21.DP0472</t>
  </si>
  <si>
    <t>CB100B2.S21.DP0473</t>
  </si>
  <si>
    <t>CB100B2.S21.DP0474</t>
  </si>
  <si>
    <t>CB100B2.S21.DP0475</t>
  </si>
  <si>
    <t>CB100B2.S21.DP0476</t>
  </si>
  <si>
    <t>CB100B2.S21.DP0477</t>
  </si>
  <si>
    <t>CB100B2.S21.DP0478</t>
  </si>
  <si>
    <t>CB100B2.S21.DP0479</t>
  </si>
  <si>
    <t>CB100B2.S21.DP0480</t>
  </si>
  <si>
    <t>CB100B2.S21.DP0481</t>
  </si>
  <si>
    <t>CB100B2.S21.DP0482</t>
  </si>
  <si>
    <t>CB100B2.S21.DP0483</t>
  </si>
  <si>
    <t>CB100B2.S21.DP0484</t>
  </si>
  <si>
    <t>CB100B2.S21.DP0485</t>
  </si>
  <si>
    <t>CB100B2.S21.DP0486</t>
  </si>
  <si>
    <t>CB100B2.S21.DP0487</t>
  </si>
  <si>
    <t>CB100B2.S21.DP0488</t>
  </si>
  <si>
    <t>CB100B2.S21.DP0489</t>
  </si>
  <si>
    <t>CB100B2.S21.DP0490</t>
  </si>
  <si>
    <t>CB100B2.S21.DP0491</t>
  </si>
  <si>
    <t>CB100B2.S21.DP0492</t>
  </si>
  <si>
    <t>CB100B2.S21.DP0493</t>
  </si>
  <si>
    <t>CB100B2.S21.DP0494</t>
  </si>
  <si>
    <t>CB100B2.S21.DP0495</t>
  </si>
  <si>
    <t>CB100B2.S21.DP0496</t>
  </si>
  <si>
    <t>CB100B2.S21.DP0497</t>
  </si>
  <si>
    <t>CB100B2.S21.DP0498</t>
  </si>
  <si>
    <t>CB100B2.S21.DP0499</t>
  </si>
  <si>
    <t>CB100B2.S21.DP0500</t>
  </si>
  <si>
    <t>CB100B2.S21.DP0501</t>
  </si>
  <si>
    <t>CB100B2.S21.DP0502</t>
  </si>
  <si>
    <t>CB100B2.S21.DP0503</t>
  </si>
  <si>
    <t>CB100B2.S21.DP0504</t>
  </si>
  <si>
    <t>CB100B2.S21.DP0505</t>
  </si>
  <si>
    <t>CB100B2.S21.DP0506</t>
  </si>
  <si>
    <t>CB100B2.S21.DP0507</t>
  </si>
  <si>
    <t>CB100B2.S21.DP0508</t>
  </si>
  <si>
    <t>CB100B2.S21.DP0509</t>
  </si>
  <si>
    <t>CB100B2.S21.DP0510</t>
  </si>
  <si>
    <t>CB100B2.S21.DP0511</t>
  </si>
  <si>
    <t>CB100B2.S21.DP0512</t>
  </si>
  <si>
    <t>CB100B2.S21.DP0513</t>
  </si>
  <si>
    <t>CB100B2.S21.DP0514</t>
  </si>
  <si>
    <t>CB100B2.S21.DP0515</t>
  </si>
  <si>
    <t>CB100B2.S21.DP0516</t>
  </si>
  <si>
    <t>CB100B2.S21.DP0517</t>
  </si>
  <si>
    <t>CB100B2.S21.DP0518</t>
  </si>
  <si>
    <t>CB100B2.S21.DP0519</t>
  </si>
  <si>
    <t>CB100B2.S21.DP0520</t>
  </si>
  <si>
    <t>CB100B2.S21.DP0521</t>
  </si>
  <si>
    <t>CB100B2.S21.DP0522</t>
  </si>
  <si>
    <t>CB100B2.S21.DP0523</t>
  </si>
  <si>
    <t>CB100B2.S21.DP0524</t>
  </si>
  <si>
    <t>CB100B2.S21.DP0525</t>
  </si>
  <si>
    <t>CB100B2.S21.DP0526</t>
  </si>
  <si>
    <t>CB100B2.S21.DP0527</t>
  </si>
  <si>
    <t>CB100B2.S21.DP0528</t>
  </si>
  <si>
    <t>CB100B2.S21.DP0529</t>
  </si>
  <si>
    <t>CB100B2.S21.DP0530</t>
  </si>
  <si>
    <t>CB100B2.S21.DP0531</t>
  </si>
  <si>
    <t>CB100B2.S21.DP0532</t>
  </si>
  <si>
    <t>CB100B2.S21.DP0533</t>
  </si>
  <si>
    <t>CB100B2.S21.DP0534</t>
  </si>
  <si>
    <t>CB100B2.S21.DP0535</t>
  </si>
  <si>
    <t>CB100B2.S21.DP0536</t>
  </si>
  <si>
    <t>CB100B2.S21.DP0537</t>
  </si>
  <si>
    <t>CB100B2.S21.DP0538</t>
  </si>
  <si>
    <t>CB100B2.S21.DP0539</t>
  </si>
  <si>
    <t>CB100B2.S21.DP0540</t>
  </si>
  <si>
    <t>CB100B2.S21.DP0541</t>
  </si>
  <si>
    <t>CB100B2.S21.DP0542</t>
  </si>
  <si>
    <t>CB100B2.S21.DP0543</t>
  </si>
  <si>
    <t>CB100B2.S21.DP0544</t>
  </si>
  <si>
    <t>CB100B2.S21.DP0545</t>
  </si>
  <si>
    <t>CB100B2.S21.DP0546</t>
  </si>
  <si>
    <t>CB100B2.S21.DP0547</t>
  </si>
  <si>
    <t>CB100B2.S21.DP0548</t>
  </si>
  <si>
    <t>CB100B2.S21.DP0549</t>
  </si>
  <si>
    <t>CB100B2.S21.DP0550</t>
  </si>
  <si>
    <t>CB100B2.S21.DP0551</t>
  </si>
  <si>
    <t>CB100B2.S21.DP0552</t>
  </si>
  <si>
    <t>CB100B2.S21.DP0553</t>
  </si>
  <si>
    <t>CB100B2.S21.DP0554</t>
  </si>
  <si>
    <t>CB100B2.S21.DP0555</t>
  </si>
  <si>
    <t>CB100B2.S21.DP0556</t>
  </si>
  <si>
    <t>CB100B2.S21.DP0557</t>
  </si>
  <si>
    <t>CB100B2.S21.DP0558</t>
  </si>
  <si>
    <t>CB100B2.S21.DP0559</t>
  </si>
  <si>
    <t>CB100B2.S21.DP0560</t>
  </si>
  <si>
    <t>CB100B2.S21.DP0561</t>
  </si>
  <si>
    <t>CB100B2.S21.DP0562</t>
  </si>
  <si>
    <t>CB100B2.S21.DP0563</t>
  </si>
  <si>
    <t>CB100B2.S21.DP0564</t>
  </si>
  <si>
    <t>CB100B2.S21.DP0565</t>
  </si>
  <si>
    <t>CB100B2.S21.DP0566</t>
  </si>
  <si>
    <t>CB100B2.S21.DP0567</t>
  </si>
  <si>
    <t>CB100B2.S21.DP0568</t>
  </si>
  <si>
    <t>CB100B2.S21.DP0569</t>
  </si>
  <si>
    <t>CB100B2.S21.DP0570</t>
  </si>
  <si>
    <t>CB100B2.S21.DP0571</t>
  </si>
  <si>
    <t>CB100B2.S21.DP0572</t>
  </si>
  <si>
    <t>CB100B2.S21.DP0573</t>
  </si>
  <si>
    <t>CB100B2.S21.DP0574</t>
  </si>
  <si>
    <t>CB100B2.S21.DP0575</t>
  </si>
  <si>
    <t>CB100B2.S21.DP0576</t>
  </si>
  <si>
    <t>CB100B2.S21.DP0577</t>
  </si>
  <si>
    <t>CB100B2.S21.DP0578</t>
  </si>
  <si>
    <t>CB100B2.S21.DP0579</t>
  </si>
  <si>
    <t>CB100B2.S21.DP0580</t>
  </si>
  <si>
    <t>CB100B2.S21.DP0581</t>
  </si>
  <si>
    <t>CB100B2.S21.DP0582</t>
  </si>
  <si>
    <t>CB100B2.S21.DP0583</t>
  </si>
  <si>
    <t>CB100B2.S21.DP0584</t>
  </si>
  <si>
    <t>CB100B2.S21.DP0585</t>
  </si>
  <si>
    <t>CB100B2.S21.DP0586</t>
  </si>
  <si>
    <t>CB100B2.S21.DP0587</t>
  </si>
  <si>
    <t>CB100B2.S21.DP0588</t>
  </si>
  <si>
    <t>CB100B2.S21.DP0589</t>
  </si>
  <si>
    <t>CB100B2.S21.DP0590</t>
  </si>
  <si>
    <t>CB100B2.S21.DP0591</t>
  </si>
  <si>
    <t>CB100B2.S21.DP0592</t>
  </si>
  <si>
    <t>CB100B2.S21.DP0593</t>
  </si>
  <si>
    <t>CB100B2.S21.DP0594</t>
  </si>
  <si>
    <t>CB100B2.S21.DP0595</t>
  </si>
  <si>
    <t>CB100B2.S21.DP0596</t>
  </si>
  <si>
    <t>CB100B2.S21.DP0597</t>
  </si>
  <si>
    <t>CB100B2.S21.DP0598</t>
  </si>
  <si>
    <t>CB100B2.S21.DP0599</t>
  </si>
  <si>
    <t>CB100B2.S21.DP0600</t>
  </si>
  <si>
    <t>CB100B2.S21.DP0601</t>
  </si>
  <si>
    <t>CB100B2.S21.DP0602</t>
  </si>
  <si>
    <t>CB100B2.S21.DP0603</t>
  </si>
  <si>
    <t>CB100B2.S21.DP0604</t>
  </si>
  <si>
    <t>CB100B2.S21.DP0605</t>
  </si>
  <si>
    <t>CB100B2.S21.DP0606</t>
  </si>
  <si>
    <t>CB100B2.S21.DP0607</t>
  </si>
  <si>
    <t>CB100B2.S21.DP0608</t>
  </si>
  <si>
    <t>CB100B2.S21.DP0609</t>
  </si>
  <si>
    <t>CB100B2.S21.DP0610</t>
  </si>
  <si>
    <t>CB100B2.S21.DP0611</t>
  </si>
  <si>
    <t>CB100B2.S21.DP0612</t>
  </si>
  <si>
    <t>CB100B2.S21.DP0613</t>
  </si>
  <si>
    <t>CB100B2.S21.DP0614</t>
  </si>
  <si>
    <t>CB100B2.S21.DP0615</t>
  </si>
  <si>
    <t>CB100B2.S21.DP0616</t>
  </si>
  <si>
    <t>CB100B2.S21.DP0617</t>
  </si>
  <si>
    <t>CB100B2.S21.DP0618</t>
  </si>
  <si>
    <t>CB100B2.S21.DP0619</t>
  </si>
  <si>
    <t>CB100B2.S21.DP0620</t>
  </si>
  <si>
    <t>CB100B2.S21.DP0621</t>
  </si>
  <si>
    <t>CB100B2.S21.DP0622</t>
  </si>
  <si>
    <t>CB100B2.S21.DP0623</t>
  </si>
  <si>
    <t>CB100B2.S21.DP0624</t>
  </si>
  <si>
    <t>CB100B2.S21.DP0625</t>
  </si>
  <si>
    <t>CB100B2.S21.DP0626</t>
  </si>
  <si>
    <t>CB100B2.S21.DP0627</t>
  </si>
  <si>
    <t>CB100B2.S21.DP0628</t>
  </si>
  <si>
    <t>CB100B2.S21.DP0629</t>
  </si>
  <si>
    <t>CB100B2.S21.DP0630</t>
  </si>
  <si>
    <t>CB100B2.S21.DP0631</t>
  </si>
  <si>
    <t>CB100B2.S21.DP0632</t>
  </si>
  <si>
    <t>CB100B2.S21.DP0633</t>
  </si>
  <si>
    <t>CB100B2.S21.DP0634</t>
  </si>
  <si>
    <t>CB100B2.S21.DP0635</t>
  </si>
  <si>
    <t>CB100B2.S21.DP0636</t>
  </si>
  <si>
    <t>CB100B2.S21.DP0637</t>
  </si>
  <si>
    <t>CB100B2.S21.DP0638</t>
  </si>
  <si>
    <t>CB100B2.S21.DP0639</t>
  </si>
  <si>
    <t>CB100B2.S21.DP0640</t>
  </si>
  <si>
    <t>CB100B2.S21.DP0641</t>
  </si>
  <si>
    <t>CB100B2.S21.DP0642</t>
  </si>
  <si>
    <t>CB100B2.S21.DP0643</t>
  </si>
  <si>
    <t>CB100B2.S21.DP0644</t>
  </si>
  <si>
    <t>CB100B2.S21.DP0645</t>
  </si>
  <si>
    <t>CB100B2.S21.DP0646</t>
  </si>
  <si>
    <t>CB100B2.S21.DP0647</t>
  </si>
  <si>
    <t>CB100B2.S21.DP0648</t>
  </si>
  <si>
    <t>CB100B2.S21.DP0649</t>
  </si>
  <si>
    <t>CB100B2.S21.DP0650</t>
  </si>
  <si>
    <t>CB100B2.S21.DP0651</t>
  </si>
  <si>
    <t>CB100B2.S21.DP0652</t>
  </si>
  <si>
    <t>CB100B2.S21.DP0653</t>
  </si>
  <si>
    <t>CB100B2.S21.DP0654</t>
  </si>
  <si>
    <t>CB100B2.S21.DP0655</t>
  </si>
  <si>
    <t>CB100B2.S21.DP0656</t>
  </si>
  <si>
    <t>CB100B2.S21.DP0657</t>
  </si>
  <si>
    <t>CB100B2.S21.DP0658</t>
  </si>
  <si>
    <t>CB100B2.S21.DP0659</t>
  </si>
  <si>
    <t>CB100B2.S21.DP0660</t>
  </si>
  <si>
    <t>CB100B2.S21.DP0661</t>
  </si>
  <si>
    <t>CB100B2.S21.DP0662</t>
  </si>
  <si>
    <t>CB100B2.S21.DP0663</t>
  </si>
  <si>
    <t>CB100B2.S21.DP0664</t>
  </si>
  <si>
    <t>CB100B2.S21.DP0665</t>
  </si>
  <si>
    <t>CB100B2.S21.DP0666</t>
  </si>
  <si>
    <t>CB100B2.S21.DP0667</t>
  </si>
  <si>
    <t>CB100B2.S21.DP0668</t>
  </si>
  <si>
    <t>CB100B2.S21.DP0669</t>
  </si>
  <si>
    <t>CB100B2.S21.DP0670</t>
  </si>
  <si>
    <t>CB100B2.S21.DP0671</t>
  </si>
  <si>
    <t>CB100B2.S21.DP0672</t>
  </si>
  <si>
    <t>CB100B2.S21.DP0673</t>
  </si>
  <si>
    <t>CB100B2.S21.DP0674</t>
  </si>
  <si>
    <t>CB100B2.S21.DP0675</t>
  </si>
  <si>
    <t>CB100B2.S21.DP0676</t>
  </si>
  <si>
    <t>CB100B2.S21.DP0677</t>
  </si>
  <si>
    <t>CB100B2.S21.DP0678</t>
  </si>
  <si>
    <t>CB100B2.S21.DP0679</t>
  </si>
  <si>
    <t>CB100B2.S21.DP0680</t>
  </si>
  <si>
    <t>CB100B2.S21.DP0681</t>
  </si>
  <si>
    <t>CB100B2.S21.DP0682</t>
  </si>
  <si>
    <t>CB100B2.S21.DP0683</t>
  </si>
  <si>
    <t>CB100B2.S21.DP0684</t>
  </si>
  <si>
    <t>CB100B2.S21.DP0685</t>
  </si>
  <si>
    <t>CB100B2.S21.DP0686</t>
  </si>
  <si>
    <t>CB100B2.S21.DP0687</t>
  </si>
  <si>
    <t>CB100B2.S21.DP0688</t>
  </si>
  <si>
    <t>CB100B2.S21.DP0689</t>
  </si>
  <si>
    <t>CB100B2.S21.DP0690</t>
  </si>
  <si>
    <t>CB100B2.S21.DP0691</t>
  </si>
  <si>
    <t>CB100B2.S21.DP0692</t>
  </si>
  <si>
    <t>CB100B2.S21.DP0693</t>
  </si>
  <si>
    <t>CB100B2.S21.DP0694</t>
  </si>
  <si>
    <t>CB100B2.S21.DP0695</t>
  </si>
  <si>
    <t>CB100B2.S21.DP0696</t>
  </si>
  <si>
    <t>CB100B2.S21.DP0697</t>
  </si>
  <si>
    <t>CB100B2.S21.DP0698</t>
  </si>
  <si>
    <t>CB100B2.S21.DP0699</t>
  </si>
  <si>
    <t>CB100B2.S21.DP0700</t>
  </si>
  <si>
    <t>CB100B2.S21.DP0701</t>
  </si>
  <si>
    <t>CB100B2.S21.DP0702</t>
  </si>
  <si>
    <t>CB100B2.S21.DP0703</t>
  </si>
  <si>
    <t>CB100B2.S21.DP0704</t>
  </si>
  <si>
    <t>CB100B2.S21.DP0705</t>
  </si>
  <si>
    <t>CB100B2.S21.DP0706</t>
  </si>
  <si>
    <t>CB100B2.S21.DP0707</t>
  </si>
  <si>
    <t>CB100B2.S21.DP0708</t>
  </si>
  <si>
    <t>CB100B2.S21.DP0709</t>
  </si>
  <si>
    <t>CB100B2.S21.DP0710</t>
  </si>
  <si>
    <t>CB100B2.S21.DP0711</t>
  </si>
  <si>
    <t>CB100B2.S21.DP0712</t>
  </si>
  <si>
    <t>CB100B2.S21.DP0713</t>
  </si>
  <si>
    <t>CB100B2.S21.DP0714</t>
  </si>
  <si>
    <t>CB100B2.S21.DP0715</t>
  </si>
  <si>
    <t>CB100B2.S21.DP0716</t>
  </si>
  <si>
    <t>CB100B2.S21.DP0717</t>
  </si>
  <si>
    <t>CB100B2.S21.DP0718</t>
  </si>
  <si>
    <t>CB100B2.S21.DP0719</t>
  </si>
  <si>
    <t>CB100B2.S21.DP0720</t>
  </si>
  <si>
    <t>CB100B2.S21.DP0721</t>
  </si>
  <si>
    <t>CB100B2.S21.DP0722</t>
  </si>
  <si>
    <t>CB100B2.S21.DP0723</t>
  </si>
  <si>
    <t>CB100B2.S21.DP0724</t>
  </si>
  <si>
    <t>CB100B2.S21.DP0725</t>
  </si>
  <si>
    <t>CB100B2.S21.DP0726</t>
  </si>
  <si>
    <t>CB100B2.S21.DP0727</t>
  </si>
  <si>
    <t>CB100B2.S21.DP0728</t>
  </si>
  <si>
    <t>CB100B2.S21.DP0729</t>
  </si>
  <si>
    <t>CB100B2.S21.DP0730</t>
  </si>
  <si>
    <t>CB100B2.S21.DP0731</t>
  </si>
  <si>
    <t>CB100B2.S21.DP0732</t>
  </si>
  <si>
    <t>CB100B2.S21.DP0733</t>
  </si>
  <si>
    <t>CB100B2.S21.DP0734</t>
  </si>
  <si>
    <t>CB100B2.S21.DP0735</t>
  </si>
  <si>
    <t>CB100B2.S21.DP0736</t>
  </si>
  <si>
    <t>CB100B2.S21.DP0737</t>
  </si>
  <si>
    <t>CB100B2.S21.DP0738</t>
  </si>
  <si>
    <t>CB100B2.S21.DP0739</t>
  </si>
  <si>
    <t>CB100B2.S21.DP0740</t>
  </si>
  <si>
    <t>CB100B2.S21.DP0741</t>
  </si>
  <si>
    <t>CB100B2.S21.DP0742</t>
  </si>
  <si>
    <t>CB100B2.S21.DP0743</t>
  </si>
  <si>
    <t>CB100B2.S21.DP0744</t>
  </si>
  <si>
    <t>CB100B2.S21.DP0745</t>
  </si>
  <si>
    <t>CB100B2.S21.DP0746</t>
  </si>
  <si>
    <t>CB100B2.S21.DP0747</t>
  </si>
  <si>
    <t>CB100B2.S21.DP0748</t>
  </si>
  <si>
    <t>CB100B2.S21.DP0749</t>
  </si>
  <si>
    <t>CB100B2.S21.DP0750</t>
  </si>
  <si>
    <t>CB100B2.S21.DP0751</t>
  </si>
  <si>
    <t>CB100B2.S21.DP0752</t>
  </si>
  <si>
    <t>CB100B2.S21.DP0753</t>
  </si>
  <si>
    <t>CB100B2.S21.DP0754</t>
  </si>
  <si>
    <t>CB100B2.S21.DP0755</t>
  </si>
  <si>
    <t>CB100B2.S21.DP0756</t>
  </si>
  <si>
    <t>CB100B2.S21.DP0757</t>
  </si>
  <si>
    <t>CB100B2.S21.DP0758</t>
  </si>
  <si>
    <t>CB100B2.S21.DP0759</t>
  </si>
  <si>
    <t>CB100B2.S21.DP0760</t>
  </si>
  <si>
    <t>CB100B2.S21.DP0761</t>
  </si>
  <si>
    <t>CB100B2.S21.DP0762</t>
  </si>
  <si>
    <t>CB100B2.S21.DP0763</t>
  </si>
  <si>
    <t>CB100B2.S21.DP0764</t>
  </si>
  <si>
    <t>CB100B2.S21.DP0765</t>
  </si>
  <si>
    <t>CB100B2.S21.DP0766</t>
  </si>
  <si>
    <t>CB100B2.S21.DP0767</t>
  </si>
  <si>
    <t>CB100B2.S21.DP0768</t>
  </si>
  <si>
    <t>CB100B2.S21.DP0769</t>
  </si>
  <si>
    <t>CB100B2.S21.DP0770</t>
  </si>
  <si>
    <t>CB100B2.S21.DP0771</t>
  </si>
  <si>
    <t>CB100B2.S21.DP0772</t>
  </si>
  <si>
    <t>CB100B2.S21.DP0773</t>
  </si>
  <si>
    <t>CB100B2.S21.DP0774</t>
  </si>
  <si>
    <t>CB100B2.S21.DP0775</t>
  </si>
  <si>
    <t>CB100B2.S21.DP0776</t>
  </si>
  <si>
    <t>CB100B2.S21.DP0777</t>
  </si>
  <si>
    <t>CB100B2.S21.DP0778</t>
  </si>
  <si>
    <t>CB100B2.S21.DP0779</t>
  </si>
  <si>
    <t>CB100B2.S21.DP0780</t>
  </si>
  <si>
    <t>CB100B2.S21.DP0781</t>
  </si>
  <si>
    <t>CB100B2.S21.DP0782</t>
  </si>
  <si>
    <t>CB100B2.S21.DP0783</t>
  </si>
  <si>
    <t>CB100B2.S21.DP0784</t>
  </si>
  <si>
    <t>CB100B2.S21.DP0785</t>
  </si>
  <si>
    <t>CB100B2.S21.DP0786</t>
  </si>
  <si>
    <t>CB100B2.S21.DP0787</t>
  </si>
  <si>
    <t>CB100B2.S21.DP0788</t>
  </si>
  <si>
    <t>CB100B2.S21.DP0789</t>
  </si>
  <si>
    <t>CB100B2.S21.DP0790</t>
  </si>
  <si>
    <t>CB100B2.S21.DP0791</t>
  </si>
  <si>
    <t>CB100B2.S21.DP0792</t>
  </si>
  <si>
    <t>CB100B2.S21.DP0793</t>
  </si>
  <si>
    <t>CB100B2.S21.DP0794</t>
  </si>
  <si>
    <t>CB100B2.S21.DP0795</t>
  </si>
  <si>
    <t>CB100B2.S21.DP0796</t>
  </si>
  <si>
    <t>CB100B2.S21.DP0797</t>
  </si>
  <si>
    <t>CB100B2.S21.DP0798</t>
  </si>
  <si>
    <t>CB100B2.S21.DP0799</t>
  </si>
  <si>
    <t>CB100B2.S21.DP0800</t>
  </si>
  <si>
    <t>CB100B2.S21.DP0801</t>
  </si>
  <si>
    <t>CB100B2.S21.DP0802</t>
  </si>
  <si>
    <t>CB100B2.S21.DP0803</t>
  </si>
  <si>
    <t>CB100B2.S21.DP0804</t>
  </si>
  <si>
    <t>CB100B2.S21.DP0805</t>
  </si>
  <si>
    <t>CB100B2.S21.DP0806</t>
  </si>
  <si>
    <t>CB100B2.S21.DP0807</t>
  </si>
  <si>
    <t>CB100B2.S21.DP0808</t>
  </si>
  <si>
    <t>CB100B2.S21.DP0809</t>
  </si>
  <si>
    <t>CB100B2.S21.DP0810</t>
  </si>
  <si>
    <t>CB100B2.S21.DP0811</t>
  </si>
  <si>
    <t>CB100B2.S21.DP0812</t>
  </si>
  <si>
    <t>CB100B2.S21.DP0813</t>
  </si>
  <si>
    <t>CB100B2.S21.DP0814</t>
  </si>
  <si>
    <t>CB100B2.S21.DP0815</t>
  </si>
  <si>
    <t>CB100B2.S21.DP0816</t>
  </si>
  <si>
    <t>CB100B2.S21.DP0817</t>
  </si>
  <si>
    <t>CB100B2.S21.DP0818</t>
  </si>
  <si>
    <t>CB100B2.S21.DP0819</t>
  </si>
  <si>
    <t>CB100B2.S21.DP0820</t>
  </si>
  <si>
    <t>CB100B2.S21.DP0821</t>
  </si>
  <si>
    <t>CB100B2.S21.DP0822</t>
  </si>
  <si>
    <t>CB100B2.S21.DP0823</t>
  </si>
  <si>
    <t>CB100B2.S21.DP0824</t>
  </si>
  <si>
    <t>CB100B2.S21.DP0825</t>
  </si>
  <si>
    <t>CB100B2.S21.DP0826</t>
  </si>
  <si>
    <t>CB100B2.S21.DP0827</t>
  </si>
  <si>
    <t>CB100B2.S21.DP0828</t>
  </si>
  <si>
    <t>CB100B2.S21.DP0829</t>
  </si>
  <si>
    <t>CB100B2.S21.DP0830</t>
  </si>
  <si>
    <t>CB100B2.S21.DP0831</t>
  </si>
  <si>
    <t>CB100B2.S21.DP0832</t>
  </si>
  <si>
    <t>CB100B2.S21.DP0833</t>
  </si>
  <si>
    <t>CB100B2.S21.DP0834</t>
  </si>
  <si>
    <t>CB100B2.S21.DP0835</t>
  </si>
  <si>
    <t>CB100B2.S21.DP0836</t>
  </si>
  <si>
    <t>CB100B2.S21.DP0837</t>
  </si>
  <si>
    <t>CB100B2.S21.DP0838</t>
  </si>
  <si>
    <t>CB100B2.S21.DP0839</t>
  </si>
  <si>
    <t>CB100B2.S21.DP0840</t>
  </si>
  <si>
    <t>CB100B2.S21.DP0841</t>
  </si>
  <si>
    <t>CB100B2.S21.DP0842</t>
  </si>
  <si>
    <t>CB100B2.S21.DP0843</t>
  </si>
  <si>
    <t>CB100B2.S21.DP0844</t>
  </si>
  <si>
    <t>CB100B2.S21.DP0845</t>
  </si>
  <si>
    <t>CB100B2.S21.DP0846</t>
  </si>
  <si>
    <t>CB100B2.S21.DP0847</t>
  </si>
  <si>
    <t>CB100B2.S21.DP0848</t>
  </si>
  <si>
    <t>CB100B2.S21.DP0849</t>
  </si>
  <si>
    <t>CB100B2.S21.DP0850</t>
  </si>
  <si>
    <t>CB100B2.S21.DP0851</t>
  </si>
  <si>
    <t>CB100B2.S21.DP0852</t>
  </si>
  <si>
    <t>CB100B2.S21.DP0853</t>
  </si>
  <si>
    <t>CB100B2.S21.DP0854</t>
  </si>
  <si>
    <t>CB100B2.S21.DP0855</t>
  </si>
  <si>
    <t>CB100B2.S21.DP0856</t>
  </si>
  <si>
    <t>CB100B2.S21.DP0857</t>
  </si>
  <si>
    <t>CB100B2.S21.DP0858</t>
  </si>
  <si>
    <t>CB100B2.S21.DP0859</t>
  </si>
  <si>
    <t>CB100B2.S21.DP0860</t>
  </si>
  <si>
    <t>CB100B2.S21.DP0861</t>
  </si>
  <si>
    <t>CB100B2.S21.DP0862</t>
  </si>
  <si>
    <t>CB100B2.S21.DP0863</t>
  </si>
  <si>
    <t>CB100B2.S21.DP0864</t>
  </si>
  <si>
    <t>CB100B2.S21.DP0865</t>
  </si>
  <si>
    <t>CB100B2.S21.DP0866</t>
  </si>
  <si>
    <t>CB100B2.S21.DP0867</t>
  </si>
  <si>
    <t>CB100B2.S21.DP0868</t>
  </si>
  <si>
    <t>CB100B2.S21.DP0869</t>
  </si>
  <si>
    <t>CB100B2.S21.DP0870</t>
  </si>
  <si>
    <t>CB100B2.S21.DP0871</t>
  </si>
  <si>
    <t>CB100B2.S21.DP0872</t>
  </si>
  <si>
    <t>CB100B2.S21.DP0873</t>
  </si>
  <si>
    <t>CB100B2.S21.DP0874</t>
  </si>
  <si>
    <t>CB100B2.S21.DP0875</t>
  </si>
  <si>
    <t>CB100B2.S21.DP0876</t>
  </si>
  <si>
    <t>CB100B2.S21.DP0877</t>
  </si>
  <si>
    <t>CB100B2.S21.DP0878</t>
  </si>
  <si>
    <t>CB100B2.S21.DP0879</t>
  </si>
  <si>
    <t>CB100B2.S21.DP0880</t>
  </si>
  <si>
    <t>CB100B2.S21.DP0881</t>
  </si>
  <si>
    <t>CB100B2.S21.DP0882</t>
  </si>
  <si>
    <t>CB100B2.S21.DP0883</t>
  </si>
  <si>
    <t>CB100B2.S21.DP0884</t>
  </si>
  <si>
    <t>CB100B2.S21.DP0885</t>
  </si>
  <si>
    <t>CB100B2.S21.DP0886</t>
  </si>
  <si>
    <t>CB100B2.S21.DP0887</t>
  </si>
  <si>
    <t>CB100B2.S21.DP0888</t>
  </si>
  <si>
    <t>CB100B2.S21.DP0889</t>
  </si>
  <si>
    <t>CB100B2.S21.DP0890</t>
  </si>
  <si>
    <t>CB100B2.S21.DP0891</t>
  </si>
  <si>
    <t>CB100B2.S21.DP0892</t>
  </si>
  <si>
    <t>CB100B2.S21.DP0893</t>
  </si>
  <si>
    <t>CB100B2.S21.DP0894</t>
  </si>
  <si>
    <t>CB100B2.S21.DP0895</t>
  </si>
  <si>
    <t>CB100B2.S21.DP0896</t>
  </si>
  <si>
    <t>CB100B2.S21.DP0897</t>
  </si>
  <si>
    <t>CB100B2.S21.DP0898</t>
  </si>
  <si>
    <t>CB100B2.S21.DP0899</t>
  </si>
  <si>
    <t>CB100B2.S21.DP0900</t>
  </si>
  <si>
    <t>CB100B2.S21.DP0901</t>
  </si>
  <si>
    <t>CB100B2.S21.DP0902</t>
  </si>
  <si>
    <t>CB100B2.S21.DP0903</t>
  </si>
  <si>
    <t>CB100B2.S21.DP0904</t>
  </si>
  <si>
    <t>CB100B2.S21.DP0905</t>
  </si>
  <si>
    <t>CB100B2.S21.DP0906</t>
  </si>
  <si>
    <t>CB100B2.S21.DP0907</t>
  </si>
  <si>
    <t>CB100B2.S21.DP0908</t>
  </si>
  <si>
    <t>CB100B2.S21.DP0909</t>
  </si>
  <si>
    <t>CB100B2.S21.DP0910</t>
  </si>
  <si>
    <t>CB100B2.S21.DP0911</t>
  </si>
  <si>
    <t>CB100B2.S21.DP0912</t>
  </si>
  <si>
    <t>CB100B2.S21.DP0913</t>
  </si>
  <si>
    <t>CB100B2.S21.DP0914</t>
  </si>
  <si>
    <t>CB100B2.S21.DP0915</t>
  </si>
  <si>
    <t>CB100B2.S21.DP0916</t>
  </si>
  <si>
    <t>CB100B2.S21.DP0917</t>
  </si>
  <si>
    <t>CB100B2.S21.DP0918</t>
  </si>
  <si>
    <t>CB100B2.S21.DP0919</t>
  </si>
  <si>
    <t>CB100B2.S21.DP0920</t>
  </si>
  <si>
    <t>CB100B2.S21.DP0921</t>
  </si>
  <si>
    <t>CB100B2.S21.DP0922</t>
  </si>
  <si>
    <t>CB100B2.S21.DP0923</t>
  </si>
  <si>
    <t>CB100B2.S21.DP0924</t>
  </si>
  <si>
    <t>CB100B2.S21.DP0925</t>
  </si>
  <si>
    <t>CB100B2.S21.DP0926</t>
  </si>
  <si>
    <t>CB100B2.S21.DP0927</t>
  </si>
  <si>
    <t>CB100B2.S21.DP0928</t>
  </si>
  <si>
    <t>CB100B2.S21.DP0929</t>
  </si>
  <si>
    <t>CB100B2.S21.DP0930</t>
  </si>
  <si>
    <t>CB100B2.S21.DP0931</t>
  </si>
  <si>
    <t>CB100B2.S21.DP0932</t>
  </si>
  <si>
    <t>CB100B2.S21.DP0933</t>
  </si>
  <si>
    <t>CB100B2.S21.DP0934</t>
  </si>
  <si>
    <t>CB100B2.S21.DP0935</t>
  </si>
  <si>
    <t>CB100B2.S21.DP0936</t>
  </si>
  <si>
    <t>CB100B2.S21.DP0937</t>
  </si>
  <si>
    <t>CB100B2.S21.DP0938</t>
  </si>
  <si>
    <t>CB100B2.S21.DP0939</t>
  </si>
  <si>
    <t>CB100B2.S21.DP0940</t>
  </si>
  <si>
    <t>CB100B2.S21.DP0941</t>
  </si>
  <si>
    <t>CB100B2.S21.DP0942</t>
  </si>
  <si>
    <t>CB100B2.S21.DP0943</t>
  </si>
  <si>
    <t>CB100B2.S21.DP0944</t>
  </si>
  <si>
    <t>CB100B2.S21.DP0945</t>
  </si>
  <si>
    <t>CB100B2.S21.DP0946</t>
  </si>
  <si>
    <t>CB100B2.S21.DP0947</t>
  </si>
  <si>
    <t>CB100B2.S21.DP0948</t>
  </si>
  <si>
    <t>CB100B2.S21.DP0949</t>
  </si>
  <si>
    <t>CB100B2.S21.DP0950</t>
  </si>
  <si>
    <t>CB100B2.S21.DP0951</t>
  </si>
  <si>
    <t>CB100B2.S21.DP0952</t>
  </si>
  <si>
    <t>CB100B2.S21.DP0953</t>
  </si>
  <si>
    <t>CB100B2.S21.DP0954</t>
  </si>
  <si>
    <t>CB100B2.S21.DP0955</t>
  </si>
  <si>
    <t>CB100B2.S21.DP0956</t>
  </si>
  <si>
    <t>CB100B2.S21.DP0957</t>
  </si>
  <si>
    <t>CB100B2.S21.DP0958</t>
  </si>
  <si>
    <t>CB100B2.S21.DP0959</t>
  </si>
  <si>
    <t>CB100B2.S21.DP0960</t>
  </si>
  <si>
    <t>CB100B2.S21.DP0961</t>
  </si>
  <si>
    <t>CB100B2.S21.DP0962</t>
  </si>
  <si>
    <t>CB100B2.S21.DP0963</t>
  </si>
  <si>
    <t>CB100B2.S21.DP0964</t>
  </si>
  <si>
    <t>CB100B2.S21.DP0965</t>
  </si>
  <si>
    <t>CB100B2.S21.DP0966</t>
  </si>
  <si>
    <t>CB100B2.S21.DP0967</t>
  </si>
  <si>
    <t>CB100B2.S21.DP0968</t>
  </si>
  <si>
    <t>CB100B2.S21.DP0969</t>
  </si>
  <si>
    <t>CB100B2.S21.DP0970</t>
  </si>
  <si>
    <t>CB100B2.S21.DP0971</t>
  </si>
  <si>
    <t>CB100B2.S21.DP0972</t>
  </si>
  <si>
    <t>CB100B2.S21.DP0973</t>
  </si>
  <si>
    <t>CB100B2.S21.DP0974</t>
  </si>
  <si>
    <t>CB100B2.S21.DP0975</t>
  </si>
  <si>
    <t>CB100B2.S21.DP0976</t>
  </si>
  <si>
    <t>CB100B2.S21.DP0977</t>
  </si>
  <si>
    <t>CB100B2.S21.DP0978</t>
  </si>
  <si>
    <t>CB100B2.S21.DP0979</t>
  </si>
  <si>
    <t>CB100B2.S21.DP0980</t>
  </si>
  <si>
    <t>CB100B2.S21.DP0981</t>
  </si>
  <si>
    <t>CB100B2.S21.DP0982</t>
  </si>
  <si>
    <t>CB100B2.S21.DP0983</t>
  </si>
  <si>
    <t>CB100B2.S21.DP0984</t>
  </si>
  <si>
    <t>CB100B2.S21.DP0985</t>
  </si>
  <si>
    <t>CB100B2.S21.DP0986</t>
  </si>
  <si>
    <t>CB100B2.S21.DP0987</t>
  </si>
  <si>
    <t>CB100B2.S21.DP0988</t>
  </si>
  <si>
    <t>CB100B2.S21.DP0989</t>
  </si>
  <si>
    <t>CB100B2.S21.DP0990</t>
  </si>
  <si>
    <t>CB100B2.S21.DP0991</t>
  </si>
  <si>
    <t>CB100B2.S21.DP0992</t>
  </si>
  <si>
    <t>CB100B2.S21.DP0993</t>
  </si>
  <si>
    <t>CB100B2.S21.DP0994</t>
  </si>
  <si>
    <t>CB100B2.S21.DP0995</t>
  </si>
  <si>
    <t>CB100B2.S21.DP0996</t>
  </si>
  <si>
    <t>CB100B2.S21.DP0997</t>
  </si>
  <si>
    <t>CB100B2.S21.DP0998</t>
  </si>
  <si>
    <t>CB100B2.S21.DP0999</t>
  </si>
  <si>
    <t>CB100B2.S21.DP1000</t>
  </si>
  <si>
    <t>CB100B2.S21.DP1001</t>
  </si>
  <si>
    <t>CB100B2.S21.DP1002</t>
  </si>
  <si>
    <t>CB100B2.S21.DP1003</t>
  </si>
  <si>
    <t>CB100B2.S21.DP1004</t>
  </si>
  <si>
    <t>CB100B2.S21.DP1005</t>
  </si>
  <si>
    <t>CB100B2.S21.DP1006</t>
  </si>
  <si>
    <t>CB100B2.S21.DP1007</t>
  </si>
  <si>
    <t>CB100B2.S21.DP1008</t>
  </si>
  <si>
    <t>CB100B2.S21.DP1009</t>
  </si>
  <si>
    <t>CB100B2.S21.DP1010</t>
  </si>
  <si>
    <t>CB100B2.S21.DP1011</t>
  </si>
  <si>
    <t>CB100B2.S21.DP1012</t>
  </si>
  <si>
    <t>CB100B2.S21.DP1013</t>
  </si>
  <si>
    <t>CB100B2.S21.DP1014</t>
  </si>
  <si>
    <t>CB100B2.S21.DP1015</t>
  </si>
  <si>
    <t>CB100B2.S21.DP1016</t>
  </si>
  <si>
    <t>CB100B2.S21.DP1017</t>
  </si>
  <si>
    <t>CB100B2.S21.DP1018</t>
  </si>
  <si>
    <t>CB100B2.S21.DP1019</t>
  </si>
  <si>
    <t>CB100B2.S21.DP1020</t>
  </si>
  <si>
    <t>CB100B2.S21.DP1021</t>
  </si>
  <si>
    <t>CB100B2.S21.DP1022</t>
  </si>
  <si>
    <t>CB100B2.S21.DP1023</t>
  </si>
  <si>
    <t>CB100B2.S21.DP1024</t>
  </si>
  <si>
    <t>CB100B2.S21.DP1025</t>
  </si>
  <si>
    <t>CB100B2.S21.DP1026</t>
  </si>
  <si>
    <t>CB100B2.S21.DP1027</t>
  </si>
  <si>
    <t>CB100B2.S21.DP1028</t>
  </si>
  <si>
    <t>CB100B2.S21.DP1029</t>
  </si>
  <si>
    <t>CB100B2.S21.DP1030</t>
  </si>
  <si>
    <t>CB100B2.S21.DP1031</t>
  </si>
  <si>
    <t>CB100B2.S21.DP1032</t>
  </si>
  <si>
    <t>CB100B2.S21.DP1033</t>
  </si>
  <si>
    <t>CB100B2.S21.DP1034</t>
  </si>
  <si>
    <t>CB100B2.S21.DP1035</t>
  </si>
  <si>
    <t>CB100B2.S21.DP1036</t>
  </si>
  <si>
    <t>CB100B2.S21.DP1037</t>
  </si>
  <si>
    <t>CB100B2.S21.DP1038</t>
  </si>
  <si>
    <t>CB100B2.S21.DP1039</t>
  </si>
  <si>
    <t>CB100B2.S21.DP1040</t>
  </si>
  <si>
    <t>CB100B2.S21.DP1041</t>
  </si>
  <si>
    <t>CB100B2.S21.DP1042</t>
  </si>
  <si>
    <t>CB100B2.S21.DP1043</t>
  </si>
  <si>
    <t>CB100B2.S21.DP1044</t>
  </si>
  <si>
    <t>CB100B2.S21.DP1045</t>
  </si>
  <si>
    <t>CB100B2.S21.DP1046</t>
  </si>
  <si>
    <t>CB100B2.S21.DP1047</t>
  </si>
  <si>
    <t>CB100B2.S21.DP1048</t>
  </si>
  <si>
    <t>CB100B2.S21.DP1049</t>
  </si>
  <si>
    <t>CB100B2.S21.DP1050</t>
  </si>
  <si>
    <t>CB100B2.S21.DP1051</t>
  </si>
  <si>
    <t>CB100B2.S21.DP1052</t>
  </si>
  <si>
    <t>CB100B2.S21.DP1053</t>
  </si>
  <si>
    <t>CB100B2.S21.DP1054</t>
  </si>
  <si>
    <t>CB100B2.S21.DP1055</t>
  </si>
  <si>
    <t>CB100B2.S21.DP1056</t>
  </si>
  <si>
    <t>CB100B2.S21.DP1057</t>
  </si>
  <si>
    <t>CB100B2.S21.DP1058</t>
  </si>
  <si>
    <t>CB100B2.S21.DP1059</t>
  </si>
  <si>
    <t>CB100B2.S21.DP1060</t>
  </si>
  <si>
    <t>CB100B2.S21.DP1061</t>
  </si>
  <si>
    <t>CB100B2.S21.DP1062</t>
  </si>
  <si>
    <t>CB100B2.S21.DP1063</t>
  </si>
  <si>
    <t>CB100B2.S21.DP1064</t>
  </si>
  <si>
    <t>CB100B2.S21.DP1065</t>
  </si>
  <si>
    <t>CB100B2.S21.DP1066</t>
  </si>
  <si>
    <t>CB100B2.S21.DP1067</t>
  </si>
  <si>
    <t>CB100B2.S21.DP1068</t>
  </si>
  <si>
    <t>CB100B2.S21.DP1069</t>
  </si>
  <si>
    <t>CB100B2.S21.DP1070</t>
  </si>
  <si>
    <t>CB100B2.S21.DP1071</t>
  </si>
  <si>
    <t>CB100B2.S21.DP1072</t>
  </si>
  <si>
    <t>CB100B2.S21.DP1073</t>
  </si>
  <si>
    <t>CB100B2.S21.DP1074</t>
  </si>
  <si>
    <t>CB100B2.S21.DP1075</t>
  </si>
  <si>
    <t>CB100B2.S21.DP1076</t>
  </si>
  <si>
    <t>CB100B2.S21.DP1077</t>
  </si>
  <si>
    <t>CB100B2.S21.DP1078</t>
  </si>
  <si>
    <t>CB100B2.S21.DP1079</t>
  </si>
  <si>
    <t>CB100B2.S21A.DP0001</t>
  </si>
  <si>
    <t>CB100B2.S21A.DP0002</t>
  </si>
  <si>
    <t>CB100B2.S21A.DP0003</t>
  </si>
  <si>
    <t>CB100B2.S21B.DP0001</t>
  </si>
  <si>
    <t>CB100B2.S21B.DP0002</t>
  </si>
  <si>
    <t>CB100B2.S21B.DP0003</t>
  </si>
  <si>
    <t>CB100B2.S21B.DP0004</t>
  </si>
  <si>
    <t>CB100B2.S21B.DP0005</t>
  </si>
  <si>
    <t>CB100B2.S21B.DP0006</t>
  </si>
  <si>
    <t>CB100B2.S21B.DP0007</t>
  </si>
  <si>
    <t>CB100B2.S21B.DP0008</t>
  </si>
  <si>
    <t>CB100B2.S21B.DP0009</t>
  </si>
  <si>
    <t>CB100B2.S21B.DP0010</t>
  </si>
  <si>
    <t>CB100B2.S21B.DP0011</t>
  </si>
  <si>
    <t>CB100B2.S21B.DP0012</t>
  </si>
  <si>
    <t>CB100B2.S21B.DP0013</t>
  </si>
  <si>
    <t>CB100B2.S21B.DP0014</t>
  </si>
  <si>
    <t>CB100B2.S21B.DP0015</t>
  </si>
  <si>
    <t>CB100B2.S21C.DP0001</t>
  </si>
  <si>
    <t>CB100B2.S21C.DP0002</t>
  </si>
  <si>
    <t>CB100B2.S21C.DP0003</t>
  </si>
  <si>
    <t>CB100B2.S21C.DP0004</t>
  </si>
  <si>
    <t>CB100B2.S21C.DP0005</t>
  </si>
  <si>
    <t>CB100B2.S21C.DP0006</t>
  </si>
  <si>
    <t>CB100B2.S21C.DP0007</t>
  </si>
  <si>
    <t>CB100B2.S21C.DP0008</t>
  </si>
  <si>
    <t>CB100B2.S21C.DP0009</t>
  </si>
  <si>
    <t>CB100B2.S21C.DP0010</t>
  </si>
  <si>
    <t>CB100B2.S21C.DP0011</t>
  </si>
  <si>
    <t>CB100B2.S21C.DP0012</t>
  </si>
  <si>
    <t>CB100B2.S21C.DP0013</t>
  </si>
  <si>
    <t>CB100B2.S21C.DP0014</t>
  </si>
  <si>
    <t>CB100B2.S21C.DP0015</t>
  </si>
  <si>
    <t>CB100B2.S21C.DP0016</t>
  </si>
  <si>
    <t>CB100B2.S21C.DP0017</t>
  </si>
  <si>
    <t>CB100B2.S21C.DP0018</t>
  </si>
  <si>
    <t>CB100B2.S21C.DP0019</t>
  </si>
  <si>
    <t>CB100B2.S21C.DP0020</t>
  </si>
  <si>
    <t>CB100B2.S21C.DP0021</t>
  </si>
  <si>
    <t>CB100B2.S21C.DP0022</t>
  </si>
  <si>
    <t>CB100B2.S21C.DP0023</t>
  </si>
  <si>
    <t>CB100B2.S21C.DP0024</t>
  </si>
  <si>
    <t>CB100B2.S21C.DP0025</t>
  </si>
  <si>
    <t>CB100B2.S21C.DP0026</t>
  </si>
  <si>
    <t>CB100B2.S21C.DP0027</t>
  </si>
  <si>
    <t>CB100B2.S21C.DP0028</t>
  </si>
  <si>
    <t>CB100B2.S21C.DP0029</t>
  </si>
  <si>
    <t>CB100B2.S21C.DP0030</t>
  </si>
  <si>
    <t>CB100B2.S21C.DP0031</t>
  </si>
  <si>
    <t>CB100B2.S21C.DP0032</t>
  </si>
  <si>
    <t>CB100B2.S21C.DP0033</t>
  </si>
  <si>
    <t>CB100B2.S21C.DP0034</t>
  </si>
  <si>
    <t>CB100B2.S21C.DP0035</t>
  </si>
  <si>
    <t>CB100B2.S21C.DP0036</t>
  </si>
  <si>
    <t>CB100B2.S21C.DP0037</t>
  </si>
  <si>
    <t>CB100B2.S21C.DP0038</t>
  </si>
  <si>
    <t>CB100B2.S21C.DP0039</t>
  </si>
  <si>
    <t>CB100B2.S21C.DP0040</t>
  </si>
  <si>
    <t>CB100B2.S21C.DP0041</t>
  </si>
  <si>
    <t>CB100B2.S21C.DP0042</t>
  </si>
  <si>
    <t>CB100B2.S21C.DP0043</t>
  </si>
  <si>
    <t>CB100B2.S21C.DP0044</t>
  </si>
  <si>
    <t>CB100B2.S21C.DP0045</t>
  </si>
  <si>
    <t>CB100B2.S21C.DP0046</t>
  </si>
  <si>
    <t>CB100B2.S21C.DP0047</t>
  </si>
  <si>
    <t>CB100B2.S21C.DP0048</t>
  </si>
  <si>
    <t>CB100B2.S21C.DP0049</t>
  </si>
  <si>
    <t>CB100B2.S21C.DP0050</t>
  </si>
  <si>
    <t>CB100B2.S21C.DP0051</t>
  </si>
  <si>
    <t>CB100B2.S21C.DP0052</t>
  </si>
  <si>
    <t>CB100B2.S21C.DP0053</t>
  </si>
  <si>
    <t>CB100B2.S21C.DP0054</t>
  </si>
  <si>
    <t>CB100B2.S21C.DP0055</t>
  </si>
  <si>
    <t>CB100B2.S21C.DP0056</t>
  </si>
  <si>
    <t>CB100B2.S21C.DP0057</t>
  </si>
  <si>
    <t>CB100B2.S21C.DP0058</t>
  </si>
  <si>
    <t>CB100B2.S21C.DP0059</t>
  </si>
  <si>
    <t>CB100B2.S21C.DP0060</t>
  </si>
  <si>
    <t>CB100B2.S21C.DP0061</t>
  </si>
  <si>
    <t>CB100B2.S21C.DP0062</t>
  </si>
  <si>
    <t>CB100B2.S21C.DP0063</t>
  </si>
  <si>
    <t>CB100B2.S21C.DP0064</t>
  </si>
  <si>
    <t>CB100B2.S21C.DP0065</t>
  </si>
  <si>
    <t>CB100B2.S21C.DP0066</t>
  </si>
  <si>
    <t>CB100B2.S21C.DP0067</t>
  </si>
  <si>
    <t>CB100B2.S21C.DP0068</t>
  </si>
  <si>
    <t>CB100B2.S21C.DP0069</t>
  </si>
  <si>
    <t>CB100B2.S21C.DP0070</t>
  </si>
  <si>
    <t>CB100B2.S21C.DP0071</t>
  </si>
  <si>
    <t>CB100B2.S21C.DP0072</t>
  </si>
  <si>
    <t>CB100B2.S21C.DP0073</t>
  </si>
  <si>
    <t>CB100B2.S21C.DP0074</t>
  </si>
  <si>
    <t>CB100B2.S21C.DP0075</t>
  </si>
  <si>
    <t>CB100B2.S21C.DP0076</t>
  </si>
  <si>
    <t>CB100B2.S21C.DP0077</t>
  </si>
  <si>
    <t>CB100B2.S21C.DP0078</t>
  </si>
  <si>
    <t>CB100B2.S21C.DP0079</t>
  </si>
  <si>
    <t>CB100B2.S21C.DP0080</t>
  </si>
  <si>
    <t>CB100B2.S21C.DP0081</t>
  </si>
  <si>
    <t>CB100B2.S21C.DP0082</t>
  </si>
  <si>
    <t>CB100B2.S21C.DP0083</t>
  </si>
  <si>
    <t>CB100B2.S21C.DP0084</t>
  </si>
  <si>
    <t>CB100B2.S21C.DP0085</t>
  </si>
  <si>
    <t>CB100B2.S21C.DP0086</t>
  </si>
  <si>
    <t>CB100B2.S21C.DP0087</t>
  </si>
  <si>
    <t>CB100B2.S21C.DP0088</t>
  </si>
  <si>
    <t>CB100B2.S21C.DP0089</t>
  </si>
  <si>
    <t>CB100B2.S21C.DP0090</t>
  </si>
  <si>
    <t>CB100B2.S21C.DP0091</t>
  </si>
  <si>
    <t>CB100B2.S21C.DP0092</t>
  </si>
  <si>
    <t>CB100B2.S21C.DP0093</t>
  </si>
  <si>
    <t>CB100B2.S21C.DP0094</t>
  </si>
  <si>
    <t>CB100B2.S21C.DP0095</t>
  </si>
  <si>
    <t>CB100B2.S21C.DP0096</t>
  </si>
  <si>
    <t>CB100B2.S21C.DP0097</t>
  </si>
  <si>
    <t>CB100B2.S21C.DP0098</t>
  </si>
  <si>
    <t>CB100B2.S21C.DP0099</t>
  </si>
  <si>
    <t>CB100B2.S21C.DP0100</t>
  </si>
  <si>
    <t>CB100B2.S21C.DP0101</t>
  </si>
  <si>
    <t>CB100B2.S21C.DP0102</t>
  </si>
  <si>
    <t>CB100B2.S21C.DP0103</t>
  </si>
  <si>
    <t>CB100B2.S21C.DP0104</t>
  </si>
  <si>
    <t>CB100B2.S21C.DP0105</t>
  </si>
  <si>
    <t>CB100B2.S21C.DP0106</t>
  </si>
  <si>
    <t>CB100B2.S21C.DP0107</t>
  </si>
  <si>
    <t>CB100B2.S21C.DP0108</t>
  </si>
  <si>
    <t>CB100B2.S21C.DP0109</t>
  </si>
  <si>
    <t>CB100B2.S21C.DP0110</t>
  </si>
  <si>
    <t>CB100B2.S21C.DP0111</t>
  </si>
  <si>
    <t>CB100B2.S21C.DP0112</t>
  </si>
  <si>
    <t>CB100B2.S21C.DP0113</t>
  </si>
  <si>
    <t>CB100B2.S21C.DP0114</t>
  </si>
  <si>
    <t>CB100B2.S21C.DP0115</t>
  </si>
  <si>
    <t>CB100B2.S21C.DP0116</t>
  </si>
  <si>
    <t>CB100B2.S21C.DP0117</t>
  </si>
  <si>
    <t>CB100B2.S21C.DP0118</t>
  </si>
  <si>
    <t>CB100B2.S21C.DP0119</t>
  </si>
  <si>
    <t>CB100B2.S21C.DP0120</t>
  </si>
  <si>
    <t>CB100B2.S21C.DP0121</t>
  </si>
  <si>
    <t>CB100B2.S21C.DP0122</t>
  </si>
  <si>
    <t>CB100B2.S21C.DP0123</t>
  </si>
  <si>
    <t>CB100B2.S21C.DP0124</t>
  </si>
  <si>
    <t>CB100B2.S21C.DP0125</t>
  </si>
  <si>
    <t>CB100B2.S21C.DP0126</t>
  </si>
  <si>
    <t>CB100B2.S21C.DP0127</t>
  </si>
  <si>
    <t>CB100B2.S21C.DP0128</t>
  </si>
  <si>
    <t>CB100B2.S21C.DP0129</t>
  </si>
  <si>
    <t>CB100B2.S21C.DP0130</t>
  </si>
  <si>
    <t>CB100B2.S21C.DP0131</t>
  </si>
  <si>
    <t>CB100B2.S21C.DP0132</t>
  </si>
  <si>
    <t>CB100B2.S21C.DP0133</t>
  </si>
  <si>
    <t>CB100B2.S21C.DP0134</t>
  </si>
  <si>
    <t>CB100B2.S21C.DP0135</t>
  </si>
  <si>
    <t>CB100B2.S21C.DP0136</t>
  </si>
  <si>
    <t>CB100B2.S21C.DP0137</t>
  </si>
  <si>
    <t>CB100B2.S21C.DP0138</t>
  </si>
  <si>
    <t>CB100B2.S21C.DP0139</t>
  </si>
  <si>
    <t>CB100B2.S21C.DP0140</t>
  </si>
  <si>
    <t>CB100B2.S21C.DP0141</t>
  </si>
  <si>
    <t>CB100B2.S21C.DP0142</t>
  </si>
  <si>
    <t>CB100B2.S21C.DP0143</t>
  </si>
  <si>
    <t>CB100B2.S21C.DP0144</t>
  </si>
  <si>
    <t>CB100B2.S21C.DP0145</t>
  </si>
  <si>
    <t>CB100B2.S21C.DP0146</t>
  </si>
  <si>
    <t>CB100B2.S21C.DP0147</t>
  </si>
  <si>
    <t>CB100B2.S21C.DP0148</t>
  </si>
  <si>
    <t>CB100B2.S21C.DP0149</t>
  </si>
  <si>
    <t>CB100B2.S21C.DP0150</t>
  </si>
  <si>
    <t>CB100B2.S21C.DP0151</t>
  </si>
  <si>
    <t>CB100B2.S21C.DP0152</t>
  </si>
  <si>
    <t>CB100B2.S21C.DP0153</t>
  </si>
  <si>
    <t>CB100B2.S21C.DP0154</t>
  </si>
  <si>
    <t>CB100B2.S21C.DP0155</t>
  </si>
  <si>
    <t>CB100B2.S21C.DP0156</t>
  </si>
  <si>
    <t>CB100B2.S21C.DP0157</t>
  </si>
  <si>
    <t>CB100B2.S21C.DP0158</t>
  </si>
  <si>
    <t>CB100B2.S21C.DP0159</t>
  </si>
  <si>
    <t>CB100B2.S21C.DP0160</t>
  </si>
  <si>
    <t>CB100B2.S21C.DP0161</t>
  </si>
  <si>
    <t>CB100B2.S21C.DP0162</t>
  </si>
  <si>
    <t>CB100B2.S21C.DP0163</t>
  </si>
  <si>
    <t>CB100B2.S21C.DP0164</t>
  </si>
  <si>
    <t>CB100B2.S21C.DP0165</t>
  </si>
  <si>
    <t>CB100B2.S21C.DP0166</t>
  </si>
  <si>
    <t>CB100B2.S21C.DP0167</t>
  </si>
  <si>
    <t>CB100B2.S21C.DP0168</t>
  </si>
  <si>
    <t>CB100B2.S21C.DP0169</t>
  </si>
  <si>
    <t>CB100B2.S21C.DP0170</t>
  </si>
  <si>
    <t>CB100B2.S21C.DP0171</t>
  </si>
  <si>
    <t>CB100B2.S21C.DP0172</t>
  </si>
  <si>
    <t>CB100B2.S21C.DP0173</t>
  </si>
  <si>
    <t>CB100B2.S21C.DP0174</t>
  </si>
  <si>
    <t>CB100B2.S21C.DP0175</t>
  </si>
  <si>
    <t>CB100B2.S21C.DP0176</t>
  </si>
  <si>
    <t>CB100B2.S21C.DP0177</t>
  </si>
  <si>
    <t>CB100B2.S21C.DP0178</t>
  </si>
  <si>
    <t>CB100B2.S21C.DP0179</t>
  </si>
  <si>
    <t>CB100B2.S21C.DP0180</t>
  </si>
  <si>
    <t>CB100B2.S21C.DP0181</t>
  </si>
  <si>
    <t>CB100B2.S21C.DP0182</t>
  </si>
  <si>
    <t>CB100B2.S21C.DP0183</t>
  </si>
  <si>
    <t>CB100B2.S21C.DP0184</t>
  </si>
  <si>
    <t>CB100B2.S21C.DP0185</t>
  </si>
  <si>
    <t>CB100B2.S21C.DP0186</t>
  </si>
  <si>
    <t>CB100B2.S21C.DP0187</t>
  </si>
  <si>
    <t>CB100B2.S21C.DP0188</t>
  </si>
  <si>
    <t>CB100B2.S21C.DP0189</t>
  </si>
  <si>
    <t>CB100B2.S21C.DP0190</t>
  </si>
  <si>
    <t>CB100B2.S21C.DP0191</t>
  </si>
  <si>
    <t>CB100B2.S21C.DP0192</t>
  </si>
  <si>
    <t>CB100B2.S21C.DP0193</t>
  </si>
  <si>
    <t>CB100B2.S21C.DP0194</t>
  </si>
  <si>
    <t>CB100B2.S21C.DP0195</t>
  </si>
  <si>
    <t>CB100B2.S21C.DP0196</t>
  </si>
  <si>
    <t>CB100B2.S21C.DP0197</t>
  </si>
  <si>
    <t>CB100B2.S21C.DP0198</t>
  </si>
  <si>
    <t>CB100B2.S21C.DP0199</t>
  </si>
  <si>
    <t>CB100B2.S21C.DP0200</t>
  </si>
  <si>
    <t>CB100B2.S21C.DP0201</t>
  </si>
  <si>
    <t>CB100B2.S21C.DP0202</t>
  </si>
  <si>
    <t>CB100B2.S21C.DP0203</t>
  </si>
  <si>
    <t>CB100B2.S21C.DP0204</t>
  </si>
  <si>
    <t>CB100B2.S21C.DP0205</t>
  </si>
  <si>
    <t>CB100B2.S21C.DP0206</t>
  </si>
  <si>
    <t>CB100B2.S21C.DP0207</t>
  </si>
  <si>
    <t>CB100B2.S21C.DP0208</t>
  </si>
  <si>
    <t>CB100B2.S21C.DP0209</t>
  </si>
  <si>
    <t>CB100B2.S21C.DP0210</t>
  </si>
  <si>
    <t>CB100B2.S21C.DP0211</t>
  </si>
  <si>
    <t>CB100B2.S21C.DP0212</t>
  </si>
  <si>
    <t>CB100B2.S21C.DP0213</t>
  </si>
  <si>
    <t>CB100B2.S21C.DP0214</t>
  </si>
  <si>
    <t>CB100B2.S21C.DP0215</t>
  </si>
  <si>
    <t>CB100B2.S21C.DP0216</t>
  </si>
  <si>
    <t>CB100B2.S21C.DP0217</t>
  </si>
  <si>
    <t>CB100B2.S21C.DP0218</t>
  </si>
  <si>
    <t>CB100B2.S21C.DP0219</t>
  </si>
  <si>
    <t>CB100B2.S21C.DP0220</t>
  </si>
  <si>
    <t>CB100B2.S21C.DP0221</t>
  </si>
  <si>
    <t>CB100B2.S21C.DP0222</t>
  </si>
  <si>
    <t>CB100B2.S21C.DP0223</t>
  </si>
  <si>
    <t>CB100B2.S21C.DP0224</t>
  </si>
  <si>
    <t>CB100B2.S21C.DP0225</t>
  </si>
  <si>
    <t>CB100B2.S21C.DP0226</t>
  </si>
  <si>
    <t>CB100B2.S21C.DP0227</t>
  </si>
  <si>
    <t>CB100B2.S21C.DP0228</t>
  </si>
  <si>
    <t>CB100B2.S21C.DP0229</t>
  </si>
  <si>
    <t>CB100B2.S21C.DP0230</t>
  </si>
  <si>
    <t>CB100B2.S21C.DP0231</t>
  </si>
  <si>
    <t>CB100B2.S21C.DP0232</t>
  </si>
  <si>
    <t>CB100B2.S21C.DP0233</t>
  </si>
  <si>
    <t>CB100B2.S21C.DP0234</t>
  </si>
  <si>
    <t>CB100B2.S21C.DP0235</t>
  </si>
  <si>
    <t>CB100B2.S21C.DP0236</t>
  </si>
  <si>
    <t>CB100B2.S21C.DP0237</t>
  </si>
  <si>
    <t>CB100B2.S21C.DP0238</t>
  </si>
  <si>
    <t>CB100B2.S21C.DP0239</t>
  </si>
  <si>
    <t>CB100B2.S21C.DP0240</t>
  </si>
  <si>
    <t>CB100B2.S21C.DP0241</t>
  </si>
  <si>
    <t>CB100B2.S21C.DP0242</t>
  </si>
  <si>
    <t>CB100B2.S21C.DP0243</t>
  </si>
  <si>
    <t>CB100B2.S21C.DP0244</t>
  </si>
  <si>
    <t>CB100B2.S21C.DP0245</t>
  </si>
  <si>
    <t>CB100B2.S21C.DP0246</t>
  </si>
  <si>
    <t>CB100B2.S21C.DP0247</t>
  </si>
  <si>
    <t>CB100B2.S21C.DP0248</t>
  </si>
  <si>
    <t>CB100B2.S21C.DP0249</t>
  </si>
  <si>
    <t>CB100B2.S21C.DP0250</t>
  </si>
  <si>
    <t>CB100B2.S21C.DP0251</t>
  </si>
  <si>
    <t>CB100B2.S21C.DP0252</t>
  </si>
  <si>
    <t>CB100B2.S21C.DP0253</t>
  </si>
  <si>
    <t>CB100B2.S21C.DP0254</t>
  </si>
  <si>
    <t>CB100B2.S21C.DP0255</t>
  </si>
  <si>
    <t>CB100B2.S21C.DP0256</t>
  </si>
  <si>
    <t>CB100B2.S21C.DP0257</t>
  </si>
  <si>
    <t>CB100B2.S21C.DP0258</t>
  </si>
  <si>
    <t>CB100B2.S21C.DP0259</t>
  </si>
  <si>
    <t>CB100B2.S21C.DP0260</t>
  </si>
  <si>
    <t>CB100B2.S21C.DP0261</t>
  </si>
  <si>
    <t>CB100B2.S21C.DP0262</t>
  </si>
  <si>
    <t>CB100B2.S21C.DP0263</t>
  </si>
  <si>
    <t>CB100B2.S21C.DP0264</t>
  </si>
  <si>
    <t>CB100B2.S21C.DP0265</t>
  </si>
  <si>
    <t>CB100B2.S21C.DP0266</t>
  </si>
  <si>
    <t>CB100B2.S21C.DP0267</t>
  </si>
  <si>
    <t>CB100B2.S21C.DP0268</t>
  </si>
  <si>
    <t>CB100B2.S21C.DP0269</t>
  </si>
  <si>
    <t>CB100B2.S21C.DP0270</t>
  </si>
  <si>
    <t>CB100B2.S21C.DP0271</t>
  </si>
  <si>
    <t>CB100B2.S21C.DP0272</t>
  </si>
  <si>
    <t>CB100B2.S21C.DP0273</t>
  </si>
  <si>
    <t>CB100B2.S21C.DP0274</t>
  </si>
  <si>
    <t>CB100B2.S21C.DP0275</t>
  </si>
  <si>
    <t>CB100B2.S21C.DP0276</t>
  </si>
  <si>
    <t>CB100B2.S21C.DP0277</t>
  </si>
  <si>
    <t>CB100B2.S21C.DP0278</t>
  </si>
  <si>
    <t>CB100B2.S21C.DP0279</t>
  </si>
  <si>
    <t>CB100B2.S21C.DP0280</t>
  </si>
  <si>
    <t>CB100B2.S21C.DP0281</t>
  </si>
  <si>
    <t>CB100B2.S21C.DP0282</t>
  </si>
  <si>
    <t>CB100B2.S21C.DP0283</t>
  </si>
  <si>
    <t>CB100B2.S21C.DP0284</t>
  </si>
  <si>
    <t>CB100B2.S21C.DP0285</t>
  </si>
  <si>
    <t>CB100B2.S21C.DP0286</t>
  </si>
  <si>
    <t>CB100B2.S21C.DP0287</t>
  </si>
  <si>
    <t>CB100B2.S21C.DP0288</t>
  </si>
  <si>
    <t>CB100B2.S21C.DP0289</t>
  </si>
  <si>
    <t>CB100B2.S21C.DP0290</t>
  </si>
  <si>
    <t>CB100B2.S21C.DP0291</t>
  </si>
  <si>
    <t>CB100B2.S21C.DP0292</t>
  </si>
  <si>
    <t>CB100B2.S21C.DP0293</t>
  </si>
  <si>
    <t>CB100B2.S21C.DP0294</t>
  </si>
  <si>
    <t>CB100B2.S21C.DP0295</t>
  </si>
  <si>
    <t>CB100B2.S21C.DP0296</t>
  </si>
  <si>
    <t>CB100B2.S21C.DP0297</t>
  </si>
  <si>
    <t>CB100B2.S21C.DP0298</t>
  </si>
  <si>
    <t>CB100B2.S21C.DP0299</t>
  </si>
  <si>
    <t>CB100B2.S21C.DP0300</t>
  </si>
  <si>
    <t>CB100B2.S21C.DP0301</t>
  </si>
  <si>
    <t>CB100B2.S21C.DP0302</t>
  </si>
  <si>
    <t>CB100B2.S21C.DP0303</t>
  </si>
  <si>
    <t>CB100B2.S21C.DP0304</t>
  </si>
  <si>
    <t>CB100B2.S21C.DP0305</t>
  </si>
  <si>
    <t>CB100B2.S21C.DP0306</t>
  </si>
  <si>
    <t>CB100B2.S21C.DP0307</t>
  </si>
  <si>
    <t>CB100B2.S21C.DP0308</t>
  </si>
  <si>
    <t>CB100B2.S21C.DP0309</t>
  </si>
  <si>
    <t>CB100B2.S21C.DP0310</t>
  </si>
  <si>
    <t>CB100B2.S21C.DP0311</t>
  </si>
  <si>
    <t>CB100B2.S21C.DP0312</t>
  </si>
  <si>
    <t>CB100B2.S21C.DP0313</t>
  </si>
  <si>
    <t>CB100B2.S21C.DP0314</t>
  </si>
  <si>
    <t>CB100B2.S21C.DP0315</t>
  </si>
  <si>
    <t>CB100B2.S21C.DP0316</t>
  </si>
  <si>
    <t>CB100B2.S21C.DP0317</t>
  </si>
  <si>
    <t>CB100B2.S21C.DP0318</t>
  </si>
  <si>
    <t>CB100B2.S21C.DP0319</t>
  </si>
  <si>
    <t>CB100B2.S21C.DP0320</t>
  </si>
  <si>
    <t>CB100B2.S21C.DP0321</t>
  </si>
  <si>
    <t>CB100B2.S21C.DP0322</t>
  </si>
  <si>
    <t>CB100B2.S21C.DP0323</t>
  </si>
  <si>
    <t>CB100B2.S21C.DP0324</t>
  </si>
  <si>
    <t>CB100B2.S21C.DP0325</t>
  </si>
  <si>
    <t>CB100B2.S21C.DP0326</t>
  </si>
  <si>
    <t>CB100B2.S21C.DP0327</t>
  </si>
  <si>
    <t>CB100B2.S21C.DP0328</t>
  </si>
  <si>
    <t>CB100B2.S21C.DP0329</t>
  </si>
  <si>
    <t>CB100B2.S21C.DP0330</t>
  </si>
  <si>
    <t>CB100B2.S21C.DP0331</t>
  </si>
  <si>
    <t>CB100B2.S21C.DP0332</t>
  </si>
  <si>
    <t>CB100B2.S21C.DP0333</t>
  </si>
  <si>
    <t>CB100B2.S21C.DP0334</t>
  </si>
  <si>
    <t>CB100B2.S21C.DP0335</t>
  </si>
  <si>
    <t>CB100B2.S21C.DP0336</t>
  </si>
  <si>
    <t>CB100B2.S21C.DP0337</t>
  </si>
  <si>
    <t>CB100B2.S21C.DP0338</t>
  </si>
  <si>
    <t>CB100B2.S21C.DP0339</t>
  </si>
  <si>
    <t>CB100B2.S21C.DP0340</t>
  </si>
  <si>
    <t>CB100B2.S21C.DP0341</t>
  </si>
  <si>
    <t>CB100B2.S21C.DP0342</t>
  </si>
  <si>
    <t>CB100B2.S21C.DP0343</t>
  </si>
  <si>
    <t>CB100B2.S21C.DP0344</t>
  </si>
  <si>
    <t>CB100B2.S21C.DP0345</t>
  </si>
  <si>
    <t>CB100B2.S21C.DP0346</t>
  </si>
  <si>
    <t>CB100B2.S21C.DP0347</t>
  </si>
  <si>
    <t>CB100B2.S21C.DP0348</t>
  </si>
  <si>
    <t>CB100B2.S21C.DP0349</t>
  </si>
  <si>
    <t>CB100B2.S21C.DP0350</t>
  </si>
  <si>
    <t>CB100B2.S21C.DP0351</t>
  </si>
  <si>
    <t>CB100B2.S21C.DP0352</t>
  </si>
  <si>
    <t>CB100B2.S21C.DP0353</t>
  </si>
  <si>
    <t>CB100B2.S21C.DP0354</t>
  </si>
  <si>
    <t>CB100B2.S21C.DP0355</t>
  </si>
  <si>
    <t>CB100B2.S21C.DP0356</t>
  </si>
  <si>
    <t>CB100B2.S21C.DP0357</t>
  </si>
  <si>
    <t>CB100B2.S21C.DP0358</t>
  </si>
  <si>
    <t>CB100B2.S21C.DP0359</t>
  </si>
  <si>
    <t>CB100B2.S21C.DP0360</t>
  </si>
  <si>
    <t>CB100B2.S21C.DP0361</t>
  </si>
  <si>
    <t>CB100B2.S21C.DP0362</t>
  </si>
  <si>
    <t>CB100B2.S21C.DP0363</t>
  </si>
  <si>
    <t>CB100B2.S21C.DP0364</t>
  </si>
  <si>
    <t>CB100B2.S21C.DP0365</t>
  </si>
  <si>
    <t>CB100B2.S21C.DP0366</t>
  </si>
  <si>
    <t>CB100B2.S21C.DP0367</t>
  </si>
  <si>
    <t>CB100B2.S21C.DP0368</t>
  </si>
  <si>
    <t>CB100B2.S21C.DP0369</t>
  </si>
  <si>
    <t>CB100B2.S21C.DP0370</t>
  </si>
  <si>
    <t>CB100B2.S21C.DP0371</t>
  </si>
  <si>
    <t>CB100B2.S21C.DP0372</t>
  </si>
  <si>
    <t>CB100B2.S21C.DP0373</t>
  </si>
  <si>
    <t>CB100B2.S21C.DP0374</t>
  </si>
  <si>
    <t>CB100B2.S21C.DP0375</t>
  </si>
  <si>
    <t>CB100B2.S21C.DP0376</t>
  </si>
  <si>
    <t>CB100B2.S21C.DP0377</t>
  </si>
  <si>
    <t>CB100B2.S21C.DP0378</t>
  </si>
  <si>
    <t>CB100B2.S21C.DP0379</t>
  </si>
  <si>
    <t>CB100B2.S21C.DP0380</t>
  </si>
  <si>
    <t>CB100B2.S21C.DP0381</t>
  </si>
  <si>
    <t>CB100B2.S21C.DP0382</t>
  </si>
  <si>
    <t>CB100B2.S21C.DP0383</t>
  </si>
  <si>
    <t>CB100B2.S21C.DP0384</t>
  </si>
  <si>
    <t>CB100B2.S21C.DP0385</t>
  </si>
  <si>
    <t>CB100B2.S21C.DP0386</t>
  </si>
  <si>
    <t>CB100B2.S21C.DP0387</t>
  </si>
  <si>
    <t>CB100B2.S21C.DP0388</t>
  </si>
  <si>
    <t>CB100B2.S21C.DP0389</t>
  </si>
  <si>
    <t>CB100B2.S21C.DP0390</t>
  </si>
  <si>
    <t>CB100B2.S21C.DP0391</t>
  </si>
  <si>
    <t>CB100B2.S21C.DP0392</t>
  </si>
  <si>
    <t>CB100B2.S21C.DP0393</t>
  </si>
  <si>
    <t>CB100B2.S21C.DP0394</t>
  </si>
  <si>
    <t>CB100B2.S21C.DP0395</t>
  </si>
  <si>
    <t>CB100B2.S21C.DP0396</t>
  </si>
  <si>
    <t>CB100B2.S21C.DP0397</t>
  </si>
  <si>
    <t>CB100B2.S21C.DP0398</t>
  </si>
  <si>
    <t>CB100B2.S21C.DP0399</t>
  </si>
  <si>
    <t>CB100B2.S21C.DP0400</t>
  </si>
  <si>
    <t>CB100B2.S21C.DP0401</t>
  </si>
  <si>
    <t>CB100B2.S21C.DP0402</t>
  </si>
  <si>
    <t>CB100B2.S21C.DP0403</t>
  </si>
  <si>
    <t>CB100B2.S21C.DP0404</t>
  </si>
  <si>
    <t>CB100B2.S21C.DP0405</t>
  </si>
  <si>
    <t>CB100B2.S21C.DP0406</t>
  </si>
  <si>
    <t>CB100B2.S21C.DP0407</t>
  </si>
  <si>
    <t>CB100B2.S21C.DP0408</t>
  </si>
  <si>
    <t>CB100B2.S21C.DP0409</t>
  </si>
  <si>
    <t>CB100B2.S21C.DP0410</t>
  </si>
  <si>
    <t>CB100B2.S21C.DP0411</t>
  </si>
  <si>
    <t>CB100B2.S21C.DP0412</t>
  </si>
  <si>
    <t>CB100B2.S21C.DP0413</t>
  </si>
  <si>
    <t>CB100B2.S21C.DP0414</t>
  </si>
  <si>
    <t>CB100B2.S21C.DP0415</t>
  </si>
  <si>
    <t>CB100B2.S21C.DP0416</t>
  </si>
  <si>
    <t>CB100B2.S21C.DP0417</t>
  </si>
  <si>
    <t>CB100B2.S21C.DP0418</t>
  </si>
  <si>
    <t>CB100B2.S21C.DP0419</t>
  </si>
  <si>
    <t>CB100B2.S21C.DP0420</t>
  </si>
  <si>
    <t>CB100B2.S21C.DP0421</t>
  </si>
  <si>
    <t>CB100B2.S21C.DP0422</t>
  </si>
  <si>
    <t>CB100B2.S21C.DP0423</t>
  </si>
  <si>
    <t>CB100B2.S21C.DP0424</t>
  </si>
  <si>
    <t>CB100B2.S21C.DP0425</t>
  </si>
  <si>
    <t>CB100B2.S21C.DP0426</t>
  </si>
  <si>
    <t>CB100B2.S21C.DP0427</t>
  </si>
  <si>
    <t>CB100B2.S21C.DP0428</t>
  </si>
  <si>
    <t>CB100B2.S21C.DP0429</t>
  </si>
  <si>
    <t>CB100B2.S21C.DP0430</t>
  </si>
  <si>
    <t>CB100B2.S21C.DP0431</t>
  </si>
  <si>
    <t>CB100B2.S21C.DP0432</t>
  </si>
  <si>
    <t>CB100B2.S21C.DP0433</t>
  </si>
  <si>
    <t>CB100B2.S21C.DP0434</t>
  </si>
  <si>
    <t>CB100B2.S21C.DP0435</t>
  </si>
  <si>
    <t>CB100B2.S21C.DP0436</t>
  </si>
  <si>
    <t>CB100B2.S21C.DP0437</t>
  </si>
  <si>
    <t>CB100B2.S21C.DP0438</t>
  </si>
  <si>
    <t>CB100B2.S21C.DP0439</t>
  </si>
  <si>
    <t>CB100B2.S21C.DP0440</t>
  </si>
  <si>
    <t>CB100B2.S21C.DP0441</t>
  </si>
  <si>
    <t>CB100B2.S21C.DP0442</t>
  </si>
  <si>
    <t>CB100B2.S21C.DP0443</t>
  </si>
  <si>
    <t>CB100B2.S21C.DP0444</t>
  </si>
  <si>
    <t>CB100B2.S21C.DP0445</t>
  </si>
  <si>
    <t>CB100B2.S21C.DP0446</t>
  </si>
  <si>
    <t>CB100B2.S21C.DP0447</t>
  </si>
  <si>
    <t>CB100B2.S21C.DP0448</t>
  </si>
  <si>
    <t>CB100B2.S21C.DP0449</t>
  </si>
  <si>
    <t>CB100B2.S21C.DP0450</t>
  </si>
  <si>
    <t>CB100B2.S21C.DP0451</t>
  </si>
  <si>
    <t>CB100B2.S21C.DP0452</t>
  </si>
  <si>
    <t>CB100B2.S21C.DP0453</t>
  </si>
  <si>
    <t>CB100B2.S21C.DP0454</t>
  </si>
  <si>
    <t>CB100B2.S21C.DP0455</t>
  </si>
  <si>
    <t>CB100B2.S21C.DP0456</t>
  </si>
  <si>
    <t>CB100B2.S21C.DP0457</t>
  </si>
  <si>
    <t>CB100B2.S21C.DP0458</t>
  </si>
  <si>
    <t>CB100B2.S21C.DP0459</t>
  </si>
  <si>
    <t>CB100B2.S21C.DP0460</t>
  </si>
  <si>
    <t>CB100B2.S21C.DP0461</t>
  </si>
  <si>
    <t>CB100B2.S21C.DP0462</t>
  </si>
  <si>
    <t>CB100B2.S21C.DP0463</t>
  </si>
  <si>
    <t>CB100B2.S21C.DP0464</t>
  </si>
  <si>
    <t>CB100B2.S21C.DP0465</t>
  </si>
  <si>
    <t>CB100B2.S21C.DP0466</t>
  </si>
  <si>
    <t>CB100B2.S21C.DP0467</t>
  </si>
  <si>
    <t>CB100B2.S21C.DP0468</t>
  </si>
  <si>
    <t>CB100B2.S21C.DP0469</t>
  </si>
  <si>
    <t>CB100B2.S21C.DP0470</t>
  </si>
  <si>
    <t>CB100B2.S21C.DP0471</t>
  </si>
  <si>
    <t>CB100B2.S21C.DP0472</t>
  </si>
  <si>
    <t>CB100B2.S21C.DP0473</t>
  </si>
  <si>
    <t>CB100B2.S21C.DP0474</t>
  </si>
  <si>
    <t>CB100B2.S21C.DP0475</t>
  </si>
  <si>
    <t>CB100B2.S21C.DP0476</t>
  </si>
  <si>
    <t>CB100B2.S21C.DP0477</t>
  </si>
  <si>
    <t>CB100B2.S21C.DP0478</t>
  </si>
  <si>
    <t>CB100B2.S21C.DP0479</t>
  </si>
  <si>
    <t>CB100B2.S21C.DP0480</t>
  </si>
  <si>
    <t>CB100B2.S21C.DP0481</t>
  </si>
  <si>
    <t>CB100B2.S21C.DP0482</t>
  </si>
  <si>
    <t>CB100B2.S21C.DP0483</t>
  </si>
  <si>
    <t>CB100B2.S21C.DP0484</t>
  </si>
  <si>
    <t>CB100B2.S21C.DP0485</t>
  </si>
  <si>
    <t>CB100B2.S21C.DP0486</t>
  </si>
  <si>
    <t>CB100B2.S21C.DP0487</t>
  </si>
  <si>
    <t>CB100B2.S21C.DP0488</t>
  </si>
  <si>
    <t>CB100B2.S21C.DP0489</t>
  </si>
  <si>
    <t>CB100B2.S21C.DP0490</t>
  </si>
  <si>
    <t>CB100B2.S21C.DP0491</t>
  </si>
  <si>
    <t>CB100B2.S21C.DP0492</t>
  </si>
  <si>
    <t>CB100B2.S21C.DP0493</t>
  </si>
  <si>
    <t>CB100B2.S21C.DP0494</t>
  </si>
  <si>
    <t>CB100B2.S21C.DP0495</t>
  </si>
  <si>
    <t>CB100B2.S21C.DP0496</t>
  </si>
  <si>
    <t>CB100B2.S21C.DP0497</t>
  </si>
  <si>
    <t>CB100B2.S21C.DP0498</t>
  </si>
  <si>
    <t>CB100B2.S21C.DP0499</t>
  </si>
  <si>
    <t>CB100B2.S21C.DP0500</t>
  </si>
  <si>
    <t>CB100B2.S21C.DP0501</t>
  </si>
  <si>
    <t>CB100B2.S21C.DP0502</t>
  </si>
  <si>
    <t>CB100B2.S21C.DP0503</t>
  </si>
  <si>
    <t>CB100B2.S21C.DP0504</t>
  </si>
  <si>
    <t>CB100B2.S21C.DP0505</t>
  </si>
  <si>
    <t>CB100B2.S21C.DP0506</t>
  </si>
  <si>
    <t>CB100B2.S21C.DP0507</t>
  </si>
  <si>
    <t>CB100B2.S21C.DP0508</t>
  </si>
  <si>
    <t>CB100B2.S21C.DP0509</t>
  </si>
  <si>
    <t>CB100B2.S21C.DP0510</t>
  </si>
  <si>
    <t>CB100B2.S21C.DP0511</t>
  </si>
  <si>
    <t>CB100B2.S21C.DP0512</t>
  </si>
  <si>
    <t>CB100B2.S21C.DP0513</t>
  </si>
  <si>
    <t>CB100B2.S21C.DP0514</t>
  </si>
  <si>
    <t>CB100B2.S21C.DP0515</t>
  </si>
  <si>
    <t>CB100B2.S21C.DP0516</t>
  </si>
  <si>
    <t>CB100B2.S21C.DP0517</t>
  </si>
  <si>
    <t>CB100B2.S21C.DP0518</t>
  </si>
  <si>
    <t>CB100B2.S21C.DP0519</t>
  </si>
  <si>
    <t>CB100B2.S21C.DP0520</t>
  </si>
  <si>
    <t>CB100B2.S21C.DP0521</t>
  </si>
  <si>
    <t>CB100B2.S21C.DP0522</t>
  </si>
  <si>
    <t>CB100B2.S21C.DP0523</t>
  </si>
  <si>
    <t>CB100B2.S21C.DP0524</t>
  </si>
  <si>
    <t>CB100B2.S21C.DP0525</t>
  </si>
  <si>
    <t>CB100B2.S21C.DP0526</t>
  </si>
  <si>
    <t>CB100B2.S21C.DP0527</t>
  </si>
  <si>
    <t>CB100B2.S21C.DP0528</t>
  </si>
  <si>
    <t>CB100B2.S21C.DP0529</t>
  </si>
  <si>
    <t>CB100B2.S21C.DP0530</t>
  </si>
  <si>
    <t>CB100B2.S21C.DP0531</t>
  </si>
  <si>
    <t>CB100B2.S21C.DP0532</t>
  </si>
  <si>
    <t>CB100B2.S21C.DP0533</t>
  </si>
  <si>
    <t>CB100B2.S21C.DP0534</t>
  </si>
  <si>
    <t>CB100B2.S21C.DP0535</t>
  </si>
  <si>
    <t>CB100B2.S21C.DP0536</t>
  </si>
  <si>
    <t>CB100B2.S21C.DP0537</t>
  </si>
  <si>
    <t>CB100B2.S21C.DP0538</t>
  </si>
  <si>
    <t>CB100B2.S21C.DP0539</t>
  </si>
  <si>
    <t>CB100B2.S21C.DP0540</t>
  </si>
  <si>
    <t>CB100B2.S21C.DP0541</t>
  </si>
  <si>
    <t>CB100B2.S21C.DP0542</t>
  </si>
  <si>
    <t>CB100B2.S21C.DP0543</t>
  </si>
  <si>
    <t>CB100B2.S21C.DP0544</t>
  </si>
  <si>
    <t>CB100B2.S21C.DP0545</t>
  </si>
  <si>
    <t>CB100B2.S21C.DP0546</t>
  </si>
  <si>
    <t>CB100B2.S21C.DP0547</t>
  </si>
  <si>
    <t>CB100B2.S21C.DP0548</t>
  </si>
  <si>
    <t>CB100B2.S21C.DP0549</t>
  </si>
  <si>
    <t>CB100B2.S21C.DP0550</t>
  </si>
  <si>
    <t>CB100B2.S21C.DP0551</t>
  </si>
  <si>
    <t>CB100B2.S21C.DP0552</t>
  </si>
  <si>
    <t>CB100B2.S21C.DP0553</t>
  </si>
  <si>
    <t>CB100B2.S21C.DP0554</t>
  </si>
  <si>
    <t>CB100B2.S21C.DP0555</t>
  </si>
  <si>
    <t>CB100B2.S21C.DP0556</t>
  </si>
  <si>
    <t>CB100B2.S21C.DP0557</t>
  </si>
  <si>
    <t>CB100B2.S21C.DP0558</t>
  </si>
  <si>
    <t>CB100B2.S21C.DP0559</t>
  </si>
  <si>
    <t>CB100B2.S21C.DP0560</t>
  </si>
  <si>
    <t>CB100B2.S21C.DP0561</t>
  </si>
  <si>
    <t>CB100B2.S21C.DP0562</t>
  </si>
  <si>
    <t>CB100B2.S21C.DP0563</t>
  </si>
  <si>
    <t>CB100B2.S21C.DP0564</t>
  </si>
  <si>
    <t>CB100B2.S21C.DP0565</t>
  </si>
  <si>
    <t>CB100B2.S21C.DP0566</t>
  </si>
  <si>
    <t>CB100B2.S21C.DP0567</t>
  </si>
  <si>
    <t>CB100B2.S21C.DP0568</t>
  </si>
  <si>
    <t>CB100B2.S21C.DP0569</t>
  </si>
  <si>
    <t>CB100B2.S21C.DP0570</t>
  </si>
  <si>
    <t>CB100B2.S21C.DP0571</t>
  </si>
  <si>
    <t>CB100B2.S21C.DP0572</t>
  </si>
  <si>
    <t>CB100B2.S21C.DP0573</t>
  </si>
  <si>
    <t>CB100B2.S21C.DP0574</t>
  </si>
  <si>
    <t>CB100B2.S21C.DP0575</t>
  </si>
  <si>
    <t>CB100B2.S21C.DP0576</t>
  </si>
  <si>
    <t>CB100B2.S21C.DP0577</t>
  </si>
  <si>
    <t>CB100B2.S21C.DP0578</t>
  </si>
  <si>
    <t>CB100B2.S21C.DP0579</t>
  </si>
  <si>
    <t>CB100B2.S21C.DP0580</t>
  </si>
  <si>
    <t>CB100B2.S21C.DP0581</t>
  </si>
  <si>
    <t>CB100B2.S21C.DP0582</t>
  </si>
  <si>
    <t>CB100B2.S21C.DP0583</t>
  </si>
  <si>
    <t>CB100B2.S21C.DP0584</t>
  </si>
  <si>
    <t>CB100B2.S21C.DP0585</t>
  </si>
  <si>
    <t>CB100B2.S21C.DP0586</t>
  </si>
  <si>
    <t>CB100B2.S21C.DP0587</t>
  </si>
  <si>
    <t>CB100B2.S21C.DP0588</t>
  </si>
  <si>
    <t>CB100B2.S21C.DP0589</t>
  </si>
  <si>
    <t>CB100B2.S21C.DP0590</t>
  </si>
  <si>
    <t>CB100B2.S21C.DP0591</t>
  </si>
  <si>
    <t>CB100B2.S21C.DP0592</t>
  </si>
  <si>
    <t>CB100B2.S21C.DP0593</t>
  </si>
  <si>
    <t>CB100B2.S21C.DP0594</t>
  </si>
  <si>
    <t>CB100B2.S21C.DP0595</t>
  </si>
  <si>
    <t>CB100B2.S21C.DP0596</t>
  </si>
  <si>
    <t>CB100B2.S21C.DP0597</t>
  </si>
  <si>
    <t>CB100B2.S21C.DP0598</t>
  </si>
  <si>
    <t>CB100B2.S21C.DP0599</t>
  </si>
  <si>
    <t>CB100B2.S21C.DP0600</t>
  </si>
  <si>
    <t>CB100B2.S21C.DP0601</t>
  </si>
  <si>
    <t>CB100B2.S21C.DP0602</t>
  </si>
  <si>
    <t>CB100B2.S21C.DP0603</t>
  </si>
  <si>
    <t>CB100B2.S21C.DP0604</t>
  </si>
  <si>
    <t>CB100B2.S21C.DP0605</t>
  </si>
  <si>
    <t>CB100B2.S21C.DP0606</t>
  </si>
  <si>
    <t>CB100B2.S21C.DP0607</t>
  </si>
  <si>
    <t>CB100B2.S21C.DP0608</t>
  </si>
  <si>
    <t>CB100B2.S21C.DP0609</t>
  </si>
  <si>
    <t>CB100B2.S21C.DP0610</t>
  </si>
  <si>
    <t>CB100B2.S21C.DP0611</t>
  </si>
  <si>
    <t>CB100B2.S21C.DP0612</t>
  </si>
  <si>
    <t>CB100B2.S21C.DP0613</t>
  </si>
  <si>
    <t>CB100B2.S21C.DP0614</t>
  </si>
  <si>
    <t>CB100B2.S21C.DP0615</t>
  </si>
  <si>
    <t>CB100B2.S21C.DP0616</t>
  </si>
  <si>
    <t>CB100B2.S21C.DP0617</t>
  </si>
  <si>
    <t>CB100B2.S21C.DP0618</t>
  </si>
  <si>
    <t>CB100B2.S21C.DP0619</t>
  </si>
  <si>
    <t>CB100B2.S21C.DP0620</t>
  </si>
  <si>
    <t>CB100B2.S21C.DP0621</t>
  </si>
  <si>
    <t>CB100B2.S21C.DP0622</t>
  </si>
  <si>
    <t>CB100B2.S21C.DP0623</t>
  </si>
  <si>
    <t>CB100B2.S21C.DP0624</t>
  </si>
  <si>
    <t>CB100B2.S21C.DP0625</t>
  </si>
  <si>
    <t>CB100B2.S21C.DP0626</t>
  </si>
  <si>
    <t>CB100B2.S21C.DP0627</t>
  </si>
  <si>
    <t>CB100B2.S21C.DP0628</t>
  </si>
  <si>
    <t>CB100B2.S21C.DP0629</t>
  </si>
  <si>
    <t>CB100B2.S21C.DP0630</t>
  </si>
  <si>
    <t>CB100B2.S21C.DP0631</t>
  </si>
  <si>
    <t>CB100B2.S21C.DP0632</t>
  </si>
  <si>
    <t>CB100B2.S21C.DP0633</t>
  </si>
  <si>
    <t>CB100B2.S21C.DP0634</t>
  </si>
  <si>
    <t>CB100B2.S21C.DP0635</t>
  </si>
  <si>
    <t>CB100B2.S21C.DP0636</t>
  </si>
  <si>
    <t>CB100B2.S21C.DP0637</t>
  </si>
  <si>
    <t>CB100B2.S21C.DP0638</t>
  </si>
  <si>
    <t>CB100B2.S21C.DP0639</t>
  </si>
  <si>
    <t>CB100B2.S21C.DP0640</t>
  </si>
  <si>
    <t>CB100B2.S21C.DP0641</t>
  </si>
  <si>
    <t>CB100B2.S21C.DP0642</t>
  </si>
  <si>
    <t>CB100B2.S21C.DP0643</t>
  </si>
  <si>
    <t>CB100B2.S21C.DP0644</t>
  </si>
  <si>
    <t>CB100B2.S21C.DP0645</t>
  </si>
  <si>
    <t>CB100B2.S21C.DP0646</t>
  </si>
  <si>
    <t>CB100B2.S21C.DP0647</t>
  </si>
  <si>
    <t>CB100B2.S21C.DP0648</t>
  </si>
  <si>
    <t>CB100B2.S21C.DP0649</t>
  </si>
  <si>
    <t>CB100B2.S21C.DP0650</t>
  </si>
  <si>
    <t>CB100B2.S21C.DP0651</t>
  </si>
  <si>
    <t>CB100B2.S21C.DP0652</t>
  </si>
  <si>
    <t>CB100B2.S21C.DP0653</t>
  </si>
  <si>
    <t>CB100B2.S21C.DP0654</t>
  </si>
  <si>
    <t>CB100B2.S21C.DP0655</t>
  </si>
  <si>
    <t>CB100B2.S21C.DP0656</t>
  </si>
  <si>
    <t>CB100B2.S21C.DP0657</t>
  </si>
  <si>
    <t>CB100B2.S21C.DP0658</t>
  </si>
  <si>
    <t>CB100B2.S21C.DP0659</t>
  </si>
  <si>
    <t>CB100B2.S21C.DP0660</t>
  </si>
  <si>
    <t>CB100B2.S21C.DP0661</t>
  </si>
  <si>
    <t>CB100B2.S21C.DP0662</t>
  </si>
  <si>
    <t>CB100B2.S21C.DP0663</t>
  </si>
  <si>
    <t>CB100B2.S21C.DP0664</t>
  </si>
  <si>
    <t>CB100B2.S21C.DP0665</t>
  </si>
  <si>
    <t>CB100B2.S21C.DP0666</t>
  </si>
  <si>
    <t>CB100B2.S21C.DP0667</t>
  </si>
  <si>
    <t>CB100B2.S21C.DP0668</t>
  </si>
  <si>
    <t>CB100B2.S21C.DP0669</t>
  </si>
  <si>
    <t>CB100B2.S21C.DP0670</t>
  </si>
  <si>
    <t>CB100B2.S21C.DP0671</t>
  </si>
  <si>
    <t>CB100B2.S21C.DP0672</t>
  </si>
  <si>
    <t>CB100B2.S21C.DP0673</t>
  </si>
  <si>
    <t>CB100B2.S21C.DP0674</t>
  </si>
  <si>
    <t>CB100B2.S21C.DP0675</t>
  </si>
  <si>
    <t>CB100B2.S21C.DP0676</t>
  </si>
  <si>
    <t>CB100B2.S21C.DP0677</t>
  </si>
  <si>
    <t>CB100B2.S21C.DP0678</t>
  </si>
  <si>
    <t>CB100B2.S21C.DP0679</t>
  </si>
  <si>
    <t>CB100B2.S21C.DP0680</t>
  </si>
  <si>
    <t>CB100B2.S21C.DP0681</t>
  </si>
  <si>
    <t>CB100B2.S21C.DP0682</t>
  </si>
  <si>
    <t>CB100B2.S21C.DP0683</t>
  </si>
  <si>
    <t>CB100B2.S21C.DP0684</t>
  </si>
  <si>
    <t>CB100B2.S21C.DP0685</t>
  </si>
  <si>
    <t>CB100B2.S21C.DP0686</t>
  </si>
  <si>
    <t>CB100B2.S21C.DP0687</t>
  </si>
  <si>
    <t>CB100B2.S21C.DP0688</t>
  </si>
  <si>
    <t>CB100B2.S21C.DP0689</t>
  </si>
  <si>
    <t>CB100B2.S21C.DP0690</t>
  </si>
  <si>
    <t>CB100B2.S21C.DP0691</t>
  </si>
  <si>
    <t>CB100B2.S21C.DP0692</t>
  </si>
  <si>
    <t>CB100B2.S21C.DP0693</t>
  </si>
  <si>
    <t>CB100B2.S21C.DP0694</t>
  </si>
  <si>
    <t>CB100B2.S21C.DP0695</t>
  </si>
  <si>
    <t>CB100B2.S21C.DP0696</t>
  </si>
  <si>
    <t>CB100B2.S21C.DP0697</t>
  </si>
  <si>
    <t>CB100B2.S21C.DP0698</t>
  </si>
  <si>
    <t>CB100B2.S21C.DP0699</t>
  </si>
  <si>
    <t>CB100B2.S21C.DP0700</t>
  </si>
  <si>
    <t>CB100B2.S21C.DP0701</t>
  </si>
  <si>
    <t>CB100B2.S21C.DP0702</t>
  </si>
  <si>
    <t>CB100B2.S21C.DP0703</t>
  </si>
  <si>
    <t>CB100B2.S21C.DP0704</t>
  </si>
  <si>
    <t>CB100B2.S21C.DP0705</t>
  </si>
  <si>
    <t>CB100B2.S21C.DP0706</t>
  </si>
  <si>
    <t>CB100B2.S21C.DP0707</t>
  </si>
  <si>
    <t>CB100B2.S21C.DP0708</t>
  </si>
  <si>
    <t>CB100B2.S21C.DP0709</t>
  </si>
  <si>
    <t>CB100B2.S21C.DP0710</t>
  </si>
  <si>
    <t>CB100B2.S21C.DP0711</t>
  </si>
  <si>
    <t>CB100B2.S21C.DP0712</t>
  </si>
  <si>
    <t>CB100B2.S21C.DP0713</t>
  </si>
  <si>
    <t>CB100B2.S21C.DP0714</t>
  </si>
  <si>
    <t>CB100B2.S21C.DP0715</t>
  </si>
  <si>
    <t>CB100B2.S21C.DP0716</t>
  </si>
  <si>
    <t>CB100B2.S21C.DP0717</t>
  </si>
  <si>
    <t>CB100B2.S21C.DP0718</t>
  </si>
  <si>
    <t>CB100B2.S21C.DP0719</t>
  </si>
  <si>
    <t>CB100B2.S21C.DP0720</t>
  </si>
  <si>
    <t>CB100B2.S21C.DP0721</t>
  </si>
  <si>
    <t>CB100B2.S21C.DP0722</t>
  </si>
  <si>
    <t>CB100B2.S21C.DP0723</t>
  </si>
  <si>
    <t>CB100B2.S21C.DP0724</t>
  </si>
  <si>
    <t>CB100B2.S21C.DP0725</t>
  </si>
  <si>
    <t>CB100B2.S21C.DP0726</t>
  </si>
  <si>
    <t>CB100B2.S21C.DP0727</t>
  </si>
  <si>
    <t>CB100B2.S21C.DP0728</t>
  </si>
  <si>
    <t>CB100B2.S21C.DP0729</t>
  </si>
  <si>
    <t>CB100B2.S21C.DP0730</t>
  </si>
  <si>
    <t>CB100B2.S21C.DP0731</t>
  </si>
  <si>
    <t>CB100B2.S21C.DP0732</t>
  </si>
  <si>
    <t>CB100B2.S21C.DP0733</t>
  </si>
  <si>
    <t>CB100B2.S21C.DP0734</t>
  </si>
  <si>
    <t>CB100B2.S21C.DP0735</t>
  </si>
  <si>
    <t>CB100B2.S21C.DP0736</t>
  </si>
  <si>
    <t>CB100B2.S21C.DP0737</t>
  </si>
  <si>
    <t>CB100B2.S21C.DP0738</t>
  </si>
  <si>
    <t>CB100B2.S21C.DP0739</t>
  </si>
  <si>
    <t>CB100B2.S21C.DP0740</t>
  </si>
  <si>
    <t>CB100B2.S21C.DP0741</t>
  </si>
  <si>
    <t>CB100B2.S21C.DP0742</t>
  </si>
  <si>
    <t>CB100B2.S21C.DP0743</t>
  </si>
  <si>
    <t>CB100B2.S21C.DP0744</t>
  </si>
  <si>
    <t>CB100B2.S21C.DP0745</t>
  </si>
  <si>
    <t>CB100B2.S21C.DP0746</t>
  </si>
  <si>
    <t>CB100B2.S21C.DP0747</t>
  </si>
  <si>
    <t>CB100B2.S21C.DP0748</t>
  </si>
  <si>
    <t>CB100B2.S21C.DP0749</t>
  </si>
  <si>
    <t>CB100B2.S21C.DP0750</t>
  </si>
  <si>
    <t>CB100B2.S21C.DP0751</t>
  </si>
  <si>
    <t>CB100B2.S21C.DP0752</t>
  </si>
  <si>
    <t>CB100B2.S21C.DP0753</t>
  </si>
  <si>
    <t>CB100B2.S21C.DP0754</t>
  </si>
  <si>
    <t>CB100B2.S21C.DP0755</t>
  </si>
  <si>
    <t>CB100B2.S21C.DP0756</t>
  </si>
  <si>
    <t>CB100B2.S21C.DP0757</t>
  </si>
  <si>
    <t>CB100B2.S21C.DP0758</t>
  </si>
  <si>
    <t>CB100B2.S21C.DP0759</t>
  </si>
  <si>
    <t>CB100B2.S21C.DP0760</t>
  </si>
  <si>
    <t>CB100B2.S21C.DP0761</t>
  </si>
  <si>
    <t>CB100B2.S21C.DP0762</t>
  </si>
  <si>
    <t>CB100B2.S21C.DP0763</t>
  </si>
  <si>
    <t>CB100B2.S21C.DP0764</t>
  </si>
  <si>
    <t>CB100B2.S21C.DP0765</t>
  </si>
  <si>
    <t>CB100B2.S21C.DP0766</t>
  </si>
  <si>
    <t>CB100B2.S21C.DP0767</t>
  </si>
  <si>
    <t>CB100B2.S21C.DP0768</t>
  </si>
  <si>
    <t>CB100B2.S21C.DP0769</t>
  </si>
  <si>
    <t>CB100B2.S21C.DP0770</t>
  </si>
  <si>
    <t>CB100B2.S21C.DP0771</t>
  </si>
  <si>
    <t>CB100B2.S21C.DP0772</t>
  </si>
  <si>
    <t>CB100B2.S21C.DP0773</t>
  </si>
  <si>
    <t>CB100B2.S21C.DP0774</t>
  </si>
  <si>
    <t>CB100B2.S21C.DP0775</t>
  </si>
  <si>
    <t>CB100B2.S21C.DP0776</t>
  </si>
  <si>
    <t>CB100B2.S21C.DP0777</t>
  </si>
  <si>
    <t>CB100B2.S21C.DP0778</t>
  </si>
  <si>
    <t>CB100B2.S21C.DP0779</t>
  </si>
  <si>
    <t>CB100B2.S21C.DP0780</t>
  </si>
  <si>
    <t>CB100B2.S21C.DP0781</t>
  </si>
  <si>
    <t>CB100B2.S21C.DP0782</t>
  </si>
  <si>
    <t>CB100B2.S21C.DP0783</t>
  </si>
  <si>
    <t>CB100B2.S21C.DP0784</t>
  </si>
  <si>
    <t>CB100B2.S21C.DP0785</t>
  </si>
  <si>
    <t>CB100B2.S21C.DP0786</t>
  </si>
  <si>
    <t>CB100B2.S21C.DP0787</t>
  </si>
  <si>
    <t>CB100B2.S21C.DP0788</t>
  </si>
  <si>
    <t>CB100B2.S21C.DP0789</t>
  </si>
  <si>
    <t>CB100B2.S21C.DP0790</t>
  </si>
  <si>
    <t>CB100B2.S21C.DP0791</t>
  </si>
  <si>
    <t>CB100B2.S21C.DP0792</t>
  </si>
  <si>
    <t>CB100B2.S21C.DP0793</t>
  </si>
  <si>
    <t>CB100B2.S21C.DP0794</t>
  </si>
  <si>
    <t>CB100B2.S21C.DP0795</t>
  </si>
  <si>
    <t>CB100B2.S21C.DP0796</t>
  </si>
  <si>
    <t>CB100B2.S21C.DP0797</t>
  </si>
  <si>
    <t>CB100B2.S21C.DP0798</t>
  </si>
  <si>
    <t>CB100B2.S21C.DP0799</t>
  </si>
  <si>
    <t>CB100B2.S21C.DP0800</t>
  </si>
  <si>
    <t>CB100B2.S21C.DP0801</t>
  </si>
  <si>
    <t>CB100B2.S21C.DP0802</t>
  </si>
  <si>
    <t>CB100B2.S21C.DP0803</t>
  </si>
  <si>
    <t>CB100B2.S21C.DP0804</t>
  </si>
  <si>
    <t>CB100B2.S21C.DP0805</t>
  </si>
  <si>
    <t>CB100B2.S21C.DP0806</t>
  </si>
  <si>
    <t>CB100B2.S21C.DP0807</t>
  </si>
  <si>
    <t>CB100B2.S21C.DP0808</t>
  </si>
  <si>
    <t>CB100B2.S21C.DP0809</t>
  </si>
  <si>
    <t>CB100B2.S21C.DP0810</t>
  </si>
  <si>
    <t>CB100B2.S21D.DP0001</t>
  </si>
  <si>
    <t>CB100B2.S21D.DP0002</t>
  </si>
  <si>
    <t>CB100B2.S21D.DP0003</t>
  </si>
  <si>
    <t>CB100B2.S21D.DP0004</t>
  </si>
  <si>
    <t>CB100B2.S21D.DP0005</t>
  </si>
  <si>
    <t>CB100B2.S21D.DP0006</t>
  </si>
  <si>
    <t>CB100B2.S21D.DP0007</t>
  </si>
  <si>
    <t>CB100B2.S21D.DP0008</t>
  </si>
  <si>
    <t>CB100B2.S21D.DP0009</t>
  </si>
  <si>
    <t>CB100B2.S21D.DP0010</t>
  </si>
  <si>
    <t>CB100B2.S21D.DP0011</t>
  </si>
  <si>
    <t>CB100B2.S21D.DP0012</t>
  </si>
  <si>
    <t>CB100B2.S21D.DP0013</t>
  </si>
  <si>
    <t>CB100B2.S21D.DP0014</t>
  </si>
  <si>
    <t>CB100B2.S21D.DP0015</t>
  </si>
  <si>
    <t>CB100B2.S21D.DP0016</t>
  </si>
  <si>
    <t>CB100B2.S21D.DP0017</t>
  </si>
  <si>
    <t>CB100B2.S21D.DP0018</t>
  </si>
  <si>
    <t>CB100B2.S21D.DP0019</t>
  </si>
  <si>
    <t>CB100B2.S21D.DP0020</t>
  </si>
  <si>
    <t>CB100B2.S21D.DP0021</t>
  </si>
  <si>
    <t>CB100B2.S21D.DP0022</t>
  </si>
  <si>
    <t>CB100B2.S21E.DP0001</t>
  </si>
  <si>
    <t>CB100B2.S21E.DP0002</t>
  </si>
  <si>
    <t>CB100B2.S21E.DP0003</t>
  </si>
  <si>
    <t>CB100B2.S21E.DP0004</t>
  </si>
  <si>
    <t>CB100B2.S21E.DP0005</t>
  </si>
  <si>
    <t>CB100B2.S21E.DP0006</t>
  </si>
  <si>
    <t>CB100B2.S21E.DP0007</t>
  </si>
  <si>
    <t>CB100B2.S21E.DP0008</t>
  </si>
  <si>
    <t>CB100B2.S21E.DP0009</t>
  </si>
  <si>
    <t>CB100B2.S21E.DP0010</t>
  </si>
  <si>
    <t>CB100B2.S21E.DP0011</t>
  </si>
  <si>
    <t>CB100B2.S21E.DP0012</t>
  </si>
  <si>
    <t>CB100B2.S21E.DP0013</t>
  </si>
  <si>
    <t>CB100B2.S21E.DP0014</t>
  </si>
  <si>
    <t>CB100B2.S21E.DP0015</t>
  </si>
  <si>
    <t>CB100B2.S21E.DP0016</t>
  </si>
  <si>
    <t>CB100B2.S21E.DP0017</t>
  </si>
  <si>
    <t>CB100B2.S21E.DP0018</t>
  </si>
  <si>
    <t>CB100B2.S21E.DP0019</t>
  </si>
  <si>
    <t>CB100B2.S21E.DP0020</t>
  </si>
  <si>
    <t>CB100B2.S21E.DP0021</t>
  </si>
  <si>
    <t>CB100B2.S21E.DP0022</t>
  </si>
  <si>
    <t>CB100B2.S21E.DP0023</t>
  </si>
  <si>
    <t>CB100B2.S21E.DP0024</t>
  </si>
  <si>
    <t>CB100B2.S21E.DP0025</t>
  </si>
  <si>
    <t>CB100B2.S21E.DP0026</t>
  </si>
  <si>
    <t>CB100B2.S21E.DP0027</t>
  </si>
  <si>
    <t>CB100B2.S21E.DP0028</t>
  </si>
  <si>
    <t>CB100B2.S21E.DP0029</t>
  </si>
  <si>
    <t>CB100B2.S21E.DP0030</t>
  </si>
  <si>
    <t>CB100B2.S21E.DP0031</t>
  </si>
  <si>
    <t>CB100B2.S21E.DP0032</t>
  </si>
  <si>
    <t>CB100B2.S21E.DP0033</t>
  </si>
  <si>
    <t>CB100B2.S21E.DP0034</t>
  </si>
  <si>
    <t>CB100B2.S21E.DP0035</t>
  </si>
  <si>
    <t>CB100B2.S21E.DP0036</t>
  </si>
  <si>
    <t>CB100B2.S21E.DP0037</t>
  </si>
  <si>
    <t>CB100B2.S21E.DP0038</t>
  </si>
  <si>
    <t>CB100B2.S21E.DP0039</t>
  </si>
  <si>
    <t>CB100B2.S21E.DP0040</t>
  </si>
  <si>
    <t>CB100B2.S21E.DP0041</t>
  </si>
  <si>
    <t>CB100B2.S21E.DP0042</t>
  </si>
  <si>
    <t>CB100B2.S21E.DP0043</t>
  </si>
  <si>
    <t>CB100B2.S21E.DP0044</t>
  </si>
  <si>
    <t>CB100B2.S21E.DP0045</t>
  </si>
  <si>
    <t>CB100B2.S21E.DP0046</t>
  </si>
  <si>
    <t>CB100B2.S21E.DP0047</t>
  </si>
  <si>
    <t>CB100B2.S21E.DP0048</t>
  </si>
  <si>
    <t>CB100B2.S21E.DP0049</t>
  </si>
  <si>
    <t>CB100B2.S21E.DP0050</t>
  </si>
  <si>
    <t>CB100B2.S22.DP0001</t>
  </si>
  <si>
    <t>CB100B2.S22.DP0002</t>
  </si>
  <si>
    <t>CB100B2.S22.DP0003</t>
  </si>
  <si>
    <t>CB100B2.S22.DP0004</t>
  </si>
  <si>
    <t>CB100B2.S22.DP0005</t>
  </si>
  <si>
    <t>CB100B2.S22.DP0006</t>
  </si>
  <si>
    <t>CB100B2.S22.DP0007</t>
  </si>
  <si>
    <t>CB100B2.S22.DP0008</t>
  </si>
  <si>
    <t>CB100B2.S22.DP0009</t>
  </si>
  <si>
    <t>CB100B2.S22.DP0010</t>
  </si>
  <si>
    <t>CB100B2.S22.DP0011</t>
  </si>
  <si>
    <t>CB100B2.S22.DP0012</t>
  </si>
  <si>
    <t>CB100B2.S22.DP0013</t>
  </si>
  <si>
    <t>CB100B2.S22.DP0014</t>
  </si>
  <si>
    <t>CB100B2.S22.DP0015</t>
  </si>
  <si>
    <t>CB100B2.S22.DP0016</t>
  </si>
  <si>
    <t>CB100B2.S22.DP0017</t>
  </si>
  <si>
    <t>CB100B2.S22.DP0018</t>
  </si>
  <si>
    <t>CB100B2.S22.DP0019</t>
  </si>
  <si>
    <t>CB100B2.S22.DP0020</t>
  </si>
  <si>
    <t>CB100B2.S22.DP0021</t>
  </si>
  <si>
    <t>CB100B2.S22.DP0022</t>
  </si>
  <si>
    <t>CB100B2.S22.DP0023</t>
  </si>
  <si>
    <t>CB100B2.S22.DP0024</t>
  </si>
  <si>
    <t>CB100B2.S22.DP0025</t>
  </si>
  <si>
    <t>CB100B2.S22.DP0026</t>
  </si>
  <si>
    <t>CB100B2.S22.DP0027</t>
  </si>
  <si>
    <t>CB100B2.S22.DP0028</t>
  </si>
  <si>
    <t>CB100B2.S22.DP0029</t>
  </si>
  <si>
    <t>CB100B2.S22.DP0030</t>
  </si>
  <si>
    <t>CB100B2.S22.DP0031</t>
  </si>
  <si>
    <t>CB100B2.S22.DP0032</t>
  </si>
  <si>
    <t>CB100B2.S22.DP0033</t>
  </si>
  <si>
    <t>CB100B2.S22.DP0034</t>
  </si>
  <si>
    <t>CB100B2.S22.DP0035</t>
  </si>
  <si>
    <t>CB100B2.S22.DP0036</t>
  </si>
  <si>
    <t>CB100B2.S22.DP0037</t>
  </si>
  <si>
    <t>CB100B2.S22.DP0038</t>
  </si>
  <si>
    <t>CB100B2.S22.DP0039</t>
  </si>
  <si>
    <t>CB100B2.S22.DP0040</t>
  </si>
  <si>
    <t>CB100B2.S22.DP0041</t>
  </si>
  <si>
    <t>CB100B2.S22.DP0042</t>
  </si>
  <si>
    <t>CB100B2.S22.DP0043</t>
  </si>
  <si>
    <t>CB100B2.S22.DP0044</t>
  </si>
  <si>
    <t>CB100B2.S22.DP0045</t>
  </si>
  <si>
    <t>CB100B2.S22.DP0046</t>
  </si>
  <si>
    <t>CB100B2.S22.DP0047</t>
  </si>
  <si>
    <t>CB100B2.S22.DP0048</t>
  </si>
  <si>
    <t>CB100B2.S22.DP0049</t>
  </si>
  <si>
    <t>CB100B2.S22.DP0050</t>
  </si>
  <si>
    <t>CB100B2.S22.DP0051</t>
  </si>
  <si>
    <t>CB100B2.S22.DP0052</t>
  </si>
  <si>
    <t>CB100B2.S22.DP0053</t>
  </si>
  <si>
    <t>CB100B2.S22.DP0054</t>
  </si>
  <si>
    <t>CB100B2.S22.DP0055</t>
  </si>
  <si>
    <t>CB100B2.S22.DP0056</t>
  </si>
  <si>
    <t>CB100B2.S22.DP0057</t>
  </si>
  <si>
    <t>CB100B2.S22.DP0058</t>
  </si>
  <si>
    <t>CB100B2.S22.DP0059</t>
  </si>
  <si>
    <t>CB100B2.S22.DP0060</t>
  </si>
  <si>
    <t>CB100B2.S22.DP0061</t>
  </si>
  <si>
    <t>CB100B2.S22.DP0062</t>
  </si>
  <si>
    <t>CB100B2.S22.DP0063</t>
  </si>
  <si>
    <t>CB100B2.S22.DP0064</t>
  </si>
  <si>
    <t>CB100B2.S23.DP0001</t>
  </si>
  <si>
    <t>CB100B2.S23.DP0002</t>
  </si>
  <si>
    <t>CB100B2.S23.DP0003</t>
  </si>
  <si>
    <t>CB100B2.S23.DP0004</t>
  </si>
  <si>
    <t>CB100B2.S23.DP0005</t>
  </si>
  <si>
    <t>CB100B2.S23.DP0006</t>
  </si>
  <si>
    <t>CB100B2.S23.DP0007</t>
  </si>
  <si>
    <t>CB100B2.S23.DP0008</t>
  </si>
  <si>
    <t>CB100B2.S23.DP0009</t>
  </si>
  <si>
    <t>CB100B2.S23.DP0010</t>
  </si>
  <si>
    <t>CB100B2.S23.DP0011</t>
  </si>
  <si>
    <t>CB100B2.S23.DP0012</t>
  </si>
  <si>
    <t>CB100B2.S23.DP0013</t>
  </si>
  <si>
    <t>CB100B2.S23.DP0014</t>
  </si>
  <si>
    <t>CB100B2.S23.DP0015</t>
  </si>
  <si>
    <t>CB100B2.S23.DP0016</t>
  </si>
  <si>
    <t>CB100B2.S23.DP0017</t>
  </si>
  <si>
    <t>CB100B2.S23.DP0018</t>
  </si>
  <si>
    <t>CB100B2.S23.DP0019</t>
  </si>
  <si>
    <t>CB100B2.S23.DP0020</t>
  </si>
  <si>
    <t>CB100B2.S23.DP0021</t>
  </si>
  <si>
    <t>CB100B2.S23.DP0022</t>
  </si>
  <si>
    <t>CB100B2.S23.DP0023</t>
  </si>
  <si>
    <t>CB100B2.S23.DP0024</t>
  </si>
  <si>
    <t>CB100B2.S23.DP0025</t>
  </si>
  <si>
    <t>CB100B2.S23.DP0026</t>
  </si>
  <si>
    <t>CB100B2.S23.DP0027</t>
  </si>
  <si>
    <t>CB100B2.S23.DP0028</t>
  </si>
  <si>
    <t>CB100B2.S23.DP0029</t>
  </si>
  <si>
    <t>CB100B2.S23.DP0030</t>
  </si>
  <si>
    <t>CB100B2.S23.DP0031</t>
  </si>
  <si>
    <t>CB100B2.S23.DP0032</t>
  </si>
  <si>
    <t>CB100B2.S23.DP0033</t>
  </si>
  <si>
    <t>CB100B2.S23.DP0034</t>
  </si>
  <si>
    <t>CB100B2.S23.DP0035</t>
  </si>
  <si>
    <t>CB100B2.S23.DP0036</t>
  </si>
  <si>
    <t>CB100B2.S23.DP0037</t>
  </si>
  <si>
    <t>CB100B2.S23.DP0038</t>
  </si>
  <si>
    <t>CB100B2.S23.DP0039</t>
  </si>
  <si>
    <t>CB100B2.S23.DP0040</t>
  </si>
  <si>
    <t>CB100B2.S23.DP0041</t>
  </si>
  <si>
    <t>CB100B2.S23.DP0042</t>
  </si>
  <si>
    <t>CB100B2.S23.DP0043</t>
  </si>
  <si>
    <t>CB100B2.S23.DP0044</t>
  </si>
  <si>
    <t>CB100B2.S23.DP0045</t>
  </si>
  <si>
    <t>CB100B2.S23.DP0046</t>
  </si>
  <si>
    <t>CB100B2.S23.DP0047</t>
  </si>
  <si>
    <t>CB100B2.S23.DP0048</t>
  </si>
  <si>
    <t>CB100B2.S23.DP0049</t>
  </si>
  <si>
    <t>CB100B2.S23.DP0050</t>
  </si>
  <si>
    <t>CB100B2.S23.DP0051</t>
  </si>
  <si>
    <t>CB100B2.S23.DP0052</t>
  </si>
  <si>
    <t>CB100B2.S23.DP0053</t>
  </si>
  <si>
    <t>CB100B2.S23.DP0054</t>
  </si>
  <si>
    <t>CB100B2.S23.DP0055</t>
  </si>
  <si>
    <t>CB100B2.S23.DP0056</t>
  </si>
  <si>
    <t>CB100B2.S23.DP0057</t>
  </si>
  <si>
    <t>CB100B2.S23.DP0058</t>
  </si>
  <si>
    <t>CB100B2.S23.DP0059</t>
  </si>
  <si>
    <t>CB100B2.S23.DP0060</t>
  </si>
  <si>
    <t>CB100B2.S23.DP0061</t>
  </si>
  <si>
    <t>CB100B2.S23.DP0062</t>
  </si>
  <si>
    <t>CB100B2.S23.DP0063</t>
  </si>
  <si>
    <t>CB100B2.S23.DP0064</t>
  </si>
  <si>
    <t>CB100B2.S23.DP0065</t>
  </si>
  <si>
    <t>CB100B2.S23.DP0066</t>
  </si>
  <si>
    <t>CB100B2.S23.DP0067</t>
  </si>
  <si>
    <t>CB100B2.S23.DP0068</t>
  </si>
  <si>
    <t>CB100B2.S23.DP0069</t>
  </si>
  <si>
    <t>CB100B2.S23.DP0070</t>
  </si>
  <si>
    <t>CB100B2.S23.DP0071</t>
  </si>
  <si>
    <t>CB100B2.S23.DP0072</t>
  </si>
  <si>
    <t>CB100B2.S23.DP0073</t>
  </si>
  <si>
    <t>CB100B2.S23.DP0074</t>
  </si>
  <si>
    <t>CB100B2.S23.DP0075</t>
  </si>
  <si>
    <t>CB100B2.S23.DP0076</t>
  </si>
  <si>
    <t>CB100B2.S23.DP0077</t>
  </si>
  <si>
    <t>CB100B2.S23.DP0078</t>
  </si>
  <si>
    <t>CB100B2.S23.DP0079</t>
  </si>
  <si>
    <t>CB100B2.S23.DP0080</t>
  </si>
  <si>
    <t>CB100B2.S23.DP0081</t>
  </si>
  <si>
    <t>CB100B2.S23.DP0082</t>
  </si>
  <si>
    <t>CB100B2.S23.DP0083</t>
  </si>
  <si>
    <t>CB100B2.S23.DP0084</t>
  </si>
  <si>
    <t>CB100B2.S23.DP0085</t>
  </si>
  <si>
    <t>CB100B2.S23.DP0086</t>
  </si>
  <si>
    <t>CB100B2.S23.DP0087</t>
  </si>
  <si>
    <t>CB100B2.S23.DP0088</t>
  </si>
  <si>
    <t>CB100B2.S23.DP0089</t>
  </si>
  <si>
    <t>CB100B2.S23.DP0090</t>
  </si>
  <si>
    <t>CB100B2.S23.DP0091</t>
  </si>
  <si>
    <t>CB100B2.S23.DP0092</t>
  </si>
  <si>
    <t>CB100B2.S23.DP0093</t>
  </si>
  <si>
    <t>CB100B2.S23.DP0094</t>
  </si>
  <si>
    <t>CB100B2.S23.DP0095</t>
  </si>
  <si>
    <t>CB100B2.S23.DP0096</t>
  </si>
  <si>
    <t>CB100B2.S23.DP0097</t>
  </si>
  <si>
    <t>CB100B2.S23.DP0098</t>
  </si>
  <si>
    <t>CB100B2.S23.DP0099</t>
  </si>
  <si>
    <t>CB100B2.S23.DP0100</t>
  </si>
  <si>
    <t>CB100B2.S23.DP0101</t>
  </si>
  <si>
    <t>CB100B2.S23.DP0102</t>
  </si>
  <si>
    <t>CB100B2.S23.DP0103</t>
  </si>
  <si>
    <t>CB100B2.S23.DP0104</t>
  </si>
  <si>
    <t>CB100B2.S24.DP0001</t>
  </si>
  <si>
    <t>CB100B2.S24.DP0002</t>
  </si>
  <si>
    <t>CB100B2.S24.DP0003</t>
  </si>
  <si>
    <t>CB100B2.S24.DP0004</t>
  </si>
  <si>
    <t>CB100B2.S24.DP0005</t>
  </si>
  <si>
    <t>CB100B2.S24.DP0006</t>
  </si>
  <si>
    <t>CB100B2.S24.DP0007</t>
  </si>
  <si>
    <t>CB100B2.S24.DP0008</t>
  </si>
  <si>
    <t>CB100B2.S24.DP0009</t>
  </si>
  <si>
    <t>CB100B2.S24.DP0010</t>
  </si>
  <si>
    <t>CB100B2.S24.DP0011</t>
  </si>
  <si>
    <t>CB100B2.S24.DP0012</t>
  </si>
  <si>
    <t>CB100B2.S24.DP0013</t>
  </si>
  <si>
    <t>CB100B2.S24.DP0014</t>
  </si>
  <si>
    <t>CB100B2.S24.DP0015</t>
  </si>
  <si>
    <t>CB100B2.S24.DP0016</t>
  </si>
  <si>
    <t>CB100B2.S24.DP0017</t>
  </si>
  <si>
    <t>CB100B2.S24.DP0018</t>
  </si>
  <si>
    <t>CB100B2.S24.DP0019</t>
  </si>
  <si>
    <t>CB100B2.S24.DP0020</t>
  </si>
  <si>
    <t>CB100B2.S24.DP0021</t>
  </si>
  <si>
    <t>CB100B2.S24.DP0022</t>
  </si>
  <si>
    <t>CB100B2.S24.DP0023</t>
  </si>
  <si>
    <t>CB100B2.S24.DP0024</t>
  </si>
  <si>
    <t>CB100B2.S24.DP0025</t>
  </si>
  <si>
    <t>CB100B2.S24.DP0026</t>
  </si>
  <si>
    <t>CB100B2.S24.DP0027</t>
  </si>
  <si>
    <t>CB100B2.S24.DP0028</t>
  </si>
  <si>
    <t>CB100B2.S24.DP0029</t>
  </si>
  <si>
    <t>CB100B2.S24.DP0030</t>
  </si>
  <si>
    <t>CB100B2.S24.DP0031</t>
  </si>
  <si>
    <t>CB100B2.S24.DP0032</t>
  </si>
  <si>
    <t>CB100B2.S24.DP0033</t>
  </si>
  <si>
    <t>CB100B2.S24.DP0034</t>
  </si>
  <si>
    <t>CB100B2.S24.DP0035</t>
  </si>
  <si>
    <t>CB100B2.S24.DP0036</t>
  </si>
  <si>
    <t>CB100B2.S24.DP0037</t>
  </si>
  <si>
    <t>CB100B2.S24.DP0038</t>
  </si>
  <si>
    <t>CB100B2.S24.DP0039</t>
  </si>
  <si>
    <t>CB100B2.S24.DP0040</t>
  </si>
  <si>
    <t>CB100B2.S24.DP0041</t>
  </si>
  <si>
    <t>CB100B2.S24.DP0042</t>
  </si>
  <si>
    <t>CB100B2.S24.DP0043</t>
  </si>
  <si>
    <t>CB100B2.S24.DP0044</t>
  </si>
  <si>
    <t>CB100B2.S24.DP0045</t>
  </si>
  <si>
    <t>CB100B2.S24.DP0046</t>
  </si>
  <si>
    <t>CB100B2.S24.DP0047</t>
  </si>
  <si>
    <t>CB100B2.S24.DP0048</t>
  </si>
  <si>
    <t>CB100B2.S24.DP0049</t>
  </si>
  <si>
    <t>CB100B2.S24.DP0050</t>
  </si>
  <si>
    <t>CB100B2.S24.DP0051</t>
  </si>
  <si>
    <t>CB100B2.S24.DP0052</t>
  </si>
  <si>
    <t>CB100B2.S24.DP0053</t>
  </si>
  <si>
    <t>CB100B2.S24.DP0054</t>
  </si>
  <si>
    <t>CB100B2.S24.DP0055</t>
  </si>
  <si>
    <t>CB100B2.S24.DP0056</t>
  </si>
  <si>
    <t>CB100B2.S24.DP0057</t>
  </si>
  <si>
    <t>CB100B2.S24.DP0058</t>
  </si>
  <si>
    <t>CB100B2.S24.DP0059</t>
  </si>
  <si>
    <t>CB100B2.S24.DP0060</t>
  </si>
  <si>
    <t>CB100B2.S24.DP0061</t>
  </si>
  <si>
    <t>CB100B2.S24.DP0062</t>
  </si>
  <si>
    <t>CB100B2.S24.DP0063</t>
  </si>
  <si>
    <t>CB100B2.S24.DP0064</t>
  </si>
  <si>
    <t>CB100B2.S24.DP0065</t>
  </si>
  <si>
    <t>CB100B2.S24.DP0066</t>
  </si>
  <si>
    <t>CB100B2.S24.DP0067</t>
  </si>
  <si>
    <t>CB100B2.S24.DP0068</t>
  </si>
  <si>
    <t>CB100B2.S24.DP0069</t>
  </si>
  <si>
    <t>CB100B2.S24.DP0070</t>
  </si>
  <si>
    <t>CB100B2.S24.DP0071</t>
  </si>
  <si>
    <t>CB100B2.S24.DP0072</t>
  </si>
  <si>
    <t>CB100B2.S24.DP0073</t>
  </si>
  <si>
    <t>CB100B2.S24.DP0074</t>
  </si>
  <si>
    <t>CB100B2.S24.DP0075</t>
  </si>
  <si>
    <t>CB100B2.S24.DP0076</t>
  </si>
  <si>
    <t>CB100B2.S24.DP0077</t>
  </si>
  <si>
    <t>CB100B2.S24.DP0078</t>
  </si>
  <si>
    <t>CB100B2.S24.DP0079</t>
  </si>
  <si>
    <t>CB100B2.S24.DP0080</t>
  </si>
  <si>
    <t>CB100B2.S24.DP0081</t>
  </si>
  <si>
    <t>CB100B2.S24.DP0082</t>
  </si>
  <si>
    <t>CB100B2.S24.DP0083</t>
  </si>
  <si>
    <t>CB100B2.S24.DP0084</t>
  </si>
  <si>
    <t>CB100B2.S24.DP0085</t>
  </si>
  <si>
    <t>CB100B2.S24.DP0086</t>
  </si>
  <si>
    <t>CB100B2.S24.DP0087</t>
  </si>
  <si>
    <t>CB100B2.S24.DP0088</t>
  </si>
  <si>
    <t>CB100B2.S24.DP0089</t>
  </si>
  <si>
    <t>CB100B2.S24.DP0090</t>
  </si>
  <si>
    <t>CB100B2.S24.DP0091</t>
  </si>
  <si>
    <t>CB100B2.S24.DP0092</t>
  </si>
  <si>
    <t>CB100B2.S24.DP0093</t>
  </si>
  <si>
    <t>CB100B2.S24.DP0094</t>
  </si>
  <si>
    <t>CB100B2.S24.DP0095</t>
  </si>
  <si>
    <t>CB100B2.S24.DP0096</t>
  </si>
  <si>
    <t>CB100B2.S24.DP0097</t>
  </si>
  <si>
    <t>CB100B2.S24.DP0098</t>
  </si>
  <si>
    <t>CB100B2.S24.DP0099</t>
  </si>
  <si>
    <t>CB100B2.S24.DP0100</t>
  </si>
  <si>
    <t>CB100B2.S24.DP0101</t>
  </si>
  <si>
    <t>CB100B2.S24.DP0102</t>
  </si>
  <si>
    <t>CB100B2.S24.DP0103</t>
  </si>
  <si>
    <t>CB100B2.S24.DP0104</t>
  </si>
  <si>
    <t>CB100B2.S24.DP0105</t>
  </si>
  <si>
    <t>CB100B2.S24.DP0106</t>
  </si>
  <si>
    <t>CB100B2.S24.DP0107</t>
  </si>
  <si>
    <t>CB100B2.S24.DP0108</t>
  </si>
  <si>
    <t>CB100B2.S24.DP0109</t>
  </si>
  <si>
    <t>CB100B2.S24.DP0110</t>
  </si>
  <si>
    <t>CB100B2.S24.DP0111</t>
  </si>
  <si>
    <t>CB100B2.S24.DP0112</t>
  </si>
  <si>
    <t>CB100B2.S24.DP0113</t>
  </si>
  <si>
    <t>CB100B2.S24.DP0114</t>
  </si>
  <si>
    <t>CB100B2.S24.DP0115</t>
  </si>
  <si>
    <t>CB100B2.S24.DP0116</t>
  </si>
  <si>
    <t>CB100B2.S24.DP0117</t>
  </si>
  <si>
    <t>S06.DP0002+S06.DP0003+S06.DP0004+S06.DP0005=S06.DP0006</t>
  </si>
  <si>
    <t>S06.DP0008+S06.DP0009+S06.DP0010+S06.DP0011=S06.DP0012</t>
  </si>
  <si>
    <t>S06.DP0013+S06.DP0018+S06.DP0023=S06.DP0029</t>
  </si>
  <si>
    <t>S05.DP0411=S02.DP0001</t>
  </si>
  <si>
    <t>S06.DP0221=S02.DP0002</t>
  </si>
  <si>
    <t>S07.DP0221=S02.DP0003</t>
  </si>
  <si>
    <t>S08.DP0208=S02.DP0004</t>
  </si>
  <si>
    <t>S08A.DP0208=S02.DP0005</t>
  </si>
  <si>
    <t>S09.DP0208=S02.DP0006</t>
  </si>
  <si>
    <t>S09A.DP0208=S02.DP0007</t>
  </si>
  <si>
    <t>S11.DP0084=S02.DP0009</t>
  </si>
  <si>
    <t>S12.DP0127=S02.DP0010</t>
  </si>
  <si>
    <t>S13.DP0208=S02.DP0011</t>
  </si>
  <si>
    <t>**</t>
  </si>
  <si>
    <t>S09A.DP0108*0%=S09A.DP0114</t>
  </si>
  <si>
    <t>S17.DP0027+S17.DP0036=S17.DP0037</t>
  </si>
  <si>
    <t>S17.DP0001+S17.DP0002+S17.DP0003+S17.DP0004+S17.DP0005+S17.DP0006+S17.DP0007+S17.DP0008+S17.DP0009+S17.DP0010+S17.DP0011+S17.DP0013+S17.DP0014+S17.DP0015=S17.DP0016</t>
  </si>
  <si>
    <t>S17.DP0017+S17.DP0018+S17.DP0019+S17.DP0020+S17.DP0021+S17.DP0022+S17.DP0023+S17.DP0024+S17.DP0026=S17.DP0027</t>
  </si>
  <si>
    <t>Validate the RWA for other investments (including non-consolidated investment participation in other companies)</t>
  </si>
  <si>
    <t>Validate the RWA for quoted shares/stocks</t>
  </si>
  <si>
    <t>greater between S22.DP0062 or 0 = S22.DP0063</t>
  </si>
  <si>
    <t>S23.DP0001=S05.DP0410</t>
  </si>
  <si>
    <t>S23.DP0004=S08.DP0207</t>
  </si>
  <si>
    <t>S23.DP0005=S08A.DP0207</t>
  </si>
  <si>
    <t>S23.DP0006=S09.DP0207</t>
  </si>
  <si>
    <t>S23.DP0007=S09A.DP0207</t>
  </si>
  <si>
    <t>S23.DP0008=S10.DP0103</t>
  </si>
  <si>
    <t>S23.DP0009=S11.DP0083</t>
  </si>
  <si>
    <t>S23.DP0010=S12.DP0126</t>
  </si>
  <si>
    <t>S23.DP0011=S13.DP0207</t>
  </si>
  <si>
    <t>S23.DP0008-(S23.DP0021+S23.DP0034+S23.DP0047+S23.DP0060+S23.DP0073+S23.DP0086)=S23.DP0099</t>
  </si>
  <si>
    <t>S05.DP0011=S24.DP0001</t>
  </si>
  <si>
    <t>S06.DP0006=S24.DP0002</t>
  </si>
  <si>
    <t>S07.DP0006=S24.DP0003</t>
  </si>
  <si>
    <t>S24.DP0001+S24.DP0002+S24.DP0003+S24.DP0004+S24.DP0005+S24.DP0006+S24.DP0007+S24.DP0008+S24.DP0009+S24.DP0010+S24.DP0011+S24.DP0012+S24.DP0013+S24.DP0014=S24.DP0015</t>
  </si>
  <si>
    <t>S07.DP0092=S24.DP0020</t>
  </si>
  <si>
    <t>S08.DP0086=S24.DP0021</t>
  </si>
  <si>
    <t>S08A.DP0086=S24.DP0022</t>
  </si>
  <si>
    <t>S09.DP0086=S24.DP0023</t>
  </si>
  <si>
    <t>S09A.DP0086=S24.DP0024</t>
  </si>
  <si>
    <t>S13.DP0086=S24.DP0025</t>
  </si>
  <si>
    <t>S24.DP0018+S24.DP0019+S24.DP0020+S24.DP0021+S24.DP0022+S24.DP0023+S24.DP0024 + S24.DP0025 = S24.DP0026</t>
  </si>
  <si>
    <t xml:space="preserve"> S24.DP0029+S24.DP0030+S24.DP0031+S24.DP0032+S24.DP0033+S24.DP0034+S24.DP0035+S24.DP0036+S24.DP0037+S24.DP0038+S24.DP0039+S24.DP0040 + S24.DP0041 + S24.DP0042 = S24.DP0043</t>
  </si>
  <si>
    <t>S24.DP0046+S24.DP0047+S24.DP0048+S24.DP0049+S24.DP0050+S24.DP0051+S24.DP0052+S24.DP0053+S24.DP0054+S24.DP0055+S24.DP0056 +S24.DP0057 +S24.DP0058+S24.DP0059 = S24.DP0060</t>
  </si>
  <si>
    <t>Validate subtotal of the exposure before CRM, net of specific provision and partial write-offs</t>
  </si>
  <si>
    <t>Validate the total assets subject to credit risk exposure before CRM, net of specific provision and partial write-offs</t>
  </si>
  <si>
    <t>Validate the total exposure before CRM, net of specific provision and partial write-offs for Sovereign</t>
  </si>
  <si>
    <t>Validate the total exposure before CRM, net of specific provision and partial write-offs for PSEs</t>
  </si>
  <si>
    <t>Validate the total exposure before CRM, net of specific provision and partial write-offs for MDBs</t>
  </si>
  <si>
    <t>Validate the total exposure before CRM, net of specific provision and partial write-offs for Bank &amp; Sec. Firms LT</t>
  </si>
  <si>
    <t>Validate the total exposure before CRM, net of specific provision and partial write-offs for Bank &amp; Sec. Firms ST</t>
  </si>
  <si>
    <t>Validate the total exposure before CRM, net of specific provision and partial write-offs for Corp &amp; Sec. Firms LT</t>
  </si>
  <si>
    <t>Validate the total exposure before CRM, net of specific provision and partial write-offs for Corp &amp; Sec. Firms ST</t>
  </si>
  <si>
    <t>Validate the total exposure before CRM, net of specific provision and partial write-offs for Commercial Real Estate</t>
  </si>
  <si>
    <t>Validate the total exposure before CRM, net of specific provision and partial write-offs for Other Retail</t>
  </si>
  <si>
    <t>Validate the total exposure before CRM, net of specific provision and partial write-offs for SBE Other Retail</t>
  </si>
  <si>
    <t>Validate the total exposure before CRM, net of specific provision and partial write-offs for Equities</t>
  </si>
  <si>
    <t>Validate the total exposure before CRM, net of specific provision and partial write-offs for Securitization-related assets</t>
  </si>
  <si>
    <t xml:space="preserve">Validate the total exposure before CRM, net of specific provision and partial write-offs for exposures related to liabilities and non-cash repo-style transactions included above </t>
  </si>
  <si>
    <t xml:space="preserve">Validate the total exposure before CRM, net of specific provision and partial write-offs for total assets subject to credit risk </t>
  </si>
  <si>
    <t>Validate the total assets subject to market risk exposure before CRM, net of specific provision and partial write-offs</t>
  </si>
  <si>
    <t>Validate the total exposure before CRM, net of specific provision and partial write-offs for Deposits with regulated financial institutions</t>
  </si>
  <si>
    <t>Validate the total exposure before CRM, net of specific provision and partial write-offs for Debt securities</t>
  </si>
  <si>
    <t>Validate the total exposure before CRM, net of specific provision and partial write-offs for Equity securities</t>
  </si>
  <si>
    <t>Validate the total exposure before CRM, net of specific provision and partial write-offs for Other assets subject to specific market risk</t>
  </si>
  <si>
    <t>Validate the total exposure before CRM, net of specific provision and partial write-offs for Total assets subject to specific market risk</t>
  </si>
  <si>
    <t>Validate the total exposure before CRM, net of specific provision and partial write-offs for Trading book repo-style transactions (assets)</t>
  </si>
  <si>
    <t>Validate Total ''on-balance sheet'' assets for purposes of capital ratios for Exposure before CRM, net of specific provision and partial write-offs</t>
  </si>
  <si>
    <t>S24.DP0062+S24.DP0063+S24.DP0064+S24.DP0065+S24.DP0066+S24.DP0067+S24.DP0068+S24.DP0069+S24.DP0070+S24.DP0071 + S24.DP0072 S24.DP0073+S24.DP0074+S24.DP0075 = S24.DP0076</t>
  </si>
  <si>
    <t>S24.DP0015-S24.DP0016=S24.DP0017</t>
  </si>
  <si>
    <t>S24.DP0026-S24.DP0027=S24.DP0028</t>
  </si>
  <si>
    <t>S24.DP0043-S24.DP0044=S24.DP0045</t>
  </si>
  <si>
    <t>Exposure before CRM, net of specific provision and partial write-offs</t>
  </si>
  <si>
    <t>S24.DP0060=S24.DP0061</t>
  </si>
  <si>
    <t>S24.DP0076-S24.DP0077=S24.DP0078</t>
  </si>
  <si>
    <t>S24.DP0001+S24.DP0018=S24.DP0029</t>
  </si>
  <si>
    <t>S24.DP0002+S24.DP0019=S24.DP0030</t>
  </si>
  <si>
    <t>S24.DP0003+S24.DP0020=S24.DP0031</t>
  </si>
  <si>
    <t>S24.DP0004+S24.DP0021=S24.DP0032</t>
  </si>
  <si>
    <t>S24.DP0005+S24.DP0022=S24.DP0033</t>
  </si>
  <si>
    <t>S24.DP0006+S24.DP0023=S24.DP0034</t>
  </si>
  <si>
    <t>S24.DP0007+S24.DP0024=S24.DP0035</t>
  </si>
  <si>
    <t>S24.DP0008=S24.DP0036</t>
  </si>
  <si>
    <t>S24.DP0009=S24.DP0037</t>
  </si>
  <si>
    <t>S24.DP0010=S24.DP0038</t>
  </si>
  <si>
    <t>S24.DP0011+S24.DP0025=S24.DP0039</t>
  </si>
  <si>
    <t>S24.DP0012=S24.DP0040</t>
  </si>
  <si>
    <t>S24.DP0013=S24.DP0041</t>
  </si>
  <si>
    <t>Validate the total gross exposure before credit risk mitigation for Other Credit Risk Weighted Assets</t>
  </si>
  <si>
    <t>S24.DP0014=S24.DP0042</t>
  </si>
  <si>
    <t>S24.DP0015+S24.DP0026=S24.DP0043</t>
  </si>
  <si>
    <t>S24.DP0016+S24.DP0027=S24.DP0044</t>
  </si>
  <si>
    <t>S24.DP0017+S24.DP0028=S24.DP0045</t>
  </si>
  <si>
    <t>S24.DP0029-S24.DP0046=S24.DP0062</t>
  </si>
  <si>
    <t>S24.DP0030-S24.DP0047=S24.DP0063</t>
  </si>
  <si>
    <t>S24.DP0031-S24.DP0048=S24.DP0064</t>
  </si>
  <si>
    <t>S24.DP0032-S24.DP0049=S24.DP0065</t>
  </si>
  <si>
    <t>S24.DP0033-S24.DP0050=S24.DP0066</t>
  </si>
  <si>
    <t>S24.DP0034-S24.DP0051=S24.DP0067</t>
  </si>
  <si>
    <t>S24.DP0035-S24.DP0052=S24.DP0068</t>
  </si>
  <si>
    <t>S24.DP0036-S24.DP0053=S24.DP0069</t>
  </si>
  <si>
    <t>S24.DP0037-S24.DP0054=S24.DP0070</t>
  </si>
  <si>
    <t>S24.DP0038-S24.DP0055=S24.DP0071</t>
  </si>
  <si>
    <t>S24.DP0039-S24.DP0056=S24.DP0072</t>
  </si>
  <si>
    <t>S24.DP0040-S24.DP0057=S24.DP0073</t>
  </si>
  <si>
    <t>S24.DP0041-S24.DP0058=S24.DP0074</t>
  </si>
  <si>
    <t>Validate the total exposure before CRM, net of specific provision and partial write-offs for Other Credit Risk Weighted Assets</t>
  </si>
  <si>
    <t>S24.DP0042-S24.DP0059=S24.DP0075</t>
  </si>
  <si>
    <t>Validate the total exposure before CRM, net of specific provision and partial write-offs for the Sub-total</t>
  </si>
  <si>
    <t>S24.DP0043-S24.DP0060=S24.DP0076</t>
  </si>
  <si>
    <t>S24.DP0044=S24.DP0077</t>
  </si>
  <si>
    <t>S24.DP0045-S24.DP0061=S24.DP0078</t>
  </si>
  <si>
    <t>S24.DP0079+S24.DP0080+S24.DP0081+S24.DP0082=S24.DP0083</t>
  </si>
  <si>
    <t>S24.DP0084+S24.DP0085=S24.DP0086</t>
  </si>
  <si>
    <t>S24.DP0087+S24.DP0088+S24.DP0089+S24.DP0090=S24.DP0091</t>
  </si>
  <si>
    <t>S24.DP0092+S24.DP0093+S24.DP0094+S24.DP0095=S24.DP0096</t>
  </si>
  <si>
    <t>S24.DP0079=S24.DP0087</t>
  </si>
  <si>
    <t>S24.DP0080+S24.DP0084=S24.DP0088</t>
  </si>
  <si>
    <t>S24.DP0081+S24.DP0085=S24.DP0089</t>
  </si>
  <si>
    <t>S24.DP0082=S24.DP0090</t>
  </si>
  <si>
    <t>S24.DP0083+S24.DP0086=S24.DP0091</t>
  </si>
  <si>
    <t>S24.DP0090=S24.DP0095</t>
  </si>
  <si>
    <t>S24.DP0091=S24.DP0096</t>
  </si>
  <si>
    <t>S24.DP0097=S24.DP0098</t>
  </si>
  <si>
    <t>S24.DP0098=S24.DP0099</t>
  </si>
  <si>
    <t>S24.DP0017+S24.DP0083=S24.DP0100</t>
  </si>
  <si>
    <t>S24.DP0028+S24.DP0086-S24.DP0097=S24.DP0101</t>
  </si>
  <si>
    <t>S24.DP0045+S24.DP0091-S24.DP0098=S24.DP0102</t>
  </si>
  <si>
    <t>S24.DP0078+S24.DP0096-S24.DP0099=S24.DP0103</t>
  </si>
  <si>
    <t>S24.DP0108+S24.DP0109+S24.DP0110=S24.DP0111</t>
  </si>
  <si>
    <t>S24.DP0103-(S24.DP0104+S24.DP0105+S24.DP0106+S24.DP0107)+(S24.DP0111+S24.DP0112)-(S24.DP0113+S24.DP0114)+(S24.DP0115+S24.DP0116)=S24.DP0117</t>
  </si>
  <si>
    <t>Specific provision and partial write-offs</t>
  </si>
  <si>
    <t>S21C.DP0113*0.6%=S21C.DP0115</t>
  </si>
  <si>
    <t>S21C.DP0106*0.6%=S21C.DP0108</t>
  </si>
  <si>
    <t>S21C.DP0099*0.6%=S21C.DP0101</t>
  </si>
  <si>
    <t>S21C.DP0092*0.6%=S21C.DP0094</t>
  </si>
  <si>
    <t>S21C.DP0011*-1%=S21C.DP0013</t>
  </si>
  <si>
    <t>S21C.DP0020*-1%=S21C.DP0022</t>
  </si>
  <si>
    <t>S21C.DP0027*-1%=S21C.DP0029</t>
  </si>
  <si>
    <t>S21C.DP0037*-0.9%=S21C.DP0039</t>
  </si>
  <si>
    <t>S21C.DP0045*-0.8%=S21C.DP0047</t>
  </si>
  <si>
    <t>S21C.DP0052*-0.75%=S21C.DP0054</t>
  </si>
  <si>
    <t>S21C.DP0065*-0.75%=S21C.DP0067</t>
  </si>
  <si>
    <t>S21C.DP0072*-0.7%=S21C.DP0074</t>
  </si>
  <si>
    <t>S21C.DP0079*-0.65%=S21C.DP0081</t>
  </si>
  <si>
    <t>S21C.DP0086*-0.6%=S21C.DP0088</t>
  </si>
  <si>
    <t>S21C.DP0093*-0.6%=S21C.DP0095</t>
  </si>
  <si>
    <t>S21C.DP0100*-0.6%=S21C.DP0102</t>
  </si>
  <si>
    <t>S21C.DP0107*-0.6%=S21C.DP0109</t>
  </si>
  <si>
    <t>S21C.DP0114*-0.6%=S21C.DP0116</t>
  </si>
  <si>
    <t>S21C.DP0137*-1%=S21C.DP0139</t>
  </si>
  <si>
    <t>S21C.DP0146*-1%=S21C.DP0148</t>
  </si>
  <si>
    <t>S21C.DP0155*-1%=S21C.DP0157</t>
  </si>
  <si>
    <t>S21C.DP0162*-1%=S21C.DP0164</t>
  </si>
  <si>
    <t>S21C.DP0172*-0.9%=S21C.DP0174</t>
  </si>
  <si>
    <t>S21C.DP0180*-0.8%=S21C.DP0182</t>
  </si>
  <si>
    <t>S21C.DP0187*-0.75%=S21C.DP0189</t>
  </si>
  <si>
    <t>S21C.DP0200*-0.75%=S21C.DP0202</t>
  </si>
  <si>
    <t>S21C.DP0207*-0.7%=S21C.DP0209</t>
  </si>
  <si>
    <t>S21C.DP0214*-0.65%=S21C.DP0216</t>
  </si>
  <si>
    <t>S21C.DP0221*-0.6%=S21C.DP0223</t>
  </si>
  <si>
    <t>S21C.DP0228*-0.6%=S21C.DP0230</t>
  </si>
  <si>
    <t>S21C.DP0235*-0.6%=S21C.DP0237</t>
  </si>
  <si>
    <t>S21C.DP0242*-0.6%=S21C.DP0244</t>
  </si>
  <si>
    <t>S21C.DP0249*-0.6%=S21C.DP0251</t>
  </si>
  <si>
    <t>S21C.DP0272*-1%=S21C.DP0274</t>
  </si>
  <si>
    <t>S21C.DP0281*-1%=S21C.DP0283</t>
  </si>
  <si>
    <t>S21C.DP0290*-1%=S21C.DP0292</t>
  </si>
  <si>
    <t>S21C.DP0297*-1%=S21C.DP0299</t>
  </si>
  <si>
    <t>S21C.DP0307*-0.9%=S21C.DP0309</t>
  </si>
  <si>
    <t>S21C.DP0315*-0.8%=S21C.DP0317</t>
  </si>
  <si>
    <t>S21C.DP0322*-0.75%=S21C.DP0324</t>
  </si>
  <si>
    <t>S21C.DP0335*-0.75%=S21C.DP0337</t>
  </si>
  <si>
    <t>S21C.DP0342*-0.7%=S21C.DP0344</t>
  </si>
  <si>
    <t>S21C.DP0349*-0.65%=S21C.DP0351</t>
  </si>
  <si>
    <t>S21C.DP0356*-0.6%=S21C.DP0358</t>
  </si>
  <si>
    <t>S21C.DP0363*-0.6%=S21C.DP0365</t>
  </si>
  <si>
    <t>S21C.DP0370*-0.6%=S21C.DP0372</t>
  </si>
  <si>
    <t>S21C.DP0377*-0.6%=S21C.DP0379</t>
  </si>
  <si>
    <t>S21C.DP0384*-0.6%=S21C.DP0386</t>
  </si>
  <si>
    <t>S21C.DP0407*-1%=S21C.DP0409</t>
  </si>
  <si>
    <t>S21C.DP0416*-1%=S21C.DP0418</t>
  </si>
  <si>
    <t>S21C.DP0425*-1%=S21C.DP0427</t>
  </si>
  <si>
    <t>S21C.DP0432*-1%=S21C.DP0434</t>
  </si>
  <si>
    <t>S21C.DP0442*-0.9%=S21C.DP0444</t>
  </si>
  <si>
    <t>S21C.DP0450*-0.8%=S21C.DP0452</t>
  </si>
  <si>
    <t>S21C.DP0457*-0.75%=S21C.DP0459</t>
  </si>
  <si>
    <t>S21C.DP0470*-0.75%=S21C.DP0472</t>
  </si>
  <si>
    <t>S21C.DP0477*-0.7%=S21C.DP0479</t>
  </si>
  <si>
    <t>S21C.DP0484*-0.65%=S21C.DP0486</t>
  </si>
  <si>
    <t>S21C.DP0491*-0.6%=S21C.DP0493</t>
  </si>
  <si>
    <t>S21C.DP0498*-0.6%=S21C.DP0500</t>
  </si>
  <si>
    <t>S21C.DP0505*-0.6%=S21C.DP0507</t>
  </si>
  <si>
    <t>S21C.DP0512*-0.6%=S21C.DP0514</t>
  </si>
  <si>
    <t>S21C.DP0519*-0.6%=S21C.DP0521</t>
  </si>
  <si>
    <t>S21C.DP0542*-1%=S21C.DP0544</t>
  </si>
  <si>
    <t>S21C.DP0551*-1%=S21C.DP0553</t>
  </si>
  <si>
    <t>S21C.DP0560*-1%=S21C.DP0562</t>
  </si>
  <si>
    <t>S21C.DP0567*-1%=S21C.DP0569</t>
  </si>
  <si>
    <t>S21C.DP0577*-0.9%=S21C.DP0579</t>
  </si>
  <si>
    <t>S21C.DP0585*-0.8%=S21C.DP0587</t>
  </si>
  <si>
    <t>S21C.DP0592*-0.75%=S21C.DP0594</t>
  </si>
  <si>
    <t>S21C.DP0605*-0.75%=S21C.DP0607</t>
  </si>
  <si>
    <t>S21C.DP0612*-0.7%=S21C.DP0614</t>
  </si>
  <si>
    <t>S21C.DP0619*-0.65%=S21C.DP0621</t>
  </si>
  <si>
    <t>S21C.DP0626*-0.6%=S21C.DP0628</t>
  </si>
  <si>
    <t>S21C.DP0633*-0.6%=S21C.DP0635</t>
  </si>
  <si>
    <t>S21C.DP0640*-0.6%=S21C.DP0642</t>
  </si>
  <si>
    <t>S21C.DP0647*-0.6%=S21C.DP0649</t>
  </si>
  <si>
    <t>S21C.DP0654*-0.6%=S21C.DP0656</t>
  </si>
  <si>
    <t>S21C.DP0711*0.9%=S21C.DP0713</t>
  </si>
  <si>
    <t>S21C.DP0719*0.8%=S21C.DP0721</t>
  </si>
  <si>
    <t>S21C.DP0726*0.75%=S21C.DP0728</t>
  </si>
  <si>
    <t>S21C.DP0739*0.75%=S21C.DP0741</t>
  </si>
  <si>
    <t>S21C.DP0746*0.7%=S21C.DP0748</t>
  </si>
  <si>
    <t>S21C.DP0753*0.65%=S21C.DP0755</t>
  </si>
  <si>
    <t>S21C.DP0760*0.6%=S21C.DP0762</t>
  </si>
  <si>
    <t>S21C.DP0767*0.6%=S21C.DP0769</t>
  </si>
  <si>
    <t>S21C.DP0774*0.6%=S21C.DP0776</t>
  </si>
  <si>
    <t>S21C.DP0781*0.6%=S21C.DP0783</t>
  </si>
  <si>
    <t>S21C.DP0788*0.6%=S21C.DP0790</t>
  </si>
  <si>
    <t>S21C.DP0677*-1%=S21C.DP0679</t>
  </si>
  <si>
    <t>S21C.DP0686*-1%=S21C.DP0688</t>
  </si>
  <si>
    <t>S21C.DP0695*-1%=S21C.DP0697</t>
  </si>
  <si>
    <t>S21C.DP0702*-1%=S21C.DP0704</t>
  </si>
  <si>
    <t>S21C.DP0720*-0.8%=S21C.DP0722</t>
  </si>
  <si>
    <t>S21C.DP0712*-0.9%=S21C.DP0714</t>
  </si>
  <si>
    <t>S21C.DP0727*-0.75%=S21C.DP0729</t>
  </si>
  <si>
    <t>S21C.DP0740*-0.75%=S21C.DP0742</t>
  </si>
  <si>
    <t>S21C.DP0747*-0.7%=S21C.DP0749</t>
  </si>
  <si>
    <t>S21C.DP0754*-0.65%=S21C.DP0756</t>
  </si>
  <si>
    <t>S21C.DP0761*-0.6%=S21C.DP0763</t>
  </si>
  <si>
    <t>S21C.DP0768*-0.6%=S21C.DP0770</t>
  </si>
  <si>
    <t>S21C.DP0775*-0.6%=S21C.DP0777</t>
  </si>
  <si>
    <t>S21C.DP0782*-0.6%=S21C.DP0784</t>
  </si>
  <si>
    <t>S21C.DP0789*-0.6%=S21C.DP0791</t>
  </si>
  <si>
    <t>S21C.DP0466*40%=S21C.DP0468</t>
  </si>
  <si>
    <t>Validate Total Capital Adequacy ratio (%)</t>
  </si>
  <si>
    <t>4.50=S01.DP0004</t>
  </si>
  <si>
    <t>7.00=S01.DP0005</t>
  </si>
  <si>
    <t>Private Equity</t>
  </si>
  <si>
    <t>S21.DP1079+S21B.DP0014+S21D.DP0010+S21D.DP0021=S02.DP0018</t>
  </si>
  <si>
    <t>S14.DP0005*150%=S14.DP0007</t>
  </si>
  <si>
    <t>S14.DP0015*150%=S14.DP0017</t>
  </si>
  <si>
    <t>S14.DP0004+S14.DP0014=S14.DP0020</t>
  </si>
  <si>
    <t>Schedule 15</t>
  </si>
  <si>
    <t>S16.DP0188*S16.DP0166=S16.DP0194</t>
  </si>
  <si>
    <t>S16.DP0189*S16.DP0167=S16.DP0195</t>
  </si>
  <si>
    <t>S16.DP0173+S16.DP0206=S16.DP0207</t>
  </si>
  <si>
    <t>S16.DP0005=S16.DP0280</t>
  </si>
  <si>
    <t>S16.DP0006=S16.DP0284</t>
  </si>
  <si>
    <t>(S16.DP0033+S16.DP0074+S16.DP0109+S16.DP0150)*50%=S16.DP0281</t>
  </si>
  <si>
    <t>(S16.DP0033+S16.DP0074+S16.DP0109+S16.DP0150)*50%=S16.DP0285</t>
  </si>
  <si>
    <t>S16.DP0284+S16.DP0285+S16.DP0286=S16.DP0287</t>
  </si>
  <si>
    <t>S18.DP0002*20%=S18.DP0007</t>
  </si>
  <si>
    <t>S18.DP0003*50%=S18.DP0008</t>
  </si>
  <si>
    <t>S18.DP0012*20%=S18.DP0017</t>
  </si>
  <si>
    <t>S18.DP0013*50%=S18.DP0018</t>
  </si>
  <si>
    <t>S18.DP0021*100%=S18.DP0031</t>
  </si>
  <si>
    <t>S18.DP0022*100%=S18.DP0032</t>
  </si>
  <si>
    <t>S18.DP0023*50%=S18.DP0033</t>
  </si>
  <si>
    <t>S18.DP0024*20%=S18.DP0034</t>
  </si>
  <si>
    <t>S18.DP0025*100%=S18.DP0035</t>
  </si>
  <si>
    <t>S18.DP0026*100%=S18.DP0036</t>
  </si>
  <si>
    <t>S18.DP0027*100%=S18.DP0037</t>
  </si>
  <si>
    <t>S18.DP0028*100%=S18.DP0038</t>
  </si>
  <si>
    <t>S18.DP0029*50%=S18.DP0039</t>
  </si>
  <si>
    <t>S18.DP0004*S18.DP0006=S18.DP0009</t>
  </si>
  <si>
    <t>S18.DP0014*S18.DP0016=S18.DP0019</t>
  </si>
  <si>
    <t>Validate the total Off-Balance sheet</t>
  </si>
  <si>
    <t xml:space="preserve">Validate the total exposures not guaranteed for SBE Retail  </t>
  </si>
  <si>
    <t>Validate the balance sheet items falling under - Gross exposure before credit risk mitigation - Drawn - SBE Retail</t>
  </si>
  <si>
    <t>S05.DP0172=S24.DP0018</t>
  </si>
  <si>
    <t>S06.DP0092=S24.DP0019</t>
  </si>
  <si>
    <t>Validate the balance sheet items falling under - Gross exposure before credit risk mitigation - Repo-style transactions - SBE  Retail</t>
  </si>
  <si>
    <t>S04.DP0004+S04.DP0026=S24.DP0046</t>
  </si>
  <si>
    <t>S04.DP0005+S04.DP0027=S24.DP0047</t>
  </si>
  <si>
    <t>S04.DP0006+S04.DP0028=S24.DP0048</t>
  </si>
  <si>
    <t>S04.DP0007+S04.DP0029=S24.DP0049</t>
  </si>
  <si>
    <t>S04.DP0008+S04.DP0030=S24.DP0050</t>
  </si>
  <si>
    <t>S04.DP0009+S04.DP0031=S24.DP0051</t>
  </si>
  <si>
    <t>S04.DP0010+S04.DP0032=S24.DP0052</t>
  </si>
  <si>
    <t>S04.DP0011=S24.DP0053</t>
  </si>
  <si>
    <t>S04.DP0012=S24.DP0054</t>
  </si>
  <si>
    <t>S04.DP0013=S24.DP0055</t>
  </si>
  <si>
    <t xml:space="preserve">Validate the specific provision for SBE  Retail from Allowance schedule </t>
  </si>
  <si>
    <t>S19.DP0001+ S19.DP0005 + S19.DP0075 + S19.DP0079 + S19.DP0149 + S19.DP0153=S19.DP0223</t>
  </si>
  <si>
    <t>S19.DP0003+S19.DP0007+S19.DP0077+S19.DP0081+S19.DP0151 +S19.DP0155=S19.DP0225</t>
  </si>
  <si>
    <t>S19.DP0036+S19.DP0110+S19.DP0184=S19.DP0281</t>
  </si>
  <si>
    <t>S19.DP0037+S19.DP0111+S19.DP0185=S19.DP0282</t>
  </si>
  <si>
    <t>S19.DP0038+S19.DP0112+S19.DP0186=S19.DP0283</t>
  </si>
  <si>
    <t>S19.DP0039+S19.DP0113+S19.DP0187=S19.DP0284</t>
  </si>
  <si>
    <t>S19.DP0040+S19.DP0114+S19.DP0188=S19.DP0285</t>
  </si>
  <si>
    <t>S19.DP0004+S19.DP0008+S19.DP0078+S19.DP0082+S19.DP0152+S19.DP0156=S19.DP0226</t>
  </si>
  <si>
    <t>S19.DP02231+ S19.DP0234+ S19.DP0256+S19.DP0278+S19.DP0300+S19.DP0322=S19.DP0344</t>
  </si>
  <si>
    <t>S19.DP0223+ S19.DP02231+ S19.DP0224=S19.DP0225</t>
  </si>
  <si>
    <t>S03B.DP0109+S03B.DP0146+S03B.DP0183+S03B.DP0220+S03B.DP0257+S03B.DP0294+S03B.DP0331+S03B.DP0368+S03B.DP0405+S03B.DP0442+S03B.DP0479+S03B.DP0516+S03B.DP0553+S03B.DP0590+S03B.DP0627+S03B.DP0664+S03B.DP0701+S03B.DP0738+S03B.DP0775+S03B.DP0812+S03B.DP0849+S03B.DP0886+S03B.DP0923+S03B.DP0960+S03B.DP0997+S03B.DP1034+S03B.DP1071+S03B.DP1108+S03B.DP1145+S03B.DP1182+S03B.DP1219+S03B.DP1256+S03B.DP1293+S03B.DP1330+S03B.DP1367=S03B.DP1440</t>
  </si>
  <si>
    <t>S03B.DP0110+S03B.DP0147+S03B.DP0184+S03B.DP0221+S03B.DP0258+S03B.DP0295+S03B.DP0332+S03B.DP0369+S03B.DP0406+S03B.DP0443+S03B.DP0480+S03B.DP0517+S03B.DP0554+S03B.DP0591+S03B.DP0628+S03B.DP0665+S03B.DP0702+S03B.DP0739+S03B.DP0776+S03B.DP0813+S03B.DP0850+S03B.DP0887+S03B.DP0924+S03B.DP0961+S03B.DP0998+S03B.DP1035+S03B.DP1072+S03B.DP1109+S03B.DP1146+S03B.DP1183+S03B.DP1220+S03B.DP1257+S03B.DP1294+S03B.DP1331+S03B.DP1368=S03B.DP1441</t>
  </si>
  <si>
    <t>S21.DP0965+S21.DP0966+S21.DP0967=S21.DP0964</t>
  </si>
  <si>
    <t>greater between
ABS(S21.DP1074) or ABS(S21.DP1075)=S21.DP1076</t>
  </si>
  <si>
    <t>S21C.DP0036*0.9%=S21C.DP0038</t>
  </si>
  <si>
    <t>S21C.DP0044*0.8%=S21C.DP0046</t>
  </si>
  <si>
    <t>S21C.DP0051*0.75%=S21C.DP0053</t>
  </si>
  <si>
    <t>S21C.DP0064*0.75%=S21C.DP0066</t>
  </si>
  <si>
    <t>S21C.DP0071*0.7%=S21C.DP0073</t>
  </si>
  <si>
    <t>S21C.DP0078*0.65%=S21C.DP0080</t>
  </si>
  <si>
    <t>S21C.DP0085*0.6%=S21C.DP0087</t>
  </si>
  <si>
    <t>S21C.DP0171*0.9%=S21C.DP0173</t>
  </si>
  <si>
    <t>S21C.DP0179*0.8%=S21C.DP0181</t>
  </si>
  <si>
    <t>S21C.DP0186*0.75%=S21C.DP0188</t>
  </si>
  <si>
    <t>S21C.DP0199*0.75%=S21C.DP0201</t>
  </si>
  <si>
    <t>S21C.DP0206*0.7%=S21C.DP0208</t>
  </si>
  <si>
    <t>S21C.DP0213*0.65%=S21C.DP0215</t>
  </si>
  <si>
    <t>S21C.DP0220*0.6%=S21C.DP0222</t>
  </si>
  <si>
    <t>S21C.DP0227*0.6%=S21C.DP0229</t>
  </si>
  <si>
    <t>S21C.DP0234*0.6%=S21C.DP0236</t>
  </si>
  <si>
    <t>S21C.DP0241*0.6%=S21C.DP0243</t>
  </si>
  <si>
    <t>S21C.DP0248*0.6%=S21C.DP0250</t>
  </si>
  <si>
    <t>S21C.DP0306*0.9%=S21C.DP0308</t>
  </si>
  <si>
    <t>S21C.DP0314*0.8%=S21C.DP0316</t>
  </si>
  <si>
    <t>S21C.DP0321*0.75%=S21C.DP0323</t>
  </si>
  <si>
    <t>S21C.DP0334*0.75%=S21C.DP0336</t>
  </si>
  <si>
    <t>S21C.DP0341*0.7%=S21C.DP0343</t>
  </si>
  <si>
    <t>S21C.DP0348*0.65%=S21C.DP0350</t>
  </si>
  <si>
    <t>S21C.DP0355*0.6%=S21C.DP0357</t>
  </si>
  <si>
    <t>S21C.DP0362*0.6%=S21C.DP0364</t>
  </si>
  <si>
    <t>S21C.DP0369*0.6%=S21C.DP0371</t>
  </si>
  <si>
    <t>S21C.DP0376*0.6%=S21C.DP0378</t>
  </si>
  <si>
    <t>S21C.DP0383*0.6%=S21C.DP0385</t>
  </si>
  <si>
    <t>if (S21C.DP0176 =(S21C.DP0173+S21C.DP0174),"TRUE","FALSE")</t>
  </si>
  <si>
    <t>if (S21C.DP0141 =(S21C.DP0138+S21C.DP0139),"TRUE","FALSE")</t>
  </si>
  <si>
    <t>if (S21C.DP0150 =(S21C.DP0147+S21C.DP0148),"TRUE","FALSE")</t>
  </si>
  <si>
    <t>if (S21C.DP0159 =(S21C.DP0156+S21C.DP0157),"TRUE","FALSE")</t>
  </si>
  <si>
    <t>if (S21C.DP0166=(S21C.DP0163+S21C.DP0164),"TRUE","FALSE")</t>
  </si>
  <si>
    <t>if (S21C.DP0184 =(S21C.DP0181+S21C.DP0182),"TRUE","FALSE")</t>
  </si>
  <si>
    <t>if (S21C.DP0191 =(S21C.DP0188+S21C.DP0189),"TRUE","FALSE")</t>
  </si>
  <si>
    <t>if (S21C.DP0204 =(S21C.DP0201+S21C.DP0202),"TRUE","FALSE")</t>
  </si>
  <si>
    <t>if (S21C.DP0211 =(S21C.DP0208+S21C.DP0209),"TRUE","FALSE")</t>
  </si>
  <si>
    <t>if (S21C.DP0218 =(S21C.DP0215+S21C.DP0216),"TRUE","FALSE")</t>
  </si>
  <si>
    <t>if (S21C.DP0225 =(S21C.DP0222+S21C.DP0223),"TRUE","FALSE")</t>
  </si>
  <si>
    <t>if (S21C.DP0232 =(S21C.DP0229+S21C.DP0230),"TRUE","FALSE")</t>
  </si>
  <si>
    <t>if (S21C.DP0239 =(S21C.DP0236+S21C.DP0237),"TRUE","FALSE")</t>
  </si>
  <si>
    <t>if (S21C.DP0246 =(S21C.DP0243+S21C.DP0244),"TRUE","FALSE")</t>
  </si>
  <si>
    <t>if (S21C.DP0253 =(S21C.DP0250+S21C.DP0251),"TRUE","FALSE")</t>
  </si>
  <si>
    <t>S21C.DP0441*0.9%=S21C.DP0443</t>
  </si>
  <si>
    <t>S21C.DP0449*0.8%=S21C.DP0451</t>
  </si>
  <si>
    <t>S21C.DP0456*0.75%=S21C.DP0458</t>
  </si>
  <si>
    <t>S21C.DP0469*0.75%=S21C.DP0471</t>
  </si>
  <si>
    <t>S21C.DP0476*0.7%=S21C.DP0478</t>
  </si>
  <si>
    <t>S21C.DP0483*0.65%=S21C.DP0485</t>
  </si>
  <si>
    <t>S21C.DP0490*0.6%=S21C.DP0492</t>
  </si>
  <si>
    <t>S21C.DP0497*0.6%=S21C.DP0499</t>
  </si>
  <si>
    <t>S21C.DP0504*0.6%=S21C.DP0506</t>
  </si>
  <si>
    <t>S21C.DP0511*0.6%=S21C.DP0513</t>
  </si>
  <si>
    <t>S21C.DP0518*0.6%=S21C.DP0520</t>
  </si>
  <si>
    <t>if (S21C.DP0411 =(S21C.DP0408 + S21C.DP0409),"TRUE","FALSE")</t>
  </si>
  <si>
    <t>if (S21C.DP0420 =(S21C.DP0417 + S21C.DP0418),"TRUE","FALSE")</t>
  </si>
  <si>
    <t>if (S21C.DP0429 =(S21C.DP0426 + S21C.DP0427),"TRUE","FALSE")</t>
  </si>
  <si>
    <t>if (S21C.DP0436 =(S21C.DP0433 + S21C.DP0434),"TRUE","FALSE")</t>
  </si>
  <si>
    <t>if (S21C.DP0446 =(S21C.DP0443 + S21C.DP0444),"TRUE","FALSE")</t>
  </si>
  <si>
    <t>if (S21C.DP0454 =(S21C.DP0451 + S21C.DP0452),"TRUE","FALSE")</t>
  </si>
  <si>
    <t>if (S21C.DP0461 =(S21C.DP0458 + S21C.DP0459),"TRUE","FALSE")</t>
  </si>
  <si>
    <t>if (S21C.DP0474 =(S21C.DP0471 + S21C.DP0472),"TRUE","FALSE")</t>
  </si>
  <si>
    <t>if (S21C.DP0481 =(S21C.DP0478 + S21C.DP0479),"TRUE","FALSE")</t>
  </si>
  <si>
    <t>if (S21C.DP0488 =(S21C.DP0485 + S21C.DP0486),"TRUE","FALSE")</t>
  </si>
  <si>
    <t>if (S21C.DP0495 =(S21C.DP0492 + S21C.DP0493),"TRUE","FALSE")</t>
  </si>
  <si>
    <t>if (S21C.DP0502 =(S21C.DP0499 + S21C.DP0500),"TRUE","FALSE")</t>
  </si>
  <si>
    <t>if (S21C.DP0509 =(S21C.DP0506 + S21C.DP0507),"TRUE","FALSE")</t>
  </si>
  <si>
    <t>if (S21C.DP0516 =(S21C.DP0513 + S21C.DP0514),"TRUE","FALSE")</t>
  </si>
  <si>
    <t>if (S21C.DP0523 =(S21C.DP0520 + S21C.DP0521),"TRUE","FALSE")</t>
  </si>
  <si>
    <t>S21C.DP0576*0.9%=S21C.DP0578</t>
  </si>
  <si>
    <t>S21C.DP0584*0.8%=S21C.DP0586</t>
  </si>
  <si>
    <t>S21C.DP0591*0.75%=S21C.DP0593</t>
  </si>
  <si>
    <t>S21C.DP0604*0.75%=S21C.DP0606</t>
  </si>
  <si>
    <t>S21C.DP0611*0.7%=S21C.DP0613</t>
  </si>
  <si>
    <t>S21C.DP0618*0.65%=S21C.DP0620</t>
  </si>
  <si>
    <t>S21C.DP0625*0.6%=S21C.DP0627</t>
  </si>
  <si>
    <t>S21C.DP0632*0.6%=S21C.DP0634</t>
  </si>
  <si>
    <t>S21C.DP0639*0.6%=S21C.DP0641</t>
  </si>
  <si>
    <t>S21C.DP0646*0.6%=S21C.DP0648</t>
  </si>
  <si>
    <t>S21C.DP0653*0.6%=S21C.DP0655</t>
  </si>
  <si>
    <t>S21E.DP0011*0.8=S21E.DP0012</t>
  </si>
  <si>
    <t>S21E.DP0013*0.75=S21E.DP0014</t>
  </si>
  <si>
    <t>S21E.DP0015*0.75=S21E.DP0016</t>
  </si>
  <si>
    <t>S21E.DP0017*0.70=S21E.DP0018</t>
  </si>
  <si>
    <t>S21E.DP0019*0.65=S21E.DP0020</t>
  </si>
  <si>
    <t>S21E.DP0021*0.60=S21E.DP0022</t>
  </si>
  <si>
    <t>S21E.DP0023*0.60=S21E.DP0024</t>
  </si>
  <si>
    <t>S21E.DP0025*0.60=S21E.DP0026</t>
  </si>
  <si>
    <t>S21E.DP0027*0.60=S21E.DP0028</t>
  </si>
  <si>
    <t>S21E.DP0029*0.60=S21E.DP0030</t>
  </si>
  <si>
    <t>S21E.DP0009*0.9=S21E.DP0010</t>
  </si>
  <si>
    <t>Sum(S21E.DL0017+S21E.DL00171 +S21E.DL00172 +S21E.DL00173 +S21E.DL00174 +S21E.DL00175 +S21E.DL00176 +S21E.DL00177 +S21E.DL00178 +S21E.DL00179 )=S21E.DP0031</t>
  </si>
  <si>
    <t>Sum(S21E.DL0018+S21E.DL00181 +S21E.DL00182 +S21E.DL00183 +S21E.DL00184 +S21E.DL00185 +S21E.DL00186 +S21E.DL00187 +S21E.DL00188 +S21E.DL00189 )=S21E.DP0032</t>
  </si>
  <si>
    <t>Sum(S21E.DL0019+S21E.DL00191 +S21E.DL00192 +S21E.DL00193 +S21E.DL00194 +S21E.DL00195 +S21E.DL00196 +S21E.DL00197 +S21E.DL00198 +S21E.DL00199 )=S21E.DP0033</t>
  </si>
  <si>
    <t>Sum(S21E.DL0020+S21E.DL00201 +S21E.DL00202 +S21E.DL00203 +S21E.DL00204 +S21E.DL00205 +S21E.DL00206 +S21E.DL00207 +S21E.DL00208 +S21E.DL00209 )=S21E.DP0034</t>
  </si>
  <si>
    <t>Sum(S21E.DL0033+ S21E.DL00331 +S21E.DL00332 +S21E.DL00333 +S21E.DL00334 +S21E.DL00335 +S21E.DL00336 +S21E.DL00337 +S21E.DL00338 +S21E.DL00339  )=S21E.DP0036</t>
  </si>
  <si>
    <t>Sum(S21E.DL0034+ S21E.DL00341 +S21E.DL00342 +S21E.DL00343 +S21E.DL00344 +S21E.DL00345 +S21E.DL00346 +S21E.DL00347 +S21E.DL00348 +S21E.DL00349  )=S21E.DP0037</t>
  </si>
  <si>
    <t>Sum(S21E.DL0035+ S21E.DL00351 +S21E.DL00352 +S21E.DL00353 +S21E.DL00354 +S21E.DL00355 +S21E.DL00356 +S21E.DL00357 +S21E.DL00358 +S21E.DL00359  )=S21E.DP0038</t>
  </si>
  <si>
    <t>Sum(S21E.DL0036+ S21E.DL00361 +S21E.DL00362 +S21E.DL00363 +S21E.DL00364 +S21E.DL00365 +S21E.DL00366 +S21E.DL00367 +S21E.DL00368 +S21E.DL00369  )=S21E.DP0039</t>
  </si>
  <si>
    <t>Sum(S21E.DL0049 + S21E.DL00491 + S21E.DL00492 +S21E.DL00493 +S21E.DL00494 +S21E.DL00495 +S21E.DL00496 +S21E.DL00497 +S21E.DL00498 +S21E.DL00499 +)=S21E.DP0041</t>
  </si>
  <si>
    <t>Sum(S21E.DL0050 + S21E.DL00501 + S21E.DL00502 +S21E.DL00503 +S21E.DL00504 +S21E.DL00505 +S21E.DL00506 +S21E.DL00507 +S21E.DL00508 +S21E.DL00509 +)=S21E.DP0042</t>
  </si>
  <si>
    <t>Sum(S21E.DL0051 + S21E.DL00511 + S21E.DL00512 +S21E.DL00513 +S21E.DL00514 +S21E.DL00515 +S21E.DL00516 +S21E.DL00517 +S21E.DL00518 +S21E.DL00519 +)=S21E.DP0043</t>
  </si>
  <si>
    <t>Sum(S21E.DL0052 + S21E.DL00521 + S21E.DL00522 +S21E.DL00523 +S21E.DL00524 +S21E.DL00525 +S21E.DL00526 +S21E.DL00527 +S21E.DL00528 +S21E.DL00529 +)=S21E.DP0044</t>
  </si>
  <si>
    <t>Sum(S21E.DL0065 + S21E.DL00651 + S21E.DL00652 +S21E.DL00653 +S21E.DL00654 +S21E.DL00655 +S21E.DL00656 +S21E.DL00657 +S21E.DL00658 +S21E.DL00659 )=S21E.DP0046</t>
  </si>
  <si>
    <t>Sum(S21E.DL0066 + S21E.DL00661 + S21E.DL00662 +S21E.DL00663 +S21E.DL00664 +S21E.DL00665 +S21E.DL00666 +S21E.DL00667 +S21E.DL00668 +S21E.DL00669 )=S21E.DP0047</t>
  </si>
  <si>
    <t>Sum(S21E.DL0067 + S21E.DL00671 + S21E.DL00672 +S21E.DL00673 +S21E.DL00674 +S21E.DL00675 +S21E.DL00676 +S21E.DL00677 +S21E.DL00678 +S21E.DL00679 )=S21E.DP0048</t>
  </si>
  <si>
    <t>Sum(S21E.DL0068 + S21E.DL00681 + S21E.DL00682 +S21E.DL00683 +S21E.DL00684 +S21E.DL00685 +S21E.DL00686 +S21E.DL00687 +S21E.DL00688 +S21E.DL00689 )=S21E.DP0049</t>
  </si>
  <si>
    <t>if (S21C.DP0546 =(S21C.DP0544 + S21C.DP0543),"TRUE","FALSE")</t>
  </si>
  <si>
    <t>if (S21C.DP0555 =(S21C.DP0552 + S21C.DP0553),"TRUE","FALSE")</t>
  </si>
  <si>
    <t>if (S21C.DP0564 =(S21C.DP0561 + S21C.DP0562),"TRUE","FALSE")</t>
  </si>
  <si>
    <t>if (S21C.DP0571 =(S21C.DP0568 + S21C.DP0569),"TRUE","FALSE")</t>
  </si>
  <si>
    <t>if (S21C.DP0581 =(S21C.DP0578 + S21C.DP0579),"TRUE","FALSE")</t>
  </si>
  <si>
    <t>if (S21C.DP0589 =(S21C.DP0586 + S21C.DP0587),"TRUE","FALSE")</t>
  </si>
  <si>
    <t>if (S21C.DP0596 =(S21C.DP0593 + S21C.DP0594),"TRUE","FALSE")</t>
  </si>
  <si>
    <t>if (S21C.DP0609 =(S21C.DP0606 + S21C.DP0607),"TRUE","FALSE")</t>
  </si>
  <si>
    <t>if (S21C.DP0616 =(S21C.DP0613 + S21C.DP0614),"TRUE","FALSE")</t>
  </si>
  <si>
    <t>if (S21C.DP0623 =(S21C.DP0620 + S21C.DP0621),"TRUE","FALSE")</t>
  </si>
  <si>
    <t>if (S21C.DP0630 =(S21C.DP0627 + S21C.DP0628),"TRUE","FALSE")</t>
  </si>
  <si>
    <t>if (S21C.DP0637 =(S21C.DP0634 + S21C.DP0635),"TRUE","FALSE")</t>
  </si>
  <si>
    <t>if (S21C.DP0644 =(S21C.DP0641 + S21C.DP0642),"TRUE","FALSE")</t>
  </si>
  <si>
    <t>if (S21C.DP0651 =(S21C.DP0648 + S21C.DP0649),"TRUE","FALSE")</t>
  </si>
  <si>
    <t>if (S21C.DP0658 =(S21C.DP0655 + S21C.DP0656),"TRUE","FALSE")</t>
  </si>
  <si>
    <t>S10.DP0104=S02.DP0008</t>
  </si>
  <si>
    <t>S06.DP0121+S06.DP0122+S06.DP0123+S06.DP0124+S06.DP0125=S06.DP0126</t>
  </si>
  <si>
    <t>S05.DP0098+S05.DP0109+S05.DP0119+S05.DP0129=S05.DP0140</t>
  </si>
  <si>
    <t>S05.DP0099+S05.DP0110+S05.DP0120+S05.DP0130=S05.DP0141</t>
  </si>
  <si>
    <t>S05.DP0100+S05.DP0111+S05.DP0121+S05.DP0131=S05.DP0142</t>
  </si>
  <si>
    <t>S05.DP0101+S05.DP0112+S05.DP0122+S05.DP0132=S05.DP0143</t>
  </si>
  <si>
    <t>S05.DP0102+S05.DP0113+S05.DP0123+S05.DP0133=S05.DP0144</t>
  </si>
  <si>
    <t>S05.DP0103+S05.DP0114+S05.DP0124+S05.DP0134=S05.DP0145</t>
  </si>
  <si>
    <t>S05.DP0104+S05.DP0115+S05.DP0125+S05.DP0135=S05.DP0146</t>
  </si>
  <si>
    <t>S05.DP0105+S05.DP0116+S05.DP0126+S05.DP0136=S05.DP0147</t>
  </si>
  <si>
    <t>S05.DP0106+S05.DP0117+S05.DP0127+S05.DP0137=S05.DP0148</t>
  </si>
  <si>
    <t>S05.DP0107+S05.DP0118+S05.DP0128+S05.DP0138=S05.DP0149</t>
  </si>
  <si>
    <t>S06.DP0109+S06.DP0110+S06.DP0111+S06.DP0112+S06.DP0113=S06.DP0114</t>
  </si>
  <si>
    <t>S06.DP0115+S06.DP0116+S06.DP0117+S06.DP0118+S06.DP0119=S06.DP0120</t>
  </si>
  <si>
    <t>S14.DP0005=S14.DP0006</t>
  </si>
  <si>
    <t>S19.DP0031+S19.DP0105+S19.DP0179=S19.DP0276</t>
  </si>
  <si>
    <t>S19.DP0032+S19.DP0106+S19.DP0180=S19.DP0277</t>
  </si>
  <si>
    <t>S19.DP0033+S19.DP0107+S19.DP0181=S19.DP0278</t>
  </si>
  <si>
    <t>S19.DP0034+S19.DP0108+S19.DP0182=S19.DP0279</t>
  </si>
  <si>
    <t>S19.DP0035+S19.DP0109+S19.DP0183=S19.DP0280</t>
  </si>
  <si>
    <t>S19.DP0053+S19.DP0127+S19.DP0201=S19.DP0320</t>
  </si>
  <si>
    <t>S19.DP0054+S19.DP0128+S19.DP0202=S19.DP0321</t>
  </si>
  <si>
    <t>S19.DP0055+S19.DP0129+S19.DP0203=S19.DP0322</t>
  </si>
  <si>
    <t>S19.DP0056+S19.DP0130+S19.DP0204=S19.DP0323</t>
  </si>
  <si>
    <t>S19.DP0057+S19.DP0131+S19.DP0205=S19.DP0324</t>
  </si>
  <si>
    <t>S19.DP0058+S19.DP0132+S19.DP0206=S19.DP0325</t>
  </si>
  <si>
    <t>S19.DP0059+S19.DP0133+S19.DP0207=S19.DP0326</t>
  </si>
  <si>
    <t>S19.DP0060+S19.DP0134+S19.DP0208=S19.DP0327</t>
  </si>
  <si>
    <t>S19.DP0061+S19.DP0135+S19.DP0209=S19.DP0328</t>
  </si>
  <si>
    <t>S19.DP0062+S19.DP0136+S19.DP0210=S19.DP0329</t>
  </si>
  <si>
    <t>S21.DP0002+S21.DP0003+S21.DP0004&lt;=S21.DP0001</t>
  </si>
  <si>
    <t>S21.DP0030+S21.DP0031+S21.DP0032&lt;=S21.DP0029</t>
  </si>
  <si>
    <t>S21.DP0058+S21.DP0059+S21.DP0060&lt;=S21.DP0057</t>
  </si>
  <si>
    <t>S21.DP0086+S21.DP0087+S21.DP0088&lt;=S21.DP0085</t>
  </si>
  <si>
    <t>S21.DP0114+S21.DP0115+S21.DP0116&lt;=S21.DP0113</t>
  </si>
  <si>
    <t>S21.DP0142+S21.DP0143+S21.DP0144&lt;=S21.DP0141</t>
  </si>
  <si>
    <t>S21.DP0170+S21.DP0171+S21.DP0172&lt;=S21.DP0169</t>
  </si>
  <si>
    <t>S21.DP0198+S21.DP0199+S21.DP0200&lt;=S21.DP0197</t>
  </si>
  <si>
    <t>S21.DP0226+S21.DP0227+S21.DP0228&lt;=S21.DP0225</t>
  </si>
  <si>
    <t>S21.DP0254+S21.DP0255+S21.DP0256&lt;=S21.DP0253</t>
  </si>
  <si>
    <t>S21.DP0282+S21.DP0283+S21.DP0284&lt;=S21.DP0281</t>
  </si>
  <si>
    <t>S21.DP0310+S21.DP0311+S21.DP0312&lt;=S21.DP0309</t>
  </si>
  <si>
    <t>S21.DP0338+S21.DP0339+S21.DP0340&lt;=S21.DP0337</t>
  </si>
  <si>
    <t>S21.DP0366+S21.DP0367+S21.DP0368&lt;=S21.DP0365</t>
  </si>
  <si>
    <t>S21.DP0395+S21.DP0396+S21.DP0397&lt;=S21.DP0394</t>
  </si>
  <si>
    <t>S21.DP0424+S21.DP0425+S21.DP0426&lt;=S21.DP0423</t>
  </si>
  <si>
    <t>S21.DP0453+S21.DP0454+S21.DP0455&lt;=S21.DP0452</t>
  </si>
  <si>
    <t>S21.DP0482+S21.DP0483+S21.DP0484&lt;=S21.DP0481</t>
  </si>
  <si>
    <t>S21.DP0511+S21.DP0512+S21.DP0513&lt;=S21.DP0510</t>
  </si>
  <si>
    <t>S21C.DP0002*-1%=S21C.DP0004</t>
  </si>
  <si>
    <t>if (S21C.DP0276 = (S21C.DP0273+ S21C.DP0274),"TRUE","FALSE")</t>
  </si>
  <si>
    <t>if (S21C.DP0285 = (S21C.DP0282+ S21C.DP0283),"TRUE","FALSE")</t>
  </si>
  <si>
    <t>if (S21C.DP0294 = (S21C.DP0291+ S21C.DP0292),"TRUE","FALSE")</t>
  </si>
  <si>
    <t>if (S21C.DP0301 = (S21C.DP0298+ S21C.DP0299),"TRUE","FALSE")</t>
  </si>
  <si>
    <t>if (S21C.DP0311 = (S21C.DP0308+ S21C.DP0309),"TRUE","FALSE")</t>
  </si>
  <si>
    <t>if (S21C.DP0319 = (S21C.DP0316+ S21C.DP0317),"TRUE","FALSE")</t>
  </si>
  <si>
    <t>if (S21C.DP0326 = (S21C.DP0323+ S21C.DP0324),"TRUE","FALSE")</t>
  </si>
  <si>
    <t>if (S21C.DP0339 = (S21C.DP0336+ S21C.DP0337),"TRUE","FALSE")</t>
  </si>
  <si>
    <t>if (S21C.DP0346 = (S21C.DP0343+ S21C.DP0344),"TRUE","FALSE")</t>
  </si>
  <si>
    <t>if (S21C.DP0353 = (S21C.DP0350+ S21C.DP0351),"TRUE","FALSE")</t>
  </si>
  <si>
    <t>if (S21C.DP0360 = (S21C.DP0357+ S21C.DP0358),"TRUE","FALSE")</t>
  </si>
  <si>
    <t>if (S21C.DP0367 = (S21C.DP0364+ S21C.DP0365),"TRUE","FALSE")</t>
  </si>
  <si>
    <t>if (S21C.DP0374 = (S21C.DP0371+ S21C.DP0372),"TRUE","FALSE")</t>
  </si>
  <si>
    <t>if (S21C.DP0381 = (S21C.DP0378+ S21C.DP0379),"TRUE","FALSE")</t>
  </si>
  <si>
    <t>if (S21C.DP0388 = (S21C.DP0385+ S21C.DP0386),"TRUE","FALSE")</t>
  </si>
  <si>
    <t>S23.DP0012=S15.DP0065</t>
  </si>
  <si>
    <t>lesser between S03.DP0059 and (S03.DP0024*20%)=S03.DP0060</t>
  </si>
  <si>
    <t>if((S21.DP0029+S21.DP0057+S21.DP0085+S21.DP0113+S21.DP0141+S21.DP0169+S21.DP0197+S21.DP0225+S21.DP0253+S21.DP0281+S21.DP0309+S21.DP0337+S21.DP0365+S21.DP0394+S21.DP0423+S21.DP0452+S21.DP0481+S21.DP0510)&lt;(S21.DP0002+S21.DP0003+S21.DP0004),false,(S21.DP0029+S21.DP0057+S21.DP0085+S21.DP0113+S21.DP0141+S21.DP0169+S21.DP0197+S21.DP0225+S21.DP0253+S21.DP0281+S21.DP0309+S21.DP0337+S21.DP0365+S21.DP0394+S21.DP0423+S21.DP0452+S21.DP0481+S21.DP0510))= S21.DP0001</t>
  </si>
  <si>
    <t>0 ≥ x ≤ 2 , x: D-SIB capital charge add-on for a FI = S01.DP0006</t>
  </si>
  <si>
    <t>if((S21.DP0034+S21.DP0062+S21.DP0090+S21.DP0118+S21.DP0146+S21.DP0174+S21.DP0202+S21.DP0230+S21.DP0258+S21.DP0286+S21.DP0314+S21.DP0342+S21.DP0370+S21.DP0399+S21.DP0428+S21.DP0457+S21.DP0486+S21.DP0515)&lt;(S21.DP0007+S21.DP0008+S21.DP0010+S21.DP0011),false,(S21.DP0034+S21.DP0062+S21.DP0090+S21.DP0118+S21.DP0146+S21.DP0174+S21.DP0202+S21.DP0230+S21.DP0258+S21.DP0286+S21.DP0314+S21.DP0342+S21.DP0370+S21.DP0399+S21.DP0428+S21.DP0457+S21.DP0486+S21.DP0515))= S21.DP0006</t>
  </si>
  <si>
    <t>if((S21.DP0036+S21.DP0064+S21.DP0092+S21.DP0120+S21.DP0148+S21.DP0176+S21.DP0204+S21.DP0232+S21.DP0260+S21.DP0288+S21.DP0316+S21.DP0344+S21.DP0372+S21.DP0401+S21.DP0430+S21.DP0459+S21.DP0488+S21.DP0517)&lt;(S21.DP0009),false,(S21.DP0036+S21.DP0064+S21.DP0092+S21.DP0120+S21.DP0148+S21.DP0176+S21.DP0204+S21.DP0232+S21.DP0260+S21.DP0288+S21.DP0316+S21.DP0344+S21.DP0372+S21.DP0401+S21.DP0430+S21.DP0459+S21.DP0488+S21.DP0517))=s21.DP0008</t>
  </si>
  <si>
    <t>if((S21.DP0039+S21.DP0067+S21.DP0095+S21.DP0123+S21.DP0151+S21.DP0179+S21.DP0207+S21.DP0235+S21.DP0263+S21.DP0291+S21.DP0319+S21.DP0347+S21.DP0375+S21.DP0404+S21.DP0433+S21.DP0462+S21.DP0491+S21.DP0520)&lt;(S21.DP0012+S21.DP0013),false,(S21.DP0039+S21.DP0067+S21.DP0095+S21.DP0123+S21.DP0151+S21.DP0179+S21.DP0207+S21.DP0235+S21.DP0263+S21.DP0291+S21.DP0319+S21.DP0347+S21.DP0375+S21.DP0404+S21.DP0433+S21.DP0462+S21.DP0491+S21.DP0520))=S21.DP0011</t>
  </si>
  <si>
    <t>if((S21.DP0043+S21.DP0071+S21.DP0099+S21.DP0127+S21.DP0155+S21.DP0183+S21.DP0211+S21.DP0239+S21.DP0267+S21.DP0295+S21.DP0323+S21.DP0351+S21.DP0379+S21.DP0408+S21.DP0437+S21.DP0466+S21.DP0495+S21.DP0524)&lt;(S21.DP0016+S21.DP0017+S21.DP0018+S21.DP0019),false,(S21.DP0043+S21.DP0071+S21.DP0099+S21.DP0127+S21.DP0155+S21.DP0183+S21.DP0211+S21.DP0239+S21.DP0267+S21.DP0295+S21.DP0323+S21.DP0351+S21.DP0379+S21.DP0408+S21.DP0437+S21.DP0466+S21.DP0495+S21.DP0524))=S21.DP0015</t>
  </si>
  <si>
    <t>if((S21.DP0560+S21.DP0579+S21.DP0598+S21.DP0617+S21.DP0636+S21.DP0655+S21.DP0674+S21.DP0693+S21.DP0712+S21.DP0731+S21.DP0750+S21.DP0769+S21.DP0788+S21.DP0807+S21.DP0826+S21.DP0845+S21.DP0864+S21.DP0883)&lt;(S21.DP0542+S21.DP0543+S21.DP0544),false,(S21.DP0560+S21.DP0579+S21.DP0598+S21.DP0617+S21.DP0636+S21.DP0655+S21.DP0674+S21.DP0693+S21.DP0712+S21.DP0731+S21.DP0750+S21.DP0769+S21.DP0788+S21.DP0807+S21.DP0826+S21.DP0845+S21.DP0864+S21.DP0883))=S21.DP0541</t>
  </si>
  <si>
    <t>if((S21.DP0564+S21.DP0583+S21.DP0602+S21.DP0621+S21.DP0640+S21.DP0659+S21.DP0678+S21.DP0697+S21.DP0716+S21.DP0735+S21.DP0754+S21.DP0773+S21.DP0792+S21.DP0811+S21.DP0830+S21.DP0849+S21.DP0868+S21.DP0887)&lt;(S21.DP0546+S21.DP0547+S21.DP0548+S21.DP0549),false,(S21.DP0564+S21.DP0583+S21.DP0602+S21.DP0621+S21.DP0640+S21.DP0659+S21.DP0678+S21.DP0697+S21.DP0716+S21.DP0735+S21.DP0754+S21.DP0773+S21.DP0792+S21.DP0811+S21.DP0830+S21.DP0849+S21.DP0868+S21.DP0887))=S21.DP0545</t>
  </si>
  <si>
    <t>if((S21.DP0569+S21.DP0588+S21.DP0607+S21.DP0626+S21.DP0645+S21.DP0664+S21.DP0683+S21.DP0702+S21.DP0721+S21.DP0740+S21.DP0759+S21.DP0778+S21.DP0797+S21.DP0816+S21.DP0835+S21.DP0854+S21.DP0873+S21.DP0892)&lt;(S21.DP0551),false,(S21.DP0569+S21.DP0588+S21.DP0607+S21.DP0626+S21.DP0645+S21.DP0664+S21.DP0683+S21.DP0702+S21.DP0721+S21.DP0740+S21.DP0759+S21.DP0778+S21.DP0797+S21.DP0816+S21.DP0835+S21.DP0854+S21.DP0873+S21.DP0892))=S21.DP0550</t>
  </si>
  <si>
    <t>if((S21.DP0571+S21.DP0590+S21.DP0609+S21.DP0628+S21.DP0647+S21.DP0666+S21.DP0685+S21.DP0704+S21.DP0723+S21.DP0742+S21.DP0761+S21.DP0780+S21.DP0799+S21.DP0818+S21.DP0837+S21.DP0856+S21.DP0875+S21.DP0894)&lt;(S21.DP0553+S21.DP0554+S21.DP0555)),false,(S21.DP0571+S21.DP0590+S21.DP0609+S21.DP0628+S21.DP0647+S21.DP0666+S21.DP0685+S21.DP0704+S21.DP0723+S21.DP0742+S21.DP0761+S21.DP0780+S21.DP0799+S21.DP0818+S21.DP0837+S21.DP0856+S21.DP0875+S21.DP0894))=S21.DP0552</t>
  </si>
  <si>
    <t>if (S21C.DP0006 =(S21C.DP0003+S21C.DP0004),"TRUE","FALSE")</t>
  </si>
  <si>
    <t>if (S21C.DP00015 =(S21C.DP0012+S21C.DP0013),"TRUE","FALSE")</t>
  </si>
  <si>
    <t>if (S21C.DP00024 =(S21C.DP0021+S21C.DP0022),"TRUE","FALSE")</t>
  </si>
  <si>
    <t>if (S21C.DP0031 =(S21C.DP0029+S21C.DP0028),"TRUE","FALSE")</t>
  </si>
  <si>
    <t>if (S21C.DP0041 =(S21C.DP0039+S21C.DP0038),"TRUE","FALSE")</t>
  </si>
  <si>
    <t>if (S21C.DP0049 =(S21C.DP0047+S21C.DP0046),"TRUE","FALSE")</t>
  </si>
  <si>
    <t>if (S21C.DP0056 =(S21C.DP0054+S21C.DP0053),"TRUE","FALSE")</t>
  </si>
  <si>
    <t>if (S21C.DP0069 =(S21C.DP0067+S21C.DP0066),"TRUE","FALSE")</t>
  </si>
  <si>
    <t>if (S21C.DP0076 =(S21C.DP0074+S21C.DP0073),"TRUE","FALSE")</t>
  </si>
  <si>
    <t>if (S21C.DP0083 =(S21C.DP0080+S21C.DP0081),"TRUE","FALSE")</t>
  </si>
  <si>
    <t>if (S21C.DP0090 =(S21C.DP0087+S21C.DP0088),"TRUE","FALSE")</t>
  </si>
  <si>
    <t>if (S21C.DP0097 =(S21C.DP0094+S21C.DP0095),"TRUE","FALSE")</t>
  </si>
  <si>
    <t>if (S21C.DP0104 =(S21C.DP0101+S21C.DP0102),"TRUE","FALSE")</t>
  </si>
  <si>
    <t>if (S21C.DP0111 =(S21C.DP0108+S21C.DP0109),"TRUE","FALSE")</t>
  </si>
  <si>
    <t>if (S21C.DP0118 =(S21C.DP0115+S21C.DP0116),"TRUE","FALSE")</t>
  </si>
  <si>
    <t>if (abs(sumif(S21C.DP0006+S21C.DP0015+S21C.DP0024+S21C.DP0031&gt;0))&gt;abs(sumif(S21C.DP0006+S21C.DP0015+S21C.DP0024+S21C.DP0031&lt;0)),abs(sumif(S21C.DP0006+S21C.DP0015+S21C.DP0024+S21C.DP0031&lt;0)),abs(sumif(S21C.DP0006+S21C.DP0015+S21C.DP0024+S21C.DP0031&gt;0))) = S21C.DP0033</t>
  </si>
  <si>
    <t>if (abs(sumif(S21C.DP0041+S21C.DP0049+S21C.DP0056&gt;0))&gt;abs(sumif(S21C.DP0041+S21C.DP0049+S21C.DP0056&lt;0)),abs(sumif(S21C.DP0041+S21C.DP0049+S21C.DP0056&lt;0)),abs(sumif(S21C.DP0041+S21C.DP0049+S21C.DP0056&gt;0))) = S21C.DP0058</t>
  </si>
  <si>
    <t>if (abs(sumif(S21C.DP0069+S21C.DP0076+S21C.DP0083+S21C.DP0090+S21C.DP0097+S21C.DP0104+S21C.DP0111+S21C.DP0118&gt;0))&gt;abs(sumif(S21C.DP0069+S21C.DP0076+S21C.DP0083+S21C.DP0090+S21C.DP0097+S21C.DP0104+S21C.DP0111+S21C.DP0118&lt;0)),abs(sumif(S21C.DP0069+S21C.DP0076+S21C.DP0083+S21C.DP0090+S21C.DP0097+S21C.DP0104+S21C.DP0111+S21C.DP0118&lt;0)),abs(sumif(S21C.DP0069+S21C.DP0076+S21C.DP0083+S21C.DP0090+S21C.DP0097+S21C.DP0104+S21C.DP0111+S21C.DP0118&gt;0))) = S21C.DP0120</t>
  </si>
  <si>
    <t>if (abs(sumif(S21C.DP0006+S21C.DP0015+S21C.DP0024+S21C.DP0031&gt;0))&gt;abs(sumif(S21C.DP0006+S21C.DP0015+S21C.DP0024+S21C.DP0031&lt;0)),abs(sumif(S21C.DP0006+S21C.DP0015+S21C.DP0024+S21C.DP0031&gt;0))-abs(sumif(S21C.DP0006+S21C.DP0015+S21C.DP0024+S21C.DP0031&lt;0)),abs(sumif(S21C.DP0006+S21C.DP0015+S21C.DP0024+S21C.DP0031&lt;0))-abs(sumif(S21C.DP0006+S21C.DP0015+S21C.DP0024+S21C.DP0031&gt;0))) = S21C.DP0034</t>
  </si>
  <si>
    <t>if (abs(sumif(S21C.DP0041+S21C.DP0049+S21C.DP0056&gt;0))&gt;abs(sumif(S21C.DP0041+S21C.DP0049+S21C.DP0056&lt;0)),abs(sumif(S21C.DP0041+S21C.DP0049+S21C.DP0056&gt;0))-abs(sumif(S21C.DP0041+S21C.DP0049+S21C.DP0056&lt;0)),abs(sumif(S21C.DP0041+S21C.DP0049+S21C.DP0056&lt;0))-abs(sumif(S21C.DP0041+S21C.DP0049+S21C.DP0056&gt;0))) = S21C.DP0059</t>
  </si>
  <si>
    <t>if (abs(sumif(S21C.DP0069+S21C.DP0076+S21C.DP0083+S21C.DP0090+S21C.DP0097+S21C.DP0104+S21C.DP0111+S21C.DP0118&gt;0))&gt;abs(sumif(S21C.DP0069+S21C.DP0076+S21C.DP0083+S21C.DP0090+S21C.DP0097+S21C.DP0104+S21C.DP0111+S21C.DP0118&lt;0)),abs(sumif(S21C.DP0069+S21C.DP0076+S21C.DP0083+S21C.DP0090+S21C.DP0097+S21C.DP0104+S21C.DP0111+S21C.DP0118&gt;0))-abs(sumif(S21C.DP0069+S21C.DP0076+S21C.DP0083+S21C.DP0090+S21C.DP0097+S21C.DP0104+S21C.DP0111+S21C.DP0118&lt;0)),abs(sumif(S21C.DP0069+S21C.DP0076+S21C.DP0083+S21C.DP0090+S21C.DP0097+S21C.DP0104+S21C.DP0111+S21C.DP0118&lt;0))-abs(sumif(S21C.DP0069+S21C.DP0076+S21C.DP0083+S21C.DP0090+S21C.DP0097+S21C.DP0104+S21C.DP0111+S21C.DP0118&gt;0))) = S21C.DP0121</t>
  </si>
  <si>
    <t>if(or(and(S21C.DP0034&gt;0,S21C.DP0059&gt;0),and(S21C.DP0034&lt;0,S21C.DP0059&lt;0),0,if(abs(S21C.DP0034)&lt;abs(S21C.DP0059),abs(S21C.DP0034), abs(S21C.DP0059)=S21C.DP0061</t>
  </si>
  <si>
    <t>if(or(and(S21C.DP0121&gt;0,S21C.DP0059&gt;0),and(S21C.DP0121&lt;0,S21C.DP0059&lt;0),0,if(abs(S21C.DP0059&lt;abs(S21C.DP0121),abs(S21C.DP0059), abs(S21C.DP0121) =S21C.DP0123</t>
  </si>
  <si>
    <t>if(abs(S21C.DP0034)&gt;abs(S21C.DP0059), S21C.DP0034+S21C.DP0059,S21C.DP0059+S21C.DP0034)=S21C.DP0062</t>
  </si>
  <si>
    <t>if(abs(S21C.DP0059)&gt;abs(S21C.DP0121), S21C.DP0059+S21C.DP0121,S21C.DP0121+S21C.DP0059)=S21C.DP0124</t>
  </si>
  <si>
    <t>if(or(and(S21C.DP0034&lt;0,S21C.DP0121&lt;0),and(S21C.DP0034&gt;0,S21C.DP0121&gt;0),0,if(abs(S21C.DP0121)&lt;abs(S21C.DP0034),abs(S21C.DP0121),abs(S21C.DP0034)))=S21C.DP0126</t>
  </si>
  <si>
    <t>if(abs(S21C.DP0124)&gt;abs(S21C.DP0034), S21C.DP0124+S21C.DP0034,S21C.DP0034+S21C.DP0124)=S21C.DP0127</t>
  </si>
  <si>
    <t>if (abs(sumif(S21C.DP0141+S21C.DP0150+S21C.DP0159+S21C.DP0166&gt;0))&gt;abs(sumif(S21C.DP0141+S21C.DP0150+S21C.DP0159+S21C.DP0166&lt;0)),abs(sumif(S21C.DP0141+S21C.DP0150+S21C.DP0159+S21C.DP0166&lt;0)),abs(sumif(S21C.DP0141+S21C.DP0150+S21C.DP0159+S21C.DP0166&gt;0))) = S21C.DP0168</t>
  </si>
  <si>
    <t>if (abs(sumif(S21C.DP0176+S21C.DP0184+S21C.DP0191&gt;0))&gt;abs(sumif(S21C.DP0176+S21C.DP0184+S21C.DP0191&lt;0)),abs(sumif(S21C.DP0176+S21C.DP0184+S21C.DP0191&lt;0)),abs(sumif(S21C.DP0176+S21C.DP0184+S21C.DP0191&gt;0))) = S21C.DP0193</t>
  </si>
  <si>
    <t>if (abs(sumif(S21C.DP0204+S21C.DP0211+S21C.DP0218+S21C.DP0225+S21C.DP0232+S21C.DP0239+S21C.DP0246+S21C.DP0253&gt;0))&gt;abs(sumif(S21C.DP0204+S21C.DP0211+S21C.DP0218+S21C.DP0225+S21C.DP0232+S21C.DP0239+S21C.DP0246+S21C.DP0253&lt;0)),abs(sumif(S21C.DP0204+S21C.DP0211+S21C.DP0218+S21C.DP0225+S21C.DP0232+S21C.DP0239+S21C.DP0246+S21C.DP0253&lt;0)),abs(sumif(S21C.DP0204+S21C.DP0211+S21C.DP0218+S21C.DP0225+S21C.DP0232+S21C.DP0239+S21C.DP0246+S21C.DP0253&gt;0))) = S21C.DP0255</t>
  </si>
  <si>
    <t>if (abs(sumif(S21C.DP0141+S21C.DP0150+S21C.DP0159+S21C.DP0166&gt;0))&gt;abs(sumif(S21C.DP0141+S21C.DP0150+S21C.DP0159+S21C.DP0166&lt;0)),abs(sumif(S21C.DP0141+S21C.DP0150+S21C.DP0159+S21C.DP0166&gt;0))-abs(sumif(S21C.DP0141+S21C.DP0150+S21C.DP0159+S21C.DP0166&lt;0)),abs(sumif(S21C.DP0141+S21C.DP0150+S21C.DP0159+S21C.DP0166&lt;0))-abs(sumif(S21C.DP0141+S21C.DP0150+S21C.DP0159+S21C.DP0166&gt;0))) = S21C.DP0169</t>
  </si>
  <si>
    <t>if (abs(sumif(S21C.DP0176+S21C.DP0184+S21C.DP0191&gt;0))&gt;abs(sumif(S21C.DP0176+S21C.DP0184+S21C.DP0191&lt;0)),abs(sumif(S21C.DP0176+S21C.DP0184+S21C.DP0191&gt;0))-abs(sumif(S21C.DP0176+S21C.DP0184+S21C.DP0191&lt;0)),abs(sumif(S21C.DP0176+S21C.DP0184+S21C.DP0191&lt;0))-abs(sumif(S21C.DP0176+S21C.DP0184+S21C.DP0191&gt;0))) = S21C.DP0194</t>
  </si>
  <si>
    <t>if (abs(sumif(S21C.DP0204+S21C.DP0211+S21C.DP0218+S21C.DP0225+S21C.DP0232+S21C.DP0239+S21C.DP0246+S21C.DP0253&gt;0))&gt;abs(sumif(S21C.DP0204+S21C.DP0211+S21C.DP0218+S21C.DP0225+S21C.DP0232+S21C.DP0239+S21C.DP0246+S21C.DP0253&lt;0)),abs(sumif(S21C.DP0204+S21C.DP0211+S21C.DP0218+S21C.DP0225+S21C.DP0232+S21C.DP0239+S21C.DP0246+S21C.DP0253&gt;0))-abs(sumif(S21C.DP0204+S21C.DP0211+S21C.DP0218+S21C.DP0225+S21C.DP0232+S21C.DP0239+S21C.DP0246+S21C.DP0253&lt;0)),abs(sumif(S21C.DP0204+S21C.DP0211+S21C.DP0218+S21C.DP0225+S21C.DP0232+S21C.DP0239+S21C.DP0246+S21C.DP0253&lt;0))-abs(sumif(S21C.DP0204+S21C.DP0211+S21C.DP0218+S21C.DP0225+S21C.DP0232+S21C.DP0239+S21C.DP0246+S21C.DP0253&gt;0))) = S21C.DP0256</t>
  </si>
  <si>
    <t>if(or(and(S21C.DP0169&gt;0,S21C.DP0194&gt;0),and(S21C.DP0169&lt;0,S21C.DP0194&lt;0),0,if(abs(S21C.DP0169)&lt;abs(S21C.DP0194),abs(S21C.DP0169),abs(S21C.DP0194))))=S21C.DP0196</t>
  </si>
  <si>
    <t>if(or(and(S21C.DP0256&gt;0,S21C.DP0194&gt;0),and(S21C.DP0256&lt;0,S21C.DP0194&lt;0),0,if(abs(S21C.DP0194)&lt;abs(S21C.DP0256), abs(S21C.DP0194, abs(S21C.DP0256)))=S21C.DP0258</t>
  </si>
  <si>
    <t>if(abs(S21C.DP0169)&gt;abs(S21C.DP0194), S21C.DP0169+S21C.DP0194,S21C.DP0169+S21C.DP0194)=S21C.DP0197</t>
  </si>
  <si>
    <t>if(abs(S21C.DP0194)&gt;abs(S21C.DP0256), S21C.DP0194+S21C.DP0256,S21C.DP0194+S21C.DP0256)=S21C.DP0259</t>
  </si>
  <si>
    <t>if(or(and(S21C.DP0169&lt;0,S21C.DP0256&lt;0),and(S21C.DP0169&gt;0,S21C.DP0256&gt;0),0,if(abs(S21C.DP0256)&lt;abs(S21C.DP0169),abs(S21C.DP0256),abs(S21C.DP0169)))=S21C.DP0261</t>
  </si>
  <si>
    <t>if(abs(S21C.DP0259)&gt;abs(S21C.DP0169), S21C.DP0259+S21C.DP0169,S21C.DP0169+S21C.DP0259)=S21C.DP0262</t>
  </si>
  <si>
    <t>if (abs(sumif(S21C.DP0276+S21C.DP0285+S21C.DP0294+S21C.DP0301&gt;0))&gt;abs(sumif(S21C.DP0276+S21C.DP0285+S21C.DP0294+S21C.DP0301&lt;0)),abs(sumif(S21C.DP0276+S21C.DP0285+S21C.DP0294+S21C.DP0301&lt;0)),abs(sumif(S21C.DP0276+S21C.DP0285+S21C.DP0294+S21C.DP0301&gt;0))) = S21C.DP0303</t>
  </si>
  <si>
    <t>if (abs(sumif(S21C.DP0311+S21C.DP0319+S21C.DP0326&gt;0))&gt;abs(sumif(S21C.DP0311+S21C.DP0319+S21C.DP0326&lt;0)),abs(sumif(S21C.DP0311+S21C.DP0319+S21C.DP0326&lt;0)),abs(sumif(S21C.DP0311+S21C.DP0319+S21C.DP0326&gt;0))) = S21C.DP0328</t>
  </si>
  <si>
    <t>if (abs(sumif(S21C.DP0339+S21C.DP0346+S21C.DP0353+S21C.DP0360+S21C.DP0367+S21C.DP0374+S21C.DP0381+S21C.DP0388&gt;0))&gt;abs(sumif(S21C.DP0339+S21C.DP0346+S21C.DP0353+S21C.DP0360+S21C.DP0367+S21C.DP0374+S21C.DP0381+S21C.DP0388&lt;0)),abs(sumif(S21C.DP0339+S21C.DP0346+S21C.DP0353+S21C.DP0360+S21C.DP0367+S21C.DP0374+S21C.DP0381+S21C.DP0388&lt;0)),abs(sumif(S21C.DP0339+S21C.DP0346+S21C.DP0353+S21C.DP0360+S21C.DP0367+S21C.DP0374+S21C.DP0381+S21C.DP0388&gt;0))) = S21C.DP0328</t>
  </si>
  <si>
    <t>if (abs(sumif(S21C.DP0276+S21C.DP0285+S21C.DP0294+S21C.DP0301&gt;0))&gt;abs(sumif(S21C.DP0276+S21C.DP0285+S21C.DP0294+S21C.DP0301&lt;0)),abs(sumif(S21C.DP0276+S21C.DP0285+S21C.DP0294+S21C.DP0301&gt;0))-abs(sumif(S21C.DP0276+S21C.DP0285+S21C.DP0294+S21C.DP0301&lt;0)),abs(sumif(S21C.DP0276+S21C.DP0285+S21C.DP0294+S21C.DP0301&lt;0)-abs(sumif(S21C.DP0276+S21C.DP0285+S21C.DP0294+S21C.DP0301&gt;0))) = S21C.DP0304</t>
  </si>
  <si>
    <t>if (abs(sumif(S21C.DP0311+S21C.DP0319+S21C.DP0326&gt;0))&gt;abs(sumif(S21C.DP0311+S21C.DP0319+S21C.DP0326&lt;0)),abs(sumif(S21C.DP0311+S21C.DP0319+S21C.DP0326&gt;0))-abs(sumif(S21C.DP0311+S21C.DP0319+S21C.DP0326&lt;0)),abs(sumif(S21C.DP0311+S21C.DP0319+S21C.DP0326&lt;0))-abs(sumif(S21C.DP0311+S21C.DP0319+S21C.DP0326&gt;0))) = S21C.DP0329</t>
  </si>
  <si>
    <t>if (abs(sumif(S21C.DP0339+S21C.DP0346+S21C.DP0353+S21C.DP0360+S21C.DP0367+S21C.DP0374+S21C.DP0381+S21C.DP0388&gt;0))&gt;abs(sumif(S21C.DP0339+S21C.DP0346+S21C.DP0353+S21C.DP0360+S21C.DP0367+S21C.DP0374+S21C.DP0381+S21C.DP0388&lt;0)),abs(sumif(S21C.DP0339+S21C.DP0346+S21C.DP0353+S21C.DP0360+S21C.DP0367+S21C.DP0374+S21C.DP0381+S21C.DP0388&gt;0))-abs(sumif(S21C.DP0339+S21C.DP0346+S21C.DP0353+S21C.DP0360+S21C.DP0367+S21C.DP0374+S21C.DP0381+S21C.DP0388&lt;0)),abs(sumif(S21C.DP0339+S21C.DP0346+S21C.DP0353+S21C.DP0360+S21C.DP0367+S21C.DP0374+S21C.DP0381+S21C.DP0388&lt;0))-abs(sumif(S21C.DP0339+S21C.DP0346+S21C.DP0353+S21C.DP0360+S21C.DP0367+S21C.DP0374+S21C.DP0381+S21C.DP0388&gt;0))) = S21C.DP0391</t>
  </si>
  <si>
    <t>if(or(and(S21C.DP0304&gt;0,S21C.DP0329&gt;0),and(S21C.DP0304&lt;0,S21C.DP0329&lt;0),0,if(abs(S21C.DP0304)&lt;abs(S21C.DP0329), abs(S21C.DP0304), abs(S21C.DP0329))))=S21C.DP0331</t>
  </si>
  <si>
    <t>if(or(and(S21C.DP0391&gt;0,S21C.DP0329&gt;0),and(S21C.DP0391&lt;0,S21C.DP0329&lt;0),0,if(abs(S21C.DP0329)&lt;abs(S21C.DP0391), abs(S21C.DP0329), abs(S21C.DP0391) )))=S21C.DP0393</t>
  </si>
  <si>
    <t>if(abs(S21C.DP0304)&gt;abs(S21C.DP0329), S21C.DP0304+S21C.DP0329,S21C.DP0304+S21C.DP0329)=S21C.DP0332</t>
  </si>
  <si>
    <t>if(abs(S21C.DP0329)&gt;abs(S21C.DP0391), S21C.DP0329+S21C.DP0391,S21C.DP0329+S21C.DP0391)=S21C.DP0394</t>
  </si>
  <si>
    <t>if(or(and(S21C.DP0304&lt;0,S21C.DP0391&lt;0),and(S21C.DP0304&gt;0,S21C.DP0391&gt;0),0,if(abs(S21C.DP0391)&lt;abs(S21C.DP0304),abs(S21C.DP0391),abs(S21C.DP0304)))=S21C.DP0396</t>
  </si>
  <si>
    <t>if(abs(S21C.DP0394)&gt;abs(S21C.DP0304), S21C.DP0394+S21C.DP0304,S21C.DP0304+S21C.DP0394)=S21C.DP0397</t>
  </si>
  <si>
    <t>if (abs(sumif(S21C.DP0411+S21C.DP0420+S21C.DP0429+S21C.DP0436&gt;0))&gt;abs(sumif(S21C.DP0411+S21C.DP0420+S21C.DP0429+S21C.DP0436&lt;0)),abs(sumif(S21C.DP0411+S21C.DP0420+S21C.DP0429+S21C.DP0436&lt;0)),abs(sumif(S21C.DP0411+S21C.DP0420+S21C.DP0429+S21C.DP0436&gt;0))) = S21C.DP0438</t>
  </si>
  <si>
    <t>if (abs(sumif(S21C.DP0446+S21C.DP0454+S21C.DP0461&gt;0))&gt;abs(sumif(S21C.DP0446+S21C.DP0454+S21C.DP0461&lt;0)),abs(sumif(S21C.DP0446+S21C.DP0454+S21C.DP0461&lt;0)),abs(sumif(S21C.DP0446+S21C.DP0454+S21C.DP0461&gt;0))) = S21C.DP0463</t>
  </si>
  <si>
    <t>if (abs(sumif(S21C.DP0474+S21C.DP0481+S21C.DP0488+S21C.DP0495+S21C.DP0502+S21C.DP0509+S21C.DP0516+S21C.DP0523&gt;0))&gt;abs(sumif(S21C.DP0474+S21C.DP0481+S21C.DP0488+S21C.DP0495+S21C.DP0502+S21C.DP0509+S21C.DP0516+S21C.DP0523&lt;0)),abs(sumif(S21C.DP0474+S21C.DP0481+S21C.DP0488+S21C.DP0495+S21C.DP0502+S21C.DP0509+S21C.DP0516+S21C.DP0523&lt;0)),abs(sumif(S21C.DP0474+S21C.DP0481+S21C.DP0488+S21C.DP0495+S21C.DP0502+S21C.DP0509+S21C.DP0516+S21C.DP0523&gt;0))) = S21C.DP0525</t>
  </si>
  <si>
    <t>if (abs(sumif(S21C.DP0411+S21C.DP0420+S21C.DP0429+S21C.DP0436&gt;0))&gt;abs(sumif(S21C.DP0411+S21C.DP0420+S21C.DP0429+S21C.DP0436&lt;0)),abs(sumif(S21C.DP0411+S21C.DP0420+S21C.DP0429+S21C.DP0436&gt;0))-abs(sumif(S21C.DP0411+S21C.DP0420+S21C.DP0429+S21C.DP0436&lt;0)),abs(sumif(S21C.DP0411+S21C.DP0420+S21C.DP0429+S21C.DP0436&lt;0))-abs(sumif(S21C.DP0411+S21C.DP0420+S21C.DP0429+S21C.DP0436&gt;0))) = S21C.DP0439</t>
  </si>
  <si>
    <t>if (abs(sumif(S21C.DP0446+S21C.DP0454+S21C.DP0461&gt;0))&gt;abs(sumif(S21C.DP0446+S21C.DP0454+S21C.DP0461&lt;0)),abs(sumif(S21C.DP0446+S21C.DP0454+S21C.DP0461&gt;0))-abs(sumif(S21C.DP0446+S21C.DP0454+S21C.DP0461&lt;0)),abs(sumif(S21C.DP0446+S21C.DP0454+S21C.DP0461&lt;0))-abs(sumif(S21C.DP0446+S21C.DP0454+S21C.DP0461&gt;0))) = S21C.DP0464</t>
  </si>
  <si>
    <t>if (abs(sumif(S21C.DP0474+S21C.DP0481+S21C.DP0488+S21C.DP0495+S21C.DP0502+S21C.DP0509+S21C.DP0516+S21C.DP0523&gt;0))&gt;abs(sumif(S21C.DP0474+S21C.DP0481+S21C.DP0488+S21C.DP0495+S21C.DP0502+S21C.DP0509+S21C.DP0516+S21C.DP0523&lt;0)),abs(sumif(S21C.DP0474+S21C.DP0481+S21C.DP0488+S21C.DP0495+S21C.DP0502+S21C.DP0509+S21C.DP0516+S21C.DP0523&gt;0))-abs(sumif(S21C.DP0474+S21C.DP0481+S21C.DP0488+S21C.DP0495+S21C.DP0502+S21C.DP0509+S21C.DP0516+S21C.DP0523&lt;0)),abs(sumif(S21C.DP0474+S21C.DP0481+S21C.DP0488+S21C.DP0495+S21C.DP0502+S21C.DP0509+S21C.DP0516+S21C.DP0523&lt;0))-abs(sumif(S21C.DP0474+S21C.DP0481+S21C.DP0488+S21C.DP0495+S21C.DP0502+S21C.DP0509+S21C.DP0516+S21C.DP0523&gt;0))) = S21C.DP0526</t>
  </si>
  <si>
    <t>if(or(and(S21C.DP0439&gt;0,S21C.DP0464&gt;0),and(S21C.DP0439&lt;0,S21C.DP0464&lt;0),0,if(abs(S21C.DP0439)&lt;abs(S21C.DP0464), abs(S21C.DP0439, abs(S21C.DP0464) )))=S21C.DP0466</t>
  </si>
  <si>
    <t>if(or(and(S21C.DP0526&gt;0,S21C.DP0464&gt;0),and(S21C.DP0526&lt;0,S21C.DP0464&lt;0),0,if(abs(S21C.DP0464)&lt;abs(S21C.DP0526), abs(S21C.DP0464), abs(S21C.DP0526)  )))=S21C.DP0528</t>
  </si>
  <si>
    <t>if(abs(S21C.DP0439)&gt;abs(S21C.DP0464), S21C.DP0439+S21C.DP0464,S21C.DP0439+S21C.DP0464)=S21C.DP0467</t>
  </si>
  <si>
    <t>if(abs(S21C.DP0464)&gt;abs(S21C.DP0526), S21C.DP0464+S21C.DP0526,S21C.DP0464+S21C.DP0526)=S21C.DP0529</t>
  </si>
  <si>
    <t>if(or(and(S21C.DP0439&lt;0,S21C.DP0526&lt;0),and(S21C.DP0439&gt;0,S21C.DP0526&gt;0),0,if(abs(S21C.DP0526)&lt;abs(S21C.DP0439),abs(S21C.DP0526),abs(S21C.DP0439)))=S21C.DP0531</t>
  </si>
  <si>
    <t>if(abs(S21C.DP0439)&gt;abs(S21C.DP0529), S21C.DP0439+S21C.DP0529,S21C.DP0439+S21C.DP0529)=S21C.DP0532</t>
  </si>
  <si>
    <t>if (abs(sumif(S21C.DP0546+S21C.DP0555+S21C.DP0564+S21C.DP0571&gt;0))&gt;abs(sumif(S21C.DP0546+S21C.DP0555+S21C.DP0564+S21C.DP0571&lt;0)),abs(sumif(S21C.DP0546+S21C.DP0555+S21C.DP0564+S21C.DP0571&lt;0)),abs(sumif(S21C.DP0546+S21C.DP0555+S21C.DP0564+S21C.DP0571&gt;0))) = S21C.DP0573</t>
  </si>
  <si>
    <t>if (abs(sumif(S21C.DP0581+S21C.DP0589+S21C.DP0596&gt;0))&gt;abs(sumif(S21C.DP0581+S21C.DP0589+S21C.DP0596&lt;0)),abs(sumif(S21C.DP0581+S21C.DP0589+S21C.DP0596&lt;0)),abs(sumif(S21C.DP0581+S21C.DP0589+S21C.DP0596&gt;0))) = S21C.DP0598</t>
  </si>
  <si>
    <t>if (abs(sumif(S21C.DP0609+S21C.DP0616+S21C.DP0623+S21C.DP0630+S21C.DP0637+S21C.DP0644+S21C.DP0651+S21C.DP0658&gt;0))&gt;abs(sumif(S21C.DP0609+S21C.DP0616+S21C.DP0623+S21C.DP0630+S21C.DP0637+S21C.DP0644+S21C.DP0651+S21C.DP0658&lt;0)),abs(sumif(S21C.DP0609+S21C.DP0616+S21C.DP0623+S21C.DP0630+S21C.DP0637+S21C.DP0644+S21C.DP0651+S21C.DP0658&lt;0)),abs(sumif(S21C.DP0609+S21C.DP0616+S21C.DP0623+S21C.DP0630+S21C.DP0637+S21C.DP0644+S21C.DP0651+S21C.DP0658&gt;0))) = S21C.DP0660</t>
  </si>
  <si>
    <t>if (abs(sumif(S21C.DP0546+S21C.DP0555+S21C.DP0564+S21C.DP0571&gt;0))&gt;abs(sumif(S21C.DP0546+S21C.DP0555+S21C.DP0564+S21C.DP0571&lt;0)),abs(sumif(S21C.DP0546+S21C.DP0555+S21C.DP0564+S21C.DP0571&gt;0))-abs(sumif(S21C.DP0546+S21C.DP0555+S21C.DP0564+S21C.DP0571&lt;0)),abs(sumif(S21C.DP0546+S21C.DP0555+S21C.DP0564+S21C.DP0571&lt;0))-abs(sumif(S21C.DP0546+S21C.DP0555+S21C.DP0564+S21C.DP0571&gt;0))) = S21C.DP0574</t>
  </si>
  <si>
    <t>if (abs(sumif(S21C.DP0581+S21C.DP0589+S21C.DP0596&gt;0))&gt;abs(sumif(S21C.DP0581+S21C.DP0589+S21C.DP0596&lt;0)),abs(sumif(S21C.DP0581+S21C.DP0589+S21C.DP0596&gt;0))-abs(sumif(S21C.DP0581+S21C.DP0589+S21C.DP0596&lt;0)),abs(sumif(S21C.DP0581+S21C.DP0589+S21C.DP0596&lt;0))-abs(sumif(S21C.DP0581+S21C.DP0589+S21C.DP0596&gt;0))) = S21C.DP0599</t>
  </si>
  <si>
    <t>if (abs(sumif(S21C.DP0609+S21C.DP0616+S21C.DP0623+S21C.DP0630+S21C.DP0637+S21C.DP0644+S21C.DP0651+S21C.DP0658&gt;0))&gt;abs(sumif(S21C.DP0609+S21C.DP0616+S21C.DP0623+S21C.DP0630+S21C.DP0637+S21C.DP0644+S21C.DP0651+S21C.DP0658&lt;0)),abs(sumif(S21C.DP0609+S21C.DP0616+S21C.DP0623+S21C.DP0630+S21C.DP0637+S21C.DP0644+S21C.DP0651+S21C.DP0658&gt;0))-abs(sumif(S21C.DP0609+S21C.DP0616+S21C.DP0623+S21C.DP0630+S21C.DP0637+S21C.DP0644+S21C.DP0651+S21C.DP0658&lt;0)),abs(sumif(S21C.DP0609+S21C.DP0616+S21C.DP0623+S21C.DP0630+S21C.DP0637+S21C.DP0644+S21C.DP0651+S21C.DP0658&lt;0))-abs(sumif(S21C.DP0609+S21C.DP0616+S21C.DP0623+S21C.DP0630+S21C.DP0637+S21C.DP0644+S21C.DP0651+S21C.DP0658&gt;0))) = S21C.DP0661</t>
  </si>
  <si>
    <t>if(or(and(S21C.DP0574&gt;0,S21C.DP0599&gt;0),and(S21C.DP0574&lt;0,S21C.DP0599&lt;0),0,if(abs(S21C.DP0574)&lt;abs(S21C.DP0599), abs (S21C.DP0574), abs(S21C.DP0599))))=S21C.DP0601</t>
  </si>
  <si>
    <t>if(or(and(S21C.DP0661&gt;0,S21C.DP0599&gt;0),and(S21C.DP0661&lt;0,S21C.DP0599&lt;0),0,if(abs(S21C.DP0599&lt;abs(S21C.DP0661), abs(S21C.DP0599), abs(S21C.DP0661))=S21C.DP0663</t>
  </si>
  <si>
    <t>if(abs(S21C.DP0574)&gt;abs(S21C.DP0599), S21C.DP0574+S21C.DP0599,S21C.DP0574+S21C.DP0599)=S21C.DP0602</t>
  </si>
  <si>
    <t>if(abs(S21C.DP0599)&gt;abs(S21C.DP0661), S21C.DP0599+S21C.DP0661,S21C.DP0599+S21C.DP0661)=S21C.DP0664</t>
  </si>
  <si>
    <t>if(or(and(S21C.DP0574&lt;0,S21C.DP0661&lt;0),and(S21C.DP0574&gt;0,S21C.DP0661&gt;0),0,if(abs(S21C.DP0661)&lt;abs(S21C.DP0574),abs(S21C.DP0661),abs(S21C.DP0574)))=S21C.DP0666</t>
  </si>
  <si>
    <t>if(abs(S21C.DP0664)&gt;abs(S21C.DP0574), S21C.DP0574+S21C.DP0664,S21C.DP0574+S21C.DP0664)=S21C.DP0667</t>
  </si>
  <si>
    <t>if (abs(S21C.DP0679) &lt; abs(S21C.DP0678), S21C.DP0679+S21C.DP0678,S21C.DP0678+S21C.DP0679)=S21C.DP0681</t>
  </si>
  <si>
    <t>if (abs(S21C.DP0688) &lt; abs(S21C.DP0687), S21C.DP0688+S21C.DP0687,S21C.DP0687+S21C.DP0688)=S21C.DP0690</t>
  </si>
  <si>
    <t>if (abs(S21C.DP0697) &lt; abs(S21C.DP0696), S21C.DP0697+S21C.DP0696,S21C.DP0696+S21C.DP0697)=S21C.DP0699</t>
  </si>
  <si>
    <t>if (abs(S21C.DP0704) &lt; abs(S21C.DP0703), S21C.DP0704+S21C.DP0703,S21C.DP0703+S21C.DP0704)=S21C.DP0706</t>
  </si>
  <si>
    <t>if (abs(S21C.DP0714) &lt; abs(S21C.DP0713), S21C.DP0714+S21C.DP0713,S21C.DP0713+S21C.DP0714)=S21C.DP0716</t>
  </si>
  <si>
    <t>if (abs(S21C.DP0722) &lt; abs(S21C.DP0721), S21C.DP0722+S21C.DP0721,S21C.DP0721+S21C.DP0722)=S21C.DP0724</t>
  </si>
  <si>
    <t>if (abs(S21C.DP0729) &lt; abs(S21C.DP0728), S21C.DP0729+S21C.DP0728,S21C.DP0728+S21C.DP0729)=S21C.DP0731</t>
  </si>
  <si>
    <t>if (abs(S21C.DP0742) &lt; abs(S21C.DP0741), S21C.DP0742+S21C.DP0741,S21C.DP0741+S21C.DP0742)=S21C.DP0744</t>
  </si>
  <si>
    <t>if (abs(S21C.DP0749) &lt; abs(S21C.DP0748), S21C.DP0749+S21C.DP0748,S21C.DP0748+S21C.DP0749)=S21C.DP0751</t>
  </si>
  <si>
    <t>if (abs(S21C.DP0756) &lt; abs(S21C.DP0755), S21C.DP0756+S21C.DP0755,S21C.DP0755+S21C.DP0756)=S21C.DP0758</t>
  </si>
  <si>
    <t>if (abs(S21C.DP0763) &lt; abs(S21C.DP0762), S21C.DP0763+S21C.DP0762,S21C.DP0762+S21C.DP0763)=S21C.DP0765</t>
  </si>
  <si>
    <t>if (abs(S21C.DP0770) &lt; abs(S21C.DP0769), S21C.DP0770+S21C.DP0769,S21C.DP0769+S21C.DP0770)=S21C.DP0772</t>
  </si>
  <si>
    <t>if (abs(S21C.DP0777) &lt; abs(S21C.DP0776), S21C.DP0777+S21C.DP0776,S21C.DP0776+S21C.DP0777)=S21C.DP0779</t>
  </si>
  <si>
    <t>if (abs(S21C.DP0784) &lt; abs(S21C.DP0783), S21C.DP0784+S21C.DP0783,S21C.DP0783+S21C.DP0784)=S21C.DP0786</t>
  </si>
  <si>
    <t>if (abs(S21C.DP0791) &lt; abs(S21C.DP0790), S21C.DP0791+S21C.DP0790,S21C.DP0790+S21C.DP0791)=S21C.DP0793</t>
  </si>
  <si>
    <t>if (abs(sumif(S21C.DP0681+S21C.DP0690+S21C.DP0699+S21C.DP0706&gt;0))&gt;abs(sumif(S21C.DP0681+S21C.DP0690+S21C.DP0699+S21C.DP0706&lt;0)),abs(sumif(S21C.DP0681+S21C.DP0690+S21C.DP0699+S21C.DP0706&lt;0)),abs(sumif(S21C.DP0681+S21C.DP0690+S21C.DP0699+S21C.DP0706&gt;0))) = S21C.DP0708</t>
  </si>
  <si>
    <t>if (abs(sumif(S21C.DP0716+S21C.DP0724+S21C.DP0731&gt;0))&gt;abs(sumif(S21C.DP0716+S21C.DP0724+S21C.DP0731&lt;0)),abs(sumif(S21C.DP0716+S21C.DP0724+S21C.DP0731&lt;0)),abs(sumif(S21C.DP0716+S21C.DP0724+S21C.DP0731&gt;0))) = S21C.DP0733</t>
  </si>
  <si>
    <t>if (abs(sumif(S21C.DP0744+S21C.DP0751+S21C.DP0758+S21C.DP0765+S21C.DP0772+S21C.DP0779+S21C.DP0786+S21C.DP0793&gt;0))&gt;abs(sumif(S21C.DP0744+S21C.DP0751+S21C.DP0758+S21C.DP0765+S21C.DP0772+S21C.DP0779+S21C.DP0786+S21C.DP0793&lt;0)),abs(sumif(S21C.DP0744+S21C.DP0751+S21C.DP0758+S21C.DP0765+S21C.DP0772+S21C.DP0779+S21C.DP0786+S21C.DP0793&lt;0)),abs(sumif(S21C.DP0744+S21C.DP0751+S21C.DP0758+S21C.DP0765+S21C.DP0772+S21C.DP0779+S21C.DP0786+S21C.DP0793&gt;0))) = S21C.DP0795</t>
  </si>
  <si>
    <t>if (abs(sumif(S21C.DP0681+S21C.DP0690+S21C.DP0699+S21C.DP0706&gt;0))&gt;abs(sumif(S21C.DP0681+S21C.DP0690+S21C.DP0699+S21C.DP0706&lt;0)),abs(sumif(S21C.DP0681+S21C.DP0690+S21C.DP0699+S21C.DP0706&gt;0))-abs(sumif(S21C.DP0681+S21C.DP0690+S21C.DP0699+S21C.DP0706&lt;0)),abs(sumif(S21C.DP0681+S21C.DP0690+S21C.DP0699+S21C.DP0706&lt;0))-abs(sumif(S21C.DP0681+S21C.DP0690+S21C.DP0699+S21C.DP0706&gt;0))) = S21C.DP0709</t>
  </si>
  <si>
    <t>if (abs(sumif(S21C.DP0716+S21C.DP0724+S21C.DP0731&gt;0))&gt;abs(sumif(S21C.DP0716+S21C.DP0724+S21C.DP0731&lt;0)),abs(sumif(S21C.DP0716+S21C.DP0724+S21C.DP0731&gt;0))-abs(sumif(S21C.DP0716+S21C.DP0724+S21C.DP0731&lt;0)),abs(sumif(S21C.DP0716+S21C.DP0724+S21C.DP0731&lt;0))-abs(sumif(S21C.DP0716+S21C.DP0724+S21C.DP0731&gt;0))) = S21C.DP0734</t>
  </si>
  <si>
    <t>if (abs(sumif(S21C.DP0744+S21C.DP0751+S21C.DP0758+S21C.DP0765+S21C.DP0772+S21C.DP0779+S21C.DP0786+S21C.DP0793&gt;0))&gt;abs(sumif(S21C.DP0744+S21C.DP0751+S21C.DP0758+S21C.DP0765+S21C.DP0772+S21C.DP0779+S21C.DP0786+S21C.DP0793&lt;0)),abs(sumif(S21C.DP0744+S21C.DP0751+S21C.DP0758+S21C.DP0765+S21C.DP0772+S21C.DP0779+S21C.DP0786+S21C.DP0793&gt;0))-abs(sumif(S21C.DP0744+S21C.DP0751+S21C.DP0758+S21C.DP0765+S21C.DP0772+S21C.DP0779+S21C.DP0786+S21C.DP0793&lt;0)),abs(sumif(S21C.DP0744+S21C.DP0751+S21C.DP0758+S21C.DP0765+S21C.DP0772+S21C.DP0779+S21C.DP0786+S21C.DP0793&lt;0))-abs(sumif(S21C.DP0744+S21C.DP0751+S21C.DP0758+S21C.DP0765+S21C.DP0772+S21C.DP0779+S21C.DP0786+S21C.DP0793&gt;0))) = S21C.DP0796</t>
  </si>
  <si>
    <t>if(or(and(S21C.DP0709&gt;0,S21C.DP0734&gt;0),and(S21C.DP0709&lt;0,S21C.DP0734&lt;0),0,if(abs(S21C.DP0709)&lt;abs(S21C.DP0734), (abs(S21C.DP0709), abs(S21C.DP0734))))=S21C.DP0736</t>
  </si>
  <si>
    <t>if(or(and(S21C.DP0796&gt;0,S21C.DP0734&gt;0),and(S21C.DP0796&lt;0,S21C.DP0734&lt;0),0,if(abs(S21C.DP0734)&lt;abs(S21C.DP0796), abs(S21C.DP0734), abs(S21C.DP0796))))=S21C.DP0798</t>
  </si>
  <si>
    <t>if(abs(S21C.DP0709)&gt;abs(S21C.DP0734), S21C.DP0709+S21C.DP0734,S21C.DP0734+S21C.DP0709)=S21C.DP0737</t>
  </si>
  <si>
    <t>if(abs(S21C.DP0734)&gt;abs(S21C.DP0796), S21C.DP0734+S21C.DP0796,S21C.DP0796+S21C.DP0734)=S21C.DP0799</t>
  </si>
  <si>
    <t>if(or(and(S21C.DP0709&lt;0,S21C.DP0796&lt;0),and(S21C.DP0709&gt;0,S21C.DP0796&gt;0),0,if(abs(S21C.DP0796)&lt;abs(S21C.DP0709),abs(S21C.DP0796),abs(S21C.DP0709)))=S21C.DP0801</t>
  </si>
  <si>
    <t>if(abs(S21C.DP0799)&gt;abs(S21C.DP0709), S21C.DP0709+S21C.DP0799,S21C.DP0709+S21C.DP0799)=S21C.DP0802</t>
  </si>
  <si>
    <t>Max ((S21E.DL0005*S21E.DL0011)-S21E.DL0015,0)=S21E.DL0017</t>
  </si>
  <si>
    <t>Max ((S21E.DL00051*S21E.DL00111)-S21E.DL00151,0)=S21E.DL00171</t>
  </si>
  <si>
    <t>Max ((S21E.DL00052*S21E.DL00112)-S21E.DL00152,0)=S21E.DL00172</t>
  </si>
  <si>
    <t>Max ((S21E.DL00053*S21E.DL00113)-S21E.DL00153,0)=S21E.DL00173</t>
  </si>
  <si>
    <t>Max ((S21E.DL00054*S21E.DL00114)-S21E.DL00154,0)=S21E.DL00174</t>
  </si>
  <si>
    <t>Max ((S21E.DL00055*S21E.DL00115)-S21E.DL00155,0)=S21E.DL00175</t>
  </si>
  <si>
    <t>Max ((S21E.DL00056*S21E.DL00116)-S21E.DL00156,0)=S21E.DL00176</t>
  </si>
  <si>
    <t>Max ((S21E.DL00057*S21E.DL00117)-S21E.DL00157,0)=S21E.DL00177</t>
  </si>
  <si>
    <t>Max ((S21E.DL00058*S21E.DL00118)-S21E.DL00158,0)=S21E.DL00178</t>
  </si>
  <si>
    <t>Max ((S21E.DL00059*S21E.DL00119)-S21E.DL00159,0)=S21E.DL00179</t>
  </si>
  <si>
    <t>Max ((S21E.DL0006*S21E.DL0012)-S21E.DL0016,0)=S21E.DL0018</t>
  </si>
  <si>
    <t>Max ((S21E.DL00061*S21E.DL00121)-S21E.DL00161,0)=S21E.DL00181</t>
  </si>
  <si>
    <t>Max ((S21E.DL00062*S21E.DL00122)-S21E.DL00162,0)=S21E.DL00182</t>
  </si>
  <si>
    <t>Max ((S21E.DL00063*S21E.DL00123)-S21E.DL00163,0)=S21E.DL00183</t>
  </si>
  <si>
    <t>Max ((S21E.DL00064*S21E.DL00124)-S21E.DL00164,0)=S21E.DL00184</t>
  </si>
  <si>
    <t>Max ((S21E.DL00065*S21E.DL00125)-S21E.DL00165,0)=S21E.DL00185</t>
  </si>
  <si>
    <t>Max ((S21E.DL00066*S21E.DL00126)-S21E.DL00166,0)=S21E.DL00186</t>
  </si>
  <si>
    <t>Max ((S21E.DL00067*S21E.DL00127)-S21E.DL00167,0)=S21E.DL00187</t>
  </si>
  <si>
    <t>Max ((S21E.DL00068*S21E.DL00128)-S21E.DL00168,0)=S21E.DL00188</t>
  </si>
  <si>
    <t>Max ((S21E.DL00069*S21E.DL00129)-S21E.DL00169,0)=S21E.DL00189</t>
  </si>
  <si>
    <t>Min (S21E.DL0007*S21E.DL0013,S21E.DL0009)=S21E.DL0019</t>
  </si>
  <si>
    <t>Min (S21E.DL00071*S21E.DL00131,S21E.DL00091)=S21E.DL00191</t>
  </si>
  <si>
    <t>Min (S21E.DL00072*S21E.DL00132,S21E.DL00092)=S21E.DL00192</t>
  </si>
  <si>
    <t>Min (S21E.DL00073*S21E.DL00133,S21E.DL00093)=S21E.DL00193</t>
  </si>
  <si>
    <t>Min (S21E.DL00074*S21E.DL00134,S21E.DL00094)=S21E.DL00194</t>
  </si>
  <si>
    <t>Min (S21E.DL00075*S21E.DL00135,S21E.DL00095)=S21E.DL00195</t>
  </si>
  <si>
    <t>Min (S21E.DL00076*S21E.DL00136,S21E.DL00096)=S21E.DL00196</t>
  </si>
  <si>
    <t>Min (S21E.DL00077*S21E.DL00137,S21E.DL00097)=S21E.DL00197</t>
  </si>
  <si>
    <t>Min (S21E.DL00078*S21E.DL00138,S21E.DL00098)=S21E.DL00198</t>
  </si>
  <si>
    <t>Min (S21E.DL00079*S21E.DL00139,S21E.DL00099)=S21E.DL00199</t>
  </si>
  <si>
    <t>Min (S21E.DL0008*S21E.DL0014,S21E.DL0010)=S21E.DL0020</t>
  </si>
  <si>
    <t>Min (S21E.DL00081*S21E.DL00141,S21E.DL00101)=S21E.DL00201</t>
  </si>
  <si>
    <t>Min (S21E.DL00082*S21E.DL00142,S21E.DL00102)=S21E.DL00202</t>
  </si>
  <si>
    <t>Min (S21E.DL00083*S21E.DL00143,S21E.DL00103)=S21E.DL00203</t>
  </si>
  <si>
    <t>Min (S21E.DL00084*S21E.DL00144,S21E.DL00104)=S21E.DL00204</t>
  </si>
  <si>
    <t>Min (S21E.DL00085*S21E.DL00145,S21E.DL00105)=S21E.DL00205</t>
  </si>
  <si>
    <t>Min (S21E.DL00086*S21E.DL00146,S21E.DL00106)=S21E.DL00206</t>
  </si>
  <si>
    <t>Min (S21E.DL00087*S21E.DL00147,S21E.DL00107)=S21E.DL00207</t>
  </si>
  <si>
    <t>Min (S21E.DL00088*S21E.DL00148,S21E.DL00108)=S21E.DL00208</t>
  </si>
  <si>
    <t>Min (S21E.DL00089*S21E.DL00149,S21E.DL00109)=S21E.DL00209</t>
  </si>
  <si>
    <t>Max ((S21E.DL0025*16%)-S21E.DL0031,0)=S21E.DL0033</t>
  </si>
  <si>
    <t>Max ((S21E.DL00251*16%)-S21E.DL00311,0)=S21E.DL00331</t>
  </si>
  <si>
    <t>Max ((S21E.DL00252*16%)-S21E.DL00312,0)=S21E.DL00332</t>
  </si>
  <si>
    <t>Max ((S21E.DL00253*16%)-S21E.DL00313,0)=S21E.DL00333</t>
  </si>
  <si>
    <t>Max ((S21E.DL00254*16%)-S21E.DL00314,0)=S21E.DL00334</t>
  </si>
  <si>
    <t>Max ((S21E.DL00255*16%)-S21E.DL00315,0)=S21E.DL00335</t>
  </si>
  <si>
    <t>Max ((S21E.DL00256*16%)-S21E.DL00316,0)=S21E.DL00336</t>
  </si>
  <si>
    <t>Max ((S21E.DL00257*16%)-S21E.DL00317,0)=S21E.DL00337</t>
  </si>
  <si>
    <t>Max ((S21E.DL00258*16%)-S21E.DL00318,0)=S21E.DL00338</t>
  </si>
  <si>
    <t>Max ((S21E.DL00259*16%)-S21E.DL00319,0)=S21E.DL00339</t>
  </si>
  <si>
    <t>Max ((S21E.DL0026*16%)-S21E.DL0032,0)=S21E.DL0034</t>
  </si>
  <si>
    <t>Max ((S21E.DL00261*16%)-S21E.DL00321,0)=S21E.DL00341</t>
  </si>
  <si>
    <t>Max ((S21E.DL00262*16%)-S21E.DL00322,0)=S21E.DL00342</t>
  </si>
  <si>
    <t>Max ((S21E.DL00263*16%)-S21E.DL00323,0)=S21E.DL00343</t>
  </si>
  <si>
    <t>Max ((S21E.DL00264*16%)-S21E.DL00324,0)=S21E.DL00344</t>
  </si>
  <si>
    <t>Max ((S21E.DL00265*16%)-S21E.DL00325,0)=S21E.DL00345</t>
  </si>
  <si>
    <t>Max ((S21E.DL00266*16%)-S21E.DL00326,0)=S21E.DL00346</t>
  </si>
  <si>
    <t>Max ((S21E.DL00267*16%)-S21E.DL00327,0)=S21E.DL00347</t>
  </si>
  <si>
    <t>Max ((S21E.DL00268*16%)-S21E.DL00328,0)=S21E.DL00348</t>
  </si>
  <si>
    <t>Max ((S21E.DL00269*16%)-S21E.DL00329,0)=S21E.DL00349</t>
  </si>
  <si>
    <t>Min (S21E.DL0027*16%,S21E.DL0029)=S21E.DL0035</t>
  </si>
  <si>
    <t>Min (S21E.DL00271*16%,S21E.DL00291)=S21E.DL00351</t>
  </si>
  <si>
    <t>Min (S21E.DL00272*16%,S21E.DL00292)=S21E.DL00352</t>
  </si>
  <si>
    <t>Min (S21E.DL00273*16%,S21E.DL00293)=S21E.DL00353</t>
  </si>
  <si>
    <t>Min (S21E.DL00274*16%,S21E.DL00294)=S21E.DL00354</t>
  </si>
  <si>
    <t>Min (S21E.DL00275*16%,S21E.DL00295)=S21E.DL00355</t>
  </si>
  <si>
    <t>Min (S21E.DL00276*16%,S21E.DL00296)=S21E.DL00356</t>
  </si>
  <si>
    <t>Min (S21E.DL00277*16%,S21E.DL00297)=S21E.DL00357</t>
  </si>
  <si>
    <t>Min (S21E.DL00278*16%,S21E.DL00298)=S21E.DL00358</t>
  </si>
  <si>
    <t>Min (S21E.DL00279*16%,S21E.DL00299)=S21E.DL00359</t>
  </si>
  <si>
    <t>Min (S21E.DL0028*16%,S21E.DL0030)=S21E.DL0036</t>
  </si>
  <si>
    <t>Min (S21E.DL00281*16%,S21E.DL00301)=S21E.DL00361</t>
  </si>
  <si>
    <t>Min (S21E.DL00282*16%,S21E.DL00302)=S21E.DL00362</t>
  </si>
  <si>
    <t>Min (S21E.DL00283*16%,S21E.DL00303)=S21E.DL00363</t>
  </si>
  <si>
    <t>Min (S21E.DL00284*16%,S21E.DL00304)=S21E.DL00364</t>
  </si>
  <si>
    <t>Min (S21E.DL00285*16%,S21E.DL00305)=S21E.DL00365</t>
  </si>
  <si>
    <t>Min (S21E.DL00286*16%,S21E.DL00306)=S21E.DL00366</t>
  </si>
  <si>
    <t>Min (S21E.DL00287*16%,S21E.DL00307)=S21E.DL00367</t>
  </si>
  <si>
    <t>Min (S21E.DL00288*16%,S21E.DL00308)=S21E.DL00368</t>
  </si>
  <si>
    <t>Min (S21E.DL00289*16%,S21E.DL00309)=S21E.DL00369</t>
  </si>
  <si>
    <t>Max ((S21E.DL0041*10%)-S21E.DL0047,0)=S21E.DL0049</t>
  </si>
  <si>
    <t>Max ((S21E.DL00411*10%)-S21E.DL00471,0)=S21E.DL00491</t>
  </si>
  <si>
    <t>Max ((S21E.DL00412*10%)-S21E.DL00472,0)=S21E.DL00492</t>
  </si>
  <si>
    <t>Max ((S21E.DL00413*10%)-S21E.DL00473,0)=S21E.DL00493</t>
  </si>
  <si>
    <t>Max ((S21E.DL00414*10%)-S21E.DL00474,0)=S21E.DL00494</t>
  </si>
  <si>
    <t>Max ((S21E.DL00415*10%)-S21E.DL00475,0)=S21E.DL00495</t>
  </si>
  <si>
    <t>Max ((S21E.DL00416*10%)-S21E.DL00476,0)=S21E.DL00496</t>
  </si>
  <si>
    <t>Max ((S21E.DL00417*10%)-S21E.DL00477,0)=S21E.DL00497</t>
  </si>
  <si>
    <t>Max ((S21E.DL00418*10%)-S21E.DL00478,0)=S21E.DL00498</t>
  </si>
  <si>
    <t>Max ((S21E.DL00419*10%)-S21E.DL00479,0)=S21E.DL00499</t>
  </si>
  <si>
    <t>Max ((S21E.DL0042*10%)-S21E.DL0048,0)=S21E.DL0050</t>
  </si>
  <si>
    <t>Max ((S21E.DL00421*10%)-S21E.DL00481,0)=S21E.DL00501</t>
  </si>
  <si>
    <t>Max ((S21E.DL00422*10%)-S21E.DL00482,0)=S21E.DL00502</t>
  </si>
  <si>
    <t>Max ((S21E.DL00423*10%)-S21E.DL00483,0)=S21E.DL00503</t>
  </si>
  <si>
    <t>Max ((S21E.DL00424*10%)-S21E.DL00484,0)=S21E.DL00504</t>
  </si>
  <si>
    <t>Max ((S21E.DL00425*10%)-S21E.DL00485,0)=S21E.DL00505</t>
  </si>
  <si>
    <t>Max ((S21E.DL00426*10%)-S21E.DL00486,0)=S21E.DL00506</t>
  </si>
  <si>
    <t>Max ((S21E.DL00427*10%)-S21E.DL00487,0)=S21E.DL00507</t>
  </si>
  <si>
    <t>Max ((S21E.DL00428*10%)-S21E.DL00488,0)=S21E.DL00508</t>
  </si>
  <si>
    <t>Max ((S21E.DL00429*10%)-S21E.DL00489,0)=S21E.DL00509</t>
  </si>
  <si>
    <t>Min (S21E.DL0043*10%,S21E.DL0045)=S21E.DL0051</t>
  </si>
  <si>
    <t>Min (S21E.DL00431*10%,S21E.DL00451)=S21E.DL00511</t>
  </si>
  <si>
    <t>Min (S21E.DL00432*10%,S21E.DL00452)=S21E.DL00512</t>
  </si>
  <si>
    <t>Min (S21E.DL00433*10%,S21E.DL00453)=S21E.DL00513</t>
  </si>
  <si>
    <t>Min (S21E.DL00434*10%,S21E.DL00454)=S21E.DL00514</t>
  </si>
  <si>
    <t>Min (S21E.DL00435*10%,S21E.DL00455)=S21E.DL00515</t>
  </si>
  <si>
    <t>Min (S21E.DL00436*10%,S21E.DL00456)=S21E.DL00516</t>
  </si>
  <si>
    <t>Min (S21E.DL00437*10%,S21E.DL00457)=S21E.DL00517</t>
  </si>
  <si>
    <t>Min (S21E.DL00438*10%,S21E.DL00458)=S21E.DL00518</t>
  </si>
  <si>
    <t>Min (S21E.DL00439*10%,S21E.DL00459)=S21E.DL00519</t>
  </si>
  <si>
    <t>Min (S21E.DL0044*10%,S21E.DL0046)=S21E.DL0052</t>
  </si>
  <si>
    <t>Min (S21E.DL00441*10%,S21E.DL00461)=S21E.DL00521</t>
  </si>
  <si>
    <t>Min (S21E.DL00442*10%,S21E.DL00462)=S21E.DL00522</t>
  </si>
  <si>
    <t>Min (S21E.DL00443*10%,S21E.DL00463=S21E.DL00523</t>
  </si>
  <si>
    <t>Min (S21E.DL00444*10%,S21E.DL00464)=S21E.DL00524</t>
  </si>
  <si>
    <t>Min (S21E.DL00445*10%,S21E.DL00465)=S21E.DL00525</t>
  </si>
  <si>
    <t>Min (S21E.DL00446*10%,S21E.DL00466)=S21E.DL00526</t>
  </si>
  <si>
    <t>Min (S21E.DL00447*10%,S21E.DL00467)=S21E.DL00527</t>
  </si>
  <si>
    <t>Min (S21E.DL00448*10%,S21E.DL00468)=S21E.DL00528</t>
  </si>
  <si>
    <t>Min (S21E.DL00449*10%,S21E.DL00469)=S21E.DL00529</t>
  </si>
  <si>
    <t>Max ((S21E.DL0057*18%)-S21E.DL0063,0)=S21E.DL0065</t>
  </si>
  <si>
    <t>Max ((S21E.DL00571*18%)-S21E.DL00631,0)=S21E.DL00651</t>
  </si>
  <si>
    <t>Max ((S21E.DL00572*18%)-S21E.DL00632,0)=S21E.DL00652</t>
  </si>
  <si>
    <t>Max ((S21E.DL00573*18%)-S21E.DL00633,0)=S21E.DL00653</t>
  </si>
  <si>
    <t>Max ((S21E.DL00574*18%)-S21E.DL00634,0)=S21E.DL00654</t>
  </si>
  <si>
    <t>Max ((S21E.DL00575*18%)-S21E.DL00635,0)=S21E.DL00655</t>
  </si>
  <si>
    <t>Max ((S21E.DL00576*18%)-S21E.DL00636,0)=S21E.DL00656</t>
  </si>
  <si>
    <t>Max ((S21E.DL00577*18%)-S21E.DL00637,0)=S21E.DL00657</t>
  </si>
  <si>
    <t>Max ((S21E.DL00578*18%)-S21E.DL00638,0)=S21E.DL00658</t>
  </si>
  <si>
    <t>Max ((S21E.DL00579*18%)-S21E.DL00639,0)=S21E.DL00659</t>
  </si>
  <si>
    <t>Max ((S21E.DL0058*18%)-S21E.DL0064,0)=S21E.DL0066</t>
  </si>
  <si>
    <t>Max ((S21E.DL00581*18%)-S21E.DL00641,0)=S21E.DL00661</t>
  </si>
  <si>
    <t>Max ((S21E.DL00582*18%)-S21E.DL00642,0)=S21E.DL00662</t>
  </si>
  <si>
    <t>Max ((S21E.DL00583*18%)-S21E.DL00643,0)=S21E.DL00663</t>
  </si>
  <si>
    <t>Max ((S21E.DL00584*18%)-S21E.DL00644,0)=S21E.DL00664</t>
  </si>
  <si>
    <t>Max ((S21E.DL00585*18%)-S21E.DL00645,0)=S21E.DL00665</t>
  </si>
  <si>
    <t>Max ((S21E.DL00586*18%)-S21E.DL00646,0)=S21E.DL00666</t>
  </si>
  <si>
    <t>Max ((S21E.DL00587*18%)-S21E.DL00647,0)=S21E.DL00667</t>
  </si>
  <si>
    <t>Max ((S21E.DL00588*18%)-S21E.DL00648,0)=S21E.DL00668</t>
  </si>
  <si>
    <t>Max ((S21E.DL00589*18%)-S21E.DL00649,0)=S21E.DL00669</t>
  </si>
  <si>
    <t>Min (S21E.DL0059*18%,S21E.DL0061)=S21E.DL0067</t>
  </si>
  <si>
    <t>Min (S21E.DL00591*18%,S21E.DL00611)=S21E.DL00671</t>
  </si>
  <si>
    <t>Min (S21E.DL00592*18%,S21E.DL00612)=S21E.DL00672</t>
  </si>
  <si>
    <t>Min (S21E.DL00593*18%,S21E.DL00613)=S21E.DL00673</t>
  </si>
  <si>
    <t>Min (S21E.DL00594*18%,S21E.DL00614)=S21E.DL00674</t>
  </si>
  <si>
    <t>Min (S21E.DL00595*18%,S21E.DL00615)=S21E.DL00675</t>
  </si>
  <si>
    <t>Min (S21E.DL00596*18%,S21E.DL00616)=S21E.DL00676</t>
  </si>
  <si>
    <t>Min (S21E.DL00597*18%,S21E.DL00617)=S21E.DL00677</t>
  </si>
  <si>
    <t>Min (S21E.DL00598*18%,S21E.DL00618)=S21E.DL00678</t>
  </si>
  <si>
    <t>Min (S21E.DL00599*18%,S21E.DL00619)=S21E.DL00679</t>
  </si>
  <si>
    <t>Min (S21E.DL0060*18%,S21E.DL0062)=S21E.DL0068</t>
  </si>
  <si>
    <t>Min (S21E.DL00601*18%,S21E.DL00621)=S21E.DL00681</t>
  </si>
  <si>
    <t>Min (S21E.DL00602*18%,S21E.DL00622)=S21E.DL00682</t>
  </si>
  <si>
    <t>Min (S21E.DL00603*18%,S21E.DL00623)=S21E.DL00683</t>
  </si>
  <si>
    <t>Min (S21E.DL00604*18%,S21E.DL00624)=S21E.DL00684</t>
  </si>
  <si>
    <t>Min (S21E.DL00605*18%,S21E.DL00625)=S21E.DL00685</t>
  </si>
  <si>
    <t>Min (S21E.DL00606*18%,S21E.DL00626)=S21E.DL00686</t>
  </si>
  <si>
    <t>Min (S21E.DL00607*18%,S21E.DL00627)=S21E.DL00687</t>
  </si>
  <si>
    <t>Min (S21E.DL00608*18%,S21E.DL00628)=S21E.DL00688</t>
  </si>
  <si>
    <t>Min (S21E.DL00609*18%,S21E.DL00629)=S21E.DL00689</t>
  </si>
  <si>
    <t>average (S22.DP0021,S22.DP0042,S22.DP0063)=S22.DP0064</t>
  </si>
  <si>
    <t>(S05.DP0011-S05.DP0022)+(S05.DP0172-S05.DP0183)=S24.DP0046</t>
  </si>
  <si>
    <t>(S06.DP0006-S06.DP0012)+(S06.DP0092-S06.DP0098)=S24.DP0047</t>
  </si>
  <si>
    <t>(S07.DP0006-S07.DP0012)+(S07.DP0092-S07.DP0098)=S24.DP0048</t>
  </si>
  <si>
    <t>(S08.DP0005-S08.DP0010)+(S08.DP0086-S08.DP0091)=S24.DP0049</t>
  </si>
  <si>
    <t>(S08A.DP0005-S08A.DP0010)+(S08A.DP0086-S08A.DP0091)=S24.DP0050</t>
  </si>
  <si>
    <t>(S09.DP0005-S09.DP0010)+(S09.DP0086-S09.DP0091)=S24.DP0051</t>
  </si>
  <si>
    <t>(S09A.DP0005-S09A.DP0010)+(S09A.DP0086-S09A.DP0091)=S24.DP0052</t>
  </si>
  <si>
    <t>S10.DP004-S10.DP008=S24.DP0053</t>
  </si>
  <si>
    <t>S11.DP0005-S11.DP0010=S24.DP0054</t>
  </si>
  <si>
    <t>S12.DP0005-S12.DP0010=S24.DP0055</t>
  </si>
  <si>
    <t>(S013.DP0005-S013.DP0010)+(S013.DP0086-S013.DP0091)=S24.DP0056</t>
  </si>
  <si>
    <t>S14.DP0002-S14.DP0004=S24.DP0057</t>
  </si>
  <si>
    <t xml:space="preserve">Name of group: </t>
  </si>
  <si>
    <r>
      <t xml:space="preserve">Interest Rate - General Risk Equivalent Assets </t>
    </r>
    <r>
      <rPr>
        <sz val="10"/>
        <rFont val="Calibri"/>
        <family val="2"/>
        <scheme val="minor"/>
      </rPr>
      <t>(Total Capital Charge x Reciprocal CAR)  =</t>
    </r>
  </si>
  <si>
    <t>S21.DP0007+S21.DP0008+S21.DP0010+S21.DP0011&lt;=S21.DP0006</t>
  </si>
  <si>
    <t>S21.DP0035+S21.DP0036+S21.DP0038+S21.DP0039&lt;=S21.DP0034</t>
  </si>
  <si>
    <t>S21.DP0063+S21.DP0064+S21.DP0066+S21.DP0067&lt;=S21.DP0062</t>
  </si>
  <si>
    <t>S21.DP0091+S21.DP0092+S21.DP0094+S21.DP0095&lt;=S21.DP0090</t>
  </si>
  <si>
    <t>S21.DP0119+S21.DP0120+S21.DP0122+S21.DP0123&lt;=S21.DP0118</t>
  </si>
  <si>
    <t>S21.DP0147+S21.DP0148+S21.DP0150+S21.DP0151&lt;=S21.DP0146</t>
  </si>
  <si>
    <t>S21.DP0175+S21.DP0176+S21.DP0178+S21.DP0179&lt;=S21.DP0174</t>
  </si>
  <si>
    <t>S21.DP0203+S21.DP0204+S21.DP0206+S21.DP0207&lt;=S21.DP0202</t>
  </si>
  <si>
    <t>S21.DP0231+S21.DP0232+S21.DP0234+S21.DP0235&lt;=S21.DP0230</t>
  </si>
  <si>
    <t>S21.DP0259+S21.DP0260+S21.DP0262+S21.DP0263&lt;=S21.DP0258</t>
  </si>
  <si>
    <t>S21.DP0287+S21.DP0288+S21.DP0290+S21.DP0291&lt;=S21.DP0286</t>
  </si>
  <si>
    <t>S21.DP0315+S21.DP0316+S21.DP0318+S21.DP0319&lt;=S21.DP0314</t>
  </si>
  <si>
    <t>S21.DP0343+S21.DP0344+S21.DP0346+S21.DP0347&lt;=S21.DP0342</t>
  </si>
  <si>
    <t>S21.DP0371+S21.DP0372+S21.DP0374+S21.DP0375&lt;=S21.DP0370</t>
  </si>
  <si>
    <t>S21.DP0400+S21.DP0401+S21.DP0403+S21.DP0404&lt;=S21.DP0399</t>
  </si>
  <si>
    <t>S21.DP0429+S21.DP0430+S21.DP0432+S21.DP0433&lt;=S21.DP0428</t>
  </si>
  <si>
    <t>S21.DP0458+S21.DP0459+S21.DP0461+S21.DP0462&lt;=S21.DP0457</t>
  </si>
  <si>
    <t>S21.DP0487+S21.DP0488+S21.DP0490+S21.DP0491&lt;=S21.DP0486</t>
  </si>
  <si>
    <t>S21.DP0516+S21.DP0517+S21.DP0519+S21.DP0520&lt;=S21.DP0515</t>
  </si>
  <si>
    <t>S21.DP0016+S21.DP0017+S21.DP0018+S21.DP0019&lt;=S21.DP0015</t>
  </si>
  <si>
    <t>S21.DP0044+S21.DP0045+S21.DP0046+S21.DP0047&lt;=S21.DP0043</t>
  </si>
  <si>
    <t>S21.DP0072+S21.DP0073+S21.DP0074+S21.DP0075&lt;=S21.DP0071</t>
  </si>
  <si>
    <t>S21.DP0100+S21.DP0101+S21.DP0102+S21.DP0103&lt;=S21.DP0099</t>
  </si>
  <si>
    <t>S21.DP0128+S21.DP0129+S21.DP0130+S21.DP0131&lt;=S21.DP0127</t>
  </si>
  <si>
    <t>S21.DP0156+S21.DP0157+S21.DP0158+S21.DP0159&lt;=S21.DP0155</t>
  </si>
  <si>
    <t>S21.DP0184+S21.DP0185+S21.DP0186+S21.DP0187&lt;=S21.DP0183</t>
  </si>
  <si>
    <t>S21.DP0212+S21.DP0213+S21.DP0214+S21.DP0215&lt;=S21.DP0211</t>
  </si>
  <si>
    <t>S21.DP0240+S21.DP0241+S21.DP0242+S21.DP0243&lt;=S21.DP0239</t>
  </si>
  <si>
    <t>S21.DP0268+S21.DP0269+S21.DP0270+S21.DP0271&lt;=S21.DP0267</t>
  </si>
  <si>
    <t>S21.DP0296+S21.DP0297+S21.DP0298+S21.DP0299&lt;=S21.DP0295</t>
  </si>
  <si>
    <t>S21.DP0324+S21.DP0325+S21.DP0326+S21.DP0327&lt;=S21.DP0323</t>
  </si>
  <si>
    <t>S21.DP0352+S21.DP0353+S21.DP0354+S21.DP0355&lt;=S21.DP0351</t>
  </si>
  <si>
    <t>S21.DP0380+S21.DP0381+S21.DP0382+S21.DP0383&lt;=S21.DP0379</t>
  </si>
  <si>
    <t>S21.DP0409+S21.DP0410+S21.DP0411+S21.DP0412&lt;=S21.DP0408</t>
  </si>
  <si>
    <t>S21.DP0438+S21.DP0439+S21.DP0440+S21.DP0441&lt;=S21.DP0437</t>
  </si>
  <si>
    <t>S21.DP0467+S21.DP0468+S21.DP0469+S21.DP0470&lt;=S21.DP0466</t>
  </si>
  <si>
    <t>S21.DP0496+S21.DP0497+S21.DP0498+S21.DP0499&lt;=S21.DP0495</t>
  </si>
  <si>
    <t>S21.DP0525+S21.DP0526+S21.DP0527+S21.DP0528&lt;=S21.DP0524</t>
  </si>
  <si>
    <t>S21.DP0551&lt;=S21.DP0550</t>
  </si>
  <si>
    <t>S21.DP0570&lt;=S21.DP0569</t>
  </si>
  <si>
    <t>S21.DP0589&lt;=S21.DP0588</t>
  </si>
  <si>
    <t>S21.DP0608&lt;=S21.DP0607</t>
  </si>
  <si>
    <t>S21.DP0627&lt;=S21.DP0626</t>
  </si>
  <si>
    <t>S21.DP0646&lt;=S21.DP0645</t>
  </si>
  <si>
    <t>S21.DP0665&lt;=S21.DP0664</t>
  </si>
  <si>
    <t>S21.DP0684&lt;=S21.DP0683</t>
  </si>
  <si>
    <t>S21.DP0703&lt;=S21.DP0702</t>
  </si>
  <si>
    <t>S21.DP0722&lt;=S21.DP0721</t>
  </si>
  <si>
    <t>S21.DP0741&lt;=S21.DP0740</t>
  </si>
  <si>
    <t>S21.DP0760&lt;=S21.DP0759</t>
  </si>
  <si>
    <t>S21.DP0779&lt;=S21.DP0778</t>
  </si>
  <si>
    <t>S21.DP0798&lt;=S21.DP0797</t>
  </si>
  <si>
    <t>S21.DP0817&lt;=S21.DP0816</t>
  </si>
  <si>
    <t>S21.DP0836&lt;=S21.DP0835</t>
  </si>
  <si>
    <t>S21.DP0855&lt;=S21.DP0854</t>
  </si>
  <si>
    <t>S21.DP0874&lt;=S21.DP0873</t>
  </si>
  <si>
    <t>S21.DP0893&lt;=S21.DP0892</t>
  </si>
  <si>
    <t>S21.DP0553+S21.DP0554+S21.DP0555&lt;=S21.DP0552</t>
  </si>
  <si>
    <t>S21.DP0572+S21.DP0573+S21.DP0574&lt;=S21.DP0571</t>
  </si>
  <si>
    <t>S21.DP0591+S21.DP0592+S21.DP0593&lt;=S21.DP0590</t>
  </si>
  <si>
    <t>S21.DP0610+S21.DP0611+S21.DP0612&lt;=S21.DP0609</t>
  </si>
  <si>
    <t>S21.DP0629+S21.DP0630+S21.DP0631&lt;=S21.DP0628</t>
  </si>
  <si>
    <t>S21.DP0648+S21.DP0649+S21.DP0650&lt;=S21.DP0647</t>
  </si>
  <si>
    <t>S21.DP0667+S21.DP0668+S21.DP0669&lt;=S21.DP0666</t>
  </si>
  <si>
    <t>S21.DP0686+S21.DP0687+S21.DP0688&lt;=S21.DP0685</t>
  </si>
  <si>
    <t>S21.DP0705+S21.DP0706+S21.DP0707&lt;=S21.DP0704</t>
  </si>
  <si>
    <t>S21.DP0724+S21.DP0725+S21.DP0726&lt;=S21.DP0723</t>
  </si>
  <si>
    <t>S21.DP0743+S21.DP0744+S21.DP0745&lt;=S21.DP0742</t>
  </si>
  <si>
    <t>S21.DP0762+S21.DP0763+S21.DP0764&lt;=S21.DP0761</t>
  </si>
  <si>
    <t>S21.DP0781+S21.DP0782+S21.DP0783&lt;=S21.DP0780</t>
  </si>
  <si>
    <t>S21.DP0800+S21.DP0801+S21.DP0802&lt;=S21.DP0799</t>
  </si>
  <si>
    <t>S21.DP0819+S21.DP0820+S21.DP0821&lt;=S21.DP0818</t>
  </si>
  <si>
    <t>S21.DP0838+S21.DP0839+S21.DP0840&lt;=S21.DP0837</t>
  </si>
  <si>
    <t>S21.DP0857+S21.DP0858+S21.DP0859&lt;=S21.DP0856</t>
  </si>
  <si>
    <t>S21.DP0876+S21.DP0877+S21.DP0878&lt;=S21.DP0875</t>
  </si>
  <si>
    <t>S21.DP0895+S21.DP0896+S21.DP0897&lt;=S21.DP0894</t>
  </si>
  <si>
    <t>IF('2 RWA Summary'!$D$40=0,"TRUE",('3 Capital'!$K$23/'2 RWA Summary'!$D$40)*100='1 Capital Ratios'!$F$6)</t>
  </si>
  <si>
    <t>IF('2 RWA Summary'!$D$40=0,"TRUE",('3 Capital'!$K$40/'2 RWA Summary'!$D$40)*100='1 Capital Ratios'!$F$7)</t>
  </si>
  <si>
    <t>IF('2 RWA Summary'!$D$40=0,"TRUE",('3 Capital'!$K$86/'2 RWA Summary'!$D$40)*100='1 Capital Ratios'!$F$8)</t>
  </si>
  <si>
    <t>'1 Capital Ratios'!$F$11='1 Capital Ratios'!$F$11</t>
  </si>
  <si>
    <t>'1 Capital Ratios'!$F$12='1 Capital Ratios'!$F$12</t>
  </si>
  <si>
    <t>'1 Capital Ratios'!$F$13 + 10='1 Capital Ratios'!$F$14</t>
  </si>
  <si>
    <t>'5 Sovereign'!$L$74='2 RWA Summary'!$D$9</t>
  </si>
  <si>
    <t>'7 MDBs'!$L$49='2 RWA Summary'!$D$11</t>
  </si>
  <si>
    <t>'8 Bank &amp; Sec. Firms LT'!$L$49='2 RWA Summary'!$D$12</t>
  </si>
  <si>
    <t>'8A Bank &amp; Sec. Firms ST'!$L$49='2 RWA Summary'!$D$13</t>
  </si>
  <si>
    <t>' 9 Corp. &amp; Sec. firms LT'!$L$49='2 RWA Summary'!$D$14</t>
  </si>
  <si>
    <t>'9A Corp. &amp; Sec. Firms ST'!$L$49='2 RWA Summary'!$D$15</t>
  </si>
  <si>
    <t>'10 Commercial Real Estate'!$L$31='2 RWA Summary'!$D$16</t>
  </si>
  <si>
    <t>'12 Other Retail'!$L$33='2 RWA Summary'!$D$18</t>
  </si>
  <si>
    <t>'13 SBE Other Retail'!$L$49='2 RWA Summary'!$D$19</t>
  </si>
  <si>
    <t>'14 Private Equity'!$L$17='2 RWA Summary'!$D$20</t>
  </si>
  <si>
    <t>'15 Trading'!$K$25='2 RWA Summary'!$D$22</t>
  </si>
  <si>
    <t>'17 Other Assets'!$F$37='2 RWA Summary'!$D$28</t>
  </si>
  <si>
    <t>'2 RWA Summary'!$D$26+'2 RWA Summary'!$D$28='2 RWA Summary'!$D$30</t>
  </si>
  <si>
    <t>'2 RWA Summary'!$C$33*10='2 RWA Summary'!$D$34</t>
  </si>
  <si>
    <t>'22 Op Risk'!$K$21='2 RWA Summary'!$C$37</t>
  </si>
  <si>
    <t>'2 RWA Summary'!$C$37*10='2 RWA Summary'!$D$38</t>
  </si>
  <si>
    <t>'2 RWA Summary'!$D$30+'2 RWA Summary'!$D$34+'2 RWA Summary'!$D$38='2 RWA Summary'!$D$40</t>
  </si>
  <si>
    <t>'3 Capital'!$K$8+'3 Capital'!$K$9+'3 Capital'!$K$10+'3 Capital'!$K$11+'3 Capital'!$K$12+'3 Capital'!$K$13='3 Capital'!$K$15</t>
  </si>
  <si>
    <t>'17 Other Assets'!$D$22='3 Capital'!$J$19</t>
  </si>
  <si>
    <t>'17 Other Assets'!$D$23='3 Capital'!$J$20</t>
  </si>
  <si>
    <t>'3 Capital'!$J$17+'3 Capital'!$J$18+'3 Capital'!$J$19+'3 Capital'!$J$20='3 Capital'!$J$22</t>
  </si>
  <si>
    <t>'3 Capital'!$K$15-'3 Capital'!$J$22='3 Capital'!$K$23</t>
  </si>
  <si>
    <t>'3 Capital'!$K$26+'3 Capital'!$K$27='3 Capital'!$K$29</t>
  </si>
  <si>
    <t>'17 Other Assets'!$D$17*50%='3 Capital'!$J$31</t>
  </si>
  <si>
    <t>'16 Securitization Calcn'!$F$11='3 Capital'!$J$32</t>
  </si>
  <si>
    <t>'16 Securitization Calcn'!$F$12='3 Capital'!$J$33</t>
  </si>
  <si>
    <t>'16 Securitization Calcn'!$E$93='3 Capital'!$J$34</t>
  </si>
  <si>
    <t>'16 Securitization Calcn'!$E$95='3 Capital'!$J$35</t>
  </si>
  <si>
    <t>'3 Capital'!$J$31+'3 Capital'!$J$32+'3 Capital'!$J$33+'3 Capital'!$J$34+'3 Capital'!$J$35='3 Capital'!$J$37</t>
  </si>
  <si>
    <t>'3 Capital'!$K$29-'3 Capital'!$J$37='3 Capital'!$K$39</t>
  </si>
  <si>
    <t>'3 Capital'!$K$23+'3 Capital'!$K$39='3 Capital'!$K$40</t>
  </si>
  <si>
    <t>'3 Capital'!$F$46+'3 Capital'!$F$47+'3 Capital'!$F$48+'3 Capital'!$F$49+'3 Capital'!$F$50+'3 Capital'!$F$51='3 Capital'!$F$52</t>
  </si>
  <si>
    <t>'3 Capital'!$H$46+'3 Capital'!$H$47+'3 Capital'!$H$48+'3 Capital'!$H$49+'3 Capital'!$H$50+'3 Capital'!$H$51='3 Capital'!$H$53</t>
  </si>
  <si>
    <t>'3 Capital'!$F$57+'3 Capital'!$F$58+'3 Capital'!$F$59+'3 Capital'!$F$60+'3 Capital'!$F$61+'3 Capital'!$F$62='3 Capital'!$F$63</t>
  </si>
  <si>
    <t>'3 Capital'!$H$57+'3 Capital'!$H$58+'3 Capital'!$H$59+'3 Capital'!$H$60+'3 Capital'!$H$61+'3 Capital'!$H$62='3 Capital'!$H$64</t>
  </si>
  <si>
    <t>MIN('3 Capital'!$H$65,('3 Capital'!$K$40*50%))='3 Capital'!$K$67</t>
  </si>
  <si>
    <t>MIN('3 Capital'!$F$68,('3 Capital'!$K$40*20%))='3 Capital'!$K$68</t>
  </si>
  <si>
    <t>'3 Capital'!$F$70-'3 Capital'!$K$71='3 Capital'!$F$72</t>
  </si>
  <si>
    <t>'3 Capital'!$K$43+'3 Capital'!$K$44+'3 Capital'!$K$54+'3 Capital'!$K$55+'3 Capital'!$K$67+'3 Capital'!$K$68+'3 Capital'!$K$69+'3 Capital'!$K$71='3 Capital'!$K$74</t>
  </si>
  <si>
    <t>'17 Other Assets'!$D$17*50%='3 Capital'!$J$76</t>
  </si>
  <si>
    <t>'16 Securitization Calcn'!$G$12='3 Capital'!$J$77</t>
  </si>
  <si>
    <t>'16 Securitization Calcn'!$F$93='3 Capital'!$J$78</t>
  </si>
  <si>
    <t>'16 Securitization Calcn'!$F$95='3 Capital'!$J$79</t>
  </si>
  <si>
    <t>'3 Capital'!$J$76+'3 Capital'!$J$77+'3 Capital'!$J$78+'3 Capital'!$J$79='3 Capital'!$J$81</t>
  </si>
  <si>
    <t>'3 Capital'!$K$74-'3 Capital'!$J$81='3 Capital'!$K$82</t>
  </si>
  <si>
    <t>MIN('3 Capital'!$K$82,'3 Capital'!$K$40)='3 Capital'!$K$83</t>
  </si>
  <si>
    <t>'3 Capital'!$K$83+'3 Capital'!$K$40='3 Capital'!$K$84</t>
  </si>
  <si>
    <t>'3 Capital'!$K$84-'3 Capital'!$K$85='3 Capital'!$K$86</t>
  </si>
  <si>
    <t>'3A Capital from Subs'!$H$7+'3A Capital from Subs'!$H$8='3A Capital from Subs'!$H$9</t>
  </si>
  <si>
    <t>'3A Capital from Subs'!$I$7+'3A Capital from Subs'!$I$8='3A Capital from Subs'!$I$9</t>
  </si>
  <si>
    <t>'3A Capital from Subs'!$J$7+'3A Capital from Subs'!$J$8='3A Capital from Subs'!$J$9</t>
  </si>
  <si>
    <t>'3A Capital from Subs'!$K$7+'3A Capital from Subs'!$K$8='3A Capital from Subs'!$K$9</t>
  </si>
  <si>
    <t>'3A Capital from Subs'!$L$7+'3A Capital from Subs'!$L$8='3A Capital from Subs'!$L$9</t>
  </si>
  <si>
    <t>'3A Capital from Subs'!$M$7+'3A Capital from Subs'!$M$8='3A Capital from Subs'!$M$9</t>
  </si>
  <si>
    <t>'3A Capital from Subs'!$N$7+'3A Capital from Subs'!$N$8='3A Capital from Subs'!$N$9</t>
  </si>
  <si>
    <t>'3A Capital from Subs'!$O$7+'3A Capital from Subs'!$O$8='3A Capital from Subs'!$O$9</t>
  </si>
  <si>
    <t>'3A Capital from Subs'!$P$7+'3A Capital from Subs'!$P$8='3A Capital from Subs'!$P$9</t>
  </si>
  <si>
    <t>'3A Capital from Subs'!$Q$7+'3A Capital from Subs'!$Q$8='3A Capital from Subs'!$Q$9</t>
  </si>
  <si>
    <t>'3A Capital from Subs'!$R$7+'3A Capital from Subs'!$R$8='3A Capital from Subs'!$R$9</t>
  </si>
  <si>
    <t>'3A Capital from Subs'!$S$7+'3A Capital from Subs'!$S$8='3A Capital from Subs'!$S$9</t>
  </si>
  <si>
    <t>'3A Capital from Subs'!$T$7+'3A Capital from Subs'!$T$8='3A Capital from Subs'!$T$9</t>
  </si>
  <si>
    <t>'3A Capital from Subs'!$U$7+'3A Capital from Subs'!$U$8='3A Capital from Subs'!$U$9</t>
  </si>
  <si>
    <t>'3A Capital from Subs'!$V$7+'3A Capital from Subs'!$V$8='3A Capital from Subs'!$V$9</t>
  </si>
  <si>
    <t>'3A Capital from Subs'!$W$7+'3A Capital from Subs'!$W$8='3A Capital from Subs'!$W$9</t>
  </si>
  <si>
    <t>'3A Capital from Subs'!$X$7+'3A Capital from Subs'!$X$8='3A Capital from Subs'!$X$9</t>
  </si>
  <si>
    <t>'3A Capital from Subs'!$Y$7+'3A Capital from Subs'!$Y$8='3A Capital from Subs'!$Y$9</t>
  </si>
  <si>
    <t>'3A Capital from Subs'!$Z$7+'3A Capital from Subs'!$Z$8='3A Capital from Subs'!$Z$9</t>
  </si>
  <si>
    <t>'3A Capital from Subs'!$AA$7+'3A Capital from Subs'!$AA$8='3A Capital from Subs'!$AA$9</t>
  </si>
  <si>
    <t>'3A Capital from Subs'!$AB$7+'3A Capital from Subs'!$AB$8='3A Capital from Subs'!$AB$9</t>
  </si>
  <si>
    <t>'3A Capital from Subs'!$H$9+'3A Capital from Subs'!$H$10='3A Capital from Subs'!$H$11</t>
  </si>
  <si>
    <t>'3A Capital from Subs'!$I$9+'3A Capital from Subs'!$I$10='3A Capital from Subs'!$I$11</t>
  </si>
  <si>
    <t>'3A Capital from Subs'!$J$9+'3A Capital from Subs'!$J$10='3A Capital from Subs'!$J$11</t>
  </si>
  <si>
    <t>'3A Capital from Subs'!$K$9+'3A Capital from Subs'!$K$10='3A Capital from Subs'!$K$11</t>
  </si>
  <si>
    <t>'3A Capital from Subs'!$L$9+'3A Capital from Subs'!$L$10='3A Capital from Subs'!$L$11</t>
  </si>
  <si>
    <t>'3A Capital from Subs'!$M$9+'3A Capital from Subs'!$M$10='3A Capital from Subs'!$M$11</t>
  </si>
  <si>
    <t>'3A Capital from Subs'!$N$9+'3A Capital from Subs'!$N$10='3A Capital from Subs'!$N$11</t>
  </si>
  <si>
    <t>'3A Capital from Subs'!$O$9+'3A Capital from Subs'!$O$10='3A Capital from Subs'!$O$11</t>
  </si>
  <si>
    <t>'3A Capital from Subs'!$P$9+'3A Capital from Subs'!$P$10='3A Capital from Subs'!$P$11</t>
  </si>
  <si>
    <t>'3A Capital from Subs'!$Q$9+'3A Capital from Subs'!$Q$10='3A Capital from Subs'!$Q$11</t>
  </si>
  <si>
    <t>'3A Capital from Subs'!$R$9+'3A Capital from Subs'!$R$10='3A Capital from Subs'!$R$11</t>
  </si>
  <si>
    <t>'3A Capital from Subs'!$S$9+'3A Capital from Subs'!$S$10='3A Capital from Subs'!$S$11</t>
  </si>
  <si>
    <t>'3A Capital from Subs'!$T$9+'3A Capital from Subs'!$T$10='3A Capital from Subs'!$T$11</t>
  </si>
  <si>
    <t>'3A Capital from Subs'!$U$9+'3A Capital from Subs'!$U$10='3A Capital from Subs'!$U$11</t>
  </si>
  <si>
    <t>'3A Capital from Subs'!$V$9+'3A Capital from Subs'!$V$10='3A Capital from Subs'!$V$11</t>
  </si>
  <si>
    <t>'3A Capital from Subs'!$W$9+'3A Capital from Subs'!$W$10='3A Capital from Subs'!$W$11</t>
  </si>
  <si>
    <t>'3A Capital from Subs'!$X$9+'3A Capital from Subs'!$X$10='3A Capital from Subs'!$X$11</t>
  </si>
  <si>
    <t>'3A Capital from Subs'!$Y$9+'3A Capital from Subs'!$Y$10='3A Capital from Subs'!$Y$11</t>
  </si>
  <si>
    <t>'3A Capital from Subs'!$Z$9+'3A Capital from Subs'!$Z$10='3A Capital from Subs'!$Z$11</t>
  </si>
  <si>
    <t>'3A Capital from Subs'!$AA$9+'3A Capital from Subs'!$AA$10='3A Capital from Subs'!$AA$11</t>
  </si>
  <si>
    <t>'3A Capital from Subs'!$AB$9+'3A Capital from Subs'!$AB$10='3A Capital from Subs'!$AB$11</t>
  </si>
  <si>
    <t>'3B Supp. Subs. Info.'!$B$5='3B Supp. Subs. Info.'!$A$8</t>
  </si>
  <si>
    <t>'3B Supp. Subs. Info.'!$A$9='3B Supp. Subs. Info.'!$C$7</t>
  </si>
  <si>
    <t>'3B Supp. Subs. Info.'!$A$10='3B Supp. Subs. Info.'!$D$7</t>
  </si>
  <si>
    <t>'3B Supp. Subs. Info.'!$A$11='3B Supp. Subs. Info.'!$E$7</t>
  </si>
  <si>
    <t>'3B Supp. Subs. Info.'!$A$12='3B Supp. Subs. Info.'!$F$7</t>
  </si>
  <si>
    <t>'3B Supp. Subs. Info.'!$A$13='3B Supp. Subs. Info.'!$G$7</t>
  </si>
  <si>
    <t>'3B Supp. Subs. Info.'!$A$14='3B Supp. Subs. Info.'!$H$7</t>
  </si>
  <si>
    <t>'3B Supp. Subs. Info.'!$A$15='3B Supp. Subs. Info.'!$I$7</t>
  </si>
  <si>
    <t>'3B Supp. Subs. Info.'!$A$16='3B Supp. Subs. Info.'!$J$7</t>
  </si>
  <si>
    <t>'3B Supp. Subs. Info.'!$A$17='3B Supp. Subs. Info.'!$K$7</t>
  </si>
  <si>
    <t>'3B Supp. Subs. Info.'!$A$18='3B Supp. Subs. Info.'!$L$7</t>
  </si>
  <si>
    <t>'3B Supp. Subs. Info.'!$A$19='3B Supp. Subs. Info.'!$M$7</t>
  </si>
  <si>
    <t>'3B Supp. Subs. Info.'!$A$20='3B Supp. Subs. Info.'!$N$7</t>
  </si>
  <si>
    <t>'3B Supp. Subs. Info.'!$A$21='3B Supp. Subs. Info.'!$O$7</t>
  </si>
  <si>
    <t>'3B Supp. Subs. Info.'!$A$22='3B Supp. Subs. Info.'!$P$7</t>
  </si>
  <si>
    <t>'3B Supp. Subs. Info.'!$A$23='3B Supp. Subs. Info.'!$Q$7</t>
  </si>
  <si>
    <t>'3B Supp. Subs. Info.'!$A$24='3B Supp. Subs. Info.'!$R$7</t>
  </si>
  <si>
    <t>'3B Supp. Subs. Info.'!$A$25='3B Supp. Subs. Info.'!$S$7</t>
  </si>
  <si>
    <t>'3B Supp. Subs. Info.'!$A$26='3B Supp. Subs. Info.'!$T$7</t>
  </si>
  <si>
    <t>'3B Supp. Subs. Info.'!$A$27='3B Supp. Subs. Info.'!$U$7</t>
  </si>
  <si>
    <t>'3B Supp. Subs. Info.'!$A$28='3B Supp. Subs. Info.'!$V$7</t>
  </si>
  <si>
    <t>'3B Supp. Subs. Info.'!$A$29='3B Supp. Subs. Info.'!$W$7</t>
  </si>
  <si>
    <t>'3B Supp. Subs. Info.'!$A$30='3B Supp. Subs. Info.'!$X$7</t>
  </si>
  <si>
    <t>'3B Supp. Subs. Info.'!$A$31='3B Supp. Subs. Info.'!$Y$7</t>
  </si>
  <si>
    <t>'3B Supp. Subs. Info.'!$A$32='3B Supp. Subs. Info.'!$Z$7</t>
  </si>
  <si>
    <t>'3B Supp. Subs. Info.'!$A$33='3B Supp. Subs. Info.'!$AA$7</t>
  </si>
  <si>
    <t>'3B Supp. Subs. Info.'!$A$34='3B Supp. Subs. Info.'!$AB$7</t>
  </si>
  <si>
    <t>'3B Supp. Subs. Info.'!$A$35='3B Supp. Subs. Info.'!$AC$7</t>
  </si>
  <si>
    <t>'3B Supp. Subs. Info.'!$A$36='3B Supp. Subs. Info.'!$AD$7</t>
  </si>
  <si>
    <t>'3B Supp. Subs. Info.'!$A$37='3B Supp. Subs. Info.'!$AE$7</t>
  </si>
  <si>
    <t>'3B Supp. Subs. Info.'!$A$38='3B Supp. Subs. Info.'!$AF$7</t>
  </si>
  <si>
    <t>'3B Supp. Subs. Info.'!$A$39='3B Supp. Subs. Info.'!$AG$7</t>
  </si>
  <si>
    <t>'3B Supp. Subs. Info.'!$A$40='3B Supp. Subs. Info.'!$AH$7</t>
  </si>
  <si>
    <t>'3B Supp. Subs. Info.'!$A$41='3B Supp. Subs. Info.'!$AI$7</t>
  </si>
  <si>
    <t>'3B Supp. Subs. Info.'!$A$42='3B Supp. Subs. Info.'!$AJ$7</t>
  </si>
  <si>
    <t>'3B Supp. Subs. Info.'!$A$43='3B Supp. Subs. Info.'!$AK$7</t>
  </si>
  <si>
    <t>'3B Supp. Subs. Info.'!$AL$8-'3B Supp. Subs. Info.'!$AM$8='3B Supp. Subs. Info.'!$AN$8</t>
  </si>
  <si>
    <t>'3B Supp. Subs. Info.'!$AL$9-'3B Supp. Subs. Info.'!$AM$9='3B Supp. Subs. Info.'!$AN$9</t>
  </si>
  <si>
    <t>'3B Supp. Subs. Info.'!$AL$10-'3B Supp. Subs. Info.'!$AM$10='3B Supp. Subs. Info.'!$AN$10</t>
  </si>
  <si>
    <t>'3B Supp. Subs. Info.'!$AL$11-'3B Supp. Subs. Info.'!$AM$11='3B Supp. Subs. Info.'!$AN$11</t>
  </si>
  <si>
    <t>'3B Supp. Subs. Info.'!$AL$12-'3B Supp. Subs. Info.'!$AM$12='3B Supp. Subs. Info.'!$AN$12</t>
  </si>
  <si>
    <t>'3B Supp. Subs. Info.'!$AL$13-'3B Supp. Subs. Info.'!$AM$13='3B Supp. Subs. Info.'!$AN$13</t>
  </si>
  <si>
    <t>'3B Supp. Subs. Info.'!$AL$14-'3B Supp. Subs. Info.'!$AM$14='3B Supp. Subs. Info.'!$AN$14</t>
  </si>
  <si>
    <t>'3B Supp. Subs. Info.'!$AL$15-'3B Supp. Subs. Info.'!$AM$15='3B Supp. Subs. Info.'!$AN$15</t>
  </si>
  <si>
    <t>'3B Supp. Subs. Info.'!$AL$16-'3B Supp. Subs. Info.'!$AM$16='3B Supp. Subs. Info.'!$AN$16</t>
  </si>
  <si>
    <t>'3B Supp. Subs. Info.'!$AL$17-'3B Supp. Subs. Info.'!$AM$17='3B Supp. Subs. Info.'!$AN$17</t>
  </si>
  <si>
    <t>'3B Supp. Subs. Info.'!$AL$18-'3B Supp. Subs. Info.'!$AM$18='3B Supp. Subs. Info.'!$AN$18</t>
  </si>
  <si>
    <t>'3B Supp. Subs. Info.'!$AL$19-'3B Supp. Subs. Info.'!$AM$19='3B Supp. Subs. Info.'!$AN$19</t>
  </si>
  <si>
    <t>'3B Supp. Subs. Info.'!$AL$20-'3B Supp. Subs. Info.'!$AM$20='3B Supp. Subs. Info.'!$AN$20</t>
  </si>
  <si>
    <t>'3B Supp. Subs. Info.'!$AL$21-'3B Supp. Subs. Info.'!$AM$21='3B Supp. Subs. Info.'!$AN$21</t>
  </si>
  <si>
    <t>'3B Supp. Subs. Info.'!$AL$22-'3B Supp. Subs. Info.'!$AM$22='3B Supp. Subs. Info.'!$AN$22</t>
  </si>
  <si>
    <t>'3B Supp. Subs. Info.'!$AL$23-'3B Supp. Subs. Info.'!$AM$23='3B Supp. Subs. Info.'!$AN$23</t>
  </si>
  <si>
    <t>'3B Supp. Subs. Info.'!$AL$24-'3B Supp. Subs. Info.'!$AM$24='3B Supp. Subs. Info.'!$AN$24</t>
  </si>
  <si>
    <t>'3B Supp. Subs. Info.'!$AL$25-'3B Supp. Subs. Info.'!$AM$25='3B Supp. Subs. Info.'!$AN$25</t>
  </si>
  <si>
    <t>'3B Supp. Subs. Info.'!$AL$26-'3B Supp. Subs. Info.'!$AM$26='3B Supp. Subs. Info.'!$AN$26</t>
  </si>
  <si>
    <t>'3B Supp. Subs. Info.'!$AL$27-'3B Supp. Subs. Info.'!$AM$27='3B Supp. Subs. Info.'!$AN$27</t>
  </si>
  <si>
    <t>'3B Supp. Subs. Info.'!$AL$28-'3B Supp. Subs. Info.'!$AM$28='3B Supp. Subs. Info.'!$AN$28</t>
  </si>
  <si>
    <t>'3B Supp. Subs. Info.'!$AL$29-'3B Supp. Subs. Info.'!$AM$29='3B Supp. Subs. Info.'!$AN$29</t>
  </si>
  <si>
    <t>'3B Supp. Subs. Info.'!$AL$30-'3B Supp. Subs. Info.'!$AM$30='3B Supp. Subs. Info.'!$AN$30</t>
  </si>
  <si>
    <t>'3B Supp. Subs. Info.'!$AL$31-'3B Supp. Subs. Info.'!$AM$31='3B Supp. Subs. Info.'!$AN$31</t>
  </si>
  <si>
    <t>'3B Supp. Subs. Info.'!$AL$32-'3B Supp. Subs. Info.'!$AM$32='3B Supp. Subs. Info.'!$AN$32</t>
  </si>
  <si>
    <t>'3B Supp. Subs. Info.'!$AL$33-'3B Supp. Subs. Info.'!$AM$33='3B Supp. Subs. Info.'!$AN$33</t>
  </si>
  <si>
    <t>'3B Supp. Subs. Info.'!$AL$34-'3B Supp. Subs. Info.'!$AM$34='3B Supp. Subs. Info.'!$AN$34</t>
  </si>
  <si>
    <t>'3B Supp. Subs. Info.'!$AL$35-'3B Supp. Subs. Info.'!$AM$35='3B Supp. Subs. Info.'!$AN$35</t>
  </si>
  <si>
    <t>'3B Supp. Subs. Info.'!$AL$36-'3B Supp. Subs. Info.'!$AM$36='3B Supp. Subs. Info.'!$AN$36</t>
  </si>
  <si>
    <t>'3B Supp. Subs. Info.'!$AL$37-'3B Supp. Subs. Info.'!$AM$37='3B Supp. Subs. Info.'!$AN$37</t>
  </si>
  <si>
    <t>'3B Supp. Subs. Info.'!$AL$38-'3B Supp. Subs. Info.'!$AM$38='3B Supp. Subs. Info.'!$AN$38</t>
  </si>
  <si>
    <t>'3B Supp. Subs. Info.'!$AL$39-'3B Supp. Subs. Info.'!$AM$39='3B Supp. Subs. Info.'!$AN$39</t>
  </si>
  <si>
    <t>'3B Supp. Subs. Info.'!$AL$40-'3B Supp. Subs. Info.'!$AM$40='3B Supp. Subs. Info.'!$AN$40</t>
  </si>
  <si>
    <t>'3B Supp. Subs. Info.'!$AL$41-'3B Supp. Subs. Info.'!$AM$41='3B Supp. Subs. Info.'!$AN$41</t>
  </si>
  <si>
    <t>'3B Supp. Subs. Info.'!$AL$42-'3B Supp. Subs. Info.'!$AM$42='3B Supp. Subs. Info.'!$AN$42</t>
  </si>
  <si>
    <t>'3B Supp. Subs. Info.'!$AL$43-'3B Supp. Subs. Info.'!$AM$43='3B Supp. Subs. Info.'!$AN$43</t>
  </si>
  <si>
    <t>'4 Allowance'!$J$5-'4 Allowance'!$J$6='4 Allowance'!$J$7</t>
  </si>
  <si>
    <t>'4 Allowance'!$E$13+'4 Allowance'!$F$13+'4 Allowance'!$G$13+'4 Allowance'!$H$13+'4 Allowance'!$I$13='4 Allowance'!$J$13</t>
  </si>
  <si>
    <t>'4 Allowance'!$E$14+'4 Allowance'!$F$14+'4 Allowance'!$G$14+'4 Allowance'!$H$14+'4 Allowance'!$I$14='4 Allowance'!$J$14</t>
  </si>
  <si>
    <t>'4 Allowance'!$E$15+'4 Allowance'!$F$15+'4 Allowance'!$G$15+'4 Allowance'!$H$15+'4 Allowance'!$I$15='4 Allowance'!$J$15</t>
  </si>
  <si>
    <t>'4 Allowance'!$E$16+'4 Allowance'!$F$16+'4 Allowance'!$G$16+'4 Allowance'!$H$16+'4 Allowance'!$I$16='4 Allowance'!$J$16</t>
  </si>
  <si>
    <t>'4 Allowance'!$E$17+'4 Allowance'!$F$17+'4 Allowance'!$G$17+'4 Allowance'!$H$17+'4 Allowance'!$I$17='4 Allowance'!$J$17</t>
  </si>
  <si>
    <t>'4 Allowance'!$E$18+'4 Allowance'!$F$18+'4 Allowance'!$G$18+'4 Allowance'!$H$18+'4 Allowance'!$I$18='4 Allowance'!$J$18</t>
  </si>
  <si>
    <t>'4 Allowance'!$E$19+'4 Allowance'!$F$19+'4 Allowance'!$G$19+'4 Allowance'!$H$19+'4 Allowance'!$I$19='4 Allowance'!$J$19</t>
  </si>
  <si>
    <t>'4 Allowance'!$E$20+'4 Allowance'!$F$20+'4 Allowance'!$I$20='4 Allowance'!$J$20</t>
  </si>
  <si>
    <t>'4 Allowance'!$E$21+'4 Allowance'!$F$21='4 Allowance'!$J$21</t>
  </si>
  <si>
    <t>'4 Allowance'!$E$22+'4 Allowance'!$F$22+'4 Allowance'!$I$22='4 Allowance'!$J$22</t>
  </si>
  <si>
    <t>'4 Allowance'!$E$23+'4 Allowance'!$F$23+'4 Allowance'!$G$23+'4 Allowance'!$H$23+'4 Allowance'!$I$23='4 Allowance'!$J$23</t>
  </si>
  <si>
    <t>'5 Sovereign'!$D$10+'5 Sovereign'!$F$10+'5 Sovereign'!$G$10+'5 Sovereign'!$H$10='5 Sovereign'!$J$10</t>
  </si>
  <si>
    <t>'5 Sovereign'!$D$11+'5 Sovereign'!$F$11+'5 Sovereign'!$G$11+'5 Sovereign'!$H$11='5 Sovereign'!$J$11</t>
  </si>
  <si>
    <t>'5 Sovereign'!$D$12+'5 Sovereign'!$F$12+'5 Sovereign'!$G$12+'5 Sovereign'!$H$12='5 Sovereign'!$J$12</t>
  </si>
  <si>
    <t>'5 Sovereign'!$D$13+'5 Sovereign'!$F$13+'5 Sovereign'!$G$13+'5 Sovereign'!$H$13='5 Sovereign'!$J$13</t>
  </si>
  <si>
    <t>'5 Sovereign'!$D$14+'5 Sovereign'!$F$14+'5 Sovereign'!$G$14+'5 Sovereign'!$H$14='5 Sovereign'!$J$14</t>
  </si>
  <si>
    <t>'5 Sovereign'!$D$15+'5 Sovereign'!$F$15+'5 Sovereign'!$G$15+'5 Sovereign'!$H$15='5 Sovereign'!$J$15</t>
  </si>
  <si>
    <t>'5 Sovereign'!$D$16+'5 Sovereign'!$F$16+'5 Sovereign'!$G$16+'5 Sovereign'!$H$16='5 Sovereign'!$J$16</t>
  </si>
  <si>
    <t>'5 Sovereign'!$D$17+'5 Sovereign'!$F$17+'5 Sovereign'!$G$17+'5 Sovereign'!$H$17='5 Sovereign'!$J$17</t>
  </si>
  <si>
    <t>'5 Sovereign'!$D$18+'5 Sovereign'!$F$18+'5 Sovereign'!$G$18+'5 Sovereign'!$H$18='5 Sovereign'!$J$18</t>
  </si>
  <si>
    <t>'5 Sovereign'!$D$19+'5 Sovereign'!$F$19+'5 Sovereign'!$G$19+'5 Sovereign'!$H$19='5 Sovereign'!$J$19</t>
  </si>
  <si>
    <t>'5 Sovereign'!$D$20+'5 Sovereign'!$H$20='5 Sovereign'!$J$20</t>
  </si>
  <si>
    <t>'5 Sovereign'!$J$10*0%='5 Sovereign'!$L$10</t>
  </si>
  <si>
    <t>'5 Sovereign'!$J$11*0%='5 Sovereign'!$L$11</t>
  </si>
  <si>
    <t>'5 Sovereign'!$J$12*20%='5 Sovereign'!$L$12</t>
  </si>
  <si>
    <t>'5 Sovereign'!$J$13*20%='5 Sovereign'!$L$13</t>
  </si>
  <si>
    <t>'5 Sovereign'!$J$14*50%='5 Sovereign'!$L$14</t>
  </si>
  <si>
    <t>'5 Sovereign'!$J$15*50%='5 Sovereign'!$L$15</t>
  </si>
  <si>
    <t>'5 Sovereign'!$J$16*100%='5 Sovereign'!$L$16</t>
  </si>
  <si>
    <t>'5 Sovereign'!$J$17*100%='5 Sovereign'!$L$17</t>
  </si>
  <si>
    <t>'5 Sovereign'!$J$18*150%='5 Sovereign'!$L$18</t>
  </si>
  <si>
    <t>'5 Sovereign'!$J$19*150%='5 Sovereign'!$L$19</t>
  </si>
  <si>
    <t>'5 Sovereign'!$F$10+'5 Sovereign'!$F$11+'5 Sovereign'!$F$12+'5 Sovereign'!$F$13+'5 Sovereign'!$F$14+'5 Sovereign'!$F$15+'5 Sovereign'!$F$16+'5 Sovereign'!$F$17+'5 Sovereign'!$F$18+'5 Sovereign'!$F$19=0</t>
  </si>
  <si>
    <t>'5 Sovereign'!$G$10+'5 Sovereign'!$G$11+'5 Sovereign'!$G$12+'5 Sovereign'!$G$13+'5 Sovereign'!$G$14+'5 Sovereign'!$G$15+'5 Sovereign'!$G$16+'5 Sovereign'!$G$17+'5 Sovereign'!$G$18+'5 Sovereign'!$G$19=0</t>
  </si>
  <si>
    <t>'5 Sovereign'!$D$23+'5 Sovereign'!$F$23+'5 Sovereign'!$G$23+'5 Sovereign'!$H$23='5 Sovereign'!$J$23</t>
  </si>
  <si>
    <t>'5 Sovereign'!$D$24+'5 Sovereign'!$F$24+'5 Sovereign'!$G$24+'5 Sovereign'!$H$24='5 Sovereign'!$J$24</t>
  </si>
  <si>
    <t>'5 Sovereign'!$D$25+'5 Sovereign'!$F$25+'5 Sovereign'!$G$25+'5 Sovereign'!$H$25='5 Sovereign'!$J$25</t>
  </si>
  <si>
    <t>'5 Sovereign'!$D$26+'5 Sovereign'!$F$26+'5 Sovereign'!$G$26+'5 Sovereign'!$H$26='5 Sovereign'!$J$26</t>
  </si>
  <si>
    <t>'5 Sovereign'!$D$27+'5 Sovereign'!$F$27+'5 Sovereign'!$G$27+'5 Sovereign'!$H$27='5 Sovereign'!$J$27</t>
  </si>
  <si>
    <t>'5 Sovereign'!$D$28+'5 Sovereign'!$F$28+'5 Sovereign'!$G$28+'5 Sovereign'!$H$28='5 Sovereign'!$J$28</t>
  </si>
  <si>
    <t>'5 Sovereign'!$D$29+'5 Sovereign'!$F$29+'5 Sovereign'!$G$29+'5 Sovereign'!$H$29='5 Sovereign'!$J$29</t>
  </si>
  <si>
    <t>'5 Sovereign'!$D$30+'5 Sovereign'!$F$30+'5 Sovereign'!$G$30+'5 Sovereign'!$H$30='5 Sovereign'!$J$30</t>
  </si>
  <si>
    <t>'5 Sovereign'!$D$31+'5 Sovereign'!$F$31+'5 Sovereign'!$G$31+'5 Sovereign'!$H$31='5 Sovereign'!$J$31</t>
  </si>
  <si>
    <t>'5 Sovereign'!$D$32+'5 Sovereign'!$F$32+'5 Sovereign'!$G$32+'5 Sovereign'!$H$32='5 Sovereign'!$J$32</t>
  </si>
  <si>
    <t>'5 Sovereign'!$D$33+'5 Sovereign'!$H$33='5 Sovereign'!$J$33</t>
  </si>
  <si>
    <t>'5 Sovereign'!$J$23*0%='5 Sovereign'!$L$23</t>
  </si>
  <si>
    <t>'5 Sovereign'!$J$24*0%='5 Sovereign'!$L$24</t>
  </si>
  <si>
    <t>'5 Sovereign'!$J$25*20%='5 Sovereign'!$L$25</t>
  </si>
  <si>
    <t>'5 Sovereign'!$J$26*20%='5 Sovereign'!$L$26</t>
  </si>
  <si>
    <t>'5 Sovereign'!$J$27*50%='5 Sovereign'!$L$27</t>
  </si>
  <si>
    <t>'5 Sovereign'!$J$28*50%='5 Sovereign'!$L$28</t>
  </si>
  <si>
    <t>'5 Sovereign'!$J$29*100%='5 Sovereign'!$L$29</t>
  </si>
  <si>
    <t>'5 Sovereign'!$J$30*100%='5 Sovereign'!$L$30</t>
  </si>
  <si>
    <t>'5 Sovereign'!$J$31*150%='5 Sovereign'!$L$31</t>
  </si>
  <si>
    <t>'5 Sovereign'!$J$32*150%='5 Sovereign'!$L$32</t>
  </si>
  <si>
    <t>'5 Sovereign'!$F$23+'5 Sovereign'!$F$24+'5 Sovereign'!$F$25+'5 Sovereign'!$F$26+'5 Sovereign'!$F$27+'5 Sovereign'!$F$28+'5 Sovereign'!$F$29+'5 Sovereign'!$F$30+'5 Sovereign'!$F$31+'5 Sovereign'!$F$32=0</t>
  </si>
  <si>
    <t>'5 Sovereign'!$G$23+'5 Sovereign'!$G$24+'5 Sovereign'!$G$25+'5 Sovereign'!$G$26+'5 Sovereign'!$G$27+'5 Sovereign'!$G$28+'5 Sovereign'!$G$29+'5 Sovereign'!$G$30+'5 Sovereign'!$G$31+'5 Sovereign'!$G$32=0</t>
  </si>
  <si>
    <t>'5 Sovereign'!$D$36+'5 Sovereign'!$F$36+'5 Sovereign'!$G$36+'5 Sovereign'!$H$36='5 Sovereign'!$J$36</t>
  </si>
  <si>
    <t>'5 Sovereign'!$D$37+'5 Sovereign'!$F$37+'5 Sovereign'!$G$37+'5 Sovereign'!$H$37='5 Sovereign'!$J$37</t>
  </si>
  <si>
    <t>'5 Sovereign'!$D$38+'5 Sovereign'!$F$38+'5 Sovereign'!$G$38+'5 Sovereign'!$H$38='5 Sovereign'!$J$38</t>
  </si>
  <si>
    <t>'5 Sovereign'!$D$39+'5 Sovereign'!$F$39+'5 Sovereign'!$G$39+'5 Sovereign'!$H$39='5 Sovereign'!$J$39</t>
  </si>
  <si>
    <t>'5 Sovereign'!$D$40+'5 Sovereign'!$F$40+'5 Sovereign'!$G$40+'5 Sovereign'!$H$40='5 Sovereign'!$J$40</t>
  </si>
  <si>
    <t>'5 Sovereign'!$D$41+'5 Sovereign'!$F$41+'5 Sovereign'!$G$41+'5 Sovereign'!$H$41='5 Sovereign'!$J$41</t>
  </si>
  <si>
    <t>'5 Sovereign'!$D$42+'5 Sovereign'!$F$42+'5 Sovereign'!$G$42+'5 Sovereign'!$H$42='5 Sovereign'!$J$42</t>
  </si>
  <si>
    <t>'5 Sovereign'!$D$43+'5 Sovereign'!$F$43+'5 Sovereign'!$G$43+'5 Sovereign'!$H$43='5 Sovereign'!$J$43</t>
  </si>
  <si>
    <t>'5 Sovereign'!$D$44+'5 Sovereign'!$F$44+'5 Sovereign'!$G$44+'5 Sovereign'!$H$44='5 Sovereign'!$J$44</t>
  </si>
  <si>
    <t>'5 Sovereign'!$D$45+'5 Sovereign'!$F$45+'5 Sovereign'!$G$45+'5 Sovereign'!$H$45='5 Sovereign'!$J$45</t>
  </si>
  <si>
    <t>'5 Sovereign'!$D$46+'5 Sovereign'!$H$46='5 Sovereign'!$J$46</t>
  </si>
  <si>
    <t>'5 Sovereign'!$J$36*0%='5 Sovereign'!$L$36</t>
  </si>
  <si>
    <t>'5 Sovereign'!$J$37*0%='5 Sovereign'!$L$37</t>
  </si>
  <si>
    <t>'5 Sovereign'!$J$38*20%='5 Sovereign'!$L$38</t>
  </si>
  <si>
    <t>'5 Sovereign'!$J$39*20%='5 Sovereign'!$L$39</t>
  </si>
  <si>
    <t>'5 Sovereign'!$J$40*50%='5 Sovereign'!$L$40</t>
  </si>
  <si>
    <t>'5 Sovereign'!$J$41*50%='5 Sovereign'!$L$41</t>
  </si>
  <si>
    <t>'5 Sovereign'!$J$42*100%='5 Sovereign'!$L$42</t>
  </si>
  <si>
    <t>'5 Sovereign'!$J$43*100%='5 Sovereign'!$L$43</t>
  </si>
  <si>
    <t>'5 Sovereign'!$J$44*150%='5 Sovereign'!$L$44</t>
  </si>
  <si>
    <t>'5 Sovereign'!$J$45*150%='5 Sovereign'!$L$45</t>
  </si>
  <si>
    <t>'5 Sovereign'!$F$36+'5 Sovereign'!$F$37+'5 Sovereign'!$F$38+'5 Sovereign'!$F$39+'5 Sovereign'!$F$40+'5 Sovereign'!$F$41+'5 Sovereign'!$F$42+'5 Sovereign'!$F$43+'5 Sovereign'!$F$44+'5 Sovereign'!$F$45=0</t>
  </si>
  <si>
    <t>'5 Sovereign'!$G$36+'5 Sovereign'!$G$37+'5 Sovereign'!$G$38+'5 Sovereign'!$G$39+'5 Sovereign'!$G$40+'5 Sovereign'!$G$41+'5 Sovereign'!$G$42+'5 Sovereign'!$G$43+'5 Sovereign'!$G$44+'5 Sovereign'!$G$45=0</t>
  </si>
  <si>
    <t>'5 Sovereign'!$D$49+'5 Sovereign'!$F$49+'5 Sovereign'!$G$49+'5 Sovereign'!$H$49='5 Sovereign'!$J$49</t>
  </si>
  <si>
    <t>'5 Sovereign'!$D$50+'5 Sovereign'!$F$50+'5 Sovereign'!$G$50+'5 Sovereign'!$H$50='5 Sovereign'!$J$50</t>
  </si>
  <si>
    <t>'5 Sovereign'!$D$51+'5 Sovereign'!$F$51+'5 Sovereign'!$G$51+'5 Sovereign'!$H$51='5 Sovereign'!$J$51</t>
  </si>
  <si>
    <t>'5 Sovereign'!$D$52+'5 Sovereign'!$F$52+'5 Sovereign'!$G$52+'5 Sovereign'!$H$52='5 Sovereign'!$J$52</t>
  </si>
  <si>
    <t>'5 Sovereign'!$D$53+'5 Sovereign'!$F$53+'5 Sovereign'!$G$53+'5 Sovereign'!$H$53='5 Sovereign'!$J$53</t>
  </si>
  <si>
    <t>'5 Sovereign'!$D$54+'5 Sovereign'!$F$54+'5 Sovereign'!$G$54+'5 Sovereign'!$H$54='5 Sovereign'!$J$54</t>
  </si>
  <si>
    <t>'5 Sovereign'!$D$55+'5 Sovereign'!$F$55+'5 Sovereign'!$G$55+'5 Sovereign'!$H$55='5 Sovereign'!$J$55</t>
  </si>
  <si>
    <t>'5 Sovereign'!$D$56+'5 Sovereign'!$F$56+'5 Sovereign'!$G$56+'5 Sovereign'!$H$56='5 Sovereign'!$J$56</t>
  </si>
  <si>
    <t>'5 Sovereign'!$D$57+'5 Sovereign'!$F$57+'5 Sovereign'!$G$57+'5 Sovereign'!$H$57='5 Sovereign'!$J$57</t>
  </si>
  <si>
    <t>'5 Sovereign'!$D$58+'5 Sovereign'!$F$58+'5 Sovereign'!$G$58+'5 Sovereign'!$H$58='5 Sovereign'!$J$58</t>
  </si>
  <si>
    <t>'5 Sovereign'!$D$59+'5 Sovereign'!$H$59='5 Sovereign'!$J$59</t>
  </si>
  <si>
    <t>'5 Sovereign'!$J$49*0%='5 Sovereign'!$L$49</t>
  </si>
  <si>
    <t>'5 Sovereign'!$J$50*0%='5 Sovereign'!$L$50</t>
  </si>
  <si>
    <t>'5 Sovereign'!$J$51*20%='5 Sovereign'!$L$51</t>
  </si>
  <si>
    <t>'5 Sovereign'!$J$52*20%='5 Sovereign'!$L$52</t>
  </si>
  <si>
    <t>'5 Sovereign'!$J$53*50%='5 Sovereign'!$L$53</t>
  </si>
  <si>
    <t>'5 Sovereign'!$J$54*50%='5 Sovereign'!$L$54</t>
  </si>
  <si>
    <t>'5 Sovereign'!$J$55*100%='5 Sovereign'!$L$55</t>
  </si>
  <si>
    <t>'5 Sovereign'!$J$56*100%='5 Sovereign'!$L$56</t>
  </si>
  <si>
    <t>'5 Sovereign'!$J$57*150%='5 Sovereign'!$L$57</t>
  </si>
  <si>
    <t>'5 Sovereign'!$J$58*150%='5 Sovereign'!$L$58</t>
  </si>
  <si>
    <t>'5 Sovereign'!$F$49+'5 Sovereign'!$F$50+'5 Sovereign'!$F$51+'5 Sovereign'!$F$52+'5 Sovereign'!$F$53+'5 Sovereign'!$F$54+'5 Sovereign'!$F$55+'5 Sovereign'!$F$56+'5 Sovereign'!$F$57+'5 Sovereign'!$F$58=0</t>
  </si>
  <si>
    <t>'5 Sovereign'!$G$49+'5 Sovereign'!$G$50+'5 Sovereign'!$G$51+'5 Sovereign'!$G$52+'5 Sovereign'!$G$53+'5 Sovereign'!$G$54+'5 Sovereign'!$G$55+'5 Sovereign'!$G$56+'5 Sovereign'!$G$57+'5 Sovereign'!$G$58=0</t>
  </si>
  <si>
    <t>'5 Sovereign'!$D$62+'5 Sovereign'!$F$62+'5 Sovereign'!$G$62+'5 Sovereign'!$H$62='5 Sovereign'!$J$62</t>
  </si>
  <si>
    <t>'5 Sovereign'!$D$63+'5 Sovereign'!$F$63+'5 Sovereign'!$G$63+'5 Sovereign'!$H$63='5 Sovereign'!$J$63</t>
  </si>
  <si>
    <t>'5 Sovereign'!$D$64+'5 Sovereign'!$F$64+'5 Sovereign'!$G$64+'5 Sovereign'!$H$64='5 Sovereign'!$J$64</t>
  </si>
  <si>
    <t>'5 Sovereign'!$D$65+'5 Sovereign'!$F$65+'5 Sovereign'!$G$65+'5 Sovereign'!$H$65='5 Sovereign'!$J$65</t>
  </si>
  <si>
    <t>'5 Sovereign'!$D$66+'5 Sovereign'!$F$66+'5 Sovereign'!$G$66+'5 Sovereign'!$H$66='5 Sovereign'!$J$66</t>
  </si>
  <si>
    <t>'5 Sovereign'!$D$67+'5 Sovereign'!$F$67+'5 Sovereign'!$G$67+'5 Sovereign'!$H$67='5 Sovereign'!$J$67</t>
  </si>
  <si>
    <t>'5 Sovereign'!$D$68+'5 Sovereign'!$F$68+'5 Sovereign'!$G$68+'5 Sovereign'!$H$68='5 Sovereign'!$J$68</t>
  </si>
  <si>
    <t>'5 Sovereign'!$D$69+'5 Sovereign'!$F$69+'5 Sovereign'!$G$69+'5 Sovereign'!$H$69='5 Sovereign'!$J$69</t>
  </si>
  <si>
    <t>'5 Sovereign'!$D$70+'5 Sovereign'!$F$70+'5 Sovereign'!$G$70+'5 Sovereign'!$H$70='5 Sovereign'!$J$70</t>
  </si>
  <si>
    <t>'5 Sovereign'!$D$71+'5 Sovereign'!$F$71+'5 Sovereign'!$G$71+'5 Sovereign'!$H$71='5 Sovereign'!$J$71</t>
  </si>
  <si>
    <t>'5 Sovereign'!$D$72+'5 Sovereign'!$H$72='5 Sovereign'!$J$72</t>
  </si>
  <si>
    <t>'5 Sovereign'!$J$62*0%='5 Sovereign'!$L$62</t>
  </si>
  <si>
    <t>'5 Sovereign'!$J$63*0%='5 Sovereign'!$L$63</t>
  </si>
  <si>
    <t>'5 Sovereign'!$J$64*20%='5 Sovereign'!$L$64</t>
  </si>
  <si>
    <t>'5 Sovereign'!$J$65*20%='5 Sovereign'!$L$65</t>
  </si>
  <si>
    <t>'5 Sovereign'!$J$66*50%='5 Sovereign'!$L$66</t>
  </si>
  <si>
    <t>'5 Sovereign'!$J$67*50%='5 Sovereign'!$L$67</t>
  </si>
  <si>
    <t>'5 Sovereign'!$J$68*100%='5 Sovereign'!$L$68</t>
  </si>
  <si>
    <t>'5 Sovereign'!$J$69*100%='5 Sovereign'!$L$69</t>
  </si>
  <si>
    <t>'5 Sovereign'!$J$70*150%='5 Sovereign'!$L$70</t>
  </si>
  <si>
    <t>'5 Sovereign'!$J$71*150%='5 Sovereign'!$L$71</t>
  </si>
  <si>
    <t>'5 Sovereign'!$F$62+'5 Sovereign'!$F$63+'5 Sovereign'!$F$64+'5 Sovereign'!$F$65+'5 Sovereign'!$F$66+'5 Sovereign'!$F$67+'5 Sovereign'!$F$68+'5 Sovereign'!$F$69+'5 Sovereign'!$F$70+'5 Sovereign'!$F$71=0</t>
  </si>
  <si>
    <t>'5 Sovereign'!$G$62+'5 Sovereign'!$G$63+'5 Sovereign'!$G$64+'5 Sovereign'!$G$65+'5 Sovereign'!$G$66+'5 Sovereign'!$G$67+'5 Sovereign'!$G$68+'5 Sovereign'!$G$69+'5 Sovereign'!$G$70+'5 Sovereign'!$G$71=0</t>
  </si>
  <si>
    <t>'5 Sovereign'!$C$20+'5 Sovereign'!$C$33+'5 Sovereign'!$C$46+'5 Sovereign'!$C$59+'5 Sovereign'!$C$72='5 Sovereign'!$C$74</t>
  </si>
  <si>
    <t>'5 Sovereign'!$D$20+'5 Sovereign'!$D$33+'5 Sovereign'!$D$46+'5 Sovereign'!$D$59+'5 Sovereign'!$D$72='5 Sovereign'!$D$74</t>
  </si>
  <si>
    <t>'5 Sovereign'!$L$20+'5 Sovereign'!$L$33+'5 Sovereign'!$L$46+'5 Sovereign'!$L$59+'5 Sovereign'!$L$72='5 Sovereign'!$L$74</t>
  </si>
  <si>
    <t>'6 PSEs'!$C$11+'6 PSEs'!$C$12+'6 PSEs'!$C$13+'6 PSEs'!$C$14='6 PSEs'!$C$15</t>
  </si>
  <si>
    <t>'6 PSEs'!$D$11+'6 PSEs'!$D$12+'6 PSEs'!$D$13+'6 PSEs'!$D$14='6 PSEs'!$D$15</t>
  </si>
  <si>
    <t>'6 PSEs'!$H$10+'6 PSEs'!$H$11+'6 PSEs'!$H$12+'6 PSEs'!$H$13+'6 PSEs'!$H$14='6 PSEs'!$H$15</t>
  </si>
  <si>
    <t>'6 PSEs'!$J$10+'6 PSEs'!$J$11+'6 PSEs'!$J$12+'6 PSEs'!$J$13+'6 PSEs'!$J$14='6 PSEs'!$J$15</t>
  </si>
  <si>
    <t>'6 PSEs'!$L$10+'6 PSEs'!$L$11+'6 PSEs'!$L$12+'6 PSEs'!$L$13+'6 PSEs'!$L$14='6 PSEs'!$L$15</t>
  </si>
  <si>
    <t>'6 PSEs'!$F$10+'6 PSEs'!$G$10+'6 PSEs'!$H$10='6 PSEs'!$J$10</t>
  </si>
  <si>
    <t>'6 PSEs'!$D$11+'6 PSEs'!$F$11+'6 PSEs'!$G$11+'6 PSEs'!$H$11='6 PSEs'!$J$11</t>
  </si>
  <si>
    <t>'6 PSEs'!$D$12+'6 PSEs'!$F$12+'6 PSEs'!$G$12+'6 PSEs'!$H$12='6 PSEs'!$J$12</t>
  </si>
  <si>
    <t>'6 PSEs'!$D$13+'6 PSEs'!$F$13+'6 PSEs'!$G$13+'6 PSEs'!$H$13='6 PSEs'!$J$13</t>
  </si>
  <si>
    <t>'6 PSEs'!$D$14+'6 PSEs'!$F$14+'6 PSEs'!$G$14+'6 PSEs'!$H$14='6 PSEs'!$J$14</t>
  </si>
  <si>
    <t>'6 PSEs'!$J$10*0%='6 PSEs'!$L$10</t>
  </si>
  <si>
    <t>'6 PSEs'!$J$11*20%='6 PSEs'!$L$11</t>
  </si>
  <si>
    <t>'6 PSEs'!$J$12*50%='6 PSEs'!$L$12</t>
  </si>
  <si>
    <t>'6 PSEs'!$J$13*100%='6 PSEs'!$L$13</t>
  </si>
  <si>
    <t>'6 PSEs'!$J$14*150%='6 PSEs'!$L$14</t>
  </si>
  <si>
    <t>'6 PSEs'!$F$10+'6 PSEs'!$F$11+'6 PSEs'!$F$12+'6 PSEs'!$F$13+'6 PSEs'!$F$14=0</t>
  </si>
  <si>
    <t>'6 PSEs'!$G$10+'6 PSEs'!$G$11+'6 PSEs'!$G$12+'6 PSEs'!$G$13+'6 PSEs'!$G$14=0</t>
  </si>
  <si>
    <t>'6 PSEs'!$B$18+'6 PSEs'!$B$19+'6 PSEs'!$B$20+'6 PSEs'!$B$21+'6 PSEs'!$B$22='6 PSEs'!$B$23</t>
  </si>
  <si>
    <t>'6 PSEs'!$C$18+'6 PSEs'!$C$19+'6 PSEs'!$C$20+'6 PSEs'!$C$21+'6 PSEs'!$C$22='6 PSEs'!$C$23</t>
  </si>
  <si>
    <t>'6 PSEs'!$D$18+'6 PSEs'!$D$19+'6 PSEs'!$D$20+'6 PSEs'!$D$21+'6 PSEs'!$D$22='6 PSEs'!$D$23</t>
  </si>
  <si>
    <t>'6 PSEs'!$H$18+'6 PSEs'!$H$19+'6 PSEs'!$H$20+'6 PSEs'!$H$21+'6 PSEs'!$H$22='6 PSEs'!$H$23</t>
  </si>
  <si>
    <t>'6 PSEs'!$J$18+'6 PSEs'!$J$19+'6 PSEs'!$J$20+'6 PSEs'!$J$21+'6 PSEs'!$J$22='6 PSEs'!$J$23</t>
  </si>
  <si>
    <t>'6 PSEs'!$L$18+'6 PSEs'!$L$19+'6 PSEs'!$L$20+'6 PSEs'!$L$21+'6 PSEs'!$L$22='6 PSEs'!$L$23</t>
  </si>
  <si>
    <t>'6 PSEs'!$D$18+'6 PSEs'!$F$18+'6 PSEs'!$G$18+'6 PSEs'!$H$18='6 PSEs'!$J$18</t>
  </si>
  <si>
    <t>'6 PSEs'!$D$19+'6 PSEs'!$F$19+'6 PSEs'!$G$19+'6 PSEs'!$H$19='6 PSEs'!$J$19</t>
  </si>
  <si>
    <t>'6 PSEs'!$D$20+'6 PSEs'!$F$20+'6 PSEs'!$G$20+'6 PSEs'!$H$20='6 PSEs'!$J$20</t>
  </si>
  <si>
    <t>'6 PSEs'!$D$21+'6 PSEs'!$F$21+'6 PSEs'!$G$21+'6 PSEs'!$H$21='6 PSEs'!$J$21</t>
  </si>
  <si>
    <t>'6 PSEs'!$D$22+'6 PSEs'!$F$22+'6 PSEs'!$G$22+'6 PSEs'!$H$22='6 PSEs'!$J$22</t>
  </si>
  <si>
    <t>'6 PSEs'!$J$18*0%='6 PSEs'!$L$18</t>
  </si>
  <si>
    <t>'6 PSEs'!$J$19*20%='6 PSEs'!$L$19</t>
  </si>
  <si>
    <t>'6 PSEs'!$J$20*50%='6 PSEs'!$L$20</t>
  </si>
  <si>
    <t>'6 PSEs'!$J$21*100%='6 PSEs'!$L$21</t>
  </si>
  <si>
    <t>'6 PSEs'!$J$22*150%='6 PSEs'!$L$22</t>
  </si>
  <si>
    <t>'6 PSEs'!$F$18+'6 PSEs'!$F$19+'6 PSEs'!$F$20+'6 PSEs'!$F$21+'6 PSEs'!$F$22=0</t>
  </si>
  <si>
    <t>'6 PSEs'!$G$18+'6 PSEs'!$G$19+'6 PSEs'!$G$20+'6 PSEs'!$G$21+'6 PSEs'!$G$22=0</t>
  </si>
  <si>
    <t>'6 PSEs'!$C$26+'6 PSEs'!$C$27+'6 PSEs'!$C$28+'6 PSEs'!$C$29+'6 PSEs'!$C$30='6 PSEs'!$C$31</t>
  </si>
  <si>
    <t>'6 PSEs'!$D$26+'6 PSEs'!$D$27+'6 PSEs'!$D$28+'6 PSEs'!$D$29+'6 PSEs'!$D$30='6 PSEs'!$D$31</t>
  </si>
  <si>
    <t>'6 PSEs'!$H$26+'6 PSEs'!$H$27+'6 PSEs'!$H$28+'6 PSEs'!$H$29+'6 PSEs'!$H$30='6 PSEs'!$H$31</t>
  </si>
  <si>
    <t>'6 PSEs'!$J$26+'6 PSEs'!$J$27+'6 PSEs'!$J$28+'6 PSEs'!$J$29+'6 PSEs'!$J$30='6 PSEs'!$J$31</t>
  </si>
  <si>
    <t>'6 PSEs'!$L$26+'6 PSEs'!$L$27+'6 PSEs'!$L$28+'6 PSEs'!$L$29+'6 PSEs'!$L$30='6 PSEs'!$L$31</t>
  </si>
  <si>
    <t>'6 PSEs'!$D$26+'6 PSEs'!$F$26+'6 PSEs'!$G$26+'6 PSEs'!$H$26='6 PSEs'!$J$26</t>
  </si>
  <si>
    <t>'6 PSEs'!$D$27+'6 PSEs'!$F$27+'6 PSEs'!$G$27+'6 PSEs'!$H$27='6 PSEs'!$J$27</t>
  </si>
  <si>
    <t>'6 PSEs'!$D$28+'6 PSEs'!$F$28+'6 PSEs'!$G$28+'6 PSEs'!$H$28='6 PSEs'!$J$28</t>
  </si>
  <si>
    <t>'6 PSEs'!$D$29+'6 PSEs'!$F$29+'6 PSEs'!$G$29+'6 PSEs'!$H$29='6 PSEs'!$J$29</t>
  </si>
  <si>
    <t>'6 PSEs'!$D$30+'6 PSEs'!$F$30+'6 PSEs'!$G$30+'6 PSEs'!$H$30='6 PSEs'!$J$30</t>
  </si>
  <si>
    <t>'6 PSEs'!$J$26*0%='6 PSEs'!$L$26</t>
  </si>
  <si>
    <t>'6 PSEs'!$J$27*20%='6 PSEs'!$L$27</t>
  </si>
  <si>
    <t>'6 PSEs'!$J$28*50%='6 PSEs'!$L$28</t>
  </si>
  <si>
    <t>'6 PSEs'!$J$29*100%='6 PSEs'!$L$29</t>
  </si>
  <si>
    <t>'6 PSEs'!$J$30*150%='6 PSEs'!$L$30</t>
  </si>
  <si>
    <t>'6 PSEs'!$F$26+'6 PSEs'!$F$27+'6 PSEs'!$F$28+'6 PSEs'!$F$29+'6 PSEs'!$F$30=0</t>
  </si>
  <si>
    <t>'6 PSEs'!$G$26+'6 PSEs'!$G$27+'6 PSEs'!$G$28+'6 PSEs'!$G$29+'6 PSEs'!$G$30=0</t>
  </si>
  <si>
    <t>'6 PSEs'!$B$34+'6 PSEs'!$B$35+'6 PSEs'!$B$36+'6 PSEs'!$B$37+'6 PSEs'!$B$38='6 PSEs'!$B$39</t>
  </si>
  <si>
    <t>'6 PSEs'!$C$34+'6 PSEs'!$C$35+'6 PSEs'!$C$36+'6 PSEs'!$C$37+'6 PSEs'!$C$38='6 PSEs'!$C$39</t>
  </si>
  <si>
    <t>'6 PSEs'!$D$34+'6 PSEs'!$D$35+'6 PSEs'!$D$36+'6 PSEs'!$D$37+'6 PSEs'!$D$38='6 PSEs'!$D$39</t>
  </si>
  <si>
    <t>'6 PSEs'!$H$34+'6 PSEs'!$H$35+'6 PSEs'!$H$36+'6 PSEs'!$H$37+'6 PSEs'!$H$38='6 PSEs'!$H$39</t>
  </si>
  <si>
    <t>'6 PSEs'!$J$34+'6 PSEs'!$J$35+'6 PSEs'!$J$36+'6 PSEs'!$J$37+'6 PSEs'!$J$38='6 PSEs'!$J$39</t>
  </si>
  <si>
    <t>'6 PSEs'!$L$34+'6 PSEs'!$L$35+'6 PSEs'!$L$36+'6 PSEs'!$L$37+'6 PSEs'!$L$38='6 PSEs'!$L$39</t>
  </si>
  <si>
    <t>'6 PSEs'!$D$34+'6 PSEs'!$F$34+'6 PSEs'!$G$34+'6 PSEs'!$H$34='6 PSEs'!$J$34</t>
  </si>
  <si>
    <t>'6 PSEs'!$D$35+'6 PSEs'!$F$35+'6 PSEs'!$G$35+'6 PSEs'!$H$35='6 PSEs'!$J$35</t>
  </si>
  <si>
    <t>'6 PSEs'!$D$36+'6 PSEs'!$F$36+'6 PSEs'!$G$36+'6 PSEs'!$H$36='6 PSEs'!$J$36</t>
  </si>
  <si>
    <t>'6 PSEs'!$D$37+'6 PSEs'!$F$37+'6 PSEs'!$G$37+'6 PSEs'!$H$37='6 PSEs'!$J$37</t>
  </si>
  <si>
    <t>'6 PSEs'!$D$38+'6 PSEs'!$F$38+'6 PSEs'!$G$38+'6 PSEs'!$H$38='6 PSEs'!$J$38</t>
  </si>
  <si>
    <t>'6 PSEs'!$J$34*0%='6 PSEs'!$L$34</t>
  </si>
  <si>
    <t>'6 PSEs'!$J$35*20%='6 PSEs'!$L$35</t>
  </si>
  <si>
    <t>'6 PSEs'!$J$36*50%='6 PSEs'!$L$36</t>
  </si>
  <si>
    <t>'6 PSEs'!$J$37*100%='6 PSEs'!$L$37</t>
  </si>
  <si>
    <t>'6 PSEs'!$J$38*150%='6 PSEs'!$L$38</t>
  </si>
  <si>
    <t>'6 PSEs'!$F$34+'6 PSEs'!$F$35+'6 PSEs'!$F$36+'6 PSEs'!$F$37+'6 PSEs'!$F$38=0</t>
  </si>
  <si>
    <t>'6 PSEs'!$G$34+'6 PSEs'!$G$35+'6 PSEs'!$G$36+'6 PSEs'!$G$37+'6 PSEs'!$G$38=0</t>
  </si>
  <si>
    <t>'6 PSEs'!$B$42+'6 PSEs'!$B$43+'6 PSEs'!$B$44+'6 PSEs'!$B$45+'6 PSEs'!$B$46='6 PSEs'!$B$47</t>
  </si>
  <si>
    <t>'6 PSEs'!$C$42+'6 PSEs'!$C$43+'6 PSEs'!$C$44+'6 PSEs'!$C$45+'6 PSEs'!$C$46='6 PSEs'!$C$47</t>
  </si>
  <si>
    <t>'6 PSEs'!$D$42+'6 PSEs'!$D$43+'6 PSEs'!$D$44+'6 PSEs'!$D$45+'6 PSEs'!$D$46='6 PSEs'!$D$47</t>
  </si>
  <si>
    <t>'6 PSEs'!$H$42+'6 PSEs'!$H$43+'6 PSEs'!$H$44+'6 PSEs'!$H$45+'6 PSEs'!$H$46='6 PSEs'!$H$47</t>
  </si>
  <si>
    <t>'6 PSEs'!$J$42+'6 PSEs'!$J$43+'6 PSEs'!$J$44+'6 PSEs'!$J$45+'6 PSEs'!$J$46='6 PSEs'!$J$47</t>
  </si>
  <si>
    <t>'6 PSEs'!$L$42+'6 PSEs'!$L$43+'6 PSEs'!$L$44+'6 PSEs'!$L$45+'6 PSEs'!$L$46='6 PSEs'!$L$47</t>
  </si>
  <si>
    <t>'6 PSEs'!$D$42+'6 PSEs'!$F$42+'6 PSEs'!$G$42+'6 PSEs'!$H$42='6 PSEs'!$J$42</t>
  </si>
  <si>
    <t>'6 PSEs'!$D$43+'6 PSEs'!$F$43+'6 PSEs'!$G$43+'6 PSEs'!$H$43='6 PSEs'!$J$43</t>
  </si>
  <si>
    <t>'6 PSEs'!$D$44+'6 PSEs'!$F$44+'6 PSEs'!$G$44+'6 PSEs'!$H$44='6 PSEs'!$J$44</t>
  </si>
  <si>
    <t>'6 PSEs'!$D$45+'6 PSEs'!$F$45+'6 PSEs'!$G$45+'6 PSEs'!$H$45='6 PSEs'!$J$45</t>
  </si>
  <si>
    <t>'6 PSEs'!$D$46+'6 PSEs'!$F$46+'6 PSEs'!$G$46+'6 PSEs'!$H$46='6 PSEs'!$J$46</t>
  </si>
  <si>
    <t>'6 PSEs'!$J$42*0%='6 PSEs'!$L$42</t>
  </si>
  <si>
    <t>'6 PSEs'!$J$43*20%='6 PSEs'!$L$43</t>
  </si>
  <si>
    <t>'6 PSEs'!$J$44*50%='6 PSEs'!$L$44</t>
  </si>
  <si>
    <t>'6 PSEs'!$J$45*100%='6 PSEs'!$L$45</t>
  </si>
  <si>
    <t>'6 PSEs'!$J$46*150%='6 PSEs'!$L$46</t>
  </si>
  <si>
    <t>'6 PSEs'!$F$42+'6 PSEs'!$F$43+'6 PSEs'!$F$44+'6 PSEs'!$F$45+'6 PSEs'!$F$46=0</t>
  </si>
  <si>
    <t>'6 PSEs'!$G$42+'6 PSEs'!$G$43+'6 PSEs'!$G$44+'6 PSEs'!$G$45+'6 PSEs'!$G$46=0</t>
  </si>
  <si>
    <t>'6 PSEs'!$C$15+'6 PSEs'!$C$23+'6 PSEs'!$C$31+'6 PSEs'!$C$39+'6 PSEs'!$C$47='6 PSEs'!$C$49</t>
  </si>
  <si>
    <t>'6 PSEs'!$D$15+'6 PSEs'!$D$23+'6 PSEs'!$D$31+'6 PSEs'!$D$39+'6 PSEs'!$D$47='6 PSEs'!$D$49</t>
  </si>
  <si>
    <t>'6 PSEs'!$L$15+'6 PSEs'!$L$23+'6 PSEs'!$L$31+'6 PSEs'!$L$39+'6 PSEs'!$L$47='6 PSEs'!$L$49</t>
  </si>
  <si>
    <t>'7 MDBs'!$C$10+'7 MDBs'!$C$11+'7 MDBs'!$C$12+'7 MDBs'!$C$13+'7 MDBs'!$C$14='7 MDBs'!$C$15</t>
  </si>
  <si>
    <t>'7 MDBs'!$D$10+'7 MDBs'!$D$11+'7 MDBs'!$D$12+'7 MDBs'!$D$13+'7 MDBs'!$D$14='7 MDBs'!$D$15</t>
  </si>
  <si>
    <t>'7 MDBs'!$H$10+'7 MDBs'!$H$11+'7 MDBs'!$H$12+'7 MDBs'!$H$13+'7 MDBs'!$H$14='7 MDBs'!$H$15</t>
  </si>
  <si>
    <t>'7 MDBs'!$J$10+'7 MDBs'!$J$11+'7 MDBs'!$J$12+'7 MDBs'!$J$13+'7 MDBs'!$J$14='7 MDBs'!$J$15</t>
  </si>
  <si>
    <t>'7 MDBs'!$L$10+'7 MDBs'!$L$11+'7 MDBs'!$L$12+'7 MDBs'!$L$13+'7 MDBs'!$L$14='7 MDBs'!$L$15</t>
  </si>
  <si>
    <t>'7 MDBs'!$D$10+'7 MDBs'!$F$10+'7 MDBs'!$G$10+'7 MDBs'!$H$10='7 MDBs'!$J$10</t>
  </si>
  <si>
    <t>'7 MDBs'!$D$11+'7 MDBs'!$F$11+'7 MDBs'!$G$11+'7 MDBs'!$H$11='7 MDBs'!$J$11</t>
  </si>
  <si>
    <t>'7 MDBs'!$D$12+'7 MDBs'!$F$12+'7 MDBs'!$G$12+'7 MDBs'!$H$12='7 MDBs'!$J$12</t>
  </si>
  <si>
    <t>'7 MDBs'!$D$13+'7 MDBs'!$F$13+'7 MDBs'!$G$13+'7 MDBs'!$H$13='7 MDBs'!$J$13</t>
  </si>
  <si>
    <t>'7 MDBs'!$D$14+'7 MDBs'!$F$14+'7 MDBs'!$G$14+'7 MDBs'!$H$14='7 MDBs'!$J$14</t>
  </si>
  <si>
    <t>'7 MDBs'!$J$10*0%='7 MDBs'!$L$10</t>
  </si>
  <si>
    <t>'7 MDBs'!$J$11*20%='7 MDBs'!$L$11</t>
  </si>
  <si>
    <t>'7 MDBs'!$J$12*50%='7 MDBs'!$L$12</t>
  </si>
  <si>
    <t>'7 MDBs'!$J$13*100%='7 MDBs'!$L$13</t>
  </si>
  <si>
    <t>'7 MDBs'!$J$14*150%='7 MDBs'!$L$14</t>
  </si>
  <si>
    <t>'7 MDBs'!$F$10+'7 MDBs'!$F$11+'7 MDBs'!$F$12+'7 MDBs'!$F$13+'7 MDBs'!$F$14=0</t>
  </si>
  <si>
    <t>'7 MDBs'!$G$10+'7 MDBs'!$G$11+'7 MDBs'!$G$12+'7 MDBs'!$G$13+'7 MDBs'!$G$14=0</t>
  </si>
  <si>
    <t>'7 MDBs'!$B$18+'7 MDBs'!$B$19+'7 MDBs'!$B$20+'7 MDBs'!$B$21+'7 MDBs'!$B$22='7 MDBs'!$B$23</t>
  </si>
  <si>
    <t>'7 MDBs'!$C$18+'7 MDBs'!$C$19+'7 MDBs'!$C$20+'7 MDBs'!$C$21+'7 MDBs'!$C$22='7 MDBs'!$C$23</t>
  </si>
  <si>
    <t>'7 MDBs'!$D$18+'7 MDBs'!$D$19+'7 MDBs'!$D$20+'7 MDBs'!$D$21+'7 MDBs'!$D$22='7 MDBs'!$D$23</t>
  </si>
  <si>
    <t>'7 MDBs'!$H$18+'7 MDBs'!$H$19+'7 MDBs'!$H$20+'7 MDBs'!$H$21+'7 MDBs'!$H$22='7 MDBs'!$H$23</t>
  </si>
  <si>
    <t>'7 MDBs'!$J$18+'7 MDBs'!$J$19+'7 MDBs'!$J$20+'7 MDBs'!$J$21+'7 MDBs'!$J$22='7 MDBs'!$J$23</t>
  </si>
  <si>
    <t>'7 MDBs'!$L$18+'7 MDBs'!$L$19+'7 MDBs'!$L$20+'7 MDBs'!$L$21+'7 MDBs'!$L$22='7 MDBs'!$L$23</t>
  </si>
  <si>
    <t>'7 MDBs'!$D$18+'7 MDBs'!$F$18+'7 MDBs'!$G$18+'7 MDBs'!$H$18='7 MDBs'!$J$18</t>
  </si>
  <si>
    <t>'7 MDBs'!$D$19+'7 MDBs'!$F$19+'7 MDBs'!$G$19+'7 MDBs'!$H$19='7 MDBs'!$J$19</t>
  </si>
  <si>
    <t>'7 MDBs'!$D$20+'7 MDBs'!$F$20+'7 MDBs'!$G$20+'7 MDBs'!$H$20='7 MDBs'!$J$20</t>
  </si>
  <si>
    <t>'7 MDBs'!$D$21+'7 MDBs'!$F$21+'7 MDBs'!$G$21+'7 MDBs'!$H$21='7 MDBs'!$J$21</t>
  </si>
  <si>
    <t>'7 MDBs'!$D$22+'7 MDBs'!$F$22+'7 MDBs'!$G$22+'7 MDBs'!$H$22='7 MDBs'!$J$22</t>
  </si>
  <si>
    <t>'7 MDBs'!$J$18*0%='7 MDBs'!$L$18</t>
  </si>
  <si>
    <t>'7 MDBs'!$J$19*20%='7 MDBs'!$L$19</t>
  </si>
  <si>
    <t>'7 MDBs'!$J$20*50%='7 MDBs'!$L$20</t>
  </si>
  <si>
    <t>'7 MDBs'!$J$21*100%='7 MDBs'!$L$21</t>
  </si>
  <si>
    <t>'7 MDBs'!$J$22*150%='7 MDBs'!$L$22</t>
  </si>
  <si>
    <t>'7 MDBs'!$F$18+'7 MDBs'!$F$19+'7 MDBs'!$F$20+'7 MDBs'!$F$21+'7 MDBs'!$F$22=0</t>
  </si>
  <si>
    <t>'7 MDBs'!$G$18+'7 MDBs'!$G$19+'7 MDBs'!$G$20+'7 MDBs'!$G$21+'7 MDBs'!$G$22=0</t>
  </si>
  <si>
    <t>'7 MDBs'!$C$26+'7 MDBs'!$C$27+'7 MDBs'!$C$28+'7 MDBs'!$C$29+'7 MDBs'!$C$30='7 MDBs'!$C$31</t>
  </si>
  <si>
    <t>'7 MDBs'!$D$26+'7 MDBs'!$D$27+'7 MDBs'!$D$28+'7 MDBs'!$D$29+'7 MDBs'!$D$30='7 MDBs'!$D$31</t>
  </si>
  <si>
    <t>'7 MDBs'!$H$26+'7 MDBs'!$H$27+'7 MDBs'!$H$28+'7 MDBs'!$H$29+'7 MDBs'!$H$30='7 MDBs'!$H$31</t>
  </si>
  <si>
    <t>'7 MDBs'!$J$26+'7 MDBs'!$J$27+'7 MDBs'!$J$28+'7 MDBs'!$J$29+'7 MDBs'!$J$30='7 MDBs'!$J$31</t>
  </si>
  <si>
    <t>'7 MDBs'!$L$26+'7 MDBs'!$L$27+'7 MDBs'!$L$28+'7 MDBs'!$L$29+'7 MDBs'!$L$30='7 MDBs'!$L$31</t>
  </si>
  <si>
    <t>'7 MDBs'!$D$26+'7 MDBs'!$F$26+'7 MDBs'!$G$26+'7 MDBs'!$H$26='7 MDBs'!$J$26</t>
  </si>
  <si>
    <t>'7 MDBs'!$D$27+'7 MDBs'!$F$27+'7 MDBs'!$G$27+'7 MDBs'!$H$27='7 MDBs'!$J$27</t>
  </si>
  <si>
    <t>'7 MDBs'!$D$28+'7 MDBs'!$F$28+'7 MDBs'!$G$28+'7 MDBs'!$H$28='7 MDBs'!$J$28</t>
  </si>
  <si>
    <t>'7 MDBs'!$D$29+'7 MDBs'!$F$29+'7 MDBs'!$G$29+'7 MDBs'!$H$29='7 MDBs'!$J$29</t>
  </si>
  <si>
    <t>'7 MDBs'!$D$30+'7 MDBs'!$F$30+'7 MDBs'!$G$30+'7 MDBs'!$H$30='7 MDBs'!$J$30</t>
  </si>
  <si>
    <t>'7 MDBs'!$J$26*0%='7 MDBs'!$L$26</t>
  </si>
  <si>
    <t>'7 MDBs'!$J$27*20%='7 MDBs'!$L$27</t>
  </si>
  <si>
    <t>'7 MDBs'!$J$28*50%='7 MDBs'!$L$28</t>
  </si>
  <si>
    <t>'7 MDBs'!$J$29*100%='7 MDBs'!$L$29</t>
  </si>
  <si>
    <t>'7 MDBs'!$J$30*150%='7 MDBs'!$L$30</t>
  </si>
  <si>
    <t>'7 MDBs'!$F$26+'7 MDBs'!$F$27+'7 MDBs'!$F$28+'7 MDBs'!$F$29+'7 MDBs'!$F$30=0</t>
  </si>
  <si>
    <t>'7 MDBs'!$G$26+'7 MDBs'!$G$27+'7 MDBs'!$G$28+'7 MDBs'!$G$29+'7 MDBs'!$G$30=0</t>
  </si>
  <si>
    <t>'7 MDBs'!$B$34+'7 MDBs'!$B$35+'7 MDBs'!$B$36+'7 MDBs'!$B$37+'7 MDBs'!$B$38='7 MDBs'!$B$39</t>
  </si>
  <si>
    <t>'7 MDBs'!$C$34+'7 MDBs'!$C$35+'7 MDBs'!$C$36+'7 MDBs'!$C$37+'7 MDBs'!$C$38='7 MDBs'!$C$39</t>
  </si>
  <si>
    <t>'7 MDBs'!$D$34+'7 MDBs'!$D$35+'7 MDBs'!$D$36+'7 MDBs'!$D$37+'7 MDBs'!$D$38='7 MDBs'!$D$39</t>
  </si>
  <si>
    <t>'7 MDBs'!$H$34+'7 MDBs'!$H$35+'7 MDBs'!$H$36+'7 MDBs'!$H$37+'7 MDBs'!$H$38='7 MDBs'!$H$39</t>
  </si>
  <si>
    <t>'7 MDBs'!$J$34+'7 MDBs'!$J$35+'7 MDBs'!$J$36+'7 MDBs'!$J$37+'7 MDBs'!$J$38='7 MDBs'!$J$39</t>
  </si>
  <si>
    <t>'7 MDBs'!$L$34+'7 MDBs'!$L$35+'7 MDBs'!$L$36+'7 MDBs'!$L$37+'7 MDBs'!$L$38='7 MDBs'!$L$39</t>
  </si>
  <si>
    <t>'7 MDBs'!$D$34+'7 MDBs'!$F$34+'7 MDBs'!$G$34+'7 MDBs'!$H$34='7 MDBs'!$J$34</t>
  </si>
  <si>
    <t>'7 MDBs'!$D$35+'7 MDBs'!$F$35+'7 MDBs'!$G$35+'7 MDBs'!$H$35='7 MDBs'!$J$35</t>
  </si>
  <si>
    <t>'7 MDBs'!$D$36+'7 MDBs'!$F$36+'7 MDBs'!$G$36+'7 MDBs'!$H$36='7 MDBs'!$J$36</t>
  </si>
  <si>
    <t>'7 MDBs'!$D$37+'7 MDBs'!$F$37+'7 MDBs'!$G$37+'7 MDBs'!$H$37='7 MDBs'!$J$37</t>
  </si>
  <si>
    <t>'7 MDBs'!$D$38+'7 MDBs'!$F$38+'7 MDBs'!$G$38+'7 MDBs'!$H$38='7 MDBs'!$J$38</t>
  </si>
  <si>
    <t>'7 MDBs'!$J$34*0%='7 MDBs'!$L$34</t>
  </si>
  <si>
    <t>'7 MDBs'!$J$35*20%='7 MDBs'!$L$35</t>
  </si>
  <si>
    <t>'7 MDBs'!$J$36*50%='7 MDBs'!$L$36</t>
  </si>
  <si>
    <t>'7 MDBs'!$J$37*100%='7 MDBs'!$L$37</t>
  </si>
  <si>
    <t>'7 MDBs'!$J$38*150%='7 MDBs'!$L$38</t>
  </si>
  <si>
    <t>'7 MDBs'!$F$34+'7 MDBs'!$F$35+'7 MDBs'!$F$36+'7 MDBs'!$F$37+'7 MDBs'!$F$38=0</t>
  </si>
  <si>
    <t>'7 MDBs'!$G$34+'7 MDBs'!$G$35+'7 MDBs'!$G$36+'7 MDBs'!$G$37+'7 MDBs'!$G$38=0</t>
  </si>
  <si>
    <t>'7 MDBs'!$B$42+'7 MDBs'!$B$43+'7 MDBs'!$B$44+'7 MDBs'!$B$45+'7 MDBs'!$B$46='7 MDBs'!$B$47</t>
  </si>
  <si>
    <t>'7 MDBs'!$C$42+'7 MDBs'!$C$43+'7 MDBs'!$C$44+'7 MDBs'!$C$45+'7 MDBs'!$C$46='7 MDBs'!$C$47</t>
  </si>
  <si>
    <t>'7 MDBs'!$D$42+'7 MDBs'!$D$43+'7 MDBs'!$D$44+'7 MDBs'!$D$45+'7 MDBs'!$D$46='7 MDBs'!$D$47</t>
  </si>
  <si>
    <t>'7 MDBs'!$H$42+'7 MDBs'!$H$43+'7 MDBs'!$H$44+'7 MDBs'!$H$45+'7 MDBs'!$H$46='7 MDBs'!$H$47</t>
  </si>
  <si>
    <t>'7 MDBs'!$J$42+'7 MDBs'!$J$43+'7 MDBs'!$J$44+'7 MDBs'!$J$45+'7 MDBs'!$J$46='7 MDBs'!$J$47</t>
  </si>
  <si>
    <t>'7 MDBs'!$L$42+'7 MDBs'!$L$43+'7 MDBs'!$L$44+'7 MDBs'!$L$45+'7 MDBs'!$L$46='7 MDBs'!$L$47</t>
  </si>
  <si>
    <t>'7 MDBs'!$D$42+'7 MDBs'!$F$42+'7 MDBs'!$G$42+'7 MDBs'!$H$42='7 MDBs'!$J$42</t>
  </si>
  <si>
    <t>'7 MDBs'!$D$43+'7 MDBs'!$F$43+'7 MDBs'!$G$43+'7 MDBs'!$H$43='7 MDBs'!$J$43</t>
  </si>
  <si>
    <t>'7 MDBs'!$D$44+'7 MDBs'!$F$44+'7 MDBs'!$G$44+'7 MDBs'!$H$44='7 MDBs'!$J$44</t>
  </si>
  <si>
    <t>'7 MDBs'!$D$45+'7 MDBs'!$F$45+'7 MDBs'!$G$45+'7 MDBs'!$H$45='7 MDBs'!$J$45</t>
  </si>
  <si>
    <t>'7 MDBs'!$D$46+'7 MDBs'!$F$46+'7 MDBs'!$G$46+'7 MDBs'!$H$46='7 MDBs'!$J$46</t>
  </si>
  <si>
    <t>'7 MDBs'!$J$42*0%='7 MDBs'!$L$42</t>
  </si>
  <si>
    <t>'7 MDBs'!$J$43*20%='7 MDBs'!$L$43</t>
  </si>
  <si>
    <t>'7 MDBs'!$J$44*50%='7 MDBs'!$L$44</t>
  </si>
  <si>
    <t>'7 MDBs'!$J$45*100%='7 MDBs'!$L$45</t>
  </si>
  <si>
    <t>'7 MDBs'!$J$46*150%='7 MDBs'!$L$46</t>
  </si>
  <si>
    <t>'7 MDBs'!$F$42+'7 MDBs'!$F$43+'7 MDBs'!$F$44+'7 MDBs'!$F$45+'7 MDBs'!$F$46=0</t>
  </si>
  <si>
    <t>'7 MDBs'!$G$42+'7 MDBs'!$G$43+'7 MDBs'!$G$44+'7 MDBs'!$G$45+'7 MDBs'!$G$46=0</t>
  </si>
  <si>
    <t>'7 MDBs'!$C$15+'7 MDBs'!$C$23+'7 MDBs'!$C$31+'7 MDBs'!$C$39+'7 MDBs'!$C$47='7 MDBs'!$C$49</t>
  </si>
  <si>
    <t>'7 MDBs'!$D$15+'7 MDBs'!$D$23+'7 MDBs'!$D$31+'7 MDBs'!$D$39+'7 MDBs'!$D$47='7 MDBs'!$D$49</t>
  </si>
  <si>
    <t>'7 MDBs'!$L$15+'7 MDBs'!$L$23+'7 MDBs'!$L$31+'7 MDBs'!$L$39+'7 MDBs'!$L$47='7 MDBs'!$L$49</t>
  </si>
  <si>
    <t>'8 Bank &amp; Sec. Firms LT'!$C$11+'8 Bank &amp; Sec. Firms LT'!$C$12+'8 Bank &amp; Sec. Firms LT'!$C$13+'8 Bank &amp; Sec. Firms LT'!$C$14='8 Bank &amp; Sec. Firms LT'!$C$15</t>
  </si>
  <si>
    <t>'8 Bank &amp; Sec. Firms LT'!$D$11+'8 Bank &amp; Sec. Firms LT'!$D$12+'8 Bank &amp; Sec. Firms LT'!$D$13+'8 Bank &amp; Sec. Firms LT'!$D$14='8 Bank &amp; Sec. Firms LT'!$D$15</t>
  </si>
  <si>
    <t>'8 Bank &amp; Sec. Firms LT'!$H$10+'8 Bank &amp; Sec. Firms LT'!$H$11+'8 Bank &amp; Sec. Firms LT'!$H$12+'8 Bank &amp; Sec. Firms LT'!$H$13+'8 Bank &amp; Sec. Firms LT'!$H$14='8 Bank &amp; Sec. Firms LT'!$H$15</t>
  </si>
  <si>
    <t>'8 Bank &amp; Sec. Firms LT'!$J$10+'8 Bank &amp; Sec. Firms LT'!$J$11+'8 Bank &amp; Sec. Firms LT'!$J$12+'8 Bank &amp; Sec. Firms LT'!$J$13+'8 Bank &amp; Sec. Firms LT'!$J$14='8 Bank &amp; Sec. Firms LT'!$J$15</t>
  </si>
  <si>
    <t>'8 Bank &amp; Sec. Firms LT'!$L$10+'8 Bank &amp; Sec. Firms LT'!$L$11+'8 Bank &amp; Sec. Firms LT'!$L$12+'8 Bank &amp; Sec. Firms LT'!$L$13+'8 Bank &amp; Sec. Firms LT'!$L$14='8 Bank &amp; Sec. Firms LT'!$L$15</t>
  </si>
  <si>
    <t>'8 Bank &amp; Sec. Firms LT'!$F$10+'8 Bank &amp; Sec. Firms LT'!$G$10+'8 Bank &amp; Sec. Firms LT'!$H$10='8 Bank &amp; Sec. Firms LT'!$J$10</t>
  </si>
  <si>
    <t>'8 Bank &amp; Sec. Firms LT'!$D$11+'8 Bank &amp; Sec. Firms LT'!$F$11+'8 Bank &amp; Sec. Firms LT'!$G$11+'8 Bank &amp; Sec. Firms LT'!$H$11='8 Bank &amp; Sec. Firms LT'!$J$11</t>
  </si>
  <si>
    <t>'8 Bank &amp; Sec. Firms LT'!$D$12+'8 Bank &amp; Sec. Firms LT'!$F$12+'8 Bank &amp; Sec. Firms LT'!$G$12+'8 Bank &amp; Sec. Firms LT'!$H$12='8 Bank &amp; Sec. Firms LT'!$J$12</t>
  </si>
  <si>
    <t>'8 Bank &amp; Sec. Firms LT'!$D$13+'8 Bank &amp; Sec. Firms LT'!$F$13+'8 Bank &amp; Sec. Firms LT'!$G$13+'8 Bank &amp; Sec. Firms LT'!$H$13='8 Bank &amp; Sec. Firms LT'!$J$13</t>
  </si>
  <si>
    <t>'8 Bank &amp; Sec. Firms LT'!$D$14+'8 Bank &amp; Sec. Firms LT'!$F$14+'8 Bank &amp; Sec. Firms LT'!$G$14+'8 Bank &amp; Sec. Firms LT'!$H$14='8 Bank &amp; Sec. Firms LT'!$J$14</t>
  </si>
  <si>
    <t>'8 Bank &amp; Sec. Firms LT'!$J$10*0%='8 Bank &amp; Sec. Firms LT'!$L$10</t>
  </si>
  <si>
    <t>'8 Bank &amp; Sec. Firms LT'!$J$11*20%='8 Bank &amp; Sec. Firms LT'!$L$11</t>
  </si>
  <si>
    <t>'8 Bank &amp; Sec. Firms LT'!$J$12*50%='8 Bank &amp; Sec. Firms LT'!$L$12</t>
  </si>
  <si>
    <t>'8 Bank &amp; Sec. Firms LT'!$J$13*100%='8 Bank &amp; Sec. Firms LT'!$L$13</t>
  </si>
  <si>
    <t>'8 Bank &amp; Sec. Firms LT'!$J$14*150%='8 Bank &amp; Sec. Firms LT'!$L$14</t>
  </si>
  <si>
    <t>'8 Bank &amp; Sec. Firms LT'!$F$10+'8 Bank &amp; Sec. Firms LT'!$F$11+'8 Bank &amp; Sec. Firms LT'!$F$12+'8 Bank &amp; Sec. Firms LT'!$F$13+'8 Bank &amp; Sec. Firms LT'!$F$14=0</t>
  </si>
  <si>
    <t>'8 Bank &amp; Sec. Firms LT'!$G$10+'8 Bank &amp; Sec. Firms LT'!$G$11+'8 Bank &amp; Sec. Firms LT'!$G$12+'8 Bank &amp; Sec. Firms LT'!$G$13+'8 Bank &amp; Sec. Firms LT'!$G$14=0</t>
  </si>
  <si>
    <t>'8 Bank &amp; Sec. Firms LT'!$B$19+'8 Bank &amp; Sec. Firms LT'!$B$20+'8 Bank &amp; Sec. Firms LT'!$B$21+'8 Bank &amp; Sec. Firms LT'!$B$22='8 Bank &amp; Sec. Firms LT'!$B$23</t>
  </si>
  <si>
    <t>'8 Bank &amp; Sec. Firms LT'!$C$19+'8 Bank &amp; Sec. Firms LT'!$C$20+'8 Bank &amp; Sec. Firms LT'!$C$21+'8 Bank &amp; Sec. Firms LT'!$C$22='8 Bank &amp; Sec. Firms LT'!$C$23</t>
  </si>
  <si>
    <t>'8 Bank &amp; Sec. Firms LT'!$D$19+'8 Bank &amp; Sec. Firms LT'!$D$20+'8 Bank &amp; Sec. Firms LT'!$D$21+'8 Bank &amp; Sec. Firms LT'!$D$22='8 Bank &amp; Sec. Firms LT'!$D$23</t>
  </si>
  <si>
    <t>'8 Bank &amp; Sec. Firms LT'!$H$18+'8 Bank &amp; Sec. Firms LT'!$H$19+'8 Bank &amp; Sec. Firms LT'!$H$20+'8 Bank &amp; Sec. Firms LT'!$H$21+'8 Bank &amp; Sec. Firms LT'!$H$22='8 Bank &amp; Sec. Firms LT'!$H$23</t>
  </si>
  <si>
    <t>'8 Bank &amp; Sec. Firms LT'!$J$18+'8 Bank &amp; Sec. Firms LT'!$J$19+'8 Bank &amp; Sec. Firms LT'!$J$20+'8 Bank &amp; Sec. Firms LT'!$J$21+'8 Bank &amp; Sec. Firms LT'!$J$22='8 Bank &amp; Sec. Firms LT'!$J$23</t>
  </si>
  <si>
    <t>'8 Bank &amp; Sec. Firms LT'!$L$18+'8 Bank &amp; Sec. Firms LT'!$L$19+'8 Bank &amp; Sec. Firms LT'!$L$20+'8 Bank &amp; Sec. Firms LT'!$L$21+'8 Bank &amp; Sec. Firms LT'!$L$22='8 Bank &amp; Sec. Firms LT'!$L$23</t>
  </si>
  <si>
    <t>'8 Bank &amp; Sec. Firms LT'!$F$18+'8 Bank &amp; Sec. Firms LT'!$G$18+'8 Bank &amp; Sec. Firms LT'!$H$18='8 Bank &amp; Sec. Firms LT'!$J$18</t>
  </si>
  <si>
    <t>'8 Bank &amp; Sec. Firms LT'!$D$19+'8 Bank &amp; Sec. Firms LT'!$F$19+'8 Bank &amp; Sec. Firms LT'!$G$19+'8 Bank &amp; Sec. Firms LT'!$H$19='8 Bank &amp; Sec. Firms LT'!$J$19</t>
  </si>
  <si>
    <t>'8 Bank &amp; Sec. Firms LT'!$D$20+'8 Bank &amp; Sec. Firms LT'!$F$20+'8 Bank &amp; Sec. Firms LT'!$G$20+'8 Bank &amp; Sec. Firms LT'!$H$20='8 Bank &amp; Sec. Firms LT'!$J$20</t>
  </si>
  <si>
    <t>'8 Bank &amp; Sec. Firms LT'!$D$21+'8 Bank &amp; Sec. Firms LT'!$F$21+'8 Bank &amp; Sec. Firms LT'!$G$21+'8 Bank &amp; Sec. Firms LT'!$H$21='8 Bank &amp; Sec. Firms LT'!$J$21</t>
  </si>
  <si>
    <t>'8 Bank &amp; Sec. Firms LT'!$D$22+'8 Bank &amp; Sec. Firms LT'!$F$22+'8 Bank &amp; Sec. Firms LT'!$G$22+'8 Bank &amp; Sec. Firms LT'!$H$22='8 Bank &amp; Sec. Firms LT'!$J$22</t>
  </si>
  <si>
    <t>'8 Bank &amp; Sec. Firms LT'!$J$18*0%='8 Bank &amp; Sec. Firms LT'!$L$18</t>
  </si>
  <si>
    <t>'8 Bank &amp; Sec. Firms LT'!$J$19*20%='8 Bank &amp; Sec. Firms LT'!$L$19</t>
  </si>
  <si>
    <t>'8 Bank &amp; Sec. Firms LT'!$J$20*50%='8 Bank &amp; Sec. Firms LT'!$L$20</t>
  </si>
  <si>
    <t>'8 Bank &amp; Sec. Firms LT'!$J$21*100%='8 Bank &amp; Sec. Firms LT'!$L$21</t>
  </si>
  <si>
    <t>'8 Bank &amp; Sec. Firms LT'!$J$22*150%='8 Bank &amp; Sec. Firms LT'!$L$22</t>
  </si>
  <si>
    <t>'8 Bank &amp; Sec. Firms LT'!$F$18+'8 Bank &amp; Sec. Firms LT'!$F$19+'8 Bank &amp; Sec. Firms LT'!$F$20+'8 Bank &amp; Sec. Firms LT'!$F$21+'8 Bank &amp; Sec. Firms LT'!$F$22=0</t>
  </si>
  <si>
    <t>'8 Bank &amp; Sec. Firms LT'!$G$18+'8 Bank &amp; Sec. Firms LT'!$G$19+'8 Bank &amp; Sec. Firms LT'!$G$20+'8 Bank &amp; Sec. Firms LT'!$G$21+'8 Bank &amp; Sec. Firms LT'!$G$22=0</t>
  </si>
  <si>
    <t>'8 Bank &amp; Sec. Firms LT'!$C$27+'8 Bank &amp; Sec. Firms LT'!$C$28+'8 Bank &amp; Sec. Firms LT'!$C$29+'8 Bank &amp; Sec. Firms LT'!$C$30='8 Bank &amp; Sec. Firms LT'!$C$31</t>
  </si>
  <si>
    <t>'8 Bank &amp; Sec. Firms LT'!$D$27+'8 Bank &amp; Sec. Firms LT'!$D$28+'8 Bank &amp; Sec. Firms LT'!$D$29+'8 Bank &amp; Sec. Firms LT'!$D$30='8 Bank &amp; Sec. Firms LT'!$D$31</t>
  </si>
  <si>
    <t>'8 Bank &amp; Sec. Firms LT'!$H$26+'8 Bank &amp; Sec. Firms LT'!$H$27+'8 Bank &amp; Sec. Firms LT'!$H$28+'8 Bank &amp; Sec. Firms LT'!$H$29+'8 Bank &amp; Sec. Firms LT'!$H$30='8 Bank &amp; Sec. Firms LT'!$H$31</t>
  </si>
  <si>
    <t>'8 Bank &amp; Sec. Firms LT'!$J$26+'8 Bank &amp; Sec. Firms LT'!$J$27+'8 Bank &amp; Sec. Firms LT'!$J$28+'8 Bank &amp; Sec. Firms LT'!$J$29+'8 Bank &amp; Sec. Firms LT'!$J$30='8 Bank &amp; Sec. Firms LT'!$J$31</t>
  </si>
  <si>
    <t>'8 Bank &amp; Sec. Firms LT'!$L$26+'8 Bank &amp; Sec. Firms LT'!$L$27+'8 Bank &amp; Sec. Firms LT'!$L$28+'8 Bank &amp; Sec. Firms LT'!$L$29+'8 Bank &amp; Sec. Firms LT'!$L$30='8 Bank &amp; Sec. Firms LT'!$L$31</t>
  </si>
  <si>
    <t>'8 Bank &amp; Sec. Firms LT'!$F$26+'8 Bank &amp; Sec. Firms LT'!$G$26+'8 Bank &amp; Sec. Firms LT'!$H$26='8 Bank &amp; Sec. Firms LT'!$J$26</t>
  </si>
  <si>
    <t>'8 Bank &amp; Sec. Firms LT'!$D$27+'8 Bank &amp; Sec. Firms LT'!$F$27+'8 Bank &amp; Sec. Firms LT'!$G$27+'8 Bank &amp; Sec. Firms LT'!$H$27='8 Bank &amp; Sec. Firms LT'!$J$27</t>
  </si>
  <si>
    <t>'8 Bank &amp; Sec. Firms LT'!$D$28+'8 Bank &amp; Sec. Firms LT'!$F$28+'8 Bank &amp; Sec. Firms LT'!$G$28+'8 Bank &amp; Sec. Firms LT'!$H$28='8 Bank &amp; Sec. Firms LT'!$J$28</t>
  </si>
  <si>
    <t>'8 Bank &amp; Sec. Firms LT'!$D$29+'8 Bank &amp; Sec. Firms LT'!$F$29+'8 Bank &amp; Sec. Firms LT'!$G$29+'8 Bank &amp; Sec. Firms LT'!$H$29='8 Bank &amp; Sec. Firms LT'!$J$29</t>
  </si>
  <si>
    <t>'8 Bank &amp; Sec. Firms LT'!$D$30+'8 Bank &amp; Sec. Firms LT'!$F$30+'8 Bank &amp; Sec. Firms LT'!$G$30+'8 Bank &amp; Sec. Firms LT'!$H$30='8 Bank &amp; Sec. Firms LT'!$J$30</t>
  </si>
  <si>
    <t>'8 Bank &amp; Sec. Firms LT'!$J$26*0%='8 Bank &amp; Sec. Firms LT'!$L$26</t>
  </si>
  <si>
    <t>'8 Bank &amp; Sec. Firms LT'!$J$27*20%='8 Bank &amp; Sec. Firms LT'!$L$27</t>
  </si>
  <si>
    <t>'8 Bank &amp; Sec. Firms LT'!$J$28*50%='8 Bank &amp; Sec. Firms LT'!$L$28</t>
  </si>
  <si>
    <t>'8 Bank &amp; Sec. Firms LT'!$J$29*100%='8 Bank &amp; Sec. Firms LT'!$L$29</t>
  </si>
  <si>
    <t>'8 Bank &amp; Sec. Firms LT'!$J$30*150%='8 Bank &amp; Sec. Firms LT'!$L$30</t>
  </si>
  <si>
    <t>'8 Bank &amp; Sec. Firms LT'!$F$26+'8 Bank &amp; Sec. Firms LT'!$F$27+'8 Bank &amp; Sec. Firms LT'!$F$28+'8 Bank &amp; Sec. Firms LT'!$F$29+'8 Bank &amp; Sec. Firms LT'!$F$30=0</t>
  </si>
  <si>
    <t>'8 Bank &amp; Sec. Firms LT'!$G$26+'8 Bank &amp; Sec. Firms LT'!$G$27+'8 Bank &amp; Sec. Firms LT'!$G$28+'8 Bank &amp; Sec. Firms LT'!$G$29+'8 Bank &amp; Sec. Firms LT'!$G$30=0</t>
  </si>
  <si>
    <t>'8 Bank &amp; Sec. Firms LT'!$B$35+'8 Bank &amp; Sec. Firms LT'!$B$36+'8 Bank &amp; Sec. Firms LT'!$B$37+'8 Bank &amp; Sec. Firms LT'!$B$38='8 Bank &amp; Sec. Firms LT'!$B$39</t>
  </si>
  <si>
    <t>'8 Bank &amp; Sec. Firms LT'!$C$35+'8 Bank &amp; Sec. Firms LT'!$C$36+'8 Bank &amp; Sec. Firms LT'!$C$37+'8 Bank &amp; Sec. Firms LT'!$C$38='8 Bank &amp; Sec. Firms LT'!$C$39</t>
  </si>
  <si>
    <t>'8 Bank &amp; Sec. Firms LT'!$D$35+'8 Bank &amp; Sec. Firms LT'!$D$36+'8 Bank &amp; Sec. Firms LT'!$D$37+'8 Bank &amp; Sec. Firms LT'!$D$38='8 Bank &amp; Sec. Firms LT'!$D$39</t>
  </si>
  <si>
    <t>'8 Bank &amp; Sec. Firms LT'!$H$34+'8 Bank &amp; Sec. Firms LT'!$H$35+'8 Bank &amp; Sec. Firms LT'!$H$36+'8 Bank &amp; Sec. Firms LT'!$H$37+'8 Bank &amp; Sec. Firms LT'!$H$38='8 Bank &amp; Sec. Firms LT'!$H$39</t>
  </si>
  <si>
    <t>'8 Bank &amp; Sec. Firms LT'!$J$34+'8 Bank &amp; Sec. Firms LT'!$J$35+'8 Bank &amp; Sec. Firms LT'!$J$36+'8 Bank &amp; Sec. Firms LT'!$J$37+'8 Bank &amp; Sec. Firms LT'!$J$38='8 Bank &amp; Sec. Firms LT'!$J$39</t>
  </si>
  <si>
    <t>'8 Bank &amp; Sec. Firms LT'!$L$34+'8 Bank &amp; Sec. Firms LT'!$L$35+'8 Bank &amp; Sec. Firms LT'!$L$36+'8 Bank &amp; Sec. Firms LT'!$L$37+'8 Bank &amp; Sec. Firms LT'!$L$38='8 Bank &amp; Sec. Firms LT'!$L$39</t>
  </si>
  <si>
    <t>'8 Bank &amp; Sec. Firms LT'!$F$34+'8 Bank &amp; Sec. Firms LT'!$G$34+'8 Bank &amp; Sec. Firms LT'!$H$34='8 Bank &amp; Sec. Firms LT'!$J$34</t>
  </si>
  <si>
    <t>'8 Bank &amp; Sec. Firms LT'!$D$35+'8 Bank &amp; Sec. Firms LT'!$F$35+'8 Bank &amp; Sec. Firms LT'!$G$35+'8 Bank &amp; Sec. Firms LT'!$H$35='8 Bank &amp; Sec. Firms LT'!$J$35</t>
  </si>
  <si>
    <t>'8 Bank &amp; Sec. Firms LT'!$D$36+'8 Bank &amp; Sec. Firms LT'!$F$36+'8 Bank &amp; Sec. Firms LT'!$G$36+'8 Bank &amp; Sec. Firms LT'!$H$36='8 Bank &amp; Sec. Firms LT'!$J$36</t>
  </si>
  <si>
    <t>'8 Bank &amp; Sec. Firms LT'!$D$37+'8 Bank &amp; Sec. Firms LT'!$F$37+'8 Bank &amp; Sec. Firms LT'!$G$37+'8 Bank &amp; Sec. Firms LT'!$H$37='8 Bank &amp; Sec. Firms LT'!$J$37</t>
  </si>
  <si>
    <t>'8 Bank &amp; Sec. Firms LT'!$D$38+'8 Bank &amp; Sec. Firms LT'!$F$38+'8 Bank &amp; Sec. Firms LT'!$G$38+'8 Bank &amp; Sec. Firms LT'!$H$38='8 Bank &amp; Sec. Firms LT'!$J$38</t>
  </si>
  <si>
    <t>'8 Bank &amp; Sec. Firms LT'!$J$34*0%='8 Bank &amp; Sec. Firms LT'!$L$34</t>
  </si>
  <si>
    <t>'8 Bank &amp; Sec. Firms LT'!$J$35*20%='8 Bank &amp; Sec. Firms LT'!$L$35</t>
  </si>
  <si>
    <t>'8 Bank &amp; Sec. Firms LT'!$J$36*50%='8 Bank &amp; Sec. Firms LT'!$L$36</t>
  </si>
  <si>
    <t>'8 Bank &amp; Sec. Firms LT'!$J$37*100%='8 Bank &amp; Sec. Firms LT'!$L$37</t>
  </si>
  <si>
    <t>'8 Bank &amp; Sec. Firms LT'!$J$38*150%='8 Bank &amp; Sec. Firms LT'!$L$38</t>
  </si>
  <si>
    <t>'8 Bank &amp; Sec. Firms LT'!$F$34+'8 Bank &amp; Sec. Firms LT'!$F$35+'8 Bank &amp; Sec. Firms LT'!$F$36+'8 Bank &amp; Sec. Firms LT'!$F$37+'8 Bank &amp; Sec. Firms LT'!$F$38=0</t>
  </si>
  <si>
    <t>'8 Bank &amp; Sec. Firms LT'!$G$34+'8 Bank &amp; Sec. Firms LT'!$G$35+'8 Bank &amp; Sec. Firms LT'!$G$36+'8 Bank &amp; Sec. Firms LT'!$G$37+'8 Bank &amp; Sec. Firms LT'!$G$38=0</t>
  </si>
  <si>
    <t>'8 Bank &amp; Sec. Firms LT'!$B$43+'8 Bank &amp; Sec. Firms LT'!$B$44+'8 Bank &amp; Sec. Firms LT'!$B$45+'8 Bank &amp; Sec. Firms LT'!$B$46='8 Bank &amp; Sec. Firms LT'!$B$47</t>
  </si>
  <si>
    <t>'8 Bank &amp; Sec. Firms LT'!$C$43+'8 Bank &amp; Sec. Firms LT'!$C$44+'8 Bank &amp; Sec. Firms LT'!$C$45+'8 Bank &amp; Sec. Firms LT'!$C$46='8 Bank &amp; Sec. Firms LT'!$C$47</t>
  </si>
  <si>
    <t>'8 Bank &amp; Sec. Firms LT'!$D$43+'8 Bank &amp; Sec. Firms LT'!$D$44+'8 Bank &amp; Sec. Firms LT'!$D$45+'8 Bank &amp; Sec. Firms LT'!$D$46='8 Bank &amp; Sec. Firms LT'!$D$47</t>
  </si>
  <si>
    <t>'8 Bank &amp; Sec. Firms LT'!$H$42+'8 Bank &amp; Sec. Firms LT'!$H$43+'8 Bank &amp; Sec. Firms LT'!$H$44+'8 Bank &amp; Sec. Firms LT'!$H$45+'8 Bank &amp; Sec. Firms LT'!$H$46='8 Bank &amp; Sec. Firms LT'!$H$47</t>
  </si>
  <si>
    <t>'8 Bank &amp; Sec. Firms LT'!$J$42+'8 Bank &amp; Sec. Firms LT'!$J$43+'8 Bank &amp; Sec. Firms LT'!$J$44+'8 Bank &amp; Sec. Firms LT'!$J$45+'8 Bank &amp; Sec. Firms LT'!$J$46='8 Bank &amp; Sec. Firms LT'!$J$47</t>
  </si>
  <si>
    <t>'8 Bank &amp; Sec. Firms LT'!$L$42+'8 Bank &amp; Sec. Firms LT'!$L$43+'8 Bank &amp; Sec. Firms LT'!$L$44+'8 Bank &amp; Sec. Firms LT'!$L$45+'8 Bank &amp; Sec. Firms LT'!$L$46='8 Bank &amp; Sec. Firms LT'!$L$47</t>
  </si>
  <si>
    <t>'8 Bank &amp; Sec. Firms LT'!$F$42+'8 Bank &amp; Sec. Firms LT'!$G$42+'8 Bank &amp; Sec. Firms LT'!$H$42='8 Bank &amp; Sec. Firms LT'!$J$42</t>
  </si>
  <si>
    <t>'8 Bank &amp; Sec. Firms LT'!$D$43+'8 Bank &amp; Sec. Firms LT'!$F$43+'8 Bank &amp; Sec. Firms LT'!$G$43+'8 Bank &amp; Sec. Firms LT'!$H$43='8 Bank &amp; Sec. Firms LT'!$J$43</t>
  </si>
  <si>
    <t>'8 Bank &amp; Sec. Firms LT'!$D$44+'8 Bank &amp; Sec. Firms LT'!$F$44+'8 Bank &amp; Sec. Firms LT'!$G$44+'8 Bank &amp; Sec. Firms LT'!$H$44='8 Bank &amp; Sec. Firms LT'!$J$44</t>
  </si>
  <si>
    <t>'8 Bank &amp; Sec. Firms LT'!$D$45+'8 Bank &amp; Sec. Firms LT'!$F$45+'8 Bank &amp; Sec. Firms LT'!$G$45+'8 Bank &amp; Sec. Firms LT'!$H$45='8 Bank &amp; Sec. Firms LT'!$J$45</t>
  </si>
  <si>
    <t>'8 Bank &amp; Sec. Firms LT'!$D$46+'8 Bank &amp; Sec. Firms LT'!$F$46+'8 Bank &amp; Sec. Firms LT'!$G$46+'8 Bank &amp; Sec. Firms LT'!$H$46='8 Bank &amp; Sec. Firms LT'!$J$46</t>
  </si>
  <si>
    <t>'8 Bank &amp; Sec. Firms LT'!$J$42*0%='8 Bank &amp; Sec. Firms LT'!$L$42</t>
  </si>
  <si>
    <t>'8 Bank &amp; Sec. Firms LT'!$J$43*20%='8 Bank &amp; Sec. Firms LT'!$L$43</t>
  </si>
  <si>
    <t>'8 Bank &amp; Sec. Firms LT'!$J$44*50%='8 Bank &amp; Sec. Firms LT'!$L$44</t>
  </si>
  <si>
    <t>'8 Bank &amp; Sec. Firms LT'!$J$45*100%='8 Bank &amp; Sec. Firms LT'!$L$45</t>
  </si>
  <si>
    <t>'8 Bank &amp; Sec. Firms LT'!$J$46*150%='8 Bank &amp; Sec. Firms LT'!$L$46</t>
  </si>
  <si>
    <t>'8 Bank &amp; Sec. Firms LT'!$F$42+'8 Bank &amp; Sec. Firms LT'!$F$43+'8 Bank &amp; Sec. Firms LT'!$F$44+'8 Bank &amp; Sec. Firms LT'!$F$45+'8 Bank &amp; Sec. Firms LT'!$F$46=0</t>
  </si>
  <si>
    <t>'8 Bank &amp; Sec. Firms LT'!$G$42+'8 Bank &amp; Sec. Firms LT'!$G$43+'8 Bank &amp; Sec. Firms LT'!$G$44+'8 Bank &amp; Sec. Firms LT'!$G$45+'8 Bank &amp; Sec. Firms LT'!$G$46=0</t>
  </si>
  <si>
    <t>'8 Bank &amp; Sec. Firms LT'!$C$15+'8 Bank &amp; Sec. Firms LT'!$C$23+'8 Bank &amp; Sec. Firms LT'!$C$31+'8 Bank &amp; Sec. Firms LT'!$C$39+'8 Bank &amp; Sec. Firms LT'!$C$47='8 Bank &amp; Sec. Firms LT'!$C$49</t>
  </si>
  <si>
    <t>'8 Bank &amp; Sec. Firms LT'!$D$15+'8 Bank &amp; Sec. Firms LT'!$D$23+'8 Bank &amp; Sec. Firms LT'!$D$31+'8 Bank &amp; Sec. Firms LT'!$D$39+'8 Bank &amp; Sec. Firms LT'!$D$47='8 Bank &amp; Sec. Firms LT'!$D$49</t>
  </si>
  <si>
    <t>'8 Bank &amp; Sec. Firms LT'!$L$15+'8 Bank &amp; Sec. Firms LT'!$L$23+'8 Bank &amp; Sec. Firms LT'!$L$31+'8 Bank &amp; Sec. Firms LT'!$L$39+'8 Bank &amp; Sec. Firms LT'!$L$47='8 Bank &amp; Sec. Firms LT'!$L$49</t>
  </si>
  <si>
    <t>'8A Bank &amp; Sec. Firms ST'!$C$11+'8A Bank &amp; Sec. Firms ST'!$C$12+'8A Bank &amp; Sec. Firms ST'!$C$13+'8A Bank &amp; Sec. Firms ST'!$C$14='8A Bank &amp; Sec. Firms ST'!$C$15</t>
  </si>
  <si>
    <t>'8A Bank &amp; Sec. Firms ST'!$D$11+'8A Bank &amp; Sec. Firms ST'!$D$12+'8A Bank &amp; Sec. Firms ST'!$D$13+'8A Bank &amp; Sec. Firms ST'!$D$14='8A Bank &amp; Sec. Firms ST'!$D$15</t>
  </si>
  <si>
    <t>'8A Bank &amp; Sec. Firms ST'!$H$10+'8A Bank &amp; Sec. Firms ST'!$H$11+'8A Bank &amp; Sec. Firms ST'!$H$12+'8A Bank &amp; Sec. Firms ST'!$H$13+'8A Bank &amp; Sec. Firms ST'!$H$14='8A Bank &amp; Sec. Firms ST'!$H$15</t>
  </si>
  <si>
    <t>'8A Bank &amp; Sec. Firms ST'!$J$10+'8A Bank &amp; Sec. Firms ST'!$J$11+'8A Bank &amp; Sec. Firms ST'!$J$12+'8A Bank &amp; Sec. Firms ST'!$J$13+'8A Bank &amp; Sec. Firms ST'!$J$14='8A Bank &amp; Sec. Firms ST'!$J$15</t>
  </si>
  <si>
    <t>'8A Bank &amp; Sec. Firms ST'!$L$10+'8A Bank &amp; Sec. Firms ST'!$L$11+'8A Bank &amp; Sec. Firms ST'!$L$12+'8A Bank &amp; Sec. Firms ST'!$L$13+'8A Bank &amp; Sec. Firms ST'!$L$14='8A Bank &amp; Sec. Firms ST'!$L$15</t>
  </si>
  <si>
    <t>'8A Bank &amp; Sec. Firms ST'!$F$10+'8A Bank &amp; Sec. Firms ST'!$G$10+'8A Bank &amp; Sec. Firms ST'!$H$10='8A Bank &amp; Sec. Firms ST'!$J$10</t>
  </si>
  <si>
    <t>'8A Bank &amp; Sec. Firms ST'!$D$11+'8A Bank &amp; Sec. Firms ST'!$F$11+'8A Bank &amp; Sec. Firms ST'!$G$11+'8A Bank &amp; Sec. Firms ST'!$H$11='8A Bank &amp; Sec. Firms ST'!$J$11</t>
  </si>
  <si>
    <t>'8A Bank &amp; Sec. Firms ST'!$D$12+'8A Bank &amp; Sec. Firms ST'!$F$12+'8A Bank &amp; Sec. Firms ST'!$G$12+'8A Bank &amp; Sec. Firms ST'!$H$12='8A Bank &amp; Sec. Firms ST'!$J$12</t>
  </si>
  <si>
    <t>'8A Bank &amp; Sec. Firms ST'!$D$13+'8A Bank &amp; Sec. Firms ST'!$F$13+'8A Bank &amp; Sec. Firms ST'!$G$13+'8A Bank &amp; Sec. Firms ST'!$H$13='8A Bank &amp; Sec. Firms ST'!$J$13</t>
  </si>
  <si>
    <t>'8A Bank &amp; Sec. Firms ST'!$D$14+'8A Bank &amp; Sec. Firms ST'!$F$14+'8A Bank &amp; Sec. Firms ST'!$G$14+'8A Bank &amp; Sec. Firms ST'!$H$14='8A Bank &amp; Sec. Firms ST'!$J$14</t>
  </si>
  <si>
    <t>'8A Bank &amp; Sec. Firms ST'!$J$10*0%='8A Bank &amp; Sec. Firms ST'!$L$10</t>
  </si>
  <si>
    <t>'8A Bank &amp; Sec. Firms ST'!$J$11*20%='8A Bank &amp; Sec. Firms ST'!$L$11</t>
  </si>
  <si>
    <t>'8A Bank &amp; Sec. Firms ST'!$J$12*50%='8A Bank &amp; Sec. Firms ST'!$L$12</t>
  </si>
  <si>
    <t>'8A Bank &amp; Sec. Firms ST'!$J$13*100%='8A Bank &amp; Sec. Firms ST'!$L$13</t>
  </si>
  <si>
    <t>'8A Bank &amp; Sec. Firms ST'!$J$14*150%='8A Bank &amp; Sec. Firms ST'!$L$14</t>
  </si>
  <si>
    <t>'8A Bank &amp; Sec. Firms ST'!$F$10+'8A Bank &amp; Sec. Firms ST'!$F$11+'8A Bank &amp; Sec. Firms ST'!$F$12+'8A Bank &amp; Sec. Firms ST'!$F$13+'8A Bank &amp; Sec. Firms ST'!$F$14=0</t>
  </si>
  <si>
    <t>'8A Bank &amp; Sec. Firms ST'!$G$10+'8A Bank &amp; Sec. Firms ST'!$G$11+'8A Bank &amp; Sec. Firms ST'!$G$12+'8A Bank &amp; Sec. Firms ST'!$G$13+'8A Bank &amp; Sec. Firms ST'!$G$14=0</t>
  </si>
  <si>
    <t>'8A Bank &amp; Sec. Firms ST'!$B$19+'8A Bank &amp; Sec. Firms ST'!$B$20+'8A Bank &amp; Sec. Firms ST'!$B$21+'8A Bank &amp; Sec. Firms ST'!$B$22='8A Bank &amp; Sec. Firms ST'!$B$23</t>
  </si>
  <si>
    <t>'8A Bank &amp; Sec. Firms ST'!$C$19+'8A Bank &amp; Sec. Firms ST'!$C$20+'8A Bank &amp; Sec. Firms ST'!$C$21+'8A Bank &amp; Sec. Firms ST'!$C$22='8A Bank &amp; Sec. Firms ST'!$C$23</t>
  </si>
  <si>
    <t>'8A Bank &amp; Sec. Firms ST'!$D$19+'8A Bank &amp; Sec. Firms ST'!$D$20+'8A Bank &amp; Sec. Firms ST'!$D$21+'8A Bank &amp; Sec. Firms ST'!$D$22='8A Bank &amp; Sec. Firms ST'!$D$23</t>
  </si>
  <si>
    <t>'8A Bank &amp; Sec. Firms ST'!$H$18+'8A Bank &amp; Sec. Firms ST'!$H$19+'8A Bank &amp; Sec. Firms ST'!$H$20+'8A Bank &amp; Sec. Firms ST'!$H$21+'8A Bank &amp; Sec. Firms ST'!$H$22='8A Bank &amp; Sec. Firms ST'!$H$23</t>
  </si>
  <si>
    <t>'8A Bank &amp; Sec. Firms ST'!$J$18+'8A Bank &amp; Sec. Firms ST'!$J$19+'8A Bank &amp; Sec. Firms ST'!$J$20+'8A Bank &amp; Sec. Firms ST'!$J$21+'8A Bank &amp; Sec. Firms ST'!$J$22='8A Bank &amp; Sec. Firms ST'!$J$23</t>
  </si>
  <si>
    <t>'8A Bank &amp; Sec. Firms ST'!$L$18+'8A Bank &amp; Sec. Firms ST'!$L$19+'8A Bank &amp; Sec. Firms ST'!$L$20+'8A Bank &amp; Sec. Firms ST'!$L$21+'8A Bank &amp; Sec. Firms ST'!$L$22='8A Bank &amp; Sec. Firms ST'!$L$23</t>
  </si>
  <si>
    <t>'8A Bank &amp; Sec. Firms ST'!$F$18+'8A Bank &amp; Sec. Firms ST'!$G$18+'8A Bank &amp; Sec. Firms ST'!$H$18='8A Bank &amp; Sec. Firms ST'!$J$18</t>
  </si>
  <si>
    <t>'8A Bank &amp; Sec. Firms ST'!$D$19+'8A Bank &amp; Sec. Firms ST'!$F$19+'8A Bank &amp; Sec. Firms ST'!$G$19+'8A Bank &amp; Sec. Firms ST'!$H$19='8A Bank &amp; Sec. Firms ST'!$J$19</t>
  </si>
  <si>
    <t>'8A Bank &amp; Sec. Firms ST'!$D$20+'8A Bank &amp; Sec. Firms ST'!$F$20+'8A Bank &amp; Sec. Firms ST'!$G$20+'8A Bank &amp; Sec. Firms ST'!$H$20='8A Bank &amp; Sec. Firms ST'!$J$20</t>
  </si>
  <si>
    <t>'8A Bank &amp; Sec. Firms ST'!$D$21+'8A Bank &amp; Sec. Firms ST'!$F$21+'8A Bank &amp; Sec. Firms ST'!$G$21+'8A Bank &amp; Sec. Firms ST'!$H$21='8A Bank &amp; Sec. Firms ST'!$J$21</t>
  </si>
  <si>
    <t>'8A Bank &amp; Sec. Firms ST'!$D$22+'8A Bank &amp; Sec. Firms ST'!$F$22+'8A Bank &amp; Sec. Firms ST'!$G$22+'8A Bank &amp; Sec. Firms ST'!$H$22='8A Bank &amp; Sec. Firms ST'!$J$22</t>
  </si>
  <si>
    <t>'8A Bank &amp; Sec. Firms ST'!$J$18*0%='8A Bank &amp; Sec. Firms ST'!$L$18</t>
  </si>
  <si>
    <t>'8A Bank &amp; Sec. Firms ST'!$J$19*20%='8A Bank &amp; Sec. Firms ST'!$L$19</t>
  </si>
  <si>
    <t>'8A Bank &amp; Sec. Firms ST'!$J$20*50%='8A Bank &amp; Sec. Firms ST'!$L$20</t>
  </si>
  <si>
    <t>'8A Bank &amp; Sec. Firms ST'!$J$21*100%='8A Bank &amp; Sec. Firms ST'!$L$21</t>
  </si>
  <si>
    <t>'8A Bank &amp; Sec. Firms ST'!$J$22*150%='8A Bank &amp; Sec. Firms ST'!$L$22</t>
  </si>
  <si>
    <t>'8A Bank &amp; Sec. Firms ST'!$F$18+'8A Bank &amp; Sec. Firms ST'!$F$19+'8A Bank &amp; Sec. Firms ST'!$F$20+'8A Bank &amp; Sec. Firms ST'!$F$21+'8A Bank &amp; Sec. Firms ST'!$F$22=0</t>
  </si>
  <si>
    <t>'8A Bank &amp; Sec. Firms ST'!$G$18+'8A Bank &amp; Sec. Firms ST'!$G$19+'8A Bank &amp; Sec. Firms ST'!$G$20+'8A Bank &amp; Sec. Firms ST'!$G$21+'8A Bank &amp; Sec. Firms ST'!$G$22=0</t>
  </si>
  <si>
    <t>'8A Bank &amp; Sec. Firms ST'!$C$27+'8A Bank &amp; Sec. Firms ST'!$C$28+'8A Bank &amp; Sec. Firms ST'!$C$29+'8A Bank &amp; Sec. Firms ST'!$C$30='8A Bank &amp; Sec. Firms ST'!$C$31</t>
  </si>
  <si>
    <t>'8A Bank &amp; Sec. Firms ST'!$D$27+'8A Bank &amp; Sec. Firms ST'!$D$28+'8A Bank &amp; Sec. Firms ST'!$D$29+'8A Bank &amp; Sec. Firms ST'!$D$30='8A Bank &amp; Sec. Firms ST'!$D$31</t>
  </si>
  <si>
    <t>'8A Bank &amp; Sec. Firms ST'!$H$26+'8A Bank &amp; Sec. Firms ST'!$H$27+'8A Bank &amp; Sec. Firms ST'!$H$28+'8A Bank &amp; Sec. Firms ST'!$H$29+'8A Bank &amp; Sec. Firms ST'!$H$30='8A Bank &amp; Sec. Firms ST'!$H$31</t>
  </si>
  <si>
    <t>'8A Bank &amp; Sec. Firms ST'!$J$26+'8A Bank &amp; Sec. Firms ST'!$J$27+'8A Bank &amp; Sec. Firms ST'!$J$28+'8A Bank &amp; Sec. Firms ST'!$J$29+'8A Bank &amp; Sec. Firms ST'!$J$30='8A Bank &amp; Sec. Firms ST'!$J$31</t>
  </si>
  <si>
    <t>'8A Bank &amp; Sec. Firms ST'!$L$26+'8A Bank &amp; Sec. Firms ST'!$L$27+'8A Bank &amp; Sec. Firms ST'!$L$28+'8A Bank &amp; Sec. Firms ST'!$L$29+'8A Bank &amp; Sec. Firms ST'!$L$30='8A Bank &amp; Sec. Firms ST'!$L$31</t>
  </si>
  <si>
    <t>'8A Bank &amp; Sec. Firms ST'!$F$26+'8A Bank &amp; Sec. Firms ST'!$G$26+'8A Bank &amp; Sec. Firms ST'!$H$26='8A Bank &amp; Sec. Firms ST'!$J$26</t>
  </si>
  <si>
    <t>'8A Bank &amp; Sec. Firms ST'!$D$27+'8A Bank &amp; Sec. Firms ST'!$F$27+'8A Bank &amp; Sec. Firms ST'!$G$27+'8A Bank &amp; Sec. Firms ST'!$H$27='8A Bank &amp; Sec. Firms ST'!$J$27</t>
  </si>
  <si>
    <t>'8A Bank &amp; Sec. Firms ST'!$D$28+'8A Bank &amp; Sec. Firms ST'!$F$28+'8A Bank &amp; Sec. Firms ST'!$G$28+'8A Bank &amp; Sec. Firms ST'!$H$28='8A Bank &amp; Sec. Firms ST'!$J$28</t>
  </si>
  <si>
    <t>'8A Bank &amp; Sec. Firms ST'!$D$29+'8A Bank &amp; Sec. Firms ST'!$F$29+'8A Bank &amp; Sec. Firms ST'!$G$29+'8A Bank &amp; Sec. Firms ST'!$H$29='8A Bank &amp; Sec. Firms ST'!$J$29</t>
  </si>
  <si>
    <t>'8A Bank &amp; Sec. Firms ST'!$D$30+'8A Bank &amp; Sec. Firms ST'!$F$30+'8A Bank &amp; Sec. Firms ST'!$G$30+'8A Bank &amp; Sec. Firms ST'!$H$30='8A Bank &amp; Sec. Firms ST'!$J$30</t>
  </si>
  <si>
    <t>'8A Bank &amp; Sec. Firms ST'!$J$26*0%='8A Bank &amp; Sec. Firms ST'!$L$26</t>
  </si>
  <si>
    <t>'8A Bank &amp; Sec. Firms ST'!$J$27*20%='8A Bank &amp; Sec. Firms ST'!$L$27</t>
  </si>
  <si>
    <t>'8A Bank &amp; Sec. Firms ST'!$J$28*50%='8A Bank &amp; Sec. Firms ST'!$L$28</t>
  </si>
  <si>
    <t>'8A Bank &amp; Sec. Firms ST'!$J$29*100%='8A Bank &amp; Sec. Firms ST'!$L$29</t>
  </si>
  <si>
    <t>'8A Bank &amp; Sec. Firms ST'!$J$30*150%='8A Bank &amp; Sec. Firms ST'!$L$30</t>
  </si>
  <si>
    <t>'8A Bank &amp; Sec. Firms ST'!$F$26+'8A Bank &amp; Sec. Firms ST'!$F$27+'8A Bank &amp; Sec. Firms ST'!$F$28+'8A Bank &amp; Sec. Firms ST'!$F$29+'8A Bank &amp; Sec. Firms ST'!$F$30=0</t>
  </si>
  <si>
    <t>'8A Bank &amp; Sec. Firms ST'!$G$26+'8A Bank &amp; Sec. Firms ST'!$G$27+'8A Bank &amp; Sec. Firms ST'!$G$28+'8A Bank &amp; Sec. Firms ST'!$G$29+'8A Bank &amp; Sec. Firms ST'!$G$30=0</t>
  </si>
  <si>
    <t>'8A Bank &amp; Sec. Firms ST'!$B$35+'8A Bank &amp; Sec. Firms ST'!$B$36+'8A Bank &amp; Sec. Firms ST'!$B$37+'8A Bank &amp; Sec. Firms ST'!$B$38='8A Bank &amp; Sec. Firms ST'!$B$39</t>
  </si>
  <si>
    <t>'8A Bank &amp; Sec. Firms ST'!$C$35+'8A Bank &amp; Sec. Firms ST'!$C$36+'8A Bank &amp; Sec. Firms ST'!$C$37+'8A Bank &amp; Sec. Firms ST'!$C$38='8A Bank &amp; Sec. Firms ST'!$C$39</t>
  </si>
  <si>
    <t>'8A Bank &amp; Sec. Firms ST'!$D$35+'8A Bank &amp; Sec. Firms ST'!$D$36+'8A Bank &amp; Sec. Firms ST'!$D$37+'8A Bank &amp; Sec. Firms ST'!$D$38='8A Bank &amp; Sec. Firms ST'!$D$39</t>
  </si>
  <si>
    <t>'8A Bank &amp; Sec. Firms ST'!$H$34+'8A Bank &amp; Sec. Firms ST'!$H$35+'8A Bank &amp; Sec. Firms ST'!$H$36+'8A Bank &amp; Sec. Firms ST'!$H$37+'8A Bank &amp; Sec. Firms ST'!$H$38='8A Bank &amp; Sec. Firms ST'!$H$39</t>
  </si>
  <si>
    <t>'8A Bank &amp; Sec. Firms ST'!$J$34+'8A Bank &amp; Sec. Firms ST'!$J$35+'8A Bank &amp; Sec. Firms ST'!$J$36+'8A Bank &amp; Sec. Firms ST'!$J$37+'8A Bank &amp; Sec. Firms ST'!$J$38='8A Bank &amp; Sec. Firms ST'!$J$39</t>
  </si>
  <si>
    <t>'8A Bank &amp; Sec. Firms ST'!$L$34+'8A Bank &amp; Sec. Firms ST'!$L$35+'8A Bank &amp; Sec. Firms ST'!$L$36+'8A Bank &amp; Sec. Firms ST'!$L$37+'8A Bank &amp; Sec. Firms ST'!$L$38='8A Bank &amp; Sec. Firms ST'!$L$39</t>
  </si>
  <si>
    <t>'8A Bank &amp; Sec. Firms ST'!$F$34+'8A Bank &amp; Sec. Firms ST'!$G$34+'8A Bank &amp; Sec. Firms ST'!$H$34='8A Bank &amp; Sec. Firms ST'!$J$34</t>
  </si>
  <si>
    <t>'8A Bank &amp; Sec. Firms ST'!$D$35+'8A Bank &amp; Sec. Firms ST'!$F$35+'8A Bank &amp; Sec. Firms ST'!$G$35+'8A Bank &amp; Sec. Firms ST'!$H$35='8A Bank &amp; Sec. Firms ST'!$J$35</t>
  </si>
  <si>
    <t>'8A Bank &amp; Sec. Firms ST'!$D$36+'8A Bank &amp; Sec. Firms ST'!$F$36+'8A Bank &amp; Sec. Firms ST'!$G$36+'8A Bank &amp; Sec. Firms ST'!$H$36='8A Bank &amp; Sec. Firms ST'!$J$36</t>
  </si>
  <si>
    <t>'8A Bank &amp; Sec. Firms ST'!$D$37+'8A Bank &amp; Sec. Firms ST'!$F$37+'8A Bank &amp; Sec. Firms ST'!$G$37+'8A Bank &amp; Sec. Firms ST'!$H$37='8A Bank &amp; Sec. Firms ST'!$J$37</t>
  </si>
  <si>
    <t>'8A Bank &amp; Sec. Firms ST'!$D$38+'8A Bank &amp; Sec. Firms ST'!$F$38+'8A Bank &amp; Sec. Firms ST'!$G$38+'8A Bank &amp; Sec. Firms ST'!$H$38='8A Bank &amp; Sec. Firms ST'!$J$38</t>
  </si>
  <si>
    <t>'8A Bank &amp; Sec. Firms ST'!$J$34*0%='8A Bank &amp; Sec. Firms ST'!$L$34</t>
  </si>
  <si>
    <t>'8A Bank &amp; Sec. Firms ST'!$J$35*20%='8A Bank &amp; Sec. Firms ST'!$L$35</t>
  </si>
  <si>
    <t>'8A Bank &amp; Sec. Firms ST'!$J$36*50%='8A Bank &amp; Sec. Firms ST'!$L$36</t>
  </si>
  <si>
    <t>'8A Bank &amp; Sec. Firms ST'!$J$37*100%='8A Bank &amp; Sec. Firms ST'!$L$37</t>
  </si>
  <si>
    <t>'8A Bank &amp; Sec. Firms ST'!$J$38*150%='8A Bank &amp; Sec. Firms ST'!$L$38</t>
  </si>
  <si>
    <t>'8A Bank &amp; Sec. Firms ST'!$F$34+'8A Bank &amp; Sec. Firms ST'!$F$35+'8A Bank &amp; Sec. Firms ST'!$F$36+'8A Bank &amp; Sec. Firms ST'!$F$37+'8A Bank &amp; Sec. Firms ST'!$F$38=0</t>
  </si>
  <si>
    <t>'8A Bank &amp; Sec. Firms ST'!$G$34+'8A Bank &amp; Sec. Firms ST'!$G$35+'8A Bank &amp; Sec. Firms ST'!$G$36+'8A Bank &amp; Sec. Firms ST'!$G$37+'8A Bank &amp; Sec. Firms ST'!$G$38=0</t>
  </si>
  <si>
    <t>'8A Bank &amp; Sec. Firms ST'!$B$43+'8A Bank &amp; Sec. Firms ST'!$B$44+'8A Bank &amp; Sec. Firms ST'!$B$45+'8A Bank &amp; Sec. Firms ST'!$B$46='8A Bank &amp; Sec. Firms ST'!$B$47</t>
  </si>
  <si>
    <t>'8A Bank &amp; Sec. Firms ST'!$C$43+'8A Bank &amp; Sec. Firms ST'!$C$44+'8A Bank &amp; Sec. Firms ST'!$C$45+'8A Bank &amp; Sec. Firms ST'!$C$46='8A Bank &amp; Sec. Firms ST'!$C$47</t>
  </si>
  <si>
    <t>'8A Bank &amp; Sec. Firms ST'!$D$43+'8A Bank &amp; Sec. Firms ST'!$D$44+'8A Bank &amp; Sec. Firms ST'!$D$45+'8A Bank &amp; Sec. Firms ST'!$D$46='8A Bank &amp; Sec. Firms ST'!$D$47</t>
  </si>
  <si>
    <t>'8A Bank &amp; Sec. Firms ST'!$H$42+'8A Bank &amp; Sec. Firms ST'!$H$43+'8A Bank &amp; Sec. Firms ST'!$H$44+'8A Bank &amp; Sec. Firms ST'!$H$45+'8A Bank &amp; Sec. Firms ST'!$H$46='8A Bank &amp; Sec. Firms ST'!$H$47</t>
  </si>
  <si>
    <t>'8A Bank &amp; Sec. Firms ST'!$J$42+'8A Bank &amp; Sec. Firms ST'!$J$43+'8A Bank &amp; Sec. Firms ST'!$J$44+'8A Bank &amp; Sec. Firms ST'!$J$45+'8A Bank &amp; Sec. Firms ST'!$J$46='8A Bank &amp; Sec. Firms ST'!$J$47</t>
  </si>
  <si>
    <t>'8A Bank &amp; Sec. Firms ST'!$L$42+'8A Bank &amp; Sec. Firms ST'!$L$43+'8A Bank &amp; Sec. Firms ST'!$L$44+'8A Bank &amp; Sec. Firms ST'!$L$45+'8A Bank &amp; Sec. Firms ST'!$L$46='8A Bank &amp; Sec. Firms ST'!$L$47</t>
  </si>
  <si>
    <t>'8A Bank &amp; Sec. Firms ST'!$F$42+'8A Bank &amp; Sec. Firms ST'!$G$42+'8A Bank &amp; Sec. Firms ST'!$H$42='8A Bank &amp; Sec. Firms ST'!$J$42</t>
  </si>
  <si>
    <t>'8A Bank &amp; Sec. Firms ST'!$D$43+'8A Bank &amp; Sec. Firms ST'!$F$43+'8A Bank &amp; Sec. Firms ST'!$G$43+'8A Bank &amp; Sec. Firms ST'!$H$43='8A Bank &amp; Sec. Firms ST'!$J$43</t>
  </si>
  <si>
    <t>'8A Bank &amp; Sec. Firms ST'!$D$44+'8A Bank &amp; Sec. Firms ST'!$F$44+'8A Bank &amp; Sec. Firms ST'!$G$44+'8A Bank &amp; Sec. Firms ST'!$H$44='8A Bank &amp; Sec. Firms ST'!$J$44</t>
  </si>
  <si>
    <t>'8A Bank &amp; Sec. Firms ST'!$D$45+'8A Bank &amp; Sec. Firms ST'!$F$45+'8A Bank &amp; Sec. Firms ST'!$G$45+'8A Bank &amp; Sec. Firms ST'!$H$45='8A Bank &amp; Sec. Firms ST'!$J$45</t>
  </si>
  <si>
    <t>'8A Bank &amp; Sec. Firms ST'!$D$46+'8A Bank &amp; Sec. Firms ST'!$F$46+'8A Bank &amp; Sec. Firms ST'!$G$46+'8A Bank &amp; Sec. Firms ST'!$H$46='8A Bank &amp; Sec. Firms ST'!$J$46</t>
  </si>
  <si>
    <t>'8A Bank &amp; Sec. Firms ST'!$J$42*0%='8A Bank &amp; Sec. Firms ST'!$L$42</t>
  </si>
  <si>
    <t>'8A Bank &amp; Sec. Firms ST'!$J$43*20%='8A Bank &amp; Sec. Firms ST'!$L$43</t>
  </si>
  <si>
    <t>'8A Bank &amp; Sec. Firms ST'!$J$44*50%='8A Bank &amp; Sec. Firms ST'!$L$44</t>
  </si>
  <si>
    <t>'8A Bank &amp; Sec. Firms ST'!$J$45*100%='8A Bank &amp; Sec. Firms ST'!$L$45</t>
  </si>
  <si>
    <t>'8A Bank &amp; Sec. Firms ST'!$J$46*150%='8A Bank &amp; Sec. Firms ST'!$L$46</t>
  </si>
  <si>
    <t>'8A Bank &amp; Sec. Firms ST'!$F$42+'8A Bank &amp; Sec. Firms ST'!$F$43+'8A Bank &amp; Sec. Firms ST'!$F$44+'8A Bank &amp; Sec. Firms ST'!$F$45+'8A Bank &amp; Sec. Firms ST'!$F$46=0</t>
  </si>
  <si>
    <t>'8A Bank &amp; Sec. Firms ST'!$G$42+'8A Bank &amp; Sec. Firms ST'!$G$43+'8A Bank &amp; Sec. Firms ST'!$G$44+'8A Bank &amp; Sec. Firms ST'!$G$45+'8A Bank &amp; Sec. Firms ST'!$G$46=0</t>
  </si>
  <si>
    <t>'8A Bank &amp; Sec. Firms ST'!$C$15+'8A Bank &amp; Sec. Firms ST'!$C$23+'8A Bank &amp; Sec. Firms ST'!$C$31+'8A Bank &amp; Sec. Firms ST'!$C$39+'8A Bank &amp; Sec. Firms ST'!$C$47='8A Bank &amp; Sec. Firms ST'!$C$49</t>
  </si>
  <si>
    <t>'8A Bank &amp; Sec. Firms ST'!$D$15+'8A Bank &amp; Sec. Firms ST'!$D$23+'8A Bank &amp; Sec. Firms ST'!$D$31+'8A Bank &amp; Sec. Firms ST'!$D$39+'8A Bank &amp; Sec. Firms ST'!$D$47='8A Bank &amp; Sec. Firms ST'!$D$49</t>
  </si>
  <si>
    <t>'8A Bank &amp; Sec. Firms ST'!$L$15+'8A Bank &amp; Sec. Firms ST'!$L$23+'8A Bank &amp; Sec. Firms ST'!$L$31+'8A Bank &amp; Sec. Firms ST'!$L$39+'8A Bank &amp; Sec. Firms ST'!$L$47='8A Bank &amp; Sec. Firms ST'!$L$49</t>
  </si>
  <si>
    <t>' 9 Corp. &amp; Sec. firms LT'!$C$11+' 9 Corp. &amp; Sec. firms LT'!$C$12+' 9 Corp. &amp; Sec. firms LT'!$C$13+' 9 Corp. &amp; Sec. firms LT'!$C$14=' 9 Corp. &amp; Sec. firms LT'!$C$15</t>
  </si>
  <si>
    <t>' 9 Corp. &amp; Sec. firms LT'!$D$11+' 9 Corp. &amp; Sec. firms LT'!$D$12+' 9 Corp. &amp; Sec. firms LT'!$D$13+' 9 Corp. &amp; Sec. firms LT'!$D$14=' 9 Corp. &amp; Sec. firms LT'!$D$15</t>
  </si>
  <si>
    <t>' 9 Corp. &amp; Sec. firms LT'!$H$10+' 9 Corp. &amp; Sec. firms LT'!$H$11+' 9 Corp. &amp; Sec. firms LT'!$H$12+' 9 Corp. &amp; Sec. firms LT'!$H$13+' 9 Corp. &amp; Sec. firms LT'!$H$14=' 9 Corp. &amp; Sec. firms LT'!$H$15</t>
  </si>
  <si>
    <t>' 9 Corp. &amp; Sec. firms LT'!$J$10+' 9 Corp. &amp; Sec. firms LT'!$J$11+' 9 Corp. &amp; Sec. firms LT'!$J$12+' 9 Corp. &amp; Sec. firms LT'!$J$13+' 9 Corp. &amp; Sec. firms LT'!$J$14=' 9 Corp. &amp; Sec. firms LT'!$J$15</t>
  </si>
  <si>
    <t>' 9 Corp. &amp; Sec. firms LT'!$L$10+' 9 Corp. &amp; Sec. firms LT'!$L$11+' 9 Corp. &amp; Sec. firms LT'!$L$12+' 9 Corp. &amp; Sec. firms LT'!$L$13+' 9 Corp. &amp; Sec. firms LT'!$L$14=' 9 Corp. &amp; Sec. firms LT'!$L$15</t>
  </si>
  <si>
    <t>' 9 Corp. &amp; Sec. firms LT'!$F$10+' 9 Corp. &amp; Sec. firms LT'!$G$10+' 9 Corp. &amp; Sec. firms LT'!$H$10=' 9 Corp. &amp; Sec. firms LT'!$J$10</t>
  </si>
  <si>
    <t>' 9 Corp. &amp; Sec. firms LT'!$D$11+' 9 Corp. &amp; Sec. firms LT'!$F$11+' 9 Corp. &amp; Sec. firms LT'!$G$11+' 9 Corp. &amp; Sec. firms LT'!$H$11=' 9 Corp. &amp; Sec. firms LT'!$J$11</t>
  </si>
  <si>
    <t>' 9 Corp. &amp; Sec. firms LT'!$D$12+' 9 Corp. &amp; Sec. firms LT'!$F$12+' 9 Corp. &amp; Sec. firms LT'!$G$12+' 9 Corp. &amp; Sec. firms LT'!$H$12=' 9 Corp. &amp; Sec. firms LT'!$J$12</t>
  </si>
  <si>
    <t>' 9 Corp. &amp; Sec. firms LT'!$D$13+' 9 Corp. &amp; Sec. firms LT'!$F$13+' 9 Corp. &amp; Sec. firms LT'!$G$13+' 9 Corp. &amp; Sec. firms LT'!$H$13=' 9 Corp. &amp; Sec. firms LT'!$J$13</t>
  </si>
  <si>
    <t>' 9 Corp. &amp; Sec. firms LT'!$D$14+' 9 Corp. &amp; Sec. firms LT'!$F$14+' 9 Corp. &amp; Sec. firms LT'!$G$14+' 9 Corp. &amp; Sec. firms LT'!$H$14=' 9 Corp. &amp; Sec. firms LT'!$J$14</t>
  </si>
  <si>
    <t>' 9 Corp. &amp; Sec. firms LT'!$J$10*0%=' 9 Corp. &amp; Sec. firms LT'!$L$10</t>
  </si>
  <si>
    <t>' 9 Corp. &amp; Sec. firms LT'!$J$11*20%=' 9 Corp. &amp; Sec. firms LT'!$L$11</t>
  </si>
  <si>
    <t>' 9 Corp. &amp; Sec. firms LT'!$J$12*50%=' 9 Corp. &amp; Sec. firms LT'!$L$12</t>
  </si>
  <si>
    <t>' 9 Corp. &amp; Sec. firms LT'!$J$13*100%=' 9 Corp. &amp; Sec. firms LT'!$L$13</t>
  </si>
  <si>
    <t>' 9 Corp. &amp; Sec. firms LT'!$J$14*150%=' 9 Corp. &amp; Sec. firms LT'!$L$14</t>
  </si>
  <si>
    <t>' 9 Corp. &amp; Sec. firms LT'!$F$10+' 9 Corp. &amp; Sec. firms LT'!$F$11+' 9 Corp. &amp; Sec. firms LT'!$F$12+' 9 Corp. &amp; Sec. firms LT'!$F$13+' 9 Corp. &amp; Sec. firms LT'!$F$14=0</t>
  </si>
  <si>
    <t>' 9 Corp. &amp; Sec. firms LT'!$G$10+' 9 Corp. &amp; Sec. firms LT'!$G$11+' 9 Corp. &amp; Sec. firms LT'!$G$12+' 9 Corp. &amp; Sec. firms LT'!$G$13+' 9 Corp. &amp; Sec. firms LT'!$G$14=0</t>
  </si>
  <si>
    <t>' 9 Corp. &amp; Sec. firms LT'!$B$19+' 9 Corp. &amp; Sec. firms LT'!$B$20+' 9 Corp. &amp; Sec. firms LT'!$B$21+' 9 Corp. &amp; Sec. firms LT'!$B$22=' 9 Corp. &amp; Sec. firms LT'!$B$23</t>
  </si>
  <si>
    <t>' 9 Corp. &amp; Sec. firms LT'!$C$19+' 9 Corp. &amp; Sec. firms LT'!$C$20+' 9 Corp. &amp; Sec. firms LT'!$C$21+' 9 Corp. &amp; Sec. firms LT'!$C$22=' 9 Corp. &amp; Sec. firms LT'!$C$23</t>
  </si>
  <si>
    <t>' 9 Corp. &amp; Sec. firms LT'!$D$19+' 9 Corp. &amp; Sec. firms LT'!$D$20+' 9 Corp. &amp; Sec. firms LT'!$D$21+' 9 Corp. &amp; Sec. firms LT'!$D$22=' 9 Corp. &amp; Sec. firms LT'!$D$23</t>
  </si>
  <si>
    <t>' 9 Corp. &amp; Sec. firms LT'!$H$18+' 9 Corp. &amp; Sec. firms LT'!$H$19+' 9 Corp. &amp; Sec. firms LT'!$H$20+' 9 Corp. &amp; Sec. firms LT'!$H$21+' 9 Corp. &amp; Sec. firms LT'!$H$22=' 9 Corp. &amp; Sec. firms LT'!$H$23</t>
  </si>
  <si>
    <t>' 9 Corp. &amp; Sec. firms LT'!$J$18+' 9 Corp. &amp; Sec. firms LT'!$J$19+' 9 Corp. &amp; Sec. firms LT'!$J$20+' 9 Corp. &amp; Sec. firms LT'!$J$21+' 9 Corp. &amp; Sec. firms LT'!$J$22=' 9 Corp. &amp; Sec. firms LT'!$J$23</t>
  </si>
  <si>
    <t>' 9 Corp. &amp; Sec. firms LT'!$L$18+' 9 Corp. &amp; Sec. firms LT'!$L$19+' 9 Corp. &amp; Sec. firms LT'!$L$20+' 9 Corp. &amp; Sec. firms LT'!$L$21+' 9 Corp. &amp; Sec. firms LT'!$L$22=' 9 Corp. &amp; Sec. firms LT'!$L$23</t>
  </si>
  <si>
    <t>' 9 Corp. &amp; Sec. firms LT'!$F$18+' 9 Corp. &amp; Sec. firms LT'!$G$18+' 9 Corp. &amp; Sec. firms LT'!$H$18=' 9 Corp. &amp; Sec. firms LT'!$J$18</t>
  </si>
  <si>
    <t>' 9 Corp. &amp; Sec. firms LT'!$D$19+' 9 Corp. &amp; Sec. firms LT'!$F$19+' 9 Corp. &amp; Sec. firms LT'!$G$19+' 9 Corp. &amp; Sec. firms LT'!$H$19=' 9 Corp. &amp; Sec. firms LT'!$J$19</t>
  </si>
  <si>
    <t>' 9 Corp. &amp; Sec. firms LT'!$D$20+' 9 Corp. &amp; Sec. firms LT'!$F$20+' 9 Corp. &amp; Sec. firms LT'!$G$20+' 9 Corp. &amp; Sec. firms LT'!$H$20=' 9 Corp. &amp; Sec. firms LT'!$J$20</t>
  </si>
  <si>
    <t>' 9 Corp. &amp; Sec. firms LT'!$D$21+' 9 Corp. &amp; Sec. firms LT'!$F$21+' 9 Corp. &amp; Sec. firms LT'!$G$21+' 9 Corp. &amp; Sec. firms LT'!$H$21=' 9 Corp. &amp; Sec. firms LT'!$J$21</t>
  </si>
  <si>
    <t>' 9 Corp. &amp; Sec. firms LT'!$D$22+' 9 Corp. &amp; Sec. firms LT'!$F$22+' 9 Corp. &amp; Sec. firms LT'!$G$22+' 9 Corp. &amp; Sec. firms LT'!$H$22=' 9 Corp. &amp; Sec. firms LT'!$J$22</t>
  </si>
  <si>
    <t>' 9 Corp. &amp; Sec. firms LT'!$J$18*0%=' 9 Corp. &amp; Sec. firms LT'!$L$18</t>
  </si>
  <si>
    <t>' 9 Corp. &amp; Sec. firms LT'!$J$19*20%=' 9 Corp. &amp; Sec. firms LT'!$L$19</t>
  </si>
  <si>
    <t>' 9 Corp. &amp; Sec. firms LT'!$J$20*50%=' 9 Corp. &amp; Sec. firms LT'!$L$20</t>
  </si>
  <si>
    <t>' 9 Corp. &amp; Sec. firms LT'!$J$21*100%=' 9 Corp. &amp; Sec. firms LT'!$L$21</t>
  </si>
  <si>
    <t>' 9 Corp. &amp; Sec. firms LT'!$J$22*150%=' 9 Corp. &amp; Sec. firms LT'!$L$22</t>
  </si>
  <si>
    <t>' 9 Corp. &amp; Sec. firms LT'!$F$18+' 9 Corp. &amp; Sec. firms LT'!$F$19+' 9 Corp. &amp; Sec. firms LT'!$F$20+' 9 Corp. &amp; Sec. firms LT'!$F$21+' 9 Corp. &amp; Sec. firms LT'!$F$22=0</t>
  </si>
  <si>
    <t>' 9 Corp. &amp; Sec. firms LT'!$G$18+' 9 Corp. &amp; Sec. firms LT'!$G$19+' 9 Corp. &amp; Sec. firms LT'!$G$20+' 9 Corp. &amp; Sec. firms LT'!$G$21+' 9 Corp. &amp; Sec. firms LT'!$G$22=0</t>
  </si>
  <si>
    <t>' 9 Corp. &amp; Sec. firms LT'!$C$27+' 9 Corp. &amp; Sec. firms LT'!$C$28+' 9 Corp. &amp; Sec. firms LT'!$C$29+' 9 Corp. &amp; Sec. firms LT'!$C$30=' 9 Corp. &amp; Sec. firms LT'!$C$31</t>
  </si>
  <si>
    <t>' 9 Corp. &amp; Sec. firms LT'!$D$27+' 9 Corp. &amp; Sec. firms LT'!$D$28+' 9 Corp. &amp; Sec. firms LT'!$D$29+' 9 Corp. &amp; Sec. firms LT'!$D$30=' 9 Corp. &amp; Sec. firms LT'!$D$31</t>
  </si>
  <si>
    <t>' 9 Corp. &amp; Sec. firms LT'!$H$26+' 9 Corp. &amp; Sec. firms LT'!$H$27+' 9 Corp. &amp; Sec. firms LT'!$H$28+' 9 Corp. &amp; Sec. firms LT'!$H$29+' 9 Corp. &amp; Sec. firms LT'!$H$30=' 9 Corp. &amp; Sec. firms LT'!$H$31</t>
  </si>
  <si>
    <t>' 9 Corp. &amp; Sec. firms LT'!$J$26+' 9 Corp. &amp; Sec. firms LT'!$J$27+' 9 Corp. &amp; Sec. firms LT'!$J$28+' 9 Corp. &amp; Sec. firms LT'!$J$29+' 9 Corp. &amp; Sec. firms LT'!$J$30=' 9 Corp. &amp; Sec. firms LT'!$J$31</t>
  </si>
  <si>
    <t>' 9 Corp. &amp; Sec. firms LT'!$L$26+' 9 Corp. &amp; Sec. firms LT'!$L$27+' 9 Corp. &amp; Sec. firms LT'!$L$28+' 9 Corp. &amp; Sec. firms LT'!$L$29+' 9 Corp. &amp; Sec. firms LT'!$L$30=' 9 Corp. &amp; Sec. firms LT'!$L$31</t>
  </si>
  <si>
    <t>' 9 Corp. &amp; Sec. firms LT'!$F$26+' 9 Corp. &amp; Sec. firms LT'!$G$26+' 9 Corp. &amp; Sec. firms LT'!$H$26=' 9 Corp. &amp; Sec. firms LT'!$J$26</t>
  </si>
  <si>
    <t>' 9 Corp. &amp; Sec. firms LT'!$D$27+' 9 Corp. &amp; Sec. firms LT'!$F$27+' 9 Corp. &amp; Sec. firms LT'!$G$27+' 9 Corp. &amp; Sec. firms LT'!$H$27=' 9 Corp. &amp; Sec. firms LT'!$J$27</t>
  </si>
  <si>
    <t>' 9 Corp. &amp; Sec. firms LT'!$D$28+' 9 Corp. &amp; Sec. firms LT'!$F$28+' 9 Corp. &amp; Sec. firms LT'!$G$28+' 9 Corp. &amp; Sec. firms LT'!$H$28=' 9 Corp. &amp; Sec. firms LT'!$J$28</t>
  </si>
  <si>
    <t>' 9 Corp. &amp; Sec. firms LT'!$D$29+' 9 Corp. &amp; Sec. firms LT'!$F$29+' 9 Corp. &amp; Sec. firms LT'!$G$29+' 9 Corp. &amp; Sec. firms LT'!$H$29=' 9 Corp. &amp; Sec. firms LT'!$J$29</t>
  </si>
  <si>
    <t>' 9 Corp. &amp; Sec. firms LT'!$D$30+' 9 Corp. &amp; Sec. firms LT'!$F$30+' 9 Corp. &amp; Sec. firms LT'!$G$30+' 9 Corp. &amp; Sec. firms LT'!$H$30=' 9 Corp. &amp; Sec. firms LT'!$J$30</t>
  </si>
  <si>
    <t>' 9 Corp. &amp; Sec. firms LT'!$J$26*0%=' 9 Corp. &amp; Sec. firms LT'!$L$26</t>
  </si>
  <si>
    <t>' 9 Corp. &amp; Sec. firms LT'!$J$27*20%=' 9 Corp. &amp; Sec. firms LT'!$L$27</t>
  </si>
  <si>
    <t>' 9 Corp. &amp; Sec. firms LT'!$J$28*50%=' 9 Corp. &amp; Sec. firms LT'!$L$28</t>
  </si>
  <si>
    <t>' 9 Corp. &amp; Sec. firms LT'!$J$29*100%=' 9 Corp. &amp; Sec. firms LT'!$L$29</t>
  </si>
  <si>
    <t>' 9 Corp. &amp; Sec. firms LT'!$J$30*150%=' 9 Corp. &amp; Sec. firms LT'!$L$30</t>
  </si>
  <si>
    <t>' 9 Corp. &amp; Sec. firms LT'!$F$26+' 9 Corp. &amp; Sec. firms LT'!$F$27+' 9 Corp. &amp; Sec. firms LT'!$F$28+' 9 Corp. &amp; Sec. firms LT'!$F$29+' 9 Corp. &amp; Sec. firms LT'!$F$30=0</t>
  </si>
  <si>
    <t>' 9 Corp. &amp; Sec. firms LT'!$G$26+' 9 Corp. &amp; Sec. firms LT'!$G$27+' 9 Corp. &amp; Sec. firms LT'!$G$28+' 9 Corp. &amp; Sec. firms LT'!$G$29+' 9 Corp. &amp; Sec. firms LT'!$G$30=0</t>
  </si>
  <si>
    <t>' 9 Corp. &amp; Sec. firms LT'!$B$35+' 9 Corp. &amp; Sec. firms LT'!$B$36+' 9 Corp. &amp; Sec. firms LT'!$B$37+' 9 Corp. &amp; Sec. firms LT'!$B$38=' 9 Corp. &amp; Sec. firms LT'!$B$39</t>
  </si>
  <si>
    <t>' 9 Corp. &amp; Sec. firms LT'!$C$35+' 9 Corp. &amp; Sec. firms LT'!$C$36+' 9 Corp. &amp; Sec. firms LT'!$C$37+' 9 Corp. &amp; Sec. firms LT'!$C$38=' 9 Corp. &amp; Sec. firms LT'!$C$39</t>
  </si>
  <si>
    <t>' 9 Corp. &amp; Sec. firms LT'!$D$35+' 9 Corp. &amp; Sec. firms LT'!$D$36+' 9 Corp. &amp; Sec. firms LT'!$D$37+' 9 Corp. &amp; Sec. firms LT'!$D$38=' 9 Corp. &amp; Sec. firms LT'!$D$39</t>
  </si>
  <si>
    <t>' 9 Corp. &amp; Sec. firms LT'!$H$34+' 9 Corp. &amp; Sec. firms LT'!$H$35+' 9 Corp. &amp; Sec. firms LT'!$H$36+' 9 Corp. &amp; Sec. firms LT'!$H$37+' 9 Corp. &amp; Sec. firms LT'!$H$38=' 9 Corp. &amp; Sec. firms LT'!$H$39</t>
  </si>
  <si>
    <t>' 9 Corp. &amp; Sec. firms LT'!$J$34+' 9 Corp. &amp; Sec. firms LT'!$J$35+' 9 Corp. &amp; Sec. firms LT'!$J$36+' 9 Corp. &amp; Sec. firms LT'!$J$37+' 9 Corp. &amp; Sec. firms LT'!$J$38=' 9 Corp. &amp; Sec. firms LT'!$J$39</t>
  </si>
  <si>
    <t>' 9 Corp. &amp; Sec. firms LT'!$L$34+' 9 Corp. &amp; Sec. firms LT'!$L$35+' 9 Corp. &amp; Sec. firms LT'!$L$36+' 9 Corp. &amp; Sec. firms LT'!$L$37+' 9 Corp. &amp; Sec. firms LT'!$L$38=' 9 Corp. &amp; Sec. firms LT'!$L$39</t>
  </si>
  <si>
    <t>' 9 Corp. &amp; Sec. firms LT'!$F$34+' 9 Corp. &amp; Sec. firms LT'!$G$34+' 9 Corp. &amp; Sec. firms LT'!$H$34=' 9 Corp. &amp; Sec. firms LT'!$J$34</t>
  </si>
  <si>
    <t>' 9 Corp. &amp; Sec. firms LT'!$D$35+' 9 Corp. &amp; Sec. firms LT'!$F$35+' 9 Corp. &amp; Sec. firms LT'!$G$35+' 9 Corp. &amp; Sec. firms LT'!$H$35=' 9 Corp. &amp; Sec. firms LT'!$J$35</t>
  </si>
  <si>
    <t>' 9 Corp. &amp; Sec. firms LT'!$D$36+' 9 Corp. &amp; Sec. firms LT'!$F$36+' 9 Corp. &amp; Sec. firms LT'!$G$36+' 9 Corp. &amp; Sec. firms LT'!$H$36=' 9 Corp. &amp; Sec. firms LT'!$J$36</t>
  </si>
  <si>
    <t>' 9 Corp. &amp; Sec. firms LT'!$D$37+' 9 Corp. &amp; Sec. firms LT'!$F$37+' 9 Corp. &amp; Sec. firms LT'!$G$37+' 9 Corp. &amp; Sec. firms LT'!$H$37=' 9 Corp. &amp; Sec. firms LT'!$J$37</t>
  </si>
  <si>
    <t>' 9 Corp. &amp; Sec. firms LT'!$D$38+' 9 Corp. &amp; Sec. firms LT'!$F$38+' 9 Corp. &amp; Sec. firms LT'!$G$38+' 9 Corp. &amp; Sec. firms LT'!$H$38=' 9 Corp. &amp; Sec. firms LT'!$J$38</t>
  </si>
  <si>
    <t>' 9 Corp. &amp; Sec. firms LT'!$J$34*0%=' 9 Corp. &amp; Sec. firms LT'!$L$34</t>
  </si>
  <si>
    <t>' 9 Corp. &amp; Sec. firms LT'!$J$35*20%=' 9 Corp. &amp; Sec. firms LT'!$L$35</t>
  </si>
  <si>
    <t>' 9 Corp. &amp; Sec. firms LT'!$J$36*50%=' 9 Corp. &amp; Sec. firms LT'!$L$36</t>
  </si>
  <si>
    <t>' 9 Corp. &amp; Sec. firms LT'!$J$37*100%=' 9 Corp. &amp; Sec. firms LT'!$L$37</t>
  </si>
  <si>
    <t>' 9 Corp. &amp; Sec. firms LT'!$J$38*150%=' 9 Corp. &amp; Sec. firms LT'!$L$38</t>
  </si>
  <si>
    <t>' 9 Corp. &amp; Sec. firms LT'!$F$34+' 9 Corp. &amp; Sec. firms LT'!$F$35+' 9 Corp. &amp; Sec. firms LT'!$F$36+' 9 Corp. &amp; Sec. firms LT'!$F$37+' 9 Corp. &amp; Sec. firms LT'!$F$38=0</t>
  </si>
  <si>
    <t>' 9 Corp. &amp; Sec. firms LT'!$G$34+' 9 Corp. &amp; Sec. firms LT'!$G$35+' 9 Corp. &amp; Sec. firms LT'!$G$36+' 9 Corp. &amp; Sec. firms LT'!$G$37+' 9 Corp. &amp; Sec. firms LT'!$G$38=0</t>
  </si>
  <si>
    <t>' 9 Corp. &amp; Sec. firms LT'!$B$43+' 9 Corp. &amp; Sec. firms LT'!$B$44+' 9 Corp. &amp; Sec. firms LT'!$B$45+' 9 Corp. &amp; Sec. firms LT'!$B$46=' 9 Corp. &amp; Sec. firms LT'!$B$47</t>
  </si>
  <si>
    <t>' 9 Corp. &amp; Sec. firms LT'!$C$43+' 9 Corp. &amp; Sec. firms LT'!$C$44+' 9 Corp. &amp; Sec. firms LT'!$C$45+' 9 Corp. &amp; Sec. firms LT'!$C$46=' 9 Corp. &amp; Sec. firms LT'!$C$47</t>
  </si>
  <si>
    <t>' 9 Corp. &amp; Sec. firms LT'!$D$43+' 9 Corp. &amp; Sec. firms LT'!$D$44+' 9 Corp. &amp; Sec. firms LT'!$D$45+' 9 Corp. &amp; Sec. firms LT'!$D$46=' 9 Corp. &amp; Sec. firms LT'!$D$47</t>
  </si>
  <si>
    <t>' 9 Corp. &amp; Sec. firms LT'!$H$42+' 9 Corp. &amp; Sec. firms LT'!$H$43+' 9 Corp. &amp; Sec. firms LT'!$H$44+' 9 Corp. &amp; Sec. firms LT'!$H$45+' 9 Corp. &amp; Sec. firms LT'!$H$46=' 9 Corp. &amp; Sec. firms LT'!$H$47</t>
  </si>
  <si>
    <t>' 9 Corp. &amp; Sec. firms LT'!$J$42+' 9 Corp. &amp; Sec. firms LT'!$J$43+' 9 Corp. &amp; Sec. firms LT'!$J$44+' 9 Corp. &amp; Sec. firms LT'!$J$45+' 9 Corp. &amp; Sec. firms LT'!$J$46=' 9 Corp. &amp; Sec. firms LT'!$J$47</t>
  </si>
  <si>
    <t>' 9 Corp. &amp; Sec. firms LT'!$L$42+' 9 Corp. &amp; Sec. firms LT'!$L$43+' 9 Corp. &amp; Sec. firms LT'!$L$44+' 9 Corp. &amp; Sec. firms LT'!$L$45+' 9 Corp. &amp; Sec. firms LT'!$L$46=' 9 Corp. &amp; Sec. firms LT'!$L$47</t>
  </si>
  <si>
    <t>' 9 Corp. &amp; Sec. firms LT'!$F$42+' 9 Corp. &amp; Sec. firms LT'!$G$42+' 9 Corp. &amp; Sec. firms LT'!$H$42=' 9 Corp. &amp; Sec. firms LT'!$J$42</t>
  </si>
  <si>
    <t>' 9 Corp. &amp; Sec. firms LT'!$D$43+' 9 Corp. &amp; Sec. firms LT'!$F$43+' 9 Corp. &amp; Sec. firms LT'!$G$43+' 9 Corp. &amp; Sec. firms LT'!$H$43=' 9 Corp. &amp; Sec. firms LT'!$J$43</t>
  </si>
  <si>
    <t>' 9 Corp. &amp; Sec. firms LT'!$D$44+' 9 Corp. &amp; Sec. firms LT'!$F$44+' 9 Corp. &amp; Sec. firms LT'!$G$44+' 9 Corp. &amp; Sec. firms LT'!$H$44=' 9 Corp. &amp; Sec. firms LT'!$J$44</t>
  </si>
  <si>
    <t>' 9 Corp. &amp; Sec. firms LT'!$D$45+' 9 Corp. &amp; Sec. firms LT'!$F$45+' 9 Corp. &amp; Sec. firms LT'!$G$45+' 9 Corp. &amp; Sec. firms LT'!$H$45=' 9 Corp. &amp; Sec. firms LT'!$J$45</t>
  </si>
  <si>
    <t>' 9 Corp. &amp; Sec. firms LT'!$D$46+' 9 Corp. &amp; Sec. firms LT'!$F$46+' 9 Corp. &amp; Sec. firms LT'!$G$46+' 9 Corp. &amp; Sec. firms LT'!$H$46=' 9 Corp. &amp; Sec. firms LT'!$J$46</t>
  </si>
  <si>
    <t>' 9 Corp. &amp; Sec. firms LT'!$J$42*0%=' 9 Corp. &amp; Sec. firms LT'!$L$42</t>
  </si>
  <si>
    <t>' 9 Corp. &amp; Sec. firms LT'!$J$43*20%=' 9 Corp. &amp; Sec. firms LT'!$L$43</t>
  </si>
  <si>
    <t>' 9 Corp. &amp; Sec. firms LT'!$J$44*50%=' 9 Corp. &amp; Sec. firms LT'!$L$44</t>
  </si>
  <si>
    <t>' 9 Corp. &amp; Sec. firms LT'!$J$45*100%=' 9 Corp. &amp; Sec. firms LT'!$L$45</t>
  </si>
  <si>
    <t>' 9 Corp. &amp; Sec. firms LT'!$J$46*150%=' 9 Corp. &amp; Sec. firms LT'!$L$46</t>
  </si>
  <si>
    <t>' 9 Corp. &amp; Sec. firms LT'!$F$42+' 9 Corp. &amp; Sec. firms LT'!$F$43+' 9 Corp. &amp; Sec. firms LT'!$F$44+' 9 Corp. &amp; Sec. firms LT'!$F$45+' 9 Corp. &amp; Sec. firms LT'!$F$46=0</t>
  </si>
  <si>
    <t>' 9 Corp. &amp; Sec. firms LT'!$G$42+' 9 Corp. &amp; Sec. firms LT'!$G$43+' 9 Corp. &amp; Sec. firms LT'!$G$44+' 9 Corp. &amp; Sec. firms LT'!$G$45+' 9 Corp. &amp; Sec. firms LT'!$G$46=0</t>
  </si>
  <si>
    <t>' 9 Corp. &amp; Sec. firms LT'!$C$15+' 9 Corp. &amp; Sec. firms LT'!$C$23+' 9 Corp. &amp; Sec. firms LT'!$C$31+' 9 Corp. &amp; Sec. firms LT'!$C$39+' 9 Corp. &amp; Sec. firms LT'!$C$47=' 9 Corp. &amp; Sec. firms LT'!$C$49</t>
  </si>
  <si>
    <t>' 9 Corp. &amp; Sec. firms LT'!$D$15+' 9 Corp. &amp; Sec. firms LT'!$D$23+' 9 Corp. &amp; Sec. firms LT'!$D$31+' 9 Corp. &amp; Sec. firms LT'!$D$39+' 9 Corp. &amp; Sec. firms LT'!$D$47=' 9 Corp. &amp; Sec. firms LT'!$D$49</t>
  </si>
  <si>
    <t>' 9 Corp. &amp; Sec. firms LT'!$L$15+' 9 Corp. &amp; Sec. firms LT'!$L$23+' 9 Corp. &amp; Sec. firms LT'!$L$31+' 9 Corp. &amp; Sec. firms LT'!$L$39+' 9 Corp. &amp; Sec. firms LT'!$L$47=' 9 Corp. &amp; Sec. firms LT'!$L$49</t>
  </si>
  <si>
    <t>'9A Corp. &amp; Sec. Firms ST'!$C$11+'9A Corp. &amp; Sec. Firms ST'!$C$12+'9A Corp. &amp; Sec. Firms ST'!$C$13+'9A Corp. &amp; Sec. Firms ST'!$C$14='9A Corp. &amp; Sec. Firms ST'!$C$15</t>
  </si>
  <si>
    <t>'9A Corp. &amp; Sec. Firms ST'!$D$11+'9A Corp. &amp; Sec. Firms ST'!$D$12+'9A Corp. &amp; Sec. Firms ST'!$D$13+'9A Corp. &amp; Sec. Firms ST'!$D$14='9A Corp. &amp; Sec. Firms ST'!$D$15</t>
  </si>
  <si>
    <t>'9A Corp. &amp; Sec. Firms ST'!$H$10+'9A Corp. &amp; Sec. Firms ST'!$H$11+'9A Corp. &amp; Sec. Firms ST'!$H$12+'9A Corp. &amp; Sec. Firms ST'!$H$13+'9A Corp. &amp; Sec. Firms ST'!$H$14='9A Corp. &amp; Sec. Firms ST'!$H$15</t>
  </si>
  <si>
    <t>'9A Corp. &amp; Sec. Firms ST'!$J$10+'9A Corp. &amp; Sec. Firms ST'!$J$11+'9A Corp. &amp; Sec. Firms ST'!$J$12+'9A Corp. &amp; Sec. Firms ST'!$J$13+'9A Corp. &amp; Sec. Firms ST'!$J$14='9A Corp. &amp; Sec. Firms ST'!$J$15</t>
  </si>
  <si>
    <t>'9A Corp. &amp; Sec. Firms ST'!$L$10+'9A Corp. &amp; Sec. Firms ST'!$L$11+'9A Corp. &amp; Sec. Firms ST'!$L$12+'9A Corp. &amp; Sec. Firms ST'!$L$13+'9A Corp. &amp; Sec. Firms ST'!$L$14='9A Corp. &amp; Sec. Firms ST'!$L$15</t>
  </si>
  <si>
    <t>'9A Corp. &amp; Sec. Firms ST'!$F$10+'9A Corp. &amp; Sec. Firms ST'!$G$10+'9A Corp. &amp; Sec. Firms ST'!$H$10='9A Corp. &amp; Sec. Firms ST'!$J$10</t>
  </si>
  <si>
    <t>'9A Corp. &amp; Sec. Firms ST'!$D$11+'9A Corp. &amp; Sec. Firms ST'!$F$11+'9A Corp. &amp; Sec. Firms ST'!$G$11+'9A Corp. &amp; Sec. Firms ST'!$H$11='9A Corp. &amp; Sec. Firms ST'!$J$11</t>
  </si>
  <si>
    <t>'9A Corp. &amp; Sec. Firms ST'!$D$12+'9A Corp. &amp; Sec. Firms ST'!$F$12+'9A Corp. &amp; Sec. Firms ST'!$G$12+'9A Corp. &amp; Sec. Firms ST'!$H$12='9A Corp. &amp; Sec. Firms ST'!$J$12</t>
  </si>
  <si>
    <t>'9A Corp. &amp; Sec. Firms ST'!$D$13+'9A Corp. &amp; Sec. Firms ST'!$F$13+'9A Corp. &amp; Sec. Firms ST'!$G$13+'9A Corp. &amp; Sec. Firms ST'!$H$13='9A Corp. &amp; Sec. Firms ST'!$J$13</t>
  </si>
  <si>
    <t>'9A Corp. &amp; Sec. Firms ST'!$D$14+'9A Corp. &amp; Sec. Firms ST'!$F$14+'9A Corp. &amp; Sec. Firms ST'!$G$14+'9A Corp. &amp; Sec. Firms ST'!$H$14='9A Corp. &amp; Sec. Firms ST'!$J$14</t>
  </si>
  <si>
    <t>'9A Corp. &amp; Sec. Firms ST'!$J$10*0%='9A Corp. &amp; Sec. Firms ST'!$L$10</t>
  </si>
  <si>
    <t>'9A Corp. &amp; Sec. Firms ST'!$J$11*20%='9A Corp. &amp; Sec. Firms ST'!$L$11</t>
  </si>
  <si>
    <t>'9A Corp. &amp; Sec. Firms ST'!$J$12*50%='9A Corp. &amp; Sec. Firms ST'!$L$12</t>
  </si>
  <si>
    <t>'9A Corp. &amp; Sec. Firms ST'!$J$13*100%='9A Corp. &amp; Sec. Firms ST'!$L$13</t>
  </si>
  <si>
    <t>'9A Corp. &amp; Sec. Firms ST'!$J$14*150%='9A Corp. &amp; Sec. Firms ST'!$L$14</t>
  </si>
  <si>
    <t>'9A Corp. &amp; Sec. Firms ST'!$F$10+'9A Corp. &amp; Sec. Firms ST'!$F$11+'9A Corp. &amp; Sec. Firms ST'!$F$12+'9A Corp. &amp; Sec. Firms ST'!$F$13+'9A Corp. &amp; Sec. Firms ST'!$F$14=0</t>
  </si>
  <si>
    <t>'9A Corp. &amp; Sec. Firms ST'!$G$10+'9A Corp. &amp; Sec. Firms ST'!$G$11+'9A Corp. &amp; Sec. Firms ST'!$G$12+'9A Corp. &amp; Sec. Firms ST'!$G$13+'9A Corp. &amp; Sec. Firms ST'!$G$14=0</t>
  </si>
  <si>
    <t>'9A Corp. &amp; Sec. Firms ST'!$B$19+'9A Corp. &amp; Sec. Firms ST'!$B$20+'9A Corp. &amp; Sec. Firms ST'!$B$21+'9A Corp. &amp; Sec. Firms ST'!$B$22='9A Corp. &amp; Sec. Firms ST'!$B$23</t>
  </si>
  <si>
    <t>'9A Corp. &amp; Sec. Firms ST'!$C$19+'9A Corp. &amp; Sec. Firms ST'!$C$20+'9A Corp. &amp; Sec. Firms ST'!$C$21+'9A Corp. &amp; Sec. Firms ST'!$C$22='9A Corp. &amp; Sec. Firms ST'!$C$23</t>
  </si>
  <si>
    <t>'9A Corp. &amp; Sec. Firms ST'!$D$19+'9A Corp. &amp; Sec. Firms ST'!$D$20+'9A Corp. &amp; Sec. Firms ST'!$D$21+'9A Corp. &amp; Sec. Firms ST'!$D$22='9A Corp. &amp; Sec. Firms ST'!$D$23</t>
  </si>
  <si>
    <t>'9A Corp. &amp; Sec. Firms ST'!$H$18+'9A Corp. &amp; Sec. Firms ST'!$H$19+'9A Corp. &amp; Sec. Firms ST'!$H$20+'9A Corp. &amp; Sec. Firms ST'!$H$21+'9A Corp. &amp; Sec. Firms ST'!$H$22='9A Corp. &amp; Sec. Firms ST'!$H$23</t>
  </si>
  <si>
    <t>'9A Corp. &amp; Sec. Firms ST'!$J$18+'9A Corp. &amp; Sec. Firms ST'!$J$19+'9A Corp. &amp; Sec. Firms ST'!$J$20+'9A Corp. &amp; Sec. Firms ST'!$J$21+'9A Corp. &amp; Sec. Firms ST'!$J$22='9A Corp. &amp; Sec. Firms ST'!$J$23</t>
  </si>
  <si>
    <t>'9A Corp. &amp; Sec. Firms ST'!$L$18+'9A Corp. &amp; Sec. Firms ST'!$L$19+'9A Corp. &amp; Sec. Firms ST'!$L$20+'9A Corp. &amp; Sec. Firms ST'!$L$21+'9A Corp. &amp; Sec. Firms ST'!$L$22='9A Corp. &amp; Sec. Firms ST'!$L$23</t>
  </si>
  <si>
    <t>'9A Corp. &amp; Sec. Firms ST'!$F$18+'9A Corp. &amp; Sec. Firms ST'!$G$18+'9A Corp. &amp; Sec. Firms ST'!$H$18='9A Corp. &amp; Sec. Firms ST'!$J$18</t>
  </si>
  <si>
    <t>'9A Corp. &amp; Sec. Firms ST'!$D$19+'9A Corp. &amp; Sec. Firms ST'!$F$19+'9A Corp. &amp; Sec. Firms ST'!$G$19+'9A Corp. &amp; Sec. Firms ST'!$H$19='9A Corp. &amp; Sec. Firms ST'!$J$19</t>
  </si>
  <si>
    <t>'9A Corp. &amp; Sec. Firms ST'!$D$20+'9A Corp. &amp; Sec. Firms ST'!$F$20+'9A Corp. &amp; Sec. Firms ST'!$G$20+'9A Corp. &amp; Sec. Firms ST'!$H$20='9A Corp. &amp; Sec. Firms ST'!$J$20</t>
  </si>
  <si>
    <t>'9A Corp. &amp; Sec. Firms ST'!$D$21+'9A Corp. &amp; Sec. Firms ST'!$F$21+'9A Corp. &amp; Sec. Firms ST'!$G$21+'9A Corp. &amp; Sec. Firms ST'!$H$21='9A Corp. &amp; Sec. Firms ST'!$J$21</t>
  </si>
  <si>
    <t>'9A Corp. &amp; Sec. Firms ST'!$D$22+'9A Corp. &amp; Sec. Firms ST'!$F$22+'9A Corp. &amp; Sec. Firms ST'!$G$22+'9A Corp. &amp; Sec. Firms ST'!$H$22='9A Corp. &amp; Sec. Firms ST'!$J$22</t>
  </si>
  <si>
    <t>'9A Corp. &amp; Sec. Firms ST'!$J$18*0%='9A Corp. &amp; Sec. Firms ST'!$L$18</t>
  </si>
  <si>
    <t>'9A Corp. &amp; Sec. Firms ST'!$J$19*20%='9A Corp. &amp; Sec. Firms ST'!$L$19</t>
  </si>
  <si>
    <t>'9A Corp. &amp; Sec. Firms ST'!$J$20*50%='9A Corp. &amp; Sec. Firms ST'!$L$20</t>
  </si>
  <si>
    <t>'9A Corp. &amp; Sec. Firms ST'!$J$21*100%='9A Corp. &amp; Sec. Firms ST'!$L$21</t>
  </si>
  <si>
    <t>'9A Corp. &amp; Sec. Firms ST'!$J$22*150%='9A Corp. &amp; Sec. Firms ST'!$L$22</t>
  </si>
  <si>
    <t>'9A Corp. &amp; Sec. Firms ST'!$F$18+'9A Corp. &amp; Sec. Firms ST'!$F$19+'9A Corp. &amp; Sec. Firms ST'!$F$20+'9A Corp. &amp; Sec. Firms ST'!$F$21+'9A Corp. &amp; Sec. Firms ST'!$F$22=0</t>
  </si>
  <si>
    <t>'9A Corp. &amp; Sec. Firms ST'!$G$18+'9A Corp. &amp; Sec. Firms ST'!$G$19+'9A Corp. &amp; Sec. Firms ST'!$G$20+'9A Corp. &amp; Sec. Firms ST'!$G$21+'9A Corp. &amp; Sec. Firms ST'!$G$22=0</t>
  </si>
  <si>
    <t>'9A Corp. &amp; Sec. Firms ST'!$C$27+'9A Corp. &amp; Sec. Firms ST'!$C$28+'9A Corp. &amp; Sec. Firms ST'!$C$29+'9A Corp. &amp; Sec. Firms ST'!$C$30='9A Corp. &amp; Sec. Firms ST'!$C$31</t>
  </si>
  <si>
    <t>'9A Corp. &amp; Sec. Firms ST'!$D$27+'9A Corp. &amp; Sec. Firms ST'!$D$28+'9A Corp. &amp; Sec. Firms ST'!$D$29+'9A Corp. &amp; Sec. Firms ST'!$D$30='9A Corp. &amp; Sec. Firms ST'!$D$31</t>
  </si>
  <si>
    <t>'9A Corp. &amp; Sec. Firms ST'!$H$26+'9A Corp. &amp; Sec. Firms ST'!$H$27+'9A Corp. &amp; Sec. Firms ST'!$H$28+'9A Corp. &amp; Sec. Firms ST'!$H$29+'9A Corp. &amp; Sec. Firms ST'!$H$30='9A Corp. &amp; Sec. Firms ST'!$H$31</t>
  </si>
  <si>
    <t>'9A Corp. &amp; Sec. Firms ST'!$J$26+'9A Corp. &amp; Sec. Firms ST'!$J$27+'9A Corp. &amp; Sec. Firms ST'!$J$28+'9A Corp. &amp; Sec. Firms ST'!$J$29+'9A Corp. &amp; Sec. Firms ST'!$J$30='9A Corp. &amp; Sec. Firms ST'!$J$31</t>
  </si>
  <si>
    <t>'9A Corp. &amp; Sec. Firms ST'!$L$26+'9A Corp. &amp; Sec. Firms ST'!$L$27+'9A Corp. &amp; Sec. Firms ST'!$L$28+'9A Corp. &amp; Sec. Firms ST'!$L$29+'9A Corp. &amp; Sec. Firms ST'!$L$30='9A Corp. &amp; Sec. Firms ST'!$L$31</t>
  </si>
  <si>
    <t>'9A Corp. &amp; Sec. Firms ST'!$F$26+'9A Corp. &amp; Sec. Firms ST'!$G$26+'9A Corp. &amp; Sec. Firms ST'!$H$26='9A Corp. &amp; Sec. Firms ST'!$J$26</t>
  </si>
  <si>
    <t>'9A Corp. &amp; Sec. Firms ST'!$D$27+'9A Corp. &amp; Sec. Firms ST'!$F$27+'9A Corp. &amp; Sec. Firms ST'!$G$27+'9A Corp. &amp; Sec. Firms ST'!$H$27='9A Corp. &amp; Sec. Firms ST'!$J$27</t>
  </si>
  <si>
    <t>'9A Corp. &amp; Sec. Firms ST'!$D$28+'9A Corp. &amp; Sec. Firms ST'!$F$28+'9A Corp. &amp; Sec. Firms ST'!$G$28+'9A Corp. &amp; Sec. Firms ST'!$H$28='9A Corp. &amp; Sec. Firms ST'!$J$28</t>
  </si>
  <si>
    <t>'9A Corp. &amp; Sec. Firms ST'!$D$29+'9A Corp. &amp; Sec. Firms ST'!$F$29+'9A Corp. &amp; Sec. Firms ST'!$G$29+'9A Corp. &amp; Sec. Firms ST'!$H$29='9A Corp. &amp; Sec. Firms ST'!$J$29</t>
  </si>
  <si>
    <t>'9A Corp. &amp; Sec. Firms ST'!$D$30+'9A Corp. &amp; Sec. Firms ST'!$F$30+'9A Corp. &amp; Sec. Firms ST'!$G$30+'9A Corp. &amp; Sec. Firms ST'!$H$30='9A Corp. &amp; Sec. Firms ST'!$J$30</t>
  </si>
  <si>
    <t>'9A Corp. &amp; Sec. Firms ST'!$J$26*0%='9A Corp. &amp; Sec. Firms ST'!$L$26</t>
  </si>
  <si>
    <t>'9A Corp. &amp; Sec. Firms ST'!$J$27*20%='9A Corp. &amp; Sec. Firms ST'!$L$27</t>
  </si>
  <si>
    <t>'9A Corp. &amp; Sec. Firms ST'!$J$28*50%='9A Corp. &amp; Sec. Firms ST'!$L$28</t>
  </si>
  <si>
    <t>'9A Corp. &amp; Sec. Firms ST'!$J$29*100%='9A Corp. &amp; Sec. Firms ST'!$L$29</t>
  </si>
  <si>
    <t>'9A Corp. &amp; Sec. Firms ST'!$J$30*150%='9A Corp. &amp; Sec. Firms ST'!$L$30</t>
  </si>
  <si>
    <t>'9A Corp. &amp; Sec. Firms ST'!$F$26+'9A Corp. &amp; Sec. Firms ST'!$F$27+'9A Corp. &amp; Sec. Firms ST'!$F$28+'9A Corp. &amp; Sec. Firms ST'!$F$29+'9A Corp. &amp; Sec. Firms ST'!$F$30=0</t>
  </si>
  <si>
    <t>'9A Corp. &amp; Sec. Firms ST'!$G$26+'9A Corp. &amp; Sec. Firms ST'!$G$27+'9A Corp. &amp; Sec. Firms ST'!$G$28+'9A Corp. &amp; Sec. Firms ST'!$G$29+'9A Corp. &amp; Sec. Firms ST'!$G$30=0</t>
  </si>
  <si>
    <t>'9A Corp. &amp; Sec. Firms ST'!$B$35+'9A Corp. &amp; Sec. Firms ST'!$B$36+'9A Corp. &amp; Sec. Firms ST'!$B$37+'9A Corp. &amp; Sec. Firms ST'!$B$38='9A Corp. &amp; Sec. Firms ST'!$B$39</t>
  </si>
  <si>
    <t>'9A Corp. &amp; Sec. Firms ST'!$C$35+'9A Corp. &amp; Sec. Firms ST'!$C$36+'9A Corp. &amp; Sec. Firms ST'!$C$37+'9A Corp. &amp; Sec. Firms ST'!$C$38='9A Corp. &amp; Sec. Firms ST'!$C$39</t>
  </si>
  <si>
    <t>'9A Corp. &amp; Sec. Firms ST'!$D$35+'9A Corp. &amp; Sec. Firms ST'!$D$36+'9A Corp. &amp; Sec. Firms ST'!$D$37+'9A Corp. &amp; Sec. Firms ST'!$D$38='9A Corp. &amp; Sec. Firms ST'!$D$39</t>
  </si>
  <si>
    <t>'9A Corp. &amp; Sec. Firms ST'!$H$34+'9A Corp. &amp; Sec. Firms ST'!$H$35+'9A Corp. &amp; Sec. Firms ST'!$H$36+'9A Corp. &amp; Sec. Firms ST'!$H$37+'9A Corp. &amp; Sec. Firms ST'!$H$38='9A Corp. &amp; Sec. Firms ST'!$H$39</t>
  </si>
  <si>
    <t>'9A Corp. &amp; Sec. Firms ST'!$J$34+'9A Corp. &amp; Sec. Firms ST'!$J$35+'9A Corp. &amp; Sec. Firms ST'!$J$36+'9A Corp. &amp; Sec. Firms ST'!$J$37+'9A Corp. &amp; Sec. Firms ST'!$J$38='9A Corp. &amp; Sec. Firms ST'!$J$39</t>
  </si>
  <si>
    <t>'9A Corp. &amp; Sec. Firms ST'!$L$34+'9A Corp. &amp; Sec. Firms ST'!$L$35+'9A Corp. &amp; Sec. Firms ST'!$L$36+'9A Corp. &amp; Sec. Firms ST'!$L$37+'9A Corp. &amp; Sec. Firms ST'!$L$38='9A Corp. &amp; Sec. Firms ST'!$L$39</t>
  </si>
  <si>
    <t>'9A Corp. &amp; Sec. Firms ST'!$F$34+'9A Corp. &amp; Sec. Firms ST'!$G$34+'9A Corp. &amp; Sec. Firms ST'!$H$34='9A Corp. &amp; Sec. Firms ST'!$J$34</t>
  </si>
  <si>
    <t>'9A Corp. &amp; Sec. Firms ST'!$D$35+'9A Corp. &amp; Sec. Firms ST'!$F$35+'9A Corp. &amp; Sec. Firms ST'!$G$35+'9A Corp. &amp; Sec. Firms ST'!$H$35='9A Corp. &amp; Sec. Firms ST'!$J$35</t>
  </si>
  <si>
    <t>'9A Corp. &amp; Sec. Firms ST'!$D$36+'9A Corp. &amp; Sec. Firms ST'!$F$36+'9A Corp. &amp; Sec. Firms ST'!$G$36+'9A Corp. &amp; Sec. Firms ST'!$H$36='9A Corp. &amp; Sec. Firms ST'!$J$36</t>
  </si>
  <si>
    <t>'9A Corp. &amp; Sec. Firms ST'!$D$37+'9A Corp. &amp; Sec. Firms ST'!$F$37+'9A Corp. &amp; Sec. Firms ST'!$G$37+'9A Corp. &amp; Sec. Firms ST'!$H$37='9A Corp. &amp; Sec. Firms ST'!$J$37</t>
  </si>
  <si>
    <t>'9A Corp. &amp; Sec. Firms ST'!$D$38+'9A Corp. &amp; Sec. Firms ST'!$F$38+'9A Corp. &amp; Sec. Firms ST'!$G$38+'9A Corp. &amp; Sec. Firms ST'!$H$38='9A Corp. &amp; Sec. Firms ST'!$J$38</t>
  </si>
  <si>
    <t>'9A Corp. &amp; Sec. Firms ST'!$J$34*0%='9A Corp. &amp; Sec. Firms ST'!$L$34</t>
  </si>
  <si>
    <t>'9A Corp. &amp; Sec. Firms ST'!$J$35*20%='9A Corp. &amp; Sec. Firms ST'!$L$35</t>
  </si>
  <si>
    <t>'9A Corp. &amp; Sec. Firms ST'!$J$36*50%='9A Corp. &amp; Sec. Firms ST'!$L$36</t>
  </si>
  <si>
    <t>'9A Corp. &amp; Sec. Firms ST'!$J$37*100%='9A Corp. &amp; Sec. Firms ST'!$L$37</t>
  </si>
  <si>
    <t>'9A Corp. &amp; Sec. Firms ST'!$J$38*150%='9A Corp. &amp; Sec. Firms ST'!$L$38</t>
  </si>
  <si>
    <t>'9A Corp. &amp; Sec. Firms ST'!$F$34+'9A Corp. &amp; Sec. Firms ST'!$F$35+'9A Corp. &amp; Sec. Firms ST'!$F$36+'9A Corp. &amp; Sec. Firms ST'!$F$37+'9A Corp. &amp; Sec. Firms ST'!$F$38=0</t>
  </si>
  <si>
    <t>'9A Corp. &amp; Sec. Firms ST'!$G$34+'9A Corp. &amp; Sec. Firms ST'!$G$35+'9A Corp. &amp; Sec. Firms ST'!$G$36+'9A Corp. &amp; Sec. Firms ST'!$G$37+'9A Corp. &amp; Sec. Firms ST'!$G$38=0</t>
  </si>
  <si>
    <t>'9A Corp. &amp; Sec. Firms ST'!$B$43+'9A Corp. &amp; Sec. Firms ST'!$B$44+'9A Corp. &amp; Sec. Firms ST'!$B$45+'9A Corp. &amp; Sec. Firms ST'!$B$46='9A Corp. &amp; Sec. Firms ST'!$B$47</t>
  </si>
  <si>
    <t>'9A Corp. &amp; Sec. Firms ST'!$C$43+'9A Corp. &amp; Sec. Firms ST'!$C$44+'9A Corp. &amp; Sec. Firms ST'!$C$45+'9A Corp. &amp; Sec. Firms ST'!$C$46='9A Corp. &amp; Sec. Firms ST'!$C$47</t>
  </si>
  <si>
    <t>'9A Corp. &amp; Sec. Firms ST'!$D$43+'9A Corp. &amp; Sec. Firms ST'!$D$44+'9A Corp. &amp; Sec. Firms ST'!$D$45+'9A Corp. &amp; Sec. Firms ST'!$D$46='9A Corp. &amp; Sec. Firms ST'!$D$47</t>
  </si>
  <si>
    <t>'9A Corp. &amp; Sec. Firms ST'!$H$42+'9A Corp. &amp; Sec. Firms ST'!$H$43+'9A Corp. &amp; Sec. Firms ST'!$H$44+'9A Corp. &amp; Sec. Firms ST'!$H$45+'9A Corp. &amp; Sec. Firms ST'!$H$46='9A Corp. &amp; Sec. Firms ST'!$H$47</t>
  </si>
  <si>
    <t>'9A Corp. &amp; Sec. Firms ST'!$J$42+'9A Corp. &amp; Sec. Firms ST'!$J$43+'9A Corp. &amp; Sec. Firms ST'!$J$44+'9A Corp. &amp; Sec. Firms ST'!$J$45+'9A Corp. &amp; Sec. Firms ST'!$J$46='9A Corp. &amp; Sec. Firms ST'!$J$47</t>
  </si>
  <si>
    <t>'9A Corp. &amp; Sec. Firms ST'!$L$42+'9A Corp. &amp; Sec. Firms ST'!$L$43+'9A Corp. &amp; Sec. Firms ST'!$L$44+'9A Corp. &amp; Sec. Firms ST'!$L$45+'9A Corp. &amp; Sec. Firms ST'!$L$46='9A Corp. &amp; Sec. Firms ST'!$L$47</t>
  </si>
  <si>
    <t>'9A Corp. &amp; Sec. Firms ST'!$F$42+'9A Corp. &amp; Sec. Firms ST'!$G$42+'9A Corp. &amp; Sec. Firms ST'!$H$42='9A Corp. &amp; Sec. Firms ST'!$J$42</t>
  </si>
  <si>
    <t>'9A Corp. &amp; Sec. Firms ST'!$D$43+'9A Corp. &amp; Sec. Firms ST'!$F$43+'9A Corp. &amp; Sec. Firms ST'!$G$43+'9A Corp. &amp; Sec. Firms ST'!$H$43='9A Corp. &amp; Sec. Firms ST'!$J$43</t>
  </si>
  <si>
    <t>'9A Corp. &amp; Sec. Firms ST'!$D$44+'9A Corp. &amp; Sec. Firms ST'!$F$44+'9A Corp. &amp; Sec. Firms ST'!$G$44+'9A Corp. &amp; Sec. Firms ST'!$H$44='9A Corp. &amp; Sec. Firms ST'!$J$44</t>
  </si>
  <si>
    <t>'9A Corp. &amp; Sec. Firms ST'!$D$45+'9A Corp. &amp; Sec. Firms ST'!$F$45+'9A Corp. &amp; Sec. Firms ST'!$G$45+'9A Corp. &amp; Sec. Firms ST'!$H$45='9A Corp. &amp; Sec. Firms ST'!$J$45</t>
  </si>
  <si>
    <t>'9A Corp. &amp; Sec. Firms ST'!$D$46+'9A Corp. &amp; Sec. Firms ST'!$F$46+'9A Corp. &amp; Sec. Firms ST'!$G$46+'9A Corp. &amp; Sec. Firms ST'!$H$46='9A Corp. &amp; Sec. Firms ST'!$J$46</t>
  </si>
  <si>
    <t>'9A Corp. &amp; Sec. Firms ST'!$J$42*0%='9A Corp. &amp; Sec. Firms ST'!$L$42</t>
  </si>
  <si>
    <t>'9A Corp. &amp; Sec. Firms ST'!$J$43*20%='9A Corp. &amp; Sec. Firms ST'!$L$43</t>
  </si>
  <si>
    <t>'9A Corp. &amp; Sec. Firms ST'!$J$44*50%='9A Corp. &amp; Sec. Firms ST'!$L$44</t>
  </si>
  <si>
    <t>'9A Corp. &amp; Sec. Firms ST'!$J$45*100%='9A Corp. &amp; Sec. Firms ST'!$L$45</t>
  </si>
  <si>
    <t>'9A Corp. &amp; Sec. Firms ST'!$J$46*150%='9A Corp. &amp; Sec. Firms ST'!$L$46</t>
  </si>
  <si>
    <t>'9A Corp. &amp; Sec. Firms ST'!$F$42+'9A Corp. &amp; Sec. Firms ST'!$F$43+'9A Corp. &amp; Sec. Firms ST'!$F$44+'9A Corp. &amp; Sec. Firms ST'!$F$45+'9A Corp. &amp; Sec. Firms ST'!$F$46=0</t>
  </si>
  <si>
    <t>'9A Corp. &amp; Sec. Firms ST'!$G$42+'9A Corp. &amp; Sec. Firms ST'!$G$43+'9A Corp. &amp; Sec. Firms ST'!$G$44+'9A Corp. &amp; Sec. Firms ST'!$G$45+'9A Corp. &amp; Sec. Firms ST'!$G$46=0</t>
  </si>
  <si>
    <t>'9A Corp. &amp; Sec. Firms ST'!$C$15+'9A Corp. &amp; Sec. Firms ST'!$C$23+'9A Corp. &amp; Sec. Firms ST'!$C$31+'9A Corp. &amp; Sec. Firms ST'!$C$39+'9A Corp. &amp; Sec. Firms ST'!$C$47='9A Corp. &amp; Sec. Firms ST'!$C$49</t>
  </si>
  <si>
    <t>'9A Corp. &amp; Sec. Firms ST'!$D$15+'9A Corp. &amp; Sec. Firms ST'!$D$23+'9A Corp. &amp; Sec. Firms ST'!$D$31+'9A Corp. &amp; Sec. Firms ST'!$D$39+'9A Corp. &amp; Sec. Firms ST'!$D$47='9A Corp. &amp; Sec. Firms ST'!$D$49</t>
  </si>
  <si>
    <t>'9A Corp. &amp; Sec. Firms ST'!$L$15+'9A Corp. &amp; Sec. Firms ST'!$L$23+'9A Corp. &amp; Sec. Firms ST'!$L$31+'9A Corp. &amp; Sec. Firms ST'!$L$39+'9A Corp. &amp; Sec. Firms ST'!$L$47='9A Corp. &amp; Sec. Firms ST'!$L$49</t>
  </si>
  <si>
    <t>'10 Commercial Real Estate'!$C$11+'10 Commercial Real Estate'!$C$12+'10 Commercial Real Estate'!$C$13='10 Commercial Real Estate'!$C$14</t>
  </si>
  <si>
    <t>'10 Commercial Real Estate'!$D$11+'10 Commercial Real Estate'!$D$12+'10 Commercial Real Estate'!$D$13='10 Commercial Real Estate'!$D$14</t>
  </si>
  <si>
    <t>'10 Commercial Real Estate'!$H$10+'10 Commercial Real Estate'!$H$11+'10 Commercial Real Estate'!$H$12+'10 Commercial Real Estate'!$H$13='10 Commercial Real Estate'!$H$14</t>
  </si>
  <si>
    <t>'10 Commercial Real Estate'!$J$10+'10 Commercial Real Estate'!$J$11+'10 Commercial Real Estate'!$J$12+'10 Commercial Real Estate'!$J$13='10 Commercial Real Estate'!$J$14</t>
  </si>
  <si>
    <t>'10 Commercial Real Estate'!$L$10+'10 Commercial Real Estate'!$L$11+'10 Commercial Real Estate'!$L$12+'10 Commercial Real Estate'!$L$13='10 Commercial Real Estate'!$L$14</t>
  </si>
  <si>
    <t>'10 Commercial Real Estate'!$F$10+'10 Commercial Real Estate'!$G$10+'10 Commercial Real Estate'!$H$10='10 Commercial Real Estate'!$J$10</t>
  </si>
  <si>
    <t>'10 Commercial Real Estate'!$D$11+'10 Commercial Real Estate'!$F$11+'10 Commercial Real Estate'!$G$11+'10 Commercial Real Estate'!$H$11='10 Commercial Real Estate'!$J$11</t>
  </si>
  <si>
    <t>'10 Commercial Real Estate'!$D$12+'10 Commercial Real Estate'!$F$12+'10 Commercial Real Estate'!$G$12+'10 Commercial Real Estate'!$H$12='10 Commercial Real Estate'!$J$12</t>
  </si>
  <si>
    <t>'10 Commercial Real Estate'!$D$13+'10 Commercial Real Estate'!$F$13+'10 Commercial Real Estate'!$G$13+'10 Commercial Real Estate'!$H$13='10 Commercial Real Estate'!$J$13</t>
  </si>
  <si>
    <t>'10 Commercial Real Estate'!$J$10*0%='10 Commercial Real Estate'!$L$10</t>
  </si>
  <si>
    <t>'10 Commercial Real Estate'!$J$11*50%='10 Commercial Real Estate'!$L$11</t>
  </si>
  <si>
    <t>'10 Commercial Real Estate'!$J$12*100%='10 Commercial Real Estate'!$L$12</t>
  </si>
  <si>
    <t>'10 Commercial Real Estate'!$J$13*150%='10 Commercial Real Estate'!$L$13</t>
  </si>
  <si>
    <t>'10 Commercial Real Estate'!$F$10+'10 Commercial Real Estate'!$F$11+'10 Commercial Real Estate'!$F$12+'10 Commercial Real Estate'!$F$13=0</t>
  </si>
  <si>
    <t>'10 Commercial Real Estate'!$G$10+'10 Commercial Real Estate'!$G$11+'10 Commercial Real Estate'!$G$12+'10 Commercial Real Estate'!$G$13=0</t>
  </si>
  <si>
    <t>'10 Commercial Real Estate'!$B$18+'10 Commercial Real Estate'!$B$19+'10 Commercial Real Estate'!$B$20='10 Commercial Real Estate'!$B$21</t>
  </si>
  <si>
    <t>'10 Commercial Real Estate'!$C$18+'10 Commercial Real Estate'!$C$19+'10 Commercial Real Estate'!$C$20='10 Commercial Real Estate'!$C$21</t>
  </si>
  <si>
    <t>'10 Commercial Real Estate'!$D$18+'10 Commercial Real Estate'!$D$19+'10 Commercial Real Estate'!$D$20='10 Commercial Real Estate'!$D$21</t>
  </si>
  <si>
    <t>'10 Commercial Real Estate'!$H$17+'10 Commercial Real Estate'!$H$18+'10 Commercial Real Estate'!$H$19+'10 Commercial Real Estate'!$H$20='10 Commercial Real Estate'!$H$21</t>
  </si>
  <si>
    <t>'10 Commercial Real Estate'!$J$17+'10 Commercial Real Estate'!$J$18+'10 Commercial Real Estate'!$J$19+'10 Commercial Real Estate'!$J$20='10 Commercial Real Estate'!$J$21</t>
  </si>
  <si>
    <t>'10 Commercial Real Estate'!$L$17+'10 Commercial Real Estate'!$L$18+'10 Commercial Real Estate'!$L$19+'10 Commercial Real Estate'!$L$20='10 Commercial Real Estate'!$L$21</t>
  </si>
  <si>
    <t>'10 Commercial Real Estate'!$F$17+'10 Commercial Real Estate'!$G$17+'10 Commercial Real Estate'!$H$17='10 Commercial Real Estate'!$J$17</t>
  </si>
  <si>
    <t>'10 Commercial Real Estate'!$D$18+'10 Commercial Real Estate'!$F$18+'10 Commercial Real Estate'!$G$18+'10 Commercial Real Estate'!$H$18='10 Commercial Real Estate'!$J$18</t>
  </si>
  <si>
    <t>'10 Commercial Real Estate'!$D$19+'10 Commercial Real Estate'!$F$19+'10 Commercial Real Estate'!$G$19+'10 Commercial Real Estate'!$H$19='10 Commercial Real Estate'!$J$19</t>
  </si>
  <si>
    <t>'10 Commercial Real Estate'!$D$20+'10 Commercial Real Estate'!$F$20+'10 Commercial Real Estate'!$G$20+'10 Commercial Real Estate'!$H$20='10 Commercial Real Estate'!$J$20</t>
  </si>
  <si>
    <t>'10 Commercial Real Estate'!$J$17*0%='10 Commercial Real Estate'!$L$17</t>
  </si>
  <si>
    <t>'10 Commercial Real Estate'!$J$18*50%='10 Commercial Real Estate'!$L$18</t>
  </si>
  <si>
    <t>'10 Commercial Real Estate'!$J$19*100%='10 Commercial Real Estate'!$L$19</t>
  </si>
  <si>
    <t>'10 Commercial Real Estate'!$J$20*150%='10 Commercial Real Estate'!$L$20</t>
  </si>
  <si>
    <t>'10 Commercial Real Estate'!$F$17+'10 Commercial Real Estate'!$F$18+'10 Commercial Real Estate'!$F$19+'10 Commercial Real Estate'!$F$20=0</t>
  </si>
  <si>
    <t>'10 Commercial Real Estate'!$G$17+'10 Commercial Real Estate'!$G$18+'10 Commercial Real Estate'!$G$19+'10 Commercial Real Estate'!$G$20=0</t>
  </si>
  <si>
    <t>'10 Commercial Real Estate'!$B$26+'10 Commercial Real Estate'!$B$27+'10 Commercial Real Estate'!$B$28='10 Commercial Real Estate'!$B$29</t>
  </si>
  <si>
    <t>'10 Commercial Real Estate'!$C$26+'10 Commercial Real Estate'!$C$27+'10 Commercial Real Estate'!$C$28='10 Commercial Real Estate'!$C$29</t>
  </si>
  <si>
    <t>'10 Commercial Real Estate'!$D$26+'10 Commercial Real Estate'!$D$27+'10 Commercial Real Estate'!$D$28='10 Commercial Real Estate'!$D$29</t>
  </si>
  <si>
    <t>'10 Commercial Real Estate'!$H$25+'10 Commercial Real Estate'!$H$26+'10 Commercial Real Estate'!$H$27+'10 Commercial Real Estate'!$H$28='10 Commercial Real Estate'!$H$29</t>
  </si>
  <si>
    <t>'10 Commercial Real Estate'!$J$25+'10 Commercial Real Estate'!$J$26+'10 Commercial Real Estate'!$J$27+'10 Commercial Real Estate'!$J$28='10 Commercial Real Estate'!$J$29</t>
  </si>
  <si>
    <t>'10 Commercial Real Estate'!$L$25+'10 Commercial Real Estate'!$L$26+'10 Commercial Real Estate'!$L$27+'10 Commercial Real Estate'!$L$28='10 Commercial Real Estate'!$L$29</t>
  </si>
  <si>
    <t>'10 Commercial Real Estate'!$F$25+'10 Commercial Real Estate'!$G$25+'10 Commercial Real Estate'!$H$25='10 Commercial Real Estate'!$J$25</t>
  </si>
  <si>
    <t>'10 Commercial Real Estate'!$D$26+'10 Commercial Real Estate'!$F$26+'10 Commercial Real Estate'!$G$26+'10 Commercial Real Estate'!$H$26='10 Commercial Real Estate'!$J$26</t>
  </si>
  <si>
    <t>'10 Commercial Real Estate'!$D$27+'10 Commercial Real Estate'!$F$27+'10 Commercial Real Estate'!$G$27+'10 Commercial Real Estate'!$H$27='10 Commercial Real Estate'!$J$27</t>
  </si>
  <si>
    <t>'10 Commercial Real Estate'!$D$28+'10 Commercial Real Estate'!$F$28+'10 Commercial Real Estate'!$G$28+'10 Commercial Real Estate'!$H$28='10 Commercial Real Estate'!$J$28</t>
  </si>
  <si>
    <t>'10 Commercial Real Estate'!$J$25*0%='10 Commercial Real Estate'!$L$25</t>
  </si>
  <si>
    <t>'10 Commercial Real Estate'!$J$26*50%='10 Commercial Real Estate'!$L$26</t>
  </si>
  <si>
    <t>'10 Commercial Real Estate'!$J$27*100%='10 Commercial Real Estate'!$L$27</t>
  </si>
  <si>
    <t>'10 Commercial Real Estate'!$J$28*150%='10 Commercial Real Estate'!$L$28</t>
  </si>
  <si>
    <t>'10 Commercial Real Estate'!$F$25+'10 Commercial Real Estate'!$F$26+'10 Commercial Real Estate'!$F$27+'10 Commercial Real Estate'!$F$28=0</t>
  </si>
  <si>
    <t>'10 Commercial Real Estate'!$G$25+'10 Commercial Real Estate'!$G$26+'10 Commercial Real Estate'!$G$27+'10 Commercial Real Estate'!$G$28=0</t>
  </si>
  <si>
    <t>'10 Commercial Real Estate'!$C$14+'10 Commercial Real Estate'!$C$21+'10 Commercial Real Estate'!$C$29='10 Commercial Real Estate'!$C$31</t>
  </si>
  <si>
    <t>'10 Commercial Real Estate'!$D$14+'10 Commercial Real Estate'!$D$21+'10 Commercial Real Estate'!$D$29='10 Commercial Real Estate'!$D$31</t>
  </si>
  <si>
    <t>'10 Commercial Real Estate'!$L$14+'10 Commercial Real Estate'!$L$21+'10 Commercial Real Estate'!$L$29='10 Commercial Real Estate'!$L$31</t>
  </si>
  <si>
    <t>'12 Other Retail'!$C$11+'12 Other Retail'!$C$12+'12 Other Retail'!$C$13+'12 Other Retail'!$C$14='12 Other Retail'!$C$15</t>
  </si>
  <si>
    <t>'12 Other Retail'!$D$11+'12 Other Retail'!$D$12+'12 Other Retail'!$D$13+'12 Other Retail'!$D$14='12 Other Retail'!$D$15</t>
  </si>
  <si>
    <t>'12 Other Retail'!$H$10+'12 Other Retail'!$H$11+'12 Other Retail'!$H$12+'12 Other Retail'!$H$13+'12 Other Retail'!$H$14='12 Other Retail'!$H$15</t>
  </si>
  <si>
    <t>'12 Other Retail'!$J$10+'12 Other Retail'!$J$11+'12 Other Retail'!$J$12+'12 Other Retail'!$J$13+'12 Other Retail'!$J$14='12 Other Retail'!$J$15</t>
  </si>
  <si>
    <t>'12 Other Retail'!$L$10+'12 Other Retail'!$L$11+'12 Other Retail'!$L$12+'12 Other Retail'!$L$13+'12 Other Retail'!$L$14='12 Other Retail'!$L$15</t>
  </si>
  <si>
    <t>'12 Other Retail'!$F$10+'12 Other Retail'!$G$10+'12 Other Retail'!$H$10='12 Other Retail'!$J$10</t>
  </si>
  <si>
    <t>'12 Other Retail'!$D$11+'12 Other Retail'!$F$11+'12 Other Retail'!$G$11+'12 Other Retail'!$H$11='12 Other Retail'!$J$11</t>
  </si>
  <si>
    <t>'12 Other Retail'!$D$12+'12 Other Retail'!$F$12+'12 Other Retail'!$G$12+'12 Other Retail'!$H$12='12 Other Retail'!$J$12</t>
  </si>
  <si>
    <t>'12 Other Retail'!$D$13+'12 Other Retail'!$F$13+'12 Other Retail'!$G$13+'12 Other Retail'!$H$13='12 Other Retail'!$J$13</t>
  </si>
  <si>
    <t>'12 Other Retail'!$D$14+'12 Other Retail'!$F$14+'12 Other Retail'!$G$14+'12 Other Retail'!$H$14='12 Other Retail'!$J$14</t>
  </si>
  <si>
    <t>'12 Other Retail'!$J$10*0%='12 Other Retail'!$L$10</t>
  </si>
  <si>
    <t>'12 Other Retail'!$J$11*50%='12 Other Retail'!$L$11</t>
  </si>
  <si>
    <t>'12 Other Retail'!$J$12*75%='12 Other Retail'!$L$12</t>
  </si>
  <si>
    <t>'12 Other Retail'!$J$13*100%='12 Other Retail'!$L$13</t>
  </si>
  <si>
    <t>'12 Other Retail'!$J$14*150%='12 Other Retail'!$L$14</t>
  </si>
  <si>
    <t>'12 Other Retail'!$F$10+'12 Other Retail'!$F$11+'12 Other Retail'!$F$12+'12 Other Retail'!$F$13+'12 Other Retail'!$F$14=0</t>
  </si>
  <si>
    <t>'12 Other Retail'!$G$10+'12 Other Retail'!$G$11+'12 Other Retail'!$G$12+'12 Other Retail'!$G$13+'12 Other Retail'!$G$14=0</t>
  </si>
  <si>
    <t>'12 Other Retail'!$B$19+'12 Other Retail'!$B$20+'12 Other Retail'!$B$21+'12 Other Retail'!$B$22='12 Other Retail'!$B$23</t>
  </si>
  <si>
    <t>'12 Other Retail'!$C$19+'12 Other Retail'!$C$20+'12 Other Retail'!$C$21+'12 Other Retail'!$C$22='12 Other Retail'!$C$23</t>
  </si>
  <si>
    <t>'12 Other Retail'!$D$19+'12 Other Retail'!$D$20+'12 Other Retail'!$D$21+'12 Other Retail'!$D$22='12 Other Retail'!$D$23</t>
  </si>
  <si>
    <t>'12 Other Retail'!$H$18+'12 Other Retail'!$H$19+'12 Other Retail'!$H$20+'12 Other Retail'!$H$21+'12 Other Retail'!$H$22='12 Other Retail'!$H$23</t>
  </si>
  <si>
    <t>'12 Other Retail'!$J$18+'12 Other Retail'!$J$19+'12 Other Retail'!$J$20+'12 Other Retail'!$J$21+'12 Other Retail'!$J$22='12 Other Retail'!$J$23</t>
  </si>
  <si>
    <t>'12 Other Retail'!$L$18+'12 Other Retail'!$L$19+'12 Other Retail'!$L$20+'12 Other Retail'!$L$21+'12 Other Retail'!$L$22='12 Other Retail'!$L$23</t>
  </si>
  <si>
    <t>'12 Other Retail'!$F$18+'12 Other Retail'!$G$18+'12 Other Retail'!$H$18='12 Other Retail'!$J$18</t>
  </si>
  <si>
    <t>'12 Other Retail'!$D$19+'12 Other Retail'!$F$19+'12 Other Retail'!$G$19+'12 Other Retail'!$H$19='12 Other Retail'!$J$19</t>
  </si>
  <si>
    <t>'12 Other Retail'!$D$20+'12 Other Retail'!$F$20+'12 Other Retail'!$G$20+'12 Other Retail'!$H$20='12 Other Retail'!$J$20</t>
  </si>
  <si>
    <t>'12 Other Retail'!$D$21+'12 Other Retail'!$F$21+'12 Other Retail'!$G$21+'12 Other Retail'!$H$21='12 Other Retail'!$J$21</t>
  </si>
  <si>
    <t>'12 Other Retail'!$D$22+'12 Other Retail'!$F$22+'12 Other Retail'!$G$22+'12 Other Retail'!$H$22='12 Other Retail'!$J$22</t>
  </si>
  <si>
    <t>'12 Other Retail'!$J$18*0%='12 Other Retail'!$L$18</t>
  </si>
  <si>
    <t>'12 Other Retail'!$J$19*50%='12 Other Retail'!$L$19</t>
  </si>
  <si>
    <t>'12 Other Retail'!$J$20*75%='12 Other Retail'!$L$20</t>
  </si>
  <si>
    <t>'12 Other Retail'!$J$21*100%='12 Other Retail'!$L$21</t>
  </si>
  <si>
    <t>'12 Other Retail'!$J$22*150%='12 Other Retail'!$L$22</t>
  </si>
  <si>
    <t>'12 Other Retail'!$F$18+'12 Other Retail'!$F$19+'12 Other Retail'!$F$20+'12 Other Retail'!$F$21+'12 Other Retail'!$F$22=0</t>
  </si>
  <si>
    <t>'12 Other Retail'!$G$18+'12 Other Retail'!$G$19+'12 Other Retail'!$G$20+'12 Other Retail'!$G$21+'12 Other Retail'!$G$22=0</t>
  </si>
  <si>
    <t>'12 Other Retail'!$B$27+'12 Other Retail'!$B$28+'12 Other Retail'!$B$29+'12 Other Retail'!$B$30='12 Other Retail'!$B$31</t>
  </si>
  <si>
    <t>'12 Other Retail'!$C$27+'12 Other Retail'!$C$28+'12 Other Retail'!$C$29+'12 Other Retail'!$C$30='12 Other Retail'!$C$31</t>
  </si>
  <si>
    <t>'12 Other Retail'!$D$27+'12 Other Retail'!$D$28+'12 Other Retail'!$D$29+'12 Other Retail'!$D$30='12 Other Retail'!$D$31</t>
  </si>
  <si>
    <t>'12 Other Retail'!$H$26+'12 Other Retail'!$H$27+'12 Other Retail'!$H$28+'12 Other Retail'!$H$29+'12 Other Retail'!$H$30='12 Other Retail'!$H$31</t>
  </si>
  <si>
    <t>'12 Other Retail'!$J$26+'12 Other Retail'!$J$27+'12 Other Retail'!$J$28+'12 Other Retail'!$J$29+'12 Other Retail'!$J$30='12 Other Retail'!$J$31</t>
  </si>
  <si>
    <t>'12 Other Retail'!$L$26+'12 Other Retail'!$L$27+'12 Other Retail'!$L$28+'12 Other Retail'!$L$29+'12 Other Retail'!$L$30='12 Other Retail'!$L$31</t>
  </si>
  <si>
    <t>'12 Other Retail'!$F$26+'12 Other Retail'!$G$26+'12 Other Retail'!$H$26='12 Other Retail'!$J$26</t>
  </si>
  <si>
    <t>'12 Other Retail'!$D$27+'12 Other Retail'!$F$27+'12 Other Retail'!$G$27+'12 Other Retail'!$H$27='12 Other Retail'!$J$27</t>
  </si>
  <si>
    <t>'12 Other Retail'!$D$28+'12 Other Retail'!$F$28+'12 Other Retail'!$G$28+'12 Other Retail'!$H$28='12 Other Retail'!$J$28</t>
  </si>
  <si>
    <t>'12 Other Retail'!$D$29+'12 Other Retail'!$F$29+'12 Other Retail'!$G$29+'12 Other Retail'!$H$29='12 Other Retail'!$J$29</t>
  </si>
  <si>
    <t>'12 Other Retail'!$D$30+'12 Other Retail'!$F$30+'12 Other Retail'!$G$30+'12 Other Retail'!$H$30='12 Other Retail'!$J$30</t>
  </si>
  <si>
    <t>'12 Other Retail'!$J$26*0%='12 Other Retail'!$L$26</t>
  </si>
  <si>
    <t>'12 Other Retail'!$J$27*50%='12 Other Retail'!$L$27</t>
  </si>
  <si>
    <t>'12 Other Retail'!$J$28*75%='12 Other Retail'!$L$28</t>
  </si>
  <si>
    <t>'12 Other Retail'!$J$29*100%='12 Other Retail'!$L$29</t>
  </si>
  <si>
    <t>'12 Other Retail'!$J$30*150%='12 Other Retail'!$L$30</t>
  </si>
  <si>
    <t>'12 Other Retail'!$F$26+'12 Other Retail'!$F$27+'12 Other Retail'!$F$28+'12 Other Retail'!$F$29+'12 Other Retail'!$F$30=0</t>
  </si>
  <si>
    <t>'12 Other Retail'!$G$26+'12 Other Retail'!$G$27+'12 Other Retail'!$G$28+'12 Other Retail'!$G$29+'12 Other Retail'!$G$30=0</t>
  </si>
  <si>
    <t>'12 Other Retail'!$C$15+'12 Other Retail'!$C$23+'12 Other Retail'!$C$31='12 Other Retail'!$C$33</t>
  </si>
  <si>
    <t>'12 Other Retail'!$D$15+'12 Other Retail'!$D$23+'12 Other Retail'!$D$31='12 Other Retail'!$D$33</t>
  </si>
  <si>
    <t>'12 Other Retail'!$L$15+'12 Other Retail'!$L$23+'12 Other Retail'!$L$31='12 Other Retail'!$L$33</t>
  </si>
  <si>
    <t>'13 SBE Other Retail'!$C$11+'13 SBE Other Retail'!$C$12+'13 SBE Other Retail'!$C$13+'13 SBE Other Retail'!$C$14='13 SBE Other Retail'!$C$15</t>
  </si>
  <si>
    <t>'13 SBE Other Retail'!$D$11+'13 SBE Other Retail'!$D$12+'13 SBE Other Retail'!$D$13+'13 SBE Other Retail'!$D$14='13 SBE Other Retail'!$D$15</t>
  </si>
  <si>
    <t>'13 SBE Other Retail'!$H$10+'13 SBE Other Retail'!$H$11+'13 SBE Other Retail'!$H$12+'13 SBE Other Retail'!$H$13+'13 SBE Other Retail'!$H$14='13 SBE Other Retail'!$H$15</t>
  </si>
  <si>
    <t>'13 SBE Other Retail'!$J$10+'13 SBE Other Retail'!$J$11+'13 SBE Other Retail'!$J$12+'13 SBE Other Retail'!$J$13+'13 SBE Other Retail'!$J$14='13 SBE Other Retail'!$J$15</t>
  </si>
  <si>
    <t>'13 SBE Other Retail'!$L$10+'13 SBE Other Retail'!$L$11+'13 SBE Other Retail'!$L$12+'13 SBE Other Retail'!$L$13+'13 SBE Other Retail'!$L$14='13 SBE Other Retail'!$L$15</t>
  </si>
  <si>
    <t>'13 SBE Other Retail'!$F$10+'13 SBE Other Retail'!$G$10+'13 SBE Other Retail'!$H$10='13 SBE Other Retail'!$J$10</t>
  </si>
  <si>
    <t>'13 SBE Other Retail'!$D$11+'13 SBE Other Retail'!$F$11+'13 SBE Other Retail'!$G$11+'13 SBE Other Retail'!$H$11='13 SBE Other Retail'!$J$11</t>
  </si>
  <si>
    <t>'13 SBE Other Retail'!$D$12+'13 SBE Other Retail'!$F$12+'13 SBE Other Retail'!$G$12+'13 SBE Other Retail'!$H$12='13 SBE Other Retail'!$J$12</t>
  </si>
  <si>
    <t>'13 SBE Other Retail'!$D$13+'13 SBE Other Retail'!$F$13+'13 SBE Other Retail'!$G$13+'13 SBE Other Retail'!$H$13='13 SBE Other Retail'!$J$13</t>
  </si>
  <si>
    <t>'13 SBE Other Retail'!$D$14+'13 SBE Other Retail'!$F$14+'13 SBE Other Retail'!$G$14+'13 SBE Other Retail'!$H$14='13 SBE Other Retail'!$J$14</t>
  </si>
  <si>
    <t>'13 SBE Other Retail'!$J$10*0%='13 SBE Other Retail'!$L$10</t>
  </si>
  <si>
    <t>'13 SBE Other Retail'!$J$11*50%='13 SBE Other Retail'!$L$11</t>
  </si>
  <si>
    <t>'13 SBE Other Retail'!$J$12*75%='13 SBE Other Retail'!$L$12</t>
  </si>
  <si>
    <t>'13 SBE Other Retail'!$J$13*100%='13 SBE Other Retail'!$L$13</t>
  </si>
  <si>
    <t>'13 SBE Other Retail'!$J$14*150%='13 SBE Other Retail'!$L$14</t>
  </si>
  <si>
    <t>'13 SBE Other Retail'!$F$10+'13 SBE Other Retail'!$F$11+'13 SBE Other Retail'!$F$12+'13 SBE Other Retail'!$F$13+'13 SBE Other Retail'!$F$14=0</t>
  </si>
  <si>
    <t>'13 SBE Other Retail'!$G$10+'13 SBE Other Retail'!$G$11+'13 SBE Other Retail'!$G$12+'13 SBE Other Retail'!$G$13+'13 SBE Other Retail'!$G$14=0</t>
  </si>
  <si>
    <t>'13 SBE Other Retail'!$B$19+'13 SBE Other Retail'!$B$20+'13 SBE Other Retail'!$B$21+'13 SBE Other Retail'!$B$22='13 SBE Other Retail'!$B$23</t>
  </si>
  <si>
    <t>'13 SBE Other Retail'!$C$19+'13 SBE Other Retail'!$C$20+'13 SBE Other Retail'!$C$21+'13 SBE Other Retail'!$C$22='13 SBE Other Retail'!$C$23</t>
  </si>
  <si>
    <t>'13 SBE Other Retail'!$D$19+'13 SBE Other Retail'!$D$20+'13 SBE Other Retail'!$D$21+'13 SBE Other Retail'!$D$22='13 SBE Other Retail'!$D$23</t>
  </si>
  <si>
    <t>'13 SBE Other Retail'!$H$18+'13 SBE Other Retail'!$H$19+'13 SBE Other Retail'!$H$20+'13 SBE Other Retail'!$H$21+'13 SBE Other Retail'!$H$22='13 SBE Other Retail'!$H$23</t>
  </si>
  <si>
    <t>'13 SBE Other Retail'!$J$18+'13 SBE Other Retail'!$J$19+'13 SBE Other Retail'!$J$20+'13 SBE Other Retail'!$J$21+'13 SBE Other Retail'!$J$22='13 SBE Other Retail'!$J$23</t>
  </si>
  <si>
    <t>'13 SBE Other Retail'!$L$18+'13 SBE Other Retail'!$L$19+'13 SBE Other Retail'!$L$20+'13 SBE Other Retail'!$L$21+'13 SBE Other Retail'!$L$22='13 SBE Other Retail'!$L$23</t>
  </si>
  <si>
    <t>'13 SBE Other Retail'!$F$18+'13 SBE Other Retail'!$G$18+'13 SBE Other Retail'!$H$18='13 SBE Other Retail'!$J$18</t>
  </si>
  <si>
    <t>'13 SBE Other Retail'!$D$19+'13 SBE Other Retail'!$F$19+'13 SBE Other Retail'!$G$19+'13 SBE Other Retail'!$H$19='13 SBE Other Retail'!$J$19</t>
  </si>
  <si>
    <t>'13 SBE Other Retail'!$D$20+'13 SBE Other Retail'!$F$20+'13 SBE Other Retail'!$G$20+'13 SBE Other Retail'!$H$20='13 SBE Other Retail'!$J$20</t>
  </si>
  <si>
    <t>'13 SBE Other Retail'!$D$21+'13 SBE Other Retail'!$F$21+'13 SBE Other Retail'!$G$21+'13 SBE Other Retail'!$H$21='13 SBE Other Retail'!$J$21</t>
  </si>
  <si>
    <t>'13 SBE Other Retail'!$D$22+'13 SBE Other Retail'!$F$22+'13 SBE Other Retail'!$G$22+'13 SBE Other Retail'!$H$22='13 SBE Other Retail'!$J$22</t>
  </si>
  <si>
    <t>'13 SBE Other Retail'!$J$18*0%='13 SBE Other Retail'!$L$18</t>
  </si>
  <si>
    <t>'13 SBE Other Retail'!$J$19*50%='13 SBE Other Retail'!$L$19</t>
  </si>
  <si>
    <t>'13 SBE Other Retail'!$J$20*75%='13 SBE Other Retail'!$L$20</t>
  </si>
  <si>
    <t>'13 SBE Other Retail'!$J$21*100%='13 SBE Other Retail'!$L$21</t>
  </si>
  <si>
    <t>'13 SBE Other Retail'!$J$22*150%='13 SBE Other Retail'!$L$22</t>
  </si>
  <si>
    <t>'13 SBE Other Retail'!$F$18+'13 SBE Other Retail'!$F$19+'13 SBE Other Retail'!$F$20+'13 SBE Other Retail'!$F$21+'13 SBE Other Retail'!$F$22=0</t>
  </si>
  <si>
    <t>'13 SBE Other Retail'!$G$18+'13 SBE Other Retail'!$G$19+'13 SBE Other Retail'!$G$20+'13 SBE Other Retail'!$G$21+'13 SBE Other Retail'!$G$22=0</t>
  </si>
  <si>
    <t>'13 SBE Other Retail'!$C$27+'13 SBE Other Retail'!$C$28+'13 SBE Other Retail'!$C$29+'13 SBE Other Retail'!$C$30='13 SBE Other Retail'!$C$31</t>
  </si>
  <si>
    <t>'13 SBE Other Retail'!$D$27+'13 SBE Other Retail'!$D$28+'13 SBE Other Retail'!$D$29+'13 SBE Other Retail'!$D$30='13 SBE Other Retail'!$D$31</t>
  </si>
  <si>
    <t>'13 SBE Other Retail'!$H$26+'13 SBE Other Retail'!$H$27+'13 SBE Other Retail'!$H$28+'13 SBE Other Retail'!$H$29+'13 SBE Other Retail'!$H$30='13 SBE Other Retail'!$H$31</t>
  </si>
  <si>
    <t>'13 SBE Other Retail'!$J$26+'13 SBE Other Retail'!$J$27+'13 SBE Other Retail'!$J$28+'13 SBE Other Retail'!$J$29+'13 SBE Other Retail'!$J$30='13 SBE Other Retail'!$J$31</t>
  </si>
  <si>
    <t>'13 SBE Other Retail'!$L$26+'13 SBE Other Retail'!$L$27+'13 SBE Other Retail'!$L$28+'13 SBE Other Retail'!$L$29+'13 SBE Other Retail'!$L$30='13 SBE Other Retail'!$L$31</t>
  </si>
  <si>
    <t>'13 SBE Other Retail'!$F$26+'13 SBE Other Retail'!$G$26+'13 SBE Other Retail'!$H$26='13 SBE Other Retail'!$J$26</t>
  </si>
  <si>
    <t>'13 SBE Other Retail'!$D$27+'13 SBE Other Retail'!$F$27+'13 SBE Other Retail'!$G$27+'13 SBE Other Retail'!$H$27='13 SBE Other Retail'!$J$27</t>
  </si>
  <si>
    <t>'13 SBE Other Retail'!$D$28+'13 SBE Other Retail'!$F$28+'13 SBE Other Retail'!$G$28+'13 SBE Other Retail'!$H$28='13 SBE Other Retail'!$J$28</t>
  </si>
  <si>
    <t>'13 SBE Other Retail'!$D$29+'13 SBE Other Retail'!$F$29+'13 SBE Other Retail'!$G$29+'13 SBE Other Retail'!$H$29='13 SBE Other Retail'!$J$29</t>
  </si>
  <si>
    <t>'13 SBE Other Retail'!$D$30+'13 SBE Other Retail'!$F$30+'13 SBE Other Retail'!$G$30+'13 SBE Other Retail'!$H$30='13 SBE Other Retail'!$J$30</t>
  </si>
  <si>
    <t>'13 SBE Other Retail'!$J$26*0%='13 SBE Other Retail'!$L$26</t>
  </si>
  <si>
    <t>'13 SBE Other Retail'!$J$27*50%='13 SBE Other Retail'!$L$27</t>
  </si>
  <si>
    <t>'13 SBE Other Retail'!$J$28*75%='13 SBE Other Retail'!$L$28</t>
  </si>
  <si>
    <t>'13 SBE Other Retail'!$J$29*100%='13 SBE Other Retail'!$L$29</t>
  </si>
  <si>
    <t>'13 SBE Other Retail'!$J$30*150%='13 SBE Other Retail'!$L$30</t>
  </si>
  <si>
    <t>'13 SBE Other Retail'!$F$26+'13 SBE Other Retail'!$F$27+'13 SBE Other Retail'!$F$28+'13 SBE Other Retail'!$F$29+'13 SBE Other Retail'!$F$30=0</t>
  </si>
  <si>
    <t>'13 SBE Other Retail'!$G$26+'13 SBE Other Retail'!$G$27+'13 SBE Other Retail'!$G$28+'13 SBE Other Retail'!$G$29+'13 SBE Other Retail'!$G$30=0</t>
  </si>
  <si>
    <t>'13 SBE Other Retail'!$B$35+'13 SBE Other Retail'!$B$36+'13 SBE Other Retail'!$B$37+'13 SBE Other Retail'!$B$38='13 SBE Other Retail'!$B$39</t>
  </si>
  <si>
    <t>'13 SBE Other Retail'!$C$35+'13 SBE Other Retail'!$C$36+'13 SBE Other Retail'!$C$37+'13 SBE Other Retail'!$C$38='13 SBE Other Retail'!$C$39</t>
  </si>
  <si>
    <t>'13 SBE Other Retail'!$D$35+'13 SBE Other Retail'!$D$36+'13 SBE Other Retail'!$D$37+'13 SBE Other Retail'!$D$38='13 SBE Other Retail'!$D$39</t>
  </si>
  <si>
    <t>'13 SBE Other Retail'!$H$34+'13 SBE Other Retail'!$H$35+'13 SBE Other Retail'!$H$36+'13 SBE Other Retail'!$H$37+'13 SBE Other Retail'!$H$38='13 SBE Other Retail'!$H$39</t>
  </si>
  <si>
    <t>'13 SBE Other Retail'!$J$34+'13 SBE Other Retail'!$J$35+'13 SBE Other Retail'!$J$36+'13 SBE Other Retail'!$J$37+'13 SBE Other Retail'!$J$38='13 SBE Other Retail'!$J$39</t>
  </si>
  <si>
    <t>'13 SBE Other Retail'!$L$34+'13 SBE Other Retail'!$L$35+'13 SBE Other Retail'!$L$36+'13 SBE Other Retail'!$L$37+'13 SBE Other Retail'!$L$38='13 SBE Other Retail'!$L$39</t>
  </si>
  <si>
    <t>'13 SBE Other Retail'!$F$34+'13 SBE Other Retail'!$G$34+'13 SBE Other Retail'!$H$34='13 SBE Other Retail'!$J$34</t>
  </si>
  <si>
    <t>'13 SBE Other Retail'!$D$35+'13 SBE Other Retail'!$F$35+'13 SBE Other Retail'!$G$35+'13 SBE Other Retail'!$H$35='13 SBE Other Retail'!$J$35</t>
  </si>
  <si>
    <t>'13 SBE Other Retail'!$D$36+'13 SBE Other Retail'!$F$36+'13 SBE Other Retail'!$G$36+'13 SBE Other Retail'!$H$36='13 SBE Other Retail'!$J$36</t>
  </si>
  <si>
    <t>'13 SBE Other Retail'!$D$37+'13 SBE Other Retail'!$F$37+'13 SBE Other Retail'!$G$37+'13 SBE Other Retail'!$H$37='13 SBE Other Retail'!$J$37</t>
  </si>
  <si>
    <t>'13 SBE Other Retail'!$D$38+'13 SBE Other Retail'!$F$38+'13 SBE Other Retail'!$G$38+'13 SBE Other Retail'!$H$38='13 SBE Other Retail'!$J$38</t>
  </si>
  <si>
    <t>'13 SBE Other Retail'!$J$34*0%='13 SBE Other Retail'!$L$34</t>
  </si>
  <si>
    <t>'13 SBE Other Retail'!$J$35*50%='13 SBE Other Retail'!$L$35</t>
  </si>
  <si>
    <t>'13 SBE Other Retail'!$J$36*75%='13 SBE Other Retail'!$L$36</t>
  </si>
  <si>
    <t>'13 SBE Other Retail'!$J$37*100%='13 SBE Other Retail'!$L$37</t>
  </si>
  <si>
    <t>'13 SBE Other Retail'!$J$38*150%='13 SBE Other Retail'!$L$38</t>
  </si>
  <si>
    <t>'13 SBE Other Retail'!$F$34+'13 SBE Other Retail'!$F$35+'13 SBE Other Retail'!$F$36+'13 SBE Other Retail'!$F$37+'13 SBE Other Retail'!$F$38=0</t>
  </si>
  <si>
    <t>'13 SBE Other Retail'!$G$34+'13 SBE Other Retail'!$G$35+'13 SBE Other Retail'!$G$36+'13 SBE Other Retail'!$G$37+'13 SBE Other Retail'!$G$38=0</t>
  </si>
  <si>
    <t>'13 SBE Other Retail'!$B$43+'13 SBE Other Retail'!$B$44+'13 SBE Other Retail'!$B$45+'13 SBE Other Retail'!$B$46='13 SBE Other Retail'!$B$47</t>
  </si>
  <si>
    <t>'13 SBE Other Retail'!$C$43+'13 SBE Other Retail'!$C$44+'13 SBE Other Retail'!$C$45+'13 SBE Other Retail'!$C$46='13 SBE Other Retail'!$C$47</t>
  </si>
  <si>
    <t>'13 SBE Other Retail'!$D$43+'13 SBE Other Retail'!$D$44+'13 SBE Other Retail'!$D$45+'13 SBE Other Retail'!$D$46='13 SBE Other Retail'!$D$47</t>
  </si>
  <si>
    <t>'13 SBE Other Retail'!$H$42+'13 SBE Other Retail'!$H$43+'13 SBE Other Retail'!$H$44+'13 SBE Other Retail'!$H$45+'13 SBE Other Retail'!$H$46='13 SBE Other Retail'!$H$47</t>
  </si>
  <si>
    <t>'13 SBE Other Retail'!$J$42+'13 SBE Other Retail'!$J$43+'13 SBE Other Retail'!$J$44+'13 SBE Other Retail'!$J$45+'13 SBE Other Retail'!$J$46='13 SBE Other Retail'!$J$47</t>
  </si>
  <si>
    <t>'13 SBE Other Retail'!$L$42+'13 SBE Other Retail'!$L$43+'13 SBE Other Retail'!$L$44+'13 SBE Other Retail'!$L$45+'13 SBE Other Retail'!$L$46='13 SBE Other Retail'!$L$47</t>
  </si>
  <si>
    <t>'13 SBE Other Retail'!$F$42+'13 SBE Other Retail'!$G$42+'13 SBE Other Retail'!$H$42='13 SBE Other Retail'!$J$42</t>
  </si>
  <si>
    <t>'13 SBE Other Retail'!$D$43+'13 SBE Other Retail'!$F$43+'13 SBE Other Retail'!$G$43+'13 SBE Other Retail'!$H$43='13 SBE Other Retail'!$J$43</t>
  </si>
  <si>
    <t>'13 SBE Other Retail'!$D$44+'13 SBE Other Retail'!$F$44+'13 SBE Other Retail'!$G$44+'13 SBE Other Retail'!$H$44='13 SBE Other Retail'!$J$44</t>
  </si>
  <si>
    <t>'13 SBE Other Retail'!$D$45+'13 SBE Other Retail'!$F$45+'13 SBE Other Retail'!$G$45+'13 SBE Other Retail'!$H$45='13 SBE Other Retail'!$J$45</t>
  </si>
  <si>
    <t>'13 SBE Other Retail'!$D$46+'13 SBE Other Retail'!$F$46+'13 SBE Other Retail'!$G$46+'13 SBE Other Retail'!$H$46='13 SBE Other Retail'!$J$46</t>
  </si>
  <si>
    <t>'13 SBE Other Retail'!$J$42*0%='13 SBE Other Retail'!$L$42</t>
  </si>
  <si>
    <t>'13 SBE Other Retail'!$J$43*50%='13 SBE Other Retail'!$L$43</t>
  </si>
  <si>
    <t>'13 SBE Other Retail'!$J$44*75%='13 SBE Other Retail'!$L$44</t>
  </si>
  <si>
    <t>'13 SBE Other Retail'!$J$45*100%='13 SBE Other Retail'!$L$45</t>
  </si>
  <si>
    <t>'13 SBE Other Retail'!$J$46*150%='13 SBE Other Retail'!$L$46</t>
  </si>
  <si>
    <t>'13 SBE Other Retail'!$F$42+'13 SBE Other Retail'!$F$43+'13 SBE Other Retail'!$F$44+'13 SBE Other Retail'!$F$45+'13 SBE Other Retail'!$F$46=0</t>
  </si>
  <si>
    <t>'13 SBE Other Retail'!$G$42+'13 SBE Other Retail'!$G$43+'13 SBE Other Retail'!$G$44+'13 SBE Other Retail'!$G$45+'13 SBE Other Retail'!$G$46=0</t>
  </si>
  <si>
    <t>'13 SBE Other Retail'!$C$15+'13 SBE Other Retail'!$C$23+'13 SBE Other Retail'!$C$31+'13 SBE Other Retail'!$C$39+'13 SBE Other Retail'!$C$47='13 SBE Other Retail'!$C$49</t>
  </si>
  <si>
    <t>'13 SBE Other Retail'!$D$15+'13 SBE Other Retail'!$D$23+'13 SBE Other Retail'!$D$31+'13 SBE Other Retail'!$D$39+'13 SBE Other Retail'!$D$47='13 SBE Other Retail'!$D$49</t>
  </si>
  <si>
    <t>'13 SBE Other Retail'!$L$15+'13 SBE Other Retail'!$L$23+'13 SBE Other Retail'!$L$31+'13 SBE Other Retail'!$L$39+'13 SBE Other Retail'!$L$47='13 SBE Other Retail'!$L$49</t>
  </si>
  <si>
    <t>'14 Private Equity'!$C$10='14 Private Equity'!$C$11</t>
  </si>
  <si>
    <t>'14 Private Equity'!$D$10='14 Private Equity'!$D$11</t>
  </si>
  <si>
    <t>'14 Private Equity'!$L$10='14 Private Equity'!$L$11</t>
  </si>
  <si>
    <t>'14 Private Equity'!$D$10='14 Private Equity'!$J$10</t>
  </si>
  <si>
    <t>'14 Private Equity'!$J$11*150%='14 Private Equity'!$L$11</t>
  </si>
  <si>
    <t>'14 Private Equity'!$B$14='14 Private Equity'!$B$15</t>
  </si>
  <si>
    <t>'14 Private Equity'!$C$14='14 Private Equity'!$C$15</t>
  </si>
  <si>
    <t>'14 Private Equity'!$D$14='14 Private Equity'!$D$15</t>
  </si>
  <si>
    <t>'14 Private Equity'!$J$14='14 Private Equity'!$J$15</t>
  </si>
  <si>
    <t>'14 Private Equity'!$L$14='14 Private Equity'!$L$15</t>
  </si>
  <si>
    <t>'14 Private Equity'!$D$14='14 Private Equity'!$J$14</t>
  </si>
  <si>
    <t>'14 Private Equity'!$D$15='14 Private Equity'!$J$15</t>
  </si>
  <si>
    <t>'14 Private Equity'!$J$15*150%='14 Private Equity'!$L$15</t>
  </si>
  <si>
    <t>'14 Private Equity'!$C$11+'14 Private Equity'!$C$15='14 Private Equity'!$C$17</t>
  </si>
  <si>
    <t>'14 Private Equity'!$D$10+'14 Private Equity'!$D$15='14 Private Equity'!$D$17</t>
  </si>
  <si>
    <t>'14 Private Equity'!$L$11+'14 Private Equity'!$L$15='14 Private Equity'!$L$17</t>
  </si>
  <si>
    <t>'15 Trading'!$C$10+'15 Trading'!$C$11+'15 Trading'!$C$12+'15 Trading'!$C$13+'15 Trading'!$C$14='15 Trading'!$C$15</t>
  </si>
  <si>
    <t>'15 Trading'!$G$10+'15 Trading'!$G$11+'15 Trading'!$G$12+'15 Trading'!$G$13+'15 Trading'!$G$14='15 Trading'!$G$15</t>
  </si>
  <si>
    <t>'15 Trading'!$I$10+'15 Trading'!$I$11+'15 Trading'!$I$12+'15 Trading'!$I$13+'15 Trading'!$I$14='15 Trading'!$I$15</t>
  </si>
  <si>
    <t>'15 Trading'!$K$10+'15 Trading'!$K$11+'15 Trading'!$K$12+'15 Trading'!$K$13+'15 Trading'!$K$14='15 Trading'!$K$15</t>
  </si>
  <si>
    <t>'15 Trading'!$C$10+'15 Trading'!$E$10+'15 Trading'!$G$10='15 Trading'!$I$10</t>
  </si>
  <si>
    <t>'15 Trading'!$C$11+'15 Trading'!$E$11+'15 Trading'!$G$11='15 Trading'!$I$11</t>
  </si>
  <si>
    <t>'15 Trading'!$C$12+'15 Trading'!$E$12+'15 Trading'!$G$12='15 Trading'!$I$12</t>
  </si>
  <si>
    <t>'15 Trading'!$C$13+'15 Trading'!$E$13+'15 Trading'!$G$13='15 Trading'!$I$13</t>
  </si>
  <si>
    <t>'15 Trading'!$C$14+'15 Trading'!$E$14+'15 Trading'!$G$14='15 Trading'!$I$14</t>
  </si>
  <si>
    <t>'15 Trading'!$I$10*0%='15 Trading'!$K$10</t>
  </si>
  <si>
    <t>'15 Trading'!$I$11*20%='15 Trading'!$K$11</t>
  </si>
  <si>
    <t>'15 Trading'!$I$12*50%='15 Trading'!$K$12</t>
  </si>
  <si>
    <t>'15 Trading'!$I$13*100%='15 Trading'!$K$13</t>
  </si>
  <si>
    <t>'15 Trading'!$I$14*150%='15 Trading'!$K$14</t>
  </si>
  <si>
    <t>'15 Trading'!$E$10+'15 Trading'!$E$11+'15 Trading'!$E$12+'15 Trading'!$E$13+'15 Trading'!$E$14=0</t>
  </si>
  <si>
    <t>'15 Trading'!$B$18+'15 Trading'!$B$19+'15 Trading'!$B$20+'15 Trading'!$B$21+'15 Trading'!$B$22='15 Trading'!$B$23</t>
  </si>
  <si>
    <t>'15 Trading'!$C$18+'15 Trading'!$C$19+'15 Trading'!$C$20+'15 Trading'!$C$21+'15 Trading'!$C$22='15 Trading'!$C$23</t>
  </si>
  <si>
    <t>'15 Trading'!$G$18+'15 Trading'!$G$19+'15 Trading'!$G$20+'15 Trading'!$G$21+'15 Trading'!$G$22='15 Trading'!$G$23</t>
  </si>
  <si>
    <t>'15 Trading'!$I$18+'15 Trading'!$I$19+'15 Trading'!$I$20+'15 Trading'!$I$21+'15 Trading'!$I$22='15 Trading'!$I$23</t>
  </si>
  <si>
    <t>'15 Trading'!$K$18+'15 Trading'!$K$19+'15 Trading'!$K$20+'15 Trading'!$K$21+'15 Trading'!$K$22='15 Trading'!$K$23</t>
  </si>
  <si>
    <t>'15 Trading'!$C$18+'15 Trading'!$E$18+'15 Trading'!$G$18='15 Trading'!$I$18</t>
  </si>
  <si>
    <t>'15 Trading'!$C$19+'15 Trading'!$E$19+'15 Trading'!$G$19='15 Trading'!$I$19</t>
  </si>
  <si>
    <t>'15 Trading'!$C$20+'15 Trading'!$E$20+'15 Trading'!$G$20='15 Trading'!$I$20</t>
  </si>
  <si>
    <t>'15 Trading'!$C$21+'15 Trading'!$E$21+'15 Trading'!$G$21='15 Trading'!$I$21</t>
  </si>
  <si>
    <t>'15 Trading'!$C$22+'15 Trading'!$E$22+'15 Trading'!$G$22='15 Trading'!$I$22</t>
  </si>
  <si>
    <t>'15 Trading'!$I$18*0%='15 Trading'!$K$18</t>
  </si>
  <si>
    <t>'15 Trading'!$I$19*20%='15 Trading'!$K$19</t>
  </si>
  <si>
    <t>'15 Trading'!$I$20*50%='15 Trading'!$K$20</t>
  </si>
  <si>
    <t>'15 Trading'!$I$21*100%='15 Trading'!$K$21</t>
  </si>
  <si>
    <t>'15 Trading'!$I$22*150%='15 Trading'!$K$22</t>
  </si>
  <si>
    <t>'15 Trading'!$E$18+'15 Trading'!$E$19+'15 Trading'!$E$20+'15 Trading'!$E$21+'15 Trading'!$E$22=0</t>
  </si>
  <si>
    <t>'15 Trading'!$C$15+'15 Trading'!$C$23='15 Trading'!$C$25</t>
  </si>
  <si>
    <t>'15 Trading'!$K$15+'15 Trading'!$K$23='15 Trading'!$K$25</t>
  </si>
  <si>
    <t>'20 Securitization Banking book'!$L$10 +'20 Securitization Banking book'!$L$26 = '16 Securitization Calcn'!$G$5</t>
  </si>
  <si>
    <t>'16 Securitization Calcn'!$F$11='16 Securitization Calcn'!$D$11</t>
  </si>
  <si>
    <t>'16 Securitization Calcn'!$D$12*50%='16 Securitization Calcn'!$F$12</t>
  </si>
  <si>
    <t>'16 Securitization Calcn'!$D$12*50%='16 Securitization Calcn'!$G$12</t>
  </si>
  <si>
    <t>'16 Securitization Calcn'!$D$21+'16 Securitization Calcn'!$D$22+'16 Securitization Calcn'!$D$23+'16 Securitization Calcn'!$D$24='16 Securitization Calcn'!$D$25</t>
  </si>
  <si>
    <t>'16 Securitization Calcn'!$E$21+'16 Securitization Calcn'!$E$22+'16 Securitization Calcn'!$E$23+'16 Securitization Calcn'!$E$24='16 Securitization Calcn'!$E$25</t>
  </si>
  <si>
    <t>'16 Securitization Calcn'!$H$21+'16 Securitization Calcn'!$H$22+'16 Securitization Calcn'!$H$23+'16 Securitization Calcn'!$H$24='16 Securitization Calcn'!$H$25</t>
  </si>
  <si>
    <t>'16 Securitization Calcn'!$I$21+'16 Securitization Calcn'!$I$22+'16 Securitization Calcn'!$I$23+'16 Securitization Calcn'!$I$24='16 Securitization Calcn'!$I$25</t>
  </si>
  <si>
    <t>'16 Securitization Calcn'!$J$21+'16 Securitization Calcn'!$J$22+'16 Securitization Calcn'!$J$23='16 Securitization Calcn'!$J$25</t>
  </si>
  <si>
    <t>'16 Securitization Calcn'!$E$21+'16 Securitization Calcn'!$F$21+'16 Securitization Calcn'!$G$21+'16 Securitization Calcn'!$H$21='16 Securitization Calcn'!$I$21</t>
  </si>
  <si>
    <t>'16 Securitization Calcn'!$E$22+'16 Securitization Calcn'!$F$22+'16 Securitization Calcn'!$G$22+'16 Securitization Calcn'!$H$22='16 Securitization Calcn'!$I$22</t>
  </si>
  <si>
    <t>'16 Securitization Calcn'!$E$23+'16 Securitization Calcn'!$F$23+'16 Securitization Calcn'!$G$23+'16 Securitization Calcn'!$H$23='16 Securitization Calcn'!$I$23</t>
  </si>
  <si>
    <t>'16 Securitization Calcn'!$E$24+'16 Securitization Calcn'!$F$24+'16 Securitization Calcn'!$G$24+'16 Securitization Calcn'!$H$24='16 Securitization Calcn'!$I$24</t>
  </si>
  <si>
    <t>'16 Securitization Calcn'!$I$21*20%='16 Securitization Calcn'!$J$21</t>
  </si>
  <si>
    <t>'16 Securitization Calcn'!$I$22*50%='16 Securitization Calcn'!$J$22</t>
  </si>
  <si>
    <t>'16 Securitization Calcn'!$I$23*100%='16 Securitization Calcn'!$J$23</t>
  </si>
  <si>
    <t>'16 Securitization Calcn'!$D$27+'16 Securitization Calcn'!$D$28+'16 Securitization Calcn'!$D$29+'16 Securitization Calcn'!$D$30+'16 Securitization Calcn'!$D$31='16 Securitization Calcn'!$D$32</t>
  </si>
  <si>
    <t>'16 Securitization Calcn'!$E$27+'16 Securitization Calcn'!$E$28+'16 Securitization Calcn'!$E$29+'16 Securitization Calcn'!$E$30+'16 Securitization Calcn'!$E$31='16 Securitization Calcn'!$E$32</t>
  </si>
  <si>
    <t>'16 Securitization Calcn'!$H$27+'16 Securitization Calcn'!$H$28+'16 Securitization Calcn'!$H$29+'16 Securitization Calcn'!$H$30+'16 Securitization Calcn'!$H$31='16 Securitization Calcn'!$H$32</t>
  </si>
  <si>
    <t>'16 Securitization Calcn'!$I$27+'16 Securitization Calcn'!$I$28+'16 Securitization Calcn'!$I$29+'16 Securitization Calcn'!$I$30+'16 Securitization Calcn'!$I$31='16 Securitization Calcn'!$I$32</t>
  </si>
  <si>
    <t>'16 Securitization Calcn'!$J$27+'16 Securitization Calcn'!$J$28+'16 Securitization Calcn'!$J$29+'16 Securitization Calcn'!$J$30='16 Securitization Calcn'!$J$32</t>
  </si>
  <si>
    <t>'16 Securitization Calcn'!$E$27+'16 Securitization Calcn'!$F$27+'16 Securitization Calcn'!$G$27+'16 Securitization Calcn'!$H$27='16 Securitization Calcn'!$I$27</t>
  </si>
  <si>
    <t>'16 Securitization Calcn'!$E$28+'16 Securitization Calcn'!$F$28+'16 Securitization Calcn'!$G$28+'16 Securitization Calcn'!$H$28='16 Securitization Calcn'!$I$28</t>
  </si>
  <si>
    <t>'16 Securitization Calcn'!$E$29+'16 Securitization Calcn'!$F$29+'16 Securitization Calcn'!$G$29+'16 Securitization Calcn'!$H$29='16 Securitization Calcn'!$I$29</t>
  </si>
  <si>
    <t>'16 Securitization Calcn'!$E$30+'16 Securitization Calcn'!$F$30+'16 Securitization Calcn'!$G$30+'16 Securitization Calcn'!$H$30='16 Securitization Calcn'!$I$30</t>
  </si>
  <si>
    <t>'16 Securitization Calcn'!$E$31+'16 Securitization Calcn'!$F$31+'16 Securitization Calcn'!$G$31+'16 Securitization Calcn'!$H$31='16 Securitization Calcn'!$I$31</t>
  </si>
  <si>
    <t>'16 Securitization Calcn'!$I$27*20%='16 Securitization Calcn'!$J$27</t>
  </si>
  <si>
    <t>'16 Securitization Calcn'!$I$28*50%='16 Securitization Calcn'!$J$28</t>
  </si>
  <si>
    <t>'16 Securitization Calcn'!$I$29*100%='16 Securitization Calcn'!$J$29</t>
  </si>
  <si>
    <t>'16 Securitization Calcn'!$I$30*350%='16 Securitization Calcn'!$J$30</t>
  </si>
  <si>
    <t>'16 Securitization Calcn'!$D$25+'16 Securitization Calcn'!$D$32='16 Securitization Calcn'!$D$33</t>
  </si>
  <si>
    <t>'16 Securitization Calcn'!$E$25+'16 Securitization Calcn'!$E$32='16 Securitization Calcn'!$E$33</t>
  </si>
  <si>
    <t>'16 Securitization Calcn'!$H$25+'16 Securitization Calcn'!$H$32='16 Securitization Calcn'!$H$33</t>
  </si>
  <si>
    <t>'16 Securitization Calcn'!$I$25+'16 Securitization Calcn'!$I$32='16 Securitization Calcn'!$I$33</t>
  </si>
  <si>
    <t>'16 Securitization Calcn'!$J$25+'16 Securitization Calcn'!$J$32='16 Securitization Calcn'!$J$33</t>
  </si>
  <si>
    <t>'16 Securitization Calcn'!$E$33+'16 Securitization Calcn'!$H$33='16 Securitization Calcn'!$I$33</t>
  </si>
  <si>
    <t>'16 Securitization Calcn'!$D$42+'16 Securitization Calcn'!$D$43+'16 Securitization Calcn'!$D$44+'16 Securitization Calcn'!$D$45='16 Securitization Calcn'!$D$46</t>
  </si>
  <si>
    <t>'16 Securitization Calcn'!$E$42+'16 Securitization Calcn'!$E$43+'16 Securitization Calcn'!$E$44+'16 Securitization Calcn'!$E$45='16 Securitization Calcn'!$E$46</t>
  </si>
  <si>
    <t>'16 Securitization Calcn'!$H$42+'16 Securitization Calcn'!$H$43+'16 Securitization Calcn'!$H$44+'16 Securitization Calcn'!$H$45='16 Securitization Calcn'!$H$46</t>
  </si>
  <si>
    <t>'16 Securitization Calcn'!$I$42+'16 Securitization Calcn'!$I$43+'16 Securitization Calcn'!$I$44+'16 Securitization Calcn'!$I$45='16 Securitization Calcn'!$I$46</t>
  </si>
  <si>
    <t>'16 Securitization Calcn'!$J$42+'16 Securitization Calcn'!$J$43+'16 Securitization Calcn'!$J$44='16 Securitization Calcn'!$J$46</t>
  </si>
  <si>
    <t>'16 Securitization Calcn'!$E$42+'16 Securitization Calcn'!$F$42+'16 Securitization Calcn'!$G$42+'16 Securitization Calcn'!$H$42='16 Securitization Calcn'!$I$42</t>
  </si>
  <si>
    <t>'16 Securitization Calcn'!$E$43+'16 Securitization Calcn'!$F$43+'16 Securitization Calcn'!$G$43+'16 Securitization Calcn'!$H$43='16 Securitization Calcn'!$I$43</t>
  </si>
  <si>
    <t>'16 Securitization Calcn'!$E$44+'16 Securitization Calcn'!$F$44+'16 Securitization Calcn'!$G$44+'16 Securitization Calcn'!$H$44='16 Securitization Calcn'!$I$44</t>
  </si>
  <si>
    <t>'16 Securitization Calcn'!$E$45+'16 Securitization Calcn'!$F$45+'16 Securitization Calcn'!$G$45+'16 Securitization Calcn'!$H$45='16 Securitization Calcn'!$I$45</t>
  </si>
  <si>
    <t>'16 Securitization Calcn'!$I$42*40%='16 Securitization Calcn'!$J$42</t>
  </si>
  <si>
    <t>'16 Securitization Calcn'!$I$43*100%='16 Securitization Calcn'!$J$43</t>
  </si>
  <si>
    <t>'16 Securitization Calcn'!$I$44*225%='16 Securitization Calcn'!$J$44</t>
  </si>
  <si>
    <t>'16 Securitization Calcn'!$D$48+'16 Securitization Calcn'!$D$49+'16 Securitization Calcn'!$D$50+'16 Securitization Calcn'!$D$51+'16 Securitization Calcn'!$D$52='16 Securitization Calcn'!$D$53</t>
  </si>
  <si>
    <t>'16 Securitization Calcn'!$E$48+'16 Securitization Calcn'!$E$49+'16 Securitization Calcn'!$E$50+'16 Securitization Calcn'!$E$51+'16 Securitization Calcn'!$E$52='16 Securitization Calcn'!$E$53</t>
  </si>
  <si>
    <t>'16 Securitization Calcn'!$H$48+'16 Securitization Calcn'!$H$49+'16 Securitization Calcn'!$H$50+'16 Securitization Calcn'!$H$51+'16 Securitization Calcn'!$H$52='16 Securitization Calcn'!$H$53</t>
  </si>
  <si>
    <t>'16 Securitization Calcn'!$I$48+'16 Securitization Calcn'!$I$49+'16 Securitization Calcn'!$I$50+'16 Securitization Calcn'!$I$51+'16 Securitization Calcn'!$I$52='16 Securitization Calcn'!$I$53</t>
  </si>
  <si>
    <t>'16 Securitization Calcn'!$J$48+'16 Securitization Calcn'!$J$49+'16 Securitization Calcn'!$J$50+'16 Securitization Calcn'!$J$51='16 Securitization Calcn'!$J$53</t>
  </si>
  <si>
    <t>'16 Securitization Calcn'!$E$48+'16 Securitization Calcn'!$F$48+'16 Securitization Calcn'!$G$48+'16 Securitization Calcn'!$H$48='16 Securitization Calcn'!$I$48</t>
  </si>
  <si>
    <t>'16 Securitization Calcn'!$E$49+'16 Securitization Calcn'!$F$49+'16 Securitization Calcn'!$G$49+'16 Securitization Calcn'!$H$49='16 Securitization Calcn'!$I$49</t>
  </si>
  <si>
    <t>'16 Securitization Calcn'!$E$50+'16 Securitization Calcn'!$F$50+'16 Securitization Calcn'!$G$50+'16 Securitization Calcn'!$H$50='16 Securitization Calcn'!$I$50</t>
  </si>
  <si>
    <t>'16 Securitization Calcn'!$E$51+'16 Securitization Calcn'!$F$51+'16 Securitization Calcn'!$G$51+'16 Securitization Calcn'!$H$51='16 Securitization Calcn'!$I$51</t>
  </si>
  <si>
    <t>'16 Securitization Calcn'!$E$52+'16 Securitization Calcn'!$F$52+'16 Securitization Calcn'!$G$52+'16 Securitization Calcn'!$H$52='16 Securitization Calcn'!$I$52</t>
  </si>
  <si>
    <t>'16 Securitization Calcn'!$I$48*40%='16 Securitization Calcn'!$J$48</t>
  </si>
  <si>
    <t>'16 Securitization Calcn'!$I$49*100%='16 Securitization Calcn'!$J$49</t>
  </si>
  <si>
    <t>'16 Securitization Calcn'!$I$50*225%='16 Securitization Calcn'!$J$50</t>
  </si>
  <si>
    <t>'16 Securitization Calcn'!$I$51*650%='16 Securitization Calcn'!$J$51</t>
  </si>
  <si>
    <t>'16 Securitization Calcn'!$D$46+'16 Securitization Calcn'!$D$53='16 Securitization Calcn'!$D$54</t>
  </si>
  <si>
    <t>'16 Securitization Calcn'!$E$46+'16 Securitization Calcn'!$E$53='16 Securitization Calcn'!$E$54</t>
  </si>
  <si>
    <t>'16 Securitization Calcn'!$H$46+'16 Securitization Calcn'!$H$53='16 Securitization Calcn'!$H$54</t>
  </si>
  <si>
    <t>'16 Securitization Calcn'!$I$46+'16 Securitization Calcn'!$I$53='16 Securitization Calcn'!$I$54</t>
  </si>
  <si>
    <t>'16 Securitization Calcn'!$J$46+'16 Securitization Calcn'!$J$53='16 Securitization Calcn'!$J$54</t>
  </si>
  <si>
    <t>'16 Securitization Calcn'!$E$54+'16 Securitization Calcn'!$H$54='16 Securitization Calcn'!$I$54</t>
  </si>
  <si>
    <t>'16 Securitization Calcn'!$D$33+'16 Securitization Calcn'!$D$54='16 Securitization Calcn'!$D$57</t>
  </si>
  <si>
    <t>'16 Securitization Calcn'!$E$33+'16 Securitization Calcn'!$E$54='16 Securitization Calcn'!$E$57</t>
  </si>
  <si>
    <t>'16 Securitization Calcn'!$H$33+'16 Securitization Calcn'!$H$54='16 Securitization Calcn'!$H$57</t>
  </si>
  <si>
    <t>'16 Securitization Calcn'!$I$33+'16 Securitization Calcn'!$I$54='16 Securitization Calcn'!$I$57</t>
  </si>
  <si>
    <t>'16 Securitization Calcn'!$J$33+'16 Securitization Calcn'!$J$54='16 Securitization Calcn'!$J$57</t>
  </si>
  <si>
    <t>'16 Securitization Calcn'!$D$61+'16 Securitization Calcn'!$D$62+'16 Securitization Calcn'!$D$63+'16 Securitization Calcn'!$D$64+'16 Securitization Calcn'!$D$65='16 Securitization Calcn'!$D$66</t>
  </si>
  <si>
    <t>'16 Securitization Calcn'!$E$61+'16 Securitization Calcn'!$E$62+'16 Securitization Calcn'!$E$63+'16 Securitization Calcn'!$E$64+'16 Securitization Calcn'!$E$65='16 Securitization Calcn'!$E$66</t>
  </si>
  <si>
    <t>'16 Securitization Calcn'!$H$61+'16 Securitization Calcn'!$H$62+'16 Securitization Calcn'!$H$63+'16 Securitization Calcn'!$H$64+'16 Securitization Calcn'!$H$65='16 Securitization Calcn'!$H$66</t>
  </si>
  <si>
    <t>'16 Securitization Calcn'!$I$61+'16 Securitization Calcn'!$I$62+'16 Securitization Calcn'!$I$63+'16 Securitization Calcn'!$I$64+'16 Securitization Calcn'!$I$65='16 Securitization Calcn'!$I$66</t>
  </si>
  <si>
    <t>'16 Securitization Calcn'!$J$61+'16 Securitization Calcn'!$J$62+'16 Securitization Calcn'!$J$63+'16 Securitization Calcn'!$J$64='16 Securitization Calcn'!$J$66</t>
  </si>
  <si>
    <t>'16 Securitization Calcn'!$E$61+'16 Securitization Calcn'!$H$61='16 Securitization Calcn'!$I$61</t>
  </si>
  <si>
    <t>'16 Securitization Calcn'!$E$62+'16 Securitization Calcn'!$H$62='16 Securitization Calcn'!$I$62</t>
  </si>
  <si>
    <t>'16 Securitization Calcn'!$E$63+'16 Securitization Calcn'!$H$63='16 Securitization Calcn'!$I$63</t>
  </si>
  <si>
    <t>'16 Securitization Calcn'!$E$64+'16 Securitization Calcn'!$H$64='16 Securitization Calcn'!$I$64</t>
  </si>
  <si>
    <t>'16 Securitization Calcn'!$E$65+'16 Securitization Calcn'!$H$65='16 Securitization Calcn'!$I$65</t>
  </si>
  <si>
    <t>'16 Securitization Calcn'!$I$61*'16 Securitization Calcn'!$C$61='16 Securitization Calcn'!$J$61</t>
  </si>
  <si>
    <t>'16 Securitization Calcn'!$I$62*'16 Securitization Calcn'!$C$62='16 Securitization Calcn'!$J$62</t>
  </si>
  <si>
    <t>'16 Securitization Calcn'!$I$64*'16 Securitization Calcn'!$C$64='16 Securitization Calcn'!$J$63</t>
  </si>
  <si>
    <t>'16 Securitization Calcn'!$I$63*'16 Securitization Calcn'!$C$63='16 Securitization Calcn'!$J$64</t>
  </si>
  <si>
    <t>'16 Securitization Calcn'!$C$61&gt;=0%</t>
  </si>
  <si>
    <t>'16 Securitization Calcn'!$C$62&gt;=0%</t>
  </si>
  <si>
    <t>'16 Securitization Calcn'!$D$68+'16 Securitization Calcn'!$D$69+'16 Securitization Calcn'!$D$70+'16 Securitization Calcn'!$D$71+'16 Securitization Calcn'!$D$72='16 Securitization Calcn'!$D$73</t>
  </si>
  <si>
    <t>'16 Securitization Calcn'!$E$68+'16 Securitization Calcn'!$E$69+'16 Securitization Calcn'!$E$70+'16 Securitization Calcn'!$E$71+'16 Securitization Calcn'!$E$72='16 Securitization Calcn'!$E$73</t>
  </si>
  <si>
    <t>'16 Securitization Calcn'!$H$68+'16 Securitization Calcn'!$H$69+'16 Securitization Calcn'!$H$70+'16 Securitization Calcn'!$H$71+'16 Securitization Calcn'!$H$72='16 Securitization Calcn'!$H$73</t>
  </si>
  <si>
    <t>'16 Securitization Calcn'!$I$68+'16 Securitization Calcn'!$I$69+'16 Securitization Calcn'!$I$70+'16 Securitization Calcn'!$I$71+'16 Securitization Calcn'!$I$72='16 Securitization Calcn'!$I$73</t>
  </si>
  <si>
    <t>'16 Securitization Calcn'!$J$68+'16 Securitization Calcn'!$J$69+'16 Securitization Calcn'!$J$70+'16 Securitization Calcn'!$J$71='16 Securitization Calcn'!$J$73</t>
  </si>
  <si>
    <t>'16 Securitization Calcn'!$E$68+'16 Securitization Calcn'!$H$68='16 Securitization Calcn'!$I$68</t>
  </si>
  <si>
    <t>'16 Securitization Calcn'!$E$69+'16 Securitization Calcn'!$H$69='16 Securitization Calcn'!$I$69</t>
  </si>
  <si>
    <t>'16 Securitization Calcn'!$E$70+'16 Securitization Calcn'!$H$70='16 Securitization Calcn'!$I$70</t>
  </si>
  <si>
    <t>'16 Securitization Calcn'!$E$71+'16 Securitization Calcn'!$H$71='16 Securitization Calcn'!$I$71</t>
  </si>
  <si>
    <t>'16 Securitization Calcn'!$E$72+'16 Securitization Calcn'!$H$72='16 Securitization Calcn'!$I$72</t>
  </si>
  <si>
    <t>'16 Securitization Calcn'!$I$68*'16 Securitization Calcn'!$C$68='16 Securitization Calcn'!$J$68</t>
  </si>
  <si>
    <t>'16 Securitization Calcn'!$I$69*'16 Securitization Calcn'!$C$69='16 Securitization Calcn'!$J$69</t>
  </si>
  <si>
    <t>'16 Securitization Calcn'!$I$70*'16 Securitization Calcn'!$C$70='16 Securitization Calcn'!$J$70</t>
  </si>
  <si>
    <t>'16 Securitization Calcn'!$I$71*'16 Securitization Calcn'!$C$71='16 Securitization Calcn'!$J$71</t>
  </si>
  <si>
    <t>'16 Securitization Calcn'!$C$68&gt;=0%</t>
  </si>
  <si>
    <t>'16 Securitization Calcn'!$C$69&gt;=0%</t>
  </si>
  <si>
    <t>'16 Securitization Calcn'!$C$70&gt;=0%</t>
  </si>
  <si>
    <t>'16 Securitization Calcn'!$D$66+'16 Securitization Calcn'!$D$73='16 Securitization Calcn'!$D$74</t>
  </si>
  <si>
    <t>'16 Securitization Calcn'!$E$66+'16 Securitization Calcn'!$E$73='16 Securitization Calcn'!$E$74</t>
  </si>
  <si>
    <t>'16 Securitization Calcn'!$H$66+'16 Securitization Calcn'!$H$73='16 Securitization Calcn'!$H$74</t>
  </si>
  <si>
    <t>'16 Securitization Calcn'!$I$66+'16 Securitization Calcn'!$I$73='16 Securitization Calcn'!$I$74</t>
  </si>
  <si>
    <t>'16 Securitization Calcn'!$J$66+'16 Securitization Calcn'!$J$73='16 Securitization Calcn'!$J$74</t>
  </si>
  <si>
    <t>'16 Securitization Calcn'!$D$81+'16 Securitization Calcn'!$D$82+'16 Securitization Calcn'!$D$84+'16 Securitization Calcn'!$D$85='16 Securitization Calcn'!$D$86</t>
  </si>
  <si>
    <t>'16 Securitization Calcn'!$E$81+'16 Securitization Calcn'!$E$82+'16 Securitization Calcn'!$E$84+'16 Securitization Calcn'!$E$85='16 Securitization Calcn'!$E$86</t>
  </si>
  <si>
    <t>'16 Securitization Calcn'!$F$81+'16 Securitization Calcn'!$F$82+'16 Securitization Calcn'!$F$84+'16 Securitization Calcn'!$F$85='16 Securitization Calcn'!$F$86</t>
  </si>
  <si>
    <t>'16 Securitization Calcn'!$G$81+'16 Securitization Calcn'!$G$82+'16 Securitization Calcn'!$G$84+'16 Securitization Calcn'!$G$85='16 Securitization Calcn'!$G$86</t>
  </si>
  <si>
    <t>'16 Securitization Calcn'!$H$81+'16 Securitization Calcn'!$H$82+'16 Securitization Calcn'!$H$84+'16 Securitization Calcn'!$H$85='16 Securitization Calcn'!$H$86</t>
  </si>
  <si>
    <t>'16 Securitization Calcn'!$I$81+'16 Securitization Calcn'!$I$82+'16 Securitization Calcn'!$I$84+'16 Securitization Calcn'!$I$85='16 Securitization Calcn'!$I$86</t>
  </si>
  <si>
    <t>'16 Securitization Calcn'!$J$81+'16 Securitization Calcn'!$J$82+'16 Securitization Calcn'!$J$84+'16 Securitization Calcn'!$J$85='16 Securitization Calcn'!$J$86</t>
  </si>
  <si>
    <t>'16 Securitization Calcn'!$K$81+'16 Securitization Calcn'!$K$82+'16 Securitization Calcn'!$K$84+'16 Securitization Calcn'!$K$85='16 Securitization Calcn'!$K$86</t>
  </si>
  <si>
    <t>'16 Securitization Calcn'!$F$11='16 Securitization Calcn'!$E$91</t>
  </si>
  <si>
    <t>'16 Securitization Calcn'!$J$57='16 Securitization Calcn'!$D$93</t>
  </si>
  <si>
    <t>('16 Securitization Calcn'!$I$31+'16 Securitization Calcn'!$I$45+'16 Securitization Calcn'!$I$52)*50%='16 Securitization Calcn'!$E$93</t>
  </si>
  <si>
    <t>('16 Securitization Calcn'!$I$31+'16 Securitization Calcn'!$I$45+'16 Securitization Calcn'!$I$52)*50%='16 Securitization Calcn'!$F$93</t>
  </si>
  <si>
    <t>'16 Securitization Calcn'!$J$74='16 Securitization Calcn'!$D$94</t>
  </si>
  <si>
    <t>('16 Securitization Calcn'!$I$65+'16 Securitization Calcn'!$I$72)*50%='16 Securitization Calcn'!$E$95</t>
  </si>
  <si>
    <t>('16 Securitization Calcn'!$I$65+'16 Securitization Calcn'!$I$72)*50%='16 Securitization Calcn'!$F$95</t>
  </si>
  <si>
    <t>'16 Securitization Calcn'!$E$86+'16 Securitization Calcn'!$G$86+'16 Securitization Calcn'!$I$86+'16 Securitization Calcn'!$K$86='16 Securitization Calcn'!$D$96</t>
  </si>
  <si>
    <t>'16 Securitization Calcn'!$D$93+'16 Securitization Calcn'!$D$94+'16 Securitization Calcn'!$D$96='16 Securitization Calcn'!$D$97</t>
  </si>
  <si>
    <t>'16 Securitization Calcn'!$E$91+'16 Securitization Calcn'!$E$92+'16 Securitization Calcn'!$E$93+'16 Securitization Calcn'!$E$95='16 Securitization Calcn'!$E$97</t>
  </si>
  <si>
    <t>'16 Securitization Calcn'!$F$92+'16 Securitization Calcn'!$F$93+'16 Securitization Calcn'!$F$95='16 Securitization Calcn'!$F$97</t>
  </si>
  <si>
    <t>'17 Other Assets'!$D$10*20%='17 Other Assets'!$F$10</t>
  </si>
  <si>
    <t>'17 Other Assets'!$D$11*100%='17 Other Assets'!$F$11</t>
  </si>
  <si>
    <t>'17 Other Assets'!$D$12*100%='17 Other Assets'!$F$12</t>
  </si>
  <si>
    <t>'17 Other Assets'!$D$13*100%='17 Other Assets'!$F$13</t>
  </si>
  <si>
    <t>'17 Other Assets'!$D$14*100%='17 Other Assets'!$F$14</t>
  </si>
  <si>
    <t>'17 Other Assets'!$D$15*100%='17 Other Assets'!$F$15</t>
  </si>
  <si>
    <t>'17 Other Assets'!$D$16*100%='17 Other Assets'!$F$16</t>
  </si>
  <si>
    <t>'17 Other Assets'!$D$20*100%='17 Other Assets'!$F$20</t>
  </si>
  <si>
    <t>'17 Other Assets'!$D$21*100%='17 Other Assets'!$F$21</t>
  </si>
  <si>
    <t>'17 Other Assets'!$F$31+'17 Other Assets'!$F$32+'17 Other Assets'!$F$33+'17 Other Assets'!$F$34='17 Other Assets'!$F$35</t>
  </si>
  <si>
    <t>'17 Other Assets'!$D$31*8%*10%='17 Other Assets'!$F$31</t>
  </si>
  <si>
    <t>'17 Other Assets'!$D$32*50%*10%='17 Other Assets'!$F$32</t>
  </si>
  <si>
    <t>'17 Other Assets'!$D$33*75%*10%='17 Other Assets'!$F$33</t>
  </si>
  <si>
    <t>'17 Other Assets'!$D$34*100%*10%='17 Other Assets'!$F$34</t>
  </si>
  <si>
    <t>'18 Off-Balance Sheet'!$D$12+'18 Off-Balance Sheet'!$D$13+'18 Off-Balance Sheet'!$D$14+'18 Off-Balance Sheet'!$D$15='18 Off-Balance Sheet'!$D$16</t>
  </si>
  <si>
    <t>'18 Off-Balance Sheet'!$F$13+'18 Off-Balance Sheet'!$F$14+'18 Off-Balance Sheet'!$F$15='18 Off-Balance Sheet'!$F$16</t>
  </si>
  <si>
    <t>('18 Off-Balance Sheet'!$D$13*20%)='18 Off-Balance Sheet'!$F$13</t>
  </si>
  <si>
    <t>('18 Off-Balance Sheet'!$D$14*50%)='18 Off-Balance Sheet'!$F$14</t>
  </si>
  <si>
    <t>('18 Off-Balance Sheet'!$D$15*'18 Off-Balance Sheet'!$E$15)/100='18 Off-Balance Sheet'!$F$15</t>
  </si>
  <si>
    <t>0&lt;='18 Off-Balance Sheet'!$E$15</t>
  </si>
  <si>
    <t>'18 Off-Balance Sheet'!$D$20+'18 Off-Balance Sheet'!$D$21+'18 Off-Balance Sheet'!$D$22+'18 Off-Balance Sheet'!$D$23='18 Off-Balance Sheet'!$D$24</t>
  </si>
  <si>
    <t>'18 Off-Balance Sheet'!$F$21+'18 Off-Balance Sheet'!$F$22+'18 Off-Balance Sheet'!$F$23='18 Off-Balance Sheet'!$F$24</t>
  </si>
  <si>
    <t>('18 Off-Balance Sheet'!$D$21*20%)='18 Off-Balance Sheet'!$F$21</t>
  </si>
  <si>
    <t>('18 Off-Balance Sheet'!$D$22*50%)='18 Off-Balance Sheet'!$F$22</t>
  </si>
  <si>
    <t>('18 Off-Balance Sheet'!$D$23*'18 Off-Balance Sheet'!$E$23)/100='18 Off-Balance Sheet'!$F$23</t>
  </si>
  <si>
    <t>0&lt;='18 Off-Balance Sheet'!$E$23</t>
  </si>
  <si>
    <t>('18 Off-Balance Sheet'!$D$27*100%)='18 Off-Balance Sheet'!$F$27</t>
  </si>
  <si>
    <t>('18 Off-Balance Sheet'!$D$28*100%)='18 Off-Balance Sheet'!$F$28</t>
  </si>
  <si>
    <t>('18 Off-Balance Sheet'!$D$29*50%)='18 Off-Balance Sheet'!$F$29</t>
  </si>
  <si>
    <t>('18 Off-Balance Sheet'!$D$30*20%)='18 Off-Balance Sheet'!$F$30</t>
  </si>
  <si>
    <t>('18 Off-Balance Sheet'!$D$31*100%)='18 Off-Balance Sheet'!$F$31</t>
  </si>
  <si>
    <t>('18 Off-Balance Sheet'!$D$32*100%)='18 Off-Balance Sheet'!$F$32</t>
  </si>
  <si>
    <t>('18 Off-Balance Sheet'!$D$33*100%)='18 Off-Balance Sheet'!$F$33</t>
  </si>
  <si>
    <t>('18 Off-Balance Sheet'!$D$34*100%)='18 Off-Balance Sheet'!$F$34</t>
  </si>
  <si>
    <t>('18 Off-Balance Sheet'!$D$35*50%)='18 Off-Balance Sheet'!$F$35</t>
  </si>
  <si>
    <t>'18 Off-Balance Sheet'!$F$16+'18 Off-Balance Sheet'!$F$24+ '18 Off-Balance Sheet'!$F$36='18 Off-Balance Sheet'!$F$38</t>
  </si>
  <si>
    <t>'19 Derivatives'!$F$9+'19 Derivatives'!$F$11='19 Derivatives'!$F$12</t>
  </si>
  <si>
    <t>'19 Derivatives'!$G$9+'19 Derivatives'!$G$10='19 Derivatives'!$G$12</t>
  </si>
  <si>
    <t>'19 Derivatives'!$H$8+'19 Derivatives'!$H$9+'19 Derivatives'!$H$10+'19 Derivatives'!$H$11='19 Derivatives'!$H$12</t>
  </si>
  <si>
    <t>'19 Derivatives'!$J$8+'19 Derivatives'!$J$9+'19 Derivatives'!$J$10+'19 Derivatives'!$J$11='19 Derivatives'!$J$12</t>
  </si>
  <si>
    <t>'19 Derivatives'!$L$8+'19 Derivatives'!$L$9+'19 Derivatives'!$L$10+'19 Derivatives'!$L$11='19 Derivatives'!$L$12</t>
  </si>
  <si>
    <t>'19 Derivatives'!$N$8+'19 Derivatives'!$N$9+'19 Derivatives'!$N$10+'19 Derivatives'!$N$11='19 Derivatives'!$N$12</t>
  </si>
  <si>
    <t>'19 Derivatives'!$P$8+'19 Derivatives'!$P$9+'19 Derivatives'!$P$10+'19 Derivatives'!$P$11='19 Derivatives'!$P$12</t>
  </si>
  <si>
    <t>'19 Derivatives'!$R$8+'19 Derivatives'!$R$9+'19 Derivatives'!$R$10+'19 Derivatives'!$R$11='19 Derivatives'!$R$12</t>
  </si>
  <si>
    <t>'19 Derivatives'!$H$13+'19 Derivatives'!$H$14+'19 Derivatives'!$H$15+'19 Derivatives'!$H$16='19 Derivatives'!$H$17</t>
  </si>
  <si>
    <t>'19 Derivatives'!$J$13+'19 Derivatives'!$J$14+'19 Derivatives'!$J$15+'19 Derivatives'!$J$16='19 Derivatives'!$J$17</t>
  </si>
  <si>
    <t>'19 Derivatives'!$L$13+'19 Derivatives'!$L$14+'19 Derivatives'!$L$15+'19 Derivatives'!$L$16='19 Derivatives'!$L$17</t>
  </si>
  <si>
    <t>'19 Derivatives'!$N$13+'19 Derivatives'!$N$14+'19 Derivatives'!$N$15+'19 Derivatives'!$N$16='19 Derivatives'!$N$17</t>
  </si>
  <si>
    <t>'19 Derivatives'!$P$13+'19 Derivatives'!$P$14+'19 Derivatives'!$P$15+'19 Derivatives'!$P$16='19 Derivatives'!$P$17</t>
  </si>
  <si>
    <t>'19 Derivatives'!$R$13+'19 Derivatives'!$R$14+'19 Derivatives'!$R$15+'19 Derivatives'!$R$16='19 Derivatives'!$R$17</t>
  </si>
  <si>
    <t>'19 Derivatives'!$F$12='19 Derivatives'!$F$18</t>
  </si>
  <si>
    <t>'19 Derivatives'!$G$12='19 Derivatives'!$G$18</t>
  </si>
  <si>
    <t>'19 Derivatives'!$H$12+'19 Derivatives'!$H$17='19 Derivatives'!$H$18</t>
  </si>
  <si>
    <t>'19 Derivatives'!$J$12+'19 Derivatives'!$J$17='19 Derivatives'!$J$18</t>
  </si>
  <si>
    <t>'19 Derivatives'!$L$12+'19 Derivatives'!$L$17='19 Derivatives'!$L$18</t>
  </si>
  <si>
    <t>'19 Derivatives'!$N$12+'19 Derivatives'!$N$17='19 Derivatives'!$N$18</t>
  </si>
  <si>
    <t>'19 Derivatives'!$P$12+'19 Derivatives'!$P$17='19 Derivatives'!$P$18</t>
  </si>
  <si>
    <t>'19 Derivatives'!$R$12+'19 Derivatives'!$R$17='19 Derivatives'!$R$18</t>
  </si>
  <si>
    <t>'19 Derivatives'!$H$8+'19 Derivatives'!$J$8+'19 Derivatives'!$L$8+'19 Derivatives'!$N$8+'19 Derivatives'!$P$8='19 Derivatives'!$R$8</t>
  </si>
  <si>
    <t>'19 Derivatives'!$F$9+'19 Derivatives'!$G$9+'19 Derivatives'!$H$9+'19 Derivatives'!$J$9+'19 Derivatives'!$L$9+'19 Derivatives'!$N$9+'19 Derivatives'!$P$9='19 Derivatives'!$R$9</t>
  </si>
  <si>
    <t>'19 Derivatives'!$G$10+'19 Derivatives'!$H$10+'19 Derivatives'!$J$10+'19 Derivatives'!$L$10+'19 Derivatives'!$N$10+'19 Derivatives'!$P$10='19 Derivatives'!$R$10</t>
  </si>
  <si>
    <t>'19 Derivatives'!$F$11+'19 Derivatives'!$H$11+'19 Derivatives'!$J$11+'19 Derivatives'!$L$11+'19 Derivatives'!$N$11+'19 Derivatives'!$P$11='19 Derivatives'!$R$11</t>
  </si>
  <si>
    <t>'19 Derivatives'!$H$13+'19 Derivatives'!$J$13+'19 Derivatives'!$L$13+'19 Derivatives'!$N$13+'19 Derivatives'!$P$13='19 Derivatives'!$R$13</t>
  </si>
  <si>
    <t>'19 Derivatives'!$H$14+'19 Derivatives'!$J$14+'19 Derivatives'!$L$14+'19 Derivatives'!$N$14+'19 Derivatives'!$P$14='19 Derivatives'!$R$14</t>
  </si>
  <si>
    <t>'19 Derivatives'!$H$15+'19 Derivatives'!$J$15+'19 Derivatives'!$L$15+'19 Derivatives'!$N$15+'19 Derivatives'!$P$15='19 Derivatives'!$R$15</t>
  </si>
  <si>
    <t>'19 Derivatives'!$H$16+'19 Derivatives'!$J$16+'19 Derivatives'!$L$16+'19 Derivatives'!$N$16+'19 Derivatives'!$P$16='19 Derivatives'!$R$16</t>
  </si>
  <si>
    <t>'19 Derivatives'!$F$21+'19 Derivatives'!$F$23='19 Derivatives'!$F$24</t>
  </si>
  <si>
    <t>'19 Derivatives'!$G$21+'19 Derivatives'!$G$22='19 Derivatives'!$G$24</t>
  </si>
  <si>
    <t>'19 Derivatives'!$H$20+'19 Derivatives'!$H$21+'19 Derivatives'!$H$22+'19 Derivatives'!$H$23='19 Derivatives'!$H$24</t>
  </si>
  <si>
    <t>'19 Derivatives'!$J$20+'19 Derivatives'!$J$21+'19 Derivatives'!$J$22+'19 Derivatives'!$J$23='19 Derivatives'!$J$24</t>
  </si>
  <si>
    <t>'19 Derivatives'!$L$20+'19 Derivatives'!$L$21+'19 Derivatives'!$L$22+'19 Derivatives'!$L$23='19 Derivatives'!$L$24</t>
  </si>
  <si>
    <t>'19 Derivatives'!$N$20+'19 Derivatives'!$N$21+'19 Derivatives'!$N$22+'19 Derivatives'!$N$23='19 Derivatives'!$N$24</t>
  </si>
  <si>
    <t>'19 Derivatives'!$P$20+'19 Derivatives'!$P$21+'19 Derivatives'!$P$22+'19 Derivatives'!$P$23='19 Derivatives'!$P$24</t>
  </si>
  <si>
    <t>'19 Derivatives'!$R$20+'19 Derivatives'!$R$21+'19 Derivatives'!$R$22+'19 Derivatives'!$R$23='19 Derivatives'!$R$24</t>
  </si>
  <si>
    <t>'19 Derivatives'!$H$25+'19 Derivatives'!$H$26+'19 Derivatives'!$H$27+'19 Derivatives'!$H$28='19 Derivatives'!$H$29</t>
  </si>
  <si>
    <t>'19 Derivatives'!$J$25+'19 Derivatives'!$J$26+'19 Derivatives'!$J$27+'19 Derivatives'!$J$28='19 Derivatives'!$J$29</t>
  </si>
  <si>
    <t>'19 Derivatives'!$L$25+'19 Derivatives'!$L$26+'19 Derivatives'!$L$27+'19 Derivatives'!$L$28='19 Derivatives'!$L$29</t>
  </si>
  <si>
    <t>'19 Derivatives'!$N$25+'19 Derivatives'!$N$26+'19 Derivatives'!$N$27+'19 Derivatives'!$N$28='19 Derivatives'!$N$29</t>
  </si>
  <si>
    <t>'19 Derivatives'!$P$25+'19 Derivatives'!$P$26+'19 Derivatives'!$P$27+'19 Derivatives'!$P$28='19 Derivatives'!$P$29</t>
  </si>
  <si>
    <t>'19 Derivatives'!$R$25+'19 Derivatives'!$R$26+'19 Derivatives'!$R$27+'19 Derivatives'!$R$28='19 Derivatives'!$R$29</t>
  </si>
  <si>
    <t>'19 Derivatives'!$F$24='19 Derivatives'!$F$30</t>
  </si>
  <si>
    <t>'19 Derivatives'!$G$24='19 Derivatives'!$G$30</t>
  </si>
  <si>
    <t>'19 Derivatives'!$H$24+'19 Derivatives'!$H$29='19 Derivatives'!$H$30</t>
  </si>
  <si>
    <t>'19 Derivatives'!$J$24+'19 Derivatives'!$J$29='19 Derivatives'!$J$30</t>
  </si>
  <si>
    <t>'19 Derivatives'!$L$24+'19 Derivatives'!$L$29='19 Derivatives'!$L$30</t>
  </si>
  <si>
    <t>'19 Derivatives'!$N$24+'19 Derivatives'!$N$29='19 Derivatives'!$N$30</t>
  </si>
  <si>
    <t>'19 Derivatives'!$P$24+'19 Derivatives'!$P$29='19 Derivatives'!$P$30</t>
  </si>
  <si>
    <t>'19 Derivatives'!$R$24+'19 Derivatives'!$R$29='19 Derivatives'!$R$30</t>
  </si>
  <si>
    <t>'19 Derivatives'!$H$20+'19 Derivatives'!$J$20+'19 Derivatives'!$L$20+'19 Derivatives'!$N$20+'19 Derivatives'!$P$20='19 Derivatives'!$R$20</t>
  </si>
  <si>
    <t>'19 Derivatives'!$F$21+'19 Derivatives'!$G$21+'19 Derivatives'!$H$21+'19 Derivatives'!$J$21+'19 Derivatives'!$L$21+'19 Derivatives'!$N$21+'19 Derivatives'!$P$21='19 Derivatives'!$R$21</t>
  </si>
  <si>
    <t>'19 Derivatives'!$G$22+'19 Derivatives'!$H$22+'19 Derivatives'!$J$22+'19 Derivatives'!$L$22+'19 Derivatives'!$N$22+'19 Derivatives'!$P$22='19 Derivatives'!$R$22</t>
  </si>
  <si>
    <t>'19 Derivatives'!$F$23+'19 Derivatives'!$H$23+'19 Derivatives'!$J$23+'19 Derivatives'!$L$23+'19 Derivatives'!$N$23+'19 Derivatives'!$P$23='19 Derivatives'!$R$23</t>
  </si>
  <si>
    <t>'19 Derivatives'!$H$25+'19 Derivatives'!$J$25+'19 Derivatives'!$L$25+'19 Derivatives'!$N$25+'19 Derivatives'!$P$25='19 Derivatives'!$R$25</t>
  </si>
  <si>
    <t>'19 Derivatives'!$H$26+'19 Derivatives'!$J$26+'19 Derivatives'!$L$26+'19 Derivatives'!$N$26+'19 Derivatives'!$P$26='19 Derivatives'!$R$26</t>
  </si>
  <si>
    <t>'19 Derivatives'!$H$27+'19 Derivatives'!$J$27+'19 Derivatives'!$L$27+'19 Derivatives'!$N$27+'19 Derivatives'!$P$27='19 Derivatives'!$R$27</t>
  </si>
  <si>
    <t>'19 Derivatives'!$H$28+'19 Derivatives'!$J$28+'19 Derivatives'!$L$28+'19 Derivatives'!$N$28+'19 Derivatives'!$P$28='19 Derivatives'!$R$28</t>
  </si>
  <si>
    <t>'19 Derivatives'!$F$30+'19 Derivatives'!$G$30+'19 Derivatives'!$H$30+'19 Derivatives'!$J$30+'19 Derivatives'!$L$30+'19 Derivatives'!$N$30+'19 Derivatives'!$P$30='19 Derivatives'!$R$30</t>
  </si>
  <si>
    <t>'19 Derivatives'!$F$33+'19 Derivatives'!$F$35='19 Derivatives'!$F$36</t>
  </si>
  <si>
    <t>'19 Derivatives'!$G$33+'19 Derivatives'!$G$34='19 Derivatives'!$G$36</t>
  </si>
  <si>
    <t>'19 Derivatives'!$H$32+'19 Derivatives'!$H$33+'19 Derivatives'!$H$34+'19 Derivatives'!$H$35='19 Derivatives'!$H$36</t>
  </si>
  <si>
    <t>'19 Derivatives'!$J$32+'19 Derivatives'!$J$33+'19 Derivatives'!$J$34+'19 Derivatives'!$J$35='19 Derivatives'!$J$36</t>
  </si>
  <si>
    <t>'19 Derivatives'!$L$32+'19 Derivatives'!$L$33+'19 Derivatives'!$L$34+'19 Derivatives'!$L$35='19 Derivatives'!$L$36</t>
  </si>
  <si>
    <t>'19 Derivatives'!$N$32+'19 Derivatives'!$N$33+'19 Derivatives'!$N$34+'19 Derivatives'!$N$35='19 Derivatives'!$N$36</t>
  </si>
  <si>
    <t>'19 Derivatives'!$P$32+'19 Derivatives'!$P$33+'19 Derivatives'!$P$34+'19 Derivatives'!$P$35='19 Derivatives'!$P$36</t>
  </si>
  <si>
    <t>'19 Derivatives'!$R$32+'19 Derivatives'!$R$33+'19 Derivatives'!$R$34+'19 Derivatives'!$R$35='19 Derivatives'!$R$36</t>
  </si>
  <si>
    <t>'19 Derivatives'!$H$37+'19 Derivatives'!$H$38+'19 Derivatives'!$H$39+'19 Derivatives'!$H$40='19 Derivatives'!$H$41</t>
  </si>
  <si>
    <t>'19 Derivatives'!$J$37+'19 Derivatives'!$J$38+'19 Derivatives'!$J$39+'19 Derivatives'!$J$40='19 Derivatives'!$J$41</t>
  </si>
  <si>
    <t>'19 Derivatives'!$L$37+'19 Derivatives'!$L$38+'19 Derivatives'!$L$39+'19 Derivatives'!$L$40='19 Derivatives'!$L$41</t>
  </si>
  <si>
    <t>'19 Derivatives'!$N$37+'19 Derivatives'!$N$38+'19 Derivatives'!$N$39+'19 Derivatives'!$N$40='19 Derivatives'!$N$41</t>
  </si>
  <si>
    <t>'19 Derivatives'!$P$37+'19 Derivatives'!$P$38+'19 Derivatives'!$P$39+'19 Derivatives'!$P$40='19 Derivatives'!$P$41</t>
  </si>
  <si>
    <t>'19 Derivatives'!$R$37+'19 Derivatives'!$R$38+'19 Derivatives'!$R$39+'19 Derivatives'!$R$40='19 Derivatives'!$R$41</t>
  </si>
  <si>
    <t>'19 Derivatives'!$F$36='19 Derivatives'!$F$42</t>
  </si>
  <si>
    <t>'19 Derivatives'!$G$36='19 Derivatives'!$G$42</t>
  </si>
  <si>
    <t>'19 Derivatives'!$H$36+'19 Derivatives'!$H$41='19 Derivatives'!$H$42</t>
  </si>
  <si>
    <t>'19 Derivatives'!$J$36+'19 Derivatives'!$J$41='19 Derivatives'!$J$42</t>
  </si>
  <si>
    <t>'19 Derivatives'!$L$36+'19 Derivatives'!$L$41='19 Derivatives'!$L$42</t>
  </si>
  <si>
    <t>'19 Derivatives'!$N$36+'19 Derivatives'!$N$41='19 Derivatives'!$N$42</t>
  </si>
  <si>
    <t>'19 Derivatives'!$P$36+'19 Derivatives'!$P$41='19 Derivatives'!$P$42</t>
  </si>
  <si>
    <t>'19 Derivatives'!$R$36+'19 Derivatives'!$R$41='19 Derivatives'!$R$42</t>
  </si>
  <si>
    <t>'19 Derivatives'!$H$32+'19 Derivatives'!$J$32+'19 Derivatives'!$L$32+'19 Derivatives'!$N$32+'19 Derivatives'!$P$32='19 Derivatives'!$R$32</t>
  </si>
  <si>
    <t>'19 Derivatives'!$F$33+'19 Derivatives'!$G$33+'19 Derivatives'!$H$33+'19 Derivatives'!$J$33+'19 Derivatives'!$L$33+'19 Derivatives'!$N$33+'19 Derivatives'!$P$33='19 Derivatives'!$R$33</t>
  </si>
  <si>
    <t>'19 Derivatives'!$G$34+'19 Derivatives'!$H$34+'19 Derivatives'!$J$34+'19 Derivatives'!$L$34+'19 Derivatives'!$N$34+'19 Derivatives'!$P$34='19 Derivatives'!$R$34</t>
  </si>
  <si>
    <t>'19 Derivatives'!$F$35+'19 Derivatives'!$H$35+'19 Derivatives'!$J$35+'19 Derivatives'!$L$35+'19 Derivatives'!$N$35+'19 Derivatives'!$P$35='19 Derivatives'!$R$35</t>
  </si>
  <si>
    <t>'19 Derivatives'!$H$37+'19 Derivatives'!$J$37+'19 Derivatives'!$L$37+'19 Derivatives'!$N$37+'19 Derivatives'!$P$37='19 Derivatives'!$R$37</t>
  </si>
  <si>
    <t>'19 Derivatives'!$H$38+'19 Derivatives'!$J$38+'19 Derivatives'!$L$38+'19 Derivatives'!$N$38+'19 Derivatives'!$P$38='19 Derivatives'!$R$38</t>
  </si>
  <si>
    <t>'19 Derivatives'!$H$39+'19 Derivatives'!$J$39+'19 Derivatives'!$L$39+'19 Derivatives'!$N$39+'19 Derivatives'!$P$39='19 Derivatives'!$R$39</t>
  </si>
  <si>
    <t>'19 Derivatives'!$H$40+'19 Derivatives'!$J$40+'19 Derivatives'!$L$40+'19 Derivatives'!$N$40+'19 Derivatives'!$P$40='19 Derivatives'!$R$40</t>
  </si>
  <si>
    <t>'19 Derivatives'!$F$42+'19 Derivatives'!$G$42+'19 Derivatives'!$H$42+'19 Derivatives'!$J$42+'19 Derivatives'!$L$42+'19 Derivatives'!$N$42+'19 Derivatives'!$P$42='19 Derivatives'!$R$42</t>
  </si>
  <si>
    <t>'19 Derivatives'!$G$48+'19 Derivatives'!$G$49+'19 Derivatives'!$G$50='19 Derivatives'!$G$51</t>
  </si>
  <si>
    <t>'19 Derivatives'!$H$47+'19 Derivatives'!$H$48+'19 Derivatives'!$H$49+'19 Derivatives'!$H$50='19 Derivatives'!$H$51</t>
  </si>
  <si>
    <t>'19 Derivatives'!$I$47+'19 Derivatives'!$I$48+'19 Derivatives'!$I$49+'19 Derivatives'!$I$50='19 Derivatives'!$I$51</t>
  </si>
  <si>
    <t>'19 Derivatives'!$J$47+'19 Derivatives'!$J$48+'19 Derivatives'!$J$49+'19 Derivatives'!$J$50='19 Derivatives'!$J$51</t>
  </si>
  <si>
    <t>'19 Derivatives'!$K$47+'19 Derivatives'!$K$48+'19 Derivatives'!$K$49+'19 Derivatives'!$K$50='19 Derivatives'!$K$51</t>
  </si>
  <si>
    <t>'19 Derivatives'!$L$47+'19 Derivatives'!$L$48+'19 Derivatives'!$L$49+'19 Derivatives'!$L$50='19 Derivatives'!$L$51</t>
  </si>
  <si>
    <t>'19 Derivatives'!$M$47+'19 Derivatives'!$M$48+'19 Derivatives'!$M$49+'19 Derivatives'!$M$50='19 Derivatives'!$M$51</t>
  </si>
  <si>
    <t>'19 Derivatives'!$N$47+'19 Derivatives'!$N$48+'19 Derivatives'!$N$49+'19 Derivatives'!$N$50='19 Derivatives'!$N$51</t>
  </si>
  <si>
    <t>'19 Derivatives'!$O$47+'19 Derivatives'!$O$48+'19 Derivatives'!$O$49+'19 Derivatives'!$O$50='19 Derivatives'!$O$51</t>
  </si>
  <si>
    <t>'19 Derivatives'!$P$47+'19 Derivatives'!$P$48+'19 Derivatives'!$P$49+'19 Derivatives'!$P$50='19 Derivatives'!$P$51</t>
  </si>
  <si>
    <t>'19 Derivatives'!$Q$47+'19 Derivatives'!$Q$48+'19 Derivatives'!$Q$49+'19 Derivatives'!$Q$50='19 Derivatives'!$Q$51</t>
  </si>
  <si>
    <t>'19 Derivatives'!$R$47+'19 Derivatives'!$R$48+'19 Derivatives'!$R$49+'19 Derivatives'!$R$50='19 Derivatives'!$R$51</t>
  </si>
  <si>
    <t>'19 Derivatives'!$S$47+'19 Derivatives'!$S$48+'19 Derivatives'!$S$49+'19 Derivatives'!$S$50='19 Derivatives'!$S$51</t>
  </si>
  <si>
    <t>'19 Derivatives'!$H$52+'19 Derivatives'!$H$53+'19 Derivatives'!$H$54+'19 Derivatives'!$H$55='19 Derivatives'!$H$56</t>
  </si>
  <si>
    <t>'19 Derivatives'!$I$52+'19 Derivatives'!$I$53+'19 Derivatives'!$I$54+'19 Derivatives'!$I$55='19 Derivatives'!$I$56</t>
  </si>
  <si>
    <t>'19 Derivatives'!$J$52+'19 Derivatives'!$J$53+'19 Derivatives'!$J$54+'19 Derivatives'!$J$55='19 Derivatives'!$J$56</t>
  </si>
  <si>
    <t>'19 Derivatives'!$K$52+'19 Derivatives'!$K$53+'19 Derivatives'!$K$54+'19 Derivatives'!$K$55='19 Derivatives'!$K$56</t>
  </si>
  <si>
    <t>'19 Derivatives'!$L$52+'19 Derivatives'!$L$53+'19 Derivatives'!$L$54+'19 Derivatives'!$L$55='19 Derivatives'!$L$56</t>
  </si>
  <si>
    <t>'19 Derivatives'!$M$52+'19 Derivatives'!$M$53+'19 Derivatives'!$M$54+'19 Derivatives'!$M$55='19 Derivatives'!$M$56</t>
  </si>
  <si>
    <t>'19 Derivatives'!$N$52+'19 Derivatives'!$N$53+'19 Derivatives'!$N$54+'19 Derivatives'!$N$55='19 Derivatives'!$N$56</t>
  </si>
  <si>
    <t>'19 Derivatives'!$O$52+'19 Derivatives'!$O$53+'19 Derivatives'!$O$54+'19 Derivatives'!$O$55='19 Derivatives'!$O$56</t>
  </si>
  <si>
    <t>'19 Derivatives'!$P$52+'19 Derivatives'!$P$53+'19 Derivatives'!$P$54+'19 Derivatives'!$P$55='19 Derivatives'!$P$56</t>
  </si>
  <si>
    <t>'19 Derivatives'!$Q$52+'19 Derivatives'!$Q$53+'19 Derivatives'!$Q$54+'19 Derivatives'!$Q$55='19 Derivatives'!$Q$56</t>
  </si>
  <si>
    <t>'19 Derivatives'!$R$52+'19 Derivatives'!$R$53+'19 Derivatives'!$R$54+'19 Derivatives'!$R$55='19 Derivatives'!$R$56</t>
  </si>
  <si>
    <t>'19 Derivatives'!$S$52+'19 Derivatives'!$S$53+'19 Derivatives'!$S$54+'19 Derivatives'!$S$55='19 Derivatives'!$S$56</t>
  </si>
  <si>
    <t>'19 Derivatives'!$F$51='19 Derivatives'!$F$57</t>
  </si>
  <si>
    <t>'19 Derivatives'!$G$51='19 Derivatives'!$G$57</t>
  </si>
  <si>
    <t>'19 Derivatives'!$H$51+'19 Derivatives'!$H$56='19 Derivatives'!$H$57</t>
  </si>
  <si>
    <t>'19 Derivatives'!$I$51+'19 Derivatives'!$I$56='19 Derivatives'!$I$57</t>
  </si>
  <si>
    <t>'19 Derivatives'!$J$51+'19 Derivatives'!$J$56='19 Derivatives'!$J$57</t>
  </si>
  <si>
    <t>'19 Derivatives'!$K$51+'19 Derivatives'!$K$56='19 Derivatives'!$K$57</t>
  </si>
  <si>
    <t>'19 Derivatives'!$L$51+'19 Derivatives'!$L$56='19 Derivatives'!$L$57</t>
  </si>
  <si>
    <t>'19 Derivatives'!$M$51+'19 Derivatives'!$M$56='19 Derivatives'!$M$57</t>
  </si>
  <si>
    <t>'19 Derivatives'!$N$51+'19 Derivatives'!$N$56='19 Derivatives'!$N$57</t>
  </si>
  <si>
    <t>'19 Derivatives'!$O$51+'19 Derivatives'!$O$56='19 Derivatives'!$O$57</t>
  </si>
  <si>
    <t>'19 Derivatives'!$P$51+'19 Derivatives'!$P$56='19 Derivatives'!$P$57</t>
  </si>
  <si>
    <t>'19 Derivatives'!$Q$51+'19 Derivatives'!$Q$56='19 Derivatives'!$Q$57</t>
  </si>
  <si>
    <t>'19 Derivatives'!$R$51+'19 Derivatives'!$R$56='19 Derivatives'!$R$57</t>
  </si>
  <si>
    <t>'19 Derivatives'!$S$51+'19 Derivatives'!$S$56='19 Derivatives'!$S$57</t>
  </si>
  <si>
    <t>'19 Derivatives'!$H$47+'19 Derivatives'!$J$47+'19 Derivatives'!$L$47+'19 Derivatives'!$N$47+'19 Derivatives'!$P$47='19 Derivatives'!$R$47</t>
  </si>
  <si>
    <t>'19 Derivatives'!$I$47+'19 Derivatives'!$K$47+'19 Derivatives'!$M$47+'19 Derivatives'!$O$47+'19 Derivatives'!$Q$47='19 Derivatives'!$S$47</t>
  </si>
  <si>
    <t>'19 Derivatives'!$F$48+'19 Derivatives'!$H$48+'19 Derivatives'!$J$48+'19 Derivatives'!$L$48+'19 Derivatives'!$N$48+'19 Derivatives'!$P$48='19 Derivatives'!$R$48</t>
  </si>
  <si>
    <t>'19 Derivatives'!$G$48+'19 Derivatives'!$I$48+'19 Derivatives'!$K$48+'19 Derivatives'!$M$48+'19 Derivatives'!$O$48+'19 Derivatives'!$Q$48='19 Derivatives'!$S$48</t>
  </si>
  <si>
    <t>'19 Derivatives'!$G$49+'19 Derivatives'!$I$49+'19 Derivatives'!$K$49+'19 Derivatives'!$M$49+'19 Derivatives'!$O$49+'19 Derivatives'!$Q$49='19 Derivatives'!$S$49</t>
  </si>
  <si>
    <t>'19 Derivatives'!$F$50+'19 Derivatives'!$H$50+'19 Derivatives'!$J$50+'19 Derivatives'!$L$50+'19 Derivatives'!$N$50+'19 Derivatives'!$P$50='19 Derivatives'!$R$50</t>
  </si>
  <si>
    <t>'19 Derivatives'!$G$50+'19 Derivatives'!$I$50+'19 Derivatives'!$K$50+'19 Derivatives'!$M$50+'19 Derivatives'!$O$50+'19 Derivatives'!$Q$50='19 Derivatives'!$S$50</t>
  </si>
  <si>
    <t>'19 Derivatives'!$H$52+'19 Derivatives'!$J$52+'19 Derivatives'!$L$52+'19 Derivatives'!$N$52+'19 Derivatives'!$P$52='19 Derivatives'!$R$52</t>
  </si>
  <si>
    <t>'19 Derivatives'!$I$52+'19 Derivatives'!$K$52+'19 Derivatives'!$M$52+'19 Derivatives'!$O$52+'19 Derivatives'!$Q$52='19 Derivatives'!$S$52</t>
  </si>
  <si>
    <t>'19 Derivatives'!$H$53+'19 Derivatives'!$J$53+'19 Derivatives'!$L$53+'19 Derivatives'!$N$53+'19 Derivatives'!$P$53='19 Derivatives'!$R$53</t>
  </si>
  <si>
    <t>'19 Derivatives'!$I$53+'19 Derivatives'!$K$53+'19 Derivatives'!$M$53+'19 Derivatives'!$O$53+'19 Derivatives'!$Q$53='19 Derivatives'!$S$53</t>
  </si>
  <si>
    <t>'19 Derivatives'!$H$54+'19 Derivatives'!$J$54+'19 Derivatives'!$L$54+'19 Derivatives'!$N$54+'19 Derivatives'!$P$54='19 Derivatives'!$R$54</t>
  </si>
  <si>
    <t>'19 Derivatives'!$I$54+'19 Derivatives'!$K$54+'19 Derivatives'!$M$54+'19 Derivatives'!$O$54+'19 Derivatives'!$Q$54='19 Derivatives'!$S$54</t>
  </si>
  <si>
    <t>'19 Derivatives'!$H$55+'19 Derivatives'!$J$55+'19 Derivatives'!$L$55+'19 Derivatives'!$N$55+'19 Derivatives'!$P$55='19 Derivatives'!$R$55</t>
  </si>
  <si>
    <t>'19 Derivatives'!$I$55+'19 Derivatives'!$K$55+'19 Derivatives'!$M$55+'19 Derivatives'!$O$55+'19 Derivatives'!$Q$55='19 Derivatives'!$S$55</t>
  </si>
  <si>
    <t>'19 Derivatives'!$F$11+'19 Derivatives'!$F$23+'19 Derivatives'!$F$35='19 Derivatives'!$F$50</t>
  </si>
  <si>
    <t>'19 Derivatives'!$H$8+'19 Derivatives'!$H$20+'19 Derivatives'!$H$32='19 Derivatives'!$H$47</t>
  </si>
  <si>
    <t>'19 Derivatives'!$H$9+'19 Derivatives'!$H$21+'19 Derivatives'!$H$33='19 Derivatives'!$H$48</t>
  </si>
  <si>
    <t>'19 Derivatives'!$H$10+'19 Derivatives'!$H$22+'19 Derivatives'!$H$34='19 Derivatives'!$H$49</t>
  </si>
  <si>
    <t>'19 Derivatives'!$H$11+'19 Derivatives'!$H$23+'19 Derivatives'!$H$35='19 Derivatives'!$H$50</t>
  </si>
  <si>
    <t>'19 Derivatives'!$J$8+'19 Derivatives'!$J$20+'19 Derivatives'!$J$32='19 Derivatives'!$J$47</t>
  </si>
  <si>
    <t>'19 Derivatives'!$J$9+'19 Derivatives'!$J$21+'19 Derivatives'!$J$33='19 Derivatives'!$J$48</t>
  </si>
  <si>
    <t>'19 Derivatives'!$J$10+'19 Derivatives'!$J$22+'19 Derivatives'!$J$34='19 Derivatives'!$J$49</t>
  </si>
  <si>
    <t>'19 Derivatives'!$J$11+'19 Derivatives'!$J$23+'19 Derivatives'!$J$35='19 Derivatives'!$J$50</t>
  </si>
  <si>
    <t>'19 Derivatives'!$L$8+'19 Derivatives'!$L$20+'19 Derivatives'!$L$32='19 Derivatives'!$L$47</t>
  </si>
  <si>
    <t>'19 Derivatives'!$L$9+'19 Derivatives'!$L$21+'19 Derivatives'!$L$33='19 Derivatives'!$L$48</t>
  </si>
  <si>
    <t>'19 Derivatives'!$L$10+'19 Derivatives'!$L$22+'19 Derivatives'!$L$34='19 Derivatives'!$L$49</t>
  </si>
  <si>
    <t>'19 Derivatives'!$L$11+'19 Derivatives'!$L$23+'19 Derivatives'!$L$35='19 Derivatives'!$L$50</t>
  </si>
  <si>
    <t>'19 Derivatives'!$N$8+'19 Derivatives'!$N$20+'19 Derivatives'!$N$32='19 Derivatives'!$N$47</t>
  </si>
  <si>
    <t>'19 Derivatives'!$N$9+'19 Derivatives'!$N$21+'19 Derivatives'!$N$33='19 Derivatives'!$N$48</t>
  </si>
  <si>
    <t>'19 Derivatives'!$N$10+'19 Derivatives'!$N$22+'19 Derivatives'!$N$34='19 Derivatives'!$N$49</t>
  </si>
  <si>
    <t>'19 Derivatives'!$N$11+'19 Derivatives'!$N$23+'19 Derivatives'!$N$35='19 Derivatives'!$N$50</t>
  </si>
  <si>
    <t>'19 Derivatives'!$P$8+'19 Derivatives'!$P$20+'19 Derivatives'!$P$32='19 Derivatives'!$P$47</t>
  </si>
  <si>
    <t>'19 Derivatives'!$P$9+'19 Derivatives'!$P$21+'19 Derivatives'!$P$33='19 Derivatives'!$P$48</t>
  </si>
  <si>
    <t>'19 Derivatives'!$P$10+'19 Derivatives'!$P$22+'19 Derivatives'!$P$34='19 Derivatives'!$P$49</t>
  </si>
  <si>
    <t>'19 Derivatives'!$P$11+'19 Derivatives'!$P$23+'19 Derivatives'!$P$35='19 Derivatives'!$P$50</t>
  </si>
  <si>
    <t>'19 Derivatives'!$R$8+'19 Derivatives'!$R$20+'19 Derivatives'!$R$32='19 Derivatives'!$R$47</t>
  </si>
  <si>
    <t>'19 Derivatives'!$R$9+'19 Derivatives'!$R$21+'19 Derivatives'!$R$33='19 Derivatives'!$R$48</t>
  </si>
  <si>
    <t>'19 Derivatives'!$R$10+'19 Derivatives'!$R$22+'19 Derivatives'!$R$34='19 Derivatives'!$R$49</t>
  </si>
  <si>
    <t>'19 Derivatives'!$R$11+'19 Derivatives'!$R$23+'19 Derivatives'!$R$35='19 Derivatives'!$R$50</t>
  </si>
  <si>
    <t>'19 Derivatives'!$H$13+'19 Derivatives'!$H$25+'19 Derivatives'!$H$37='19 Derivatives'!$H$52</t>
  </si>
  <si>
    <t>'19 Derivatives'!$H$14+'19 Derivatives'!$H$26+'19 Derivatives'!$H$38='19 Derivatives'!$H$53</t>
  </si>
  <si>
    <t>'19 Derivatives'!$H$15+'19 Derivatives'!$H$27+'19 Derivatives'!$H$39='19 Derivatives'!$H$54</t>
  </si>
  <si>
    <t>'19 Derivatives'!$H$16+'19 Derivatives'!$H$28+'19 Derivatives'!$H$40='19 Derivatives'!$H$55</t>
  </si>
  <si>
    <t>'19 Derivatives'!$J$13+'19 Derivatives'!$J$25+'19 Derivatives'!$J$37='19 Derivatives'!$J$52</t>
  </si>
  <si>
    <t>'19 Derivatives'!$J$14+'19 Derivatives'!$J$26+'19 Derivatives'!$J$38='19 Derivatives'!$J$53</t>
  </si>
  <si>
    <t>'19 Derivatives'!$J$15+'19 Derivatives'!$J$27+'19 Derivatives'!$J$39='19 Derivatives'!$J$54</t>
  </si>
  <si>
    <t>'19 Derivatives'!$J$16+'19 Derivatives'!$J$28+'19 Derivatives'!$J$40='19 Derivatives'!$J$55</t>
  </si>
  <si>
    <t>'19 Derivatives'!$L$13+'19 Derivatives'!$L$25+'19 Derivatives'!$L$37='19 Derivatives'!$L$52</t>
  </si>
  <si>
    <t>'19 Derivatives'!$L$14+'19 Derivatives'!$L$26+'19 Derivatives'!$L$38='19 Derivatives'!$L$53</t>
  </si>
  <si>
    <t>'19 Derivatives'!$L$15+'19 Derivatives'!$L$27+'19 Derivatives'!$L$39='19 Derivatives'!$L$54</t>
  </si>
  <si>
    <t>'19 Derivatives'!$L$16+'19 Derivatives'!$L$28+'19 Derivatives'!$L$40='19 Derivatives'!$L$55</t>
  </si>
  <si>
    <t>'19 Derivatives'!$N$13+'19 Derivatives'!$N$25+'19 Derivatives'!$N$37='19 Derivatives'!$N$52</t>
  </si>
  <si>
    <t>'19 Derivatives'!$N$14+'19 Derivatives'!$N$26+'19 Derivatives'!$N$38='19 Derivatives'!$N$53</t>
  </si>
  <si>
    <t>'19 Derivatives'!$N$15+'19 Derivatives'!$N$27+'19 Derivatives'!$N$39='19 Derivatives'!$N$54</t>
  </si>
  <si>
    <t>'19 Derivatives'!$N$16+'19 Derivatives'!$N$28+'19 Derivatives'!$N$40='19 Derivatives'!$N$55</t>
  </si>
  <si>
    <t>'19 Derivatives'!$P$13+'19 Derivatives'!$P$25+'19 Derivatives'!$P$37='19 Derivatives'!$P$52</t>
  </si>
  <si>
    <t>'19 Derivatives'!$P$14+'19 Derivatives'!$P$26+'19 Derivatives'!$P$38='19 Derivatives'!$P$53</t>
  </si>
  <si>
    <t>'19 Derivatives'!$P$15+'19 Derivatives'!$P$27+'19 Derivatives'!$P$39='19 Derivatives'!$P$54</t>
  </si>
  <si>
    <t>'19 Derivatives'!$P$16+'19 Derivatives'!$P$28+'19 Derivatives'!$P$40='19 Derivatives'!$P$55</t>
  </si>
  <si>
    <t>'19 Derivatives'!$R$13+'19 Derivatives'!$R$25+'19 Derivatives'!$R$37='19 Derivatives'!$R$52</t>
  </si>
  <si>
    <t>'19 Derivatives'!$R$14+'19 Derivatives'!$R$26+'19 Derivatives'!$R$38='19 Derivatives'!$R$53</t>
  </si>
  <si>
    <t>'19 Derivatives'!$R$15+'19 Derivatives'!$R$27+'19 Derivatives'!$R$39='19 Derivatives'!$R$54</t>
  </si>
  <si>
    <t>'19 Derivatives'!$R$16+'19 Derivatives'!$R$28+'19 Derivatives'!$R$40='19 Derivatives'!$R$55</t>
  </si>
  <si>
    <t>'19 Derivatives'!$F$66+'19 Derivatives'!$H$66+'19 Derivatives'!$J$66+'19 Derivatives'!$L$66+'19 Derivatives'!$N$66+'19 Derivatives'!$P$66='19 Derivatives'!$R$66</t>
  </si>
  <si>
    <t>'19 Derivatives'!$H$67+'19 Derivatives'!$J$67+'19 Derivatives'!$L$67+'19 Derivatives'!$N$67+'19 Derivatives'!$P$67='19 Derivatives'!$R$67</t>
  </si>
  <si>
    <t>'19 Derivatives'!$F$71+'19 Derivatives'!$H$71+'19 Derivatives'!$J$71+'19 Derivatives'!$L$71+'19 Derivatives'!$N$71+'19 Derivatives'!$P$71='19 Derivatives'!$R$71</t>
  </si>
  <si>
    <t>'19 Derivatives'!$F$72+'19 Derivatives'!$H$72+'19 Derivatives'!$J$72+'19 Derivatives'!$L$72+'19 Derivatives'!$N$72+'19 Derivatives'!$P$72='19 Derivatives'!$R$72</t>
  </si>
  <si>
    <t>'19 Derivatives'!$H$75+'19 Derivatives'!$J$75+'19 Derivatives'!$L$75+'19 Derivatives'!$N$75+'19 Derivatives'!$P$75='19 Derivatives'!$R$75</t>
  </si>
  <si>
    <t>'19 Derivatives'!$H$76+'19 Derivatives'!$J$76+'19 Derivatives'!$L$76+'19 Derivatives'!$N$76+'19 Derivatives'!$P$76='19 Derivatives'!$R$76</t>
  </si>
  <si>
    <t>'19 Derivatives'!$F$79+'19 Derivatives'!$H$79+'19 Derivatives'!$J$79+'19 Derivatives'!$L$79+'19 Derivatives'!$N$79+'19 Derivatives'!$P$79='19 Derivatives'!$R$79</t>
  </si>
  <si>
    <t>'19 Derivatives'!$F$80+'19 Derivatives'!$H$80+'19 Derivatives'!$J$80+'19 Derivatives'!$L$80+'19 Derivatives'!$N$80+'19 Derivatives'!$P$80='19 Derivatives'!$R$80</t>
  </si>
  <si>
    <t>'19 Derivatives'!$F$81+'19 Derivatives'!$H$81+'19 Derivatives'!$J$81+'19 Derivatives'!$L$81+'19 Derivatives'!$N$81+'19 Derivatives'!$P$81='19 Derivatives'!$R$81</t>
  </si>
  <si>
    <t>'19 Derivatives'!$F$83+'19 Derivatives'!$H$83+'19 Derivatives'!$J$83+'19 Derivatives'!$L$83+'19 Derivatives'!$N$83+'19 Derivatives'!$P$83='19 Derivatives'!$R$83</t>
  </si>
  <si>
    <t>'19 Derivatives'!$F$85+'19 Derivatives'!$H$85+'19 Derivatives'!$J$85+'19 Derivatives'!$L$85+'19 Derivatives'!$N$85+'19 Derivatives'!$P$85='19 Derivatives'!$R$85</t>
  </si>
  <si>
    <t>'19 Derivatives'!$F$86+'19 Derivatives'!$H$86+'19 Derivatives'!$J$86+'19 Derivatives'!$L$86+'19 Derivatives'!$N$86+'19 Derivatives'!$P$86='19 Derivatives'!$R$86</t>
  </si>
  <si>
    <t>'19 Derivatives'!$F$88+'19 Derivatives'!$H$88+'19 Derivatives'!$J$88+'19 Derivatives'!$L$88+'19 Derivatives'!$N$88+'19 Derivatives'!$P$88='19 Derivatives'!$R$88</t>
  </si>
  <si>
    <t>'19 Derivatives'!$F$89+'19 Derivatives'!$H$89+'19 Derivatives'!$J$89+'19 Derivatives'!$L$89+'19 Derivatives'!$N$89+'19 Derivatives'!$P$89='19 Derivatives'!$R$89</t>
  </si>
  <si>
    <t>'19 Derivatives'!$F$91+'19 Derivatives'!$H$91+'19 Derivatives'!$J$91+'19 Derivatives'!$L$91+'19 Derivatives'!$N$91+'19 Derivatives'!$P$91='19 Derivatives'!$R$91</t>
  </si>
  <si>
    <t>'19 Derivatives'!$F$92+'19 Derivatives'!$H$92+'19 Derivatives'!$J$92+'19 Derivatives'!$L$92+'19 Derivatives'!$N$92+'19 Derivatives'!$P$92='19 Derivatives'!$R$92</t>
  </si>
  <si>
    <t>'19 Derivatives'!$F$97+'19 Derivatives'!$H$97+'19 Derivatives'!$J$97+'19 Derivatives'!$L$97+'19 Derivatives'!$N$97+'19 Derivatives'!$P$97='19 Derivatives'!$R$97</t>
  </si>
  <si>
    <t>'19 Derivatives'!$H$98+'19 Derivatives'!$J$98+'19 Derivatives'!$L$98+'19 Derivatives'!$N$98+'19 Derivatives'!$P$98='19 Derivatives'!$R$98</t>
  </si>
  <si>
    <t>'19 Derivatives'!$F$102+'19 Derivatives'!$H$102+'19 Derivatives'!$J$102+'19 Derivatives'!$L$102+'19 Derivatives'!$N$102+'19 Derivatives'!$P$102='19 Derivatives'!$R$102</t>
  </si>
  <si>
    <t>'19 Derivatives'!$F$103+'19 Derivatives'!$H$103+'19 Derivatives'!$J$103+'19 Derivatives'!$L$103+'19 Derivatives'!$N$103+'19 Derivatives'!$P$103='19 Derivatives'!$R$103</t>
  </si>
  <si>
    <t>'19 Derivatives'!$H$106+'19 Derivatives'!$J$106+'19 Derivatives'!$L$106+'19 Derivatives'!$N$106+'19 Derivatives'!$P$106='19 Derivatives'!$R$106</t>
  </si>
  <si>
    <t>'19 Derivatives'!$H$107+'19 Derivatives'!$J$107+'19 Derivatives'!$L$107+'19 Derivatives'!$N$107+'19 Derivatives'!$P$107='19 Derivatives'!$R$107</t>
  </si>
  <si>
    <t>'19 Derivatives'!$F$110+'19 Derivatives'!$H$110+'19 Derivatives'!$J$110+'19 Derivatives'!$L$110+'19 Derivatives'!$N$110+'19 Derivatives'!$P$110='19 Derivatives'!$R$110</t>
  </si>
  <si>
    <t>'19 Derivatives'!$F$111+'19 Derivatives'!$H$111+'19 Derivatives'!$J$111+'19 Derivatives'!$L$111+'19 Derivatives'!$N$111+'19 Derivatives'!$P$111='19 Derivatives'!$R$111</t>
  </si>
  <si>
    <t>'19 Derivatives'!$F$112+'19 Derivatives'!$H$112+'19 Derivatives'!$J$112+'19 Derivatives'!$L$112+'19 Derivatives'!$N$112+'19 Derivatives'!$P$112='19 Derivatives'!$R$112</t>
  </si>
  <si>
    <t>'19 Derivatives'!$F$114+'19 Derivatives'!$H$114+'19 Derivatives'!$J$114+'19 Derivatives'!$L$114+'19 Derivatives'!$N$114+'19 Derivatives'!$P$114='19 Derivatives'!$R$114</t>
  </si>
  <si>
    <t>'19 Derivatives'!$F$116+'19 Derivatives'!$H$116+'19 Derivatives'!$J$116+'19 Derivatives'!$L$116+'19 Derivatives'!$N$116+'19 Derivatives'!$P$116='19 Derivatives'!$R$116</t>
  </si>
  <si>
    <t>'19 Derivatives'!$F$117+'19 Derivatives'!$H$117+'19 Derivatives'!$J$117+'19 Derivatives'!$L$117+'19 Derivatives'!$N$117+'19 Derivatives'!$P$117='19 Derivatives'!$R$117</t>
  </si>
  <si>
    <t>'19 Derivatives'!$F$119+'19 Derivatives'!$H$119+'19 Derivatives'!$J$119+'19 Derivatives'!$L$119+'19 Derivatives'!$N$119+'19 Derivatives'!$P$119='19 Derivatives'!$R$119</t>
  </si>
  <si>
    <t>'19 Derivatives'!$F$120+'19 Derivatives'!$H$120+'19 Derivatives'!$J$120+'19 Derivatives'!$L$120+'19 Derivatives'!$N$120+'19 Derivatives'!$P$120='19 Derivatives'!$R$120</t>
  </si>
  <si>
    <t>'19 Derivatives'!$F$122+'19 Derivatives'!$H$122+'19 Derivatives'!$J$122+'19 Derivatives'!$L$122+'19 Derivatives'!$N$122+'19 Derivatives'!$P$122='19 Derivatives'!$R$122</t>
  </si>
  <si>
    <t>'19 Derivatives'!$F$123+'19 Derivatives'!$H$123+'19 Derivatives'!$J$123+'19 Derivatives'!$L$123+'19 Derivatives'!$N$123+'19 Derivatives'!$P$123='19 Derivatives'!$R$123</t>
  </si>
  <si>
    <t>'20 Securitization Banking book'!$G$7+'20 Securitization Banking book'!$G$8-'20 Securitization Banking book'!$G$9='20 Securitization Banking book'!$G$10</t>
  </si>
  <si>
    <t>'20 Securitization Banking book'!$J$7+'20 Securitization Banking book'!$J$8-'20 Securitization Banking book'!$J$9='20 Securitization Banking book'!$J$10</t>
  </si>
  <si>
    <t>'20 Securitization Banking book'!$L$7+'20 Securitization Banking book'!$L$8-'20 Securitization Banking book'!$L$9='20 Securitization Banking book'!$L$10</t>
  </si>
  <si>
    <t>'20 Securitization Banking book'!$G$7+'20 Securitization Banking book'!$J$7='20 Securitization Banking book'!$L$7</t>
  </si>
  <si>
    <t>'20 Securitization Banking book'!$G$8+'20 Securitization Banking book'!$J$8='20 Securitization Banking book'!$L$8</t>
  </si>
  <si>
    <t>'20 Securitization Banking book'!$G$9+'20 Securitization Banking book'!$J$9='20 Securitization Banking book'!$L$9</t>
  </si>
  <si>
    <t>'20 Securitization Banking book'!$F$14*20%='20 Securitization Banking book'!$G$14</t>
  </si>
  <si>
    <t>'20 Securitization Banking book'!$F$15*50%='20 Securitization Banking book'!$G$15</t>
  </si>
  <si>
    <t>'20 Securitization Banking book'!$F$16*100%='20 Securitization Banking book'!$G$16</t>
  </si>
  <si>
    <t>'20 Securitization Banking book'!$F$18*100%='20 Securitization Banking book'!$G$18</t>
  </si>
  <si>
    <t>'20 Securitization Banking book'!$F$19*100%='20 Securitization Banking book'!$G$19</t>
  </si>
  <si>
    <t>'20 Securitization Banking book'!$F$20*100%='20 Securitization Banking book'!$G$20</t>
  </si>
  <si>
    <t>'20 Securitization Banking book'!$F$21*100%='20 Securitization Banking book'!$G$21</t>
  </si>
  <si>
    <t>'20 Securitization Banking book'!$F$23*100%='20 Securitization Banking book'!$G$23</t>
  </si>
  <si>
    <t>'20 Securitization Banking book'!$F$24*100%='20 Securitization Banking book'!$G$24</t>
  </si>
  <si>
    <t>'20 Securitization Banking book'!$I$14*20%='20 Securitization Banking book'!$J$14</t>
  </si>
  <si>
    <t>'20 Securitization Banking book'!$I$15*50%='20 Securitization Banking book'!$J$15</t>
  </si>
  <si>
    <t>'20 Securitization Banking book'!$I$16*100%='20 Securitization Banking book'!$J$16</t>
  </si>
  <si>
    <t>'20 Securitization Banking book'!$I$18*100%='20 Securitization Banking book'!$J$18</t>
  </si>
  <si>
    <t>'20 Securitization Banking book'!$I$19*100%='20 Securitization Banking book'!$J$19</t>
  </si>
  <si>
    <t>'20 Securitization Banking book'!$I$20*100%='20 Securitization Banking book'!$J$20</t>
  </si>
  <si>
    <t>'20 Securitization Banking book'!$I$21*100%='20 Securitization Banking book'!$J$21</t>
  </si>
  <si>
    <t>'20 Securitization Banking book'!$I$23*100%='20 Securitization Banking book'!$J$23</t>
  </si>
  <si>
    <t>'20 Securitization Banking book'!$I$24*100%='20 Securitization Banking book'!$J$24</t>
  </si>
  <si>
    <t>'20 Securitization Banking book'!$G$14+'20 Securitization Banking book'!$J$14='20 Securitization Banking book'!$L$14</t>
  </si>
  <si>
    <t>'20 Securitization Banking book'!$G$15+'20 Securitization Banking book'!$J$15='20 Securitization Banking book'!$L$15</t>
  </si>
  <si>
    <t>'20 Securitization Banking book'!$G$16+'20 Securitization Banking book'!$J$16='20 Securitization Banking book'!$L$16</t>
  </si>
  <si>
    <t>'20 Securitization Banking book'!$G$18+'20 Securitization Banking book'!$J$18='20 Securitization Banking book'!$L$18</t>
  </si>
  <si>
    <t>'20 Securitization Banking book'!$G$19+'20 Securitization Banking book'!$J$19='20 Securitization Banking book'!$L$19</t>
  </si>
  <si>
    <t>'20 Securitization Banking book'!$G$20+'20 Securitization Banking book'!$J$20='20 Securitization Banking book'!$L$20</t>
  </si>
  <si>
    <t>'20 Securitization Banking book'!$G$21+'20 Securitization Banking book'!$J$21='20 Securitization Banking book'!$L$21</t>
  </si>
  <si>
    <t>'20 Securitization Banking book'!$G$23+'20 Securitization Banking book'!$J$23='20 Securitization Banking book'!$L$23</t>
  </si>
  <si>
    <t>'20 Securitization Banking book'!$G$24+'20 Securitization Banking book'!$J$24='20 Securitization Banking book'!$L$24</t>
  </si>
  <si>
    <t>'20 Securitization Banking book'!$G$25+'20 Securitization Banking book'!$J$25='20 Securitization Banking book'!$L$25</t>
  </si>
  <si>
    <t>'20 Securitization Banking book'!$G$26+'20 Securitization Banking book'!$J$26='20 Securitization Banking book'!$L$26</t>
  </si>
  <si>
    <t>'21 Market Risk - Foreign Exch.'!$G$40+'21 Market Risk - Foreign Exch.'!$G$41+'21 Market Risk - Foreign Exch.'!$G$42='21 Market Risk - Foreign Exch.'!$G$39</t>
  </si>
  <si>
    <t>'21 Market Risk - Foreign Exch.'!$I$40+'21 Market Risk - Foreign Exch.'!$I$41+'21 Market Risk - Foreign Exch.'!$I$42='21 Market Risk - Foreign Exch.'!$I$39</t>
  </si>
  <si>
    <t>'21 Market Risk - Foreign Exch.'!$K$40+'21 Market Risk - Foreign Exch.'!$K$41+'21 Market Risk - Foreign Exch.'!$K$42='21 Market Risk - Foreign Exch.'!$K$39</t>
  </si>
  <si>
    <t>'21 Market Risk - Foreign Exch.'!$M$40+'21 Market Risk - Foreign Exch.'!$M$41+'21 Market Risk - Foreign Exch.'!$M$42='21 Market Risk - Foreign Exch.'!$M$39</t>
  </si>
  <si>
    <t>'21 Market Risk - Foreign Exch.'!$O$40+'21 Market Risk - Foreign Exch.'!$O$41+'21 Market Risk - Foreign Exch.'!$O$42='21 Market Risk - Foreign Exch.'!$O$39</t>
  </si>
  <si>
    <t>'21 Market Risk - Foreign Exch.'!$Q$40+'21 Market Risk - Foreign Exch.'!$Q$41+'21 Market Risk - Foreign Exch.'!$Q$42='21 Market Risk - Foreign Exch.'!$Q$39</t>
  </si>
  <si>
    <t>'21 Market Risk - Foreign Exch.'!$S$40+'21 Market Risk - Foreign Exch.'!$S$41+'21 Market Risk - Foreign Exch.'!$S$42='21 Market Risk - Foreign Exch.'!$S$39</t>
  </si>
  <si>
    <t>'21 Market Risk - Foreign Exch.'!$U$40+'21 Market Risk - Foreign Exch.'!$U$41+'21 Market Risk - Foreign Exch.'!$U$42='21 Market Risk - Foreign Exch.'!$U$39</t>
  </si>
  <si>
    <t>'21 Market Risk - Foreign Exch.'!$W$40+'21 Market Risk - Foreign Exch.'!$W$41+'21 Market Risk - Foreign Exch.'!$W$42='21 Market Risk - Foreign Exch.'!$W$39</t>
  </si>
  <si>
    <t>'21 Market Risk - Foreign Exch.'!$Y$40+'21 Market Risk - Foreign Exch.'!$Y$41+'21 Market Risk - Foreign Exch.'!$Y$42='21 Market Risk - Foreign Exch.'!$Y$39</t>
  </si>
  <si>
    <t>'21 Market Risk - Foreign Exch.'!$AA$40+'21 Market Risk - Foreign Exch.'!$AA$41+'21 Market Risk - Foreign Exch.'!$AA$42='21 Market Risk - Foreign Exch.'!$AA$39</t>
  </si>
  <si>
    <t>'21 Market Risk - Foreign Exch.'!$AC$40+'21 Market Risk - Foreign Exch.'!$AC$41+'21 Market Risk - Foreign Exch.'!$AC$42='21 Market Risk - Foreign Exch.'!$AC$39</t>
  </si>
  <si>
    <t>'21 Market Risk - Foreign Exch.'!$AE$40+'21 Market Risk - Foreign Exch.'!$AE$41+'21 Market Risk - Foreign Exch.'!$AE$42='21 Market Risk - Foreign Exch.'!$AE$39</t>
  </si>
  <si>
    <t>'21 Market Risk - Foreign Exch.'!$AG$40+'21 Market Risk - Foreign Exch.'!$AG$41+'21 Market Risk - Foreign Exch.'!$AG$42='21 Market Risk - Foreign Exch.'!$AG$39</t>
  </si>
  <si>
    <t>'21 Market Risk - Foreign Exch.'!$AI$40+'21 Market Risk - Foreign Exch.'!$AI$41+'21 Market Risk - Foreign Exch.'!$AI$42='21 Market Risk - Foreign Exch.'!$AI$39</t>
  </si>
  <si>
    <t>'21 Market Risk - Foreign Exch.'!$AK$40+'21 Market Risk - Foreign Exch.'!$AK$41+'21 Market Risk - Foreign Exch.'!$AK$42='21 Market Risk - Foreign Exch.'!$AK$39</t>
  </si>
  <si>
    <t>'21 Market Risk - Foreign Exch.'!$AM$40+'21 Market Risk - Foreign Exch.'!$AM$41+'21 Market Risk - Foreign Exch.'!$AM$42='21 Market Risk - Foreign Exch.'!$AM$39</t>
  </si>
  <si>
    <t>'21 Market Risk - Foreign Exch.'!$AO$40+'21 Market Risk - Foreign Exch.'!$AO$41+'21 Market Risk - Foreign Exch.'!$AO$42='21 Market Risk - Foreign Exch.'!$AO$39</t>
  </si>
  <si>
    <t>'21 Market Risk - Foreign Exch.'!$E$37+'21 Market Risk - Foreign Exch.'!$E$39='21 Market Risk - Foreign Exch.'!$E$43</t>
  </si>
  <si>
    <t>'21 Market Risk - Foreign Exch.'!$G$37+'21 Market Risk - Foreign Exch.'!$G$39='21 Market Risk - Foreign Exch.'!$G$43</t>
  </si>
  <si>
    <t>'21 Market Risk - Foreign Exch.'!$I$37+'21 Market Risk - Foreign Exch.'!$I$39='21 Market Risk - Foreign Exch.'!$I$43</t>
  </si>
  <si>
    <t>'21 Market Risk - Foreign Exch.'!$K$37+'21 Market Risk - Foreign Exch.'!$K$39='21 Market Risk - Foreign Exch.'!$K$43</t>
  </si>
  <si>
    <t>'21 Market Risk - Foreign Exch.'!$M$37+'21 Market Risk - Foreign Exch.'!$M$39='21 Market Risk - Foreign Exch.'!$M$43</t>
  </si>
  <si>
    <t>'21 Market Risk - Foreign Exch.'!$O$37+'21 Market Risk - Foreign Exch.'!$O$39='21 Market Risk - Foreign Exch.'!$O$43</t>
  </si>
  <si>
    <t>'21 Market Risk - Foreign Exch.'!$Q$37+'21 Market Risk - Foreign Exch.'!$Q$39='21 Market Risk - Foreign Exch.'!$Q$43</t>
  </si>
  <si>
    <t>'21 Market Risk - Foreign Exch.'!$S$37+'21 Market Risk - Foreign Exch.'!$S$39='21 Market Risk - Foreign Exch.'!$S$43</t>
  </si>
  <si>
    <t>'21 Market Risk - Foreign Exch.'!$U$37+'21 Market Risk - Foreign Exch.'!$U$39='21 Market Risk - Foreign Exch.'!$U$43</t>
  </si>
  <si>
    <t>'21 Market Risk - Foreign Exch.'!$W$37+'21 Market Risk - Foreign Exch.'!$W$39='21 Market Risk - Foreign Exch.'!$W$43</t>
  </si>
  <si>
    <t>'21 Market Risk - Foreign Exch.'!$Y$37+'21 Market Risk - Foreign Exch.'!$Y$39='21 Market Risk - Foreign Exch.'!$Y$43</t>
  </si>
  <si>
    <t>'21 Market Risk - Foreign Exch.'!$AA$37+'21 Market Risk - Foreign Exch.'!$AA$39='21 Market Risk - Foreign Exch.'!$AA$43</t>
  </si>
  <si>
    <t>'21 Market Risk - Foreign Exch.'!$AC$37+'21 Market Risk - Foreign Exch.'!$AC$39='21 Market Risk - Foreign Exch.'!$AC$43</t>
  </si>
  <si>
    <t>'21 Market Risk - Foreign Exch.'!$AE$37+'21 Market Risk - Foreign Exch.'!$AE$39='21 Market Risk - Foreign Exch.'!$AE$43</t>
  </si>
  <si>
    <t>'21 Market Risk - Foreign Exch.'!$AG$37+'21 Market Risk - Foreign Exch.'!$AG$39='21 Market Risk - Foreign Exch.'!$AG$43</t>
  </si>
  <si>
    <t>'21 Market Risk - Foreign Exch.'!$AI$37+'21 Market Risk - Foreign Exch.'!$AI$39='21 Market Risk - Foreign Exch.'!$AI$43</t>
  </si>
  <si>
    <t>'21 Market Risk - Foreign Exch.'!$AK$37+'21 Market Risk - Foreign Exch.'!$AK$39='21 Market Risk - Foreign Exch.'!$AK$43</t>
  </si>
  <si>
    <t>'21 Market Risk - Foreign Exch.'!$AM$37+'21 Market Risk - Foreign Exch.'!$AM$39='21 Market Risk - Foreign Exch.'!$AM$43</t>
  </si>
  <si>
    <t>'21 Market Risk - Foreign Exch.'!$AO$37+'21 Market Risk - Foreign Exch.'!$AO$39='21 Market Risk - Foreign Exch.'!$AO$43</t>
  </si>
  <si>
    <t>'21 Market Risk - Foreign Exch.'!$E$73+'21 Market Risk - Foreign Exch.'!$E$74+'21 Market Risk - Foreign Exch.'!$E$75='21 Market Risk - Foreign Exch.'!$E$72</t>
  </si>
  <si>
    <t>'21 Market Risk - Foreign Exch.'!$G$73+'21 Market Risk - Foreign Exch.'!$G$74+'21 Market Risk - Foreign Exch.'!$G$75='21 Market Risk - Foreign Exch.'!$G$72</t>
  </si>
  <si>
    <t>'21 Market Risk - Foreign Exch.'!$I$73+'21 Market Risk - Foreign Exch.'!$I$74+'21 Market Risk - Foreign Exch.'!$I$75='21 Market Risk - Foreign Exch.'!$I$72</t>
  </si>
  <si>
    <t>'21 Market Risk - Foreign Exch.'!$K$73+'21 Market Risk - Foreign Exch.'!$K$74+'21 Market Risk - Foreign Exch.'!$K$75='21 Market Risk - Foreign Exch.'!$K$72</t>
  </si>
  <si>
    <t>'21 Market Risk - Foreign Exch.'!$M$73+'21 Market Risk - Foreign Exch.'!$M$74+'21 Market Risk - Foreign Exch.'!$M$75='21 Market Risk - Foreign Exch.'!$M$72</t>
  </si>
  <si>
    <t>'21 Market Risk - Foreign Exch.'!$O$73+'21 Market Risk - Foreign Exch.'!$O$74+'21 Market Risk - Foreign Exch.'!$O$75='21 Market Risk - Foreign Exch.'!$O$72</t>
  </si>
  <si>
    <t>'21 Market Risk - Foreign Exch.'!$Q$73+'21 Market Risk - Foreign Exch.'!$Q$74+'21 Market Risk - Foreign Exch.'!$Q$75='21 Market Risk - Foreign Exch.'!$Q$72</t>
  </si>
  <si>
    <t>'21 Market Risk - Foreign Exch.'!$S$73+'21 Market Risk - Foreign Exch.'!$S$74+'21 Market Risk - Foreign Exch.'!$S$75='21 Market Risk - Foreign Exch.'!$S$72</t>
  </si>
  <si>
    <t>'21 Market Risk - Foreign Exch.'!$U$73+'21 Market Risk - Foreign Exch.'!$U$74+'21 Market Risk - Foreign Exch.'!$U$75='21 Market Risk - Foreign Exch.'!$U$72</t>
  </si>
  <si>
    <t>'21 Market Risk - Foreign Exch.'!$W$73+'21 Market Risk - Foreign Exch.'!$W$74+'21 Market Risk - Foreign Exch.'!$W$75='21 Market Risk - Foreign Exch.'!$W$72</t>
  </si>
  <si>
    <t>'21 Market Risk - Foreign Exch.'!$Y$73+'21 Market Risk - Foreign Exch.'!$Y$74+'21 Market Risk - Foreign Exch.'!$Y$75='21 Market Risk - Foreign Exch.'!$Y$72</t>
  </si>
  <si>
    <t>'21 Market Risk - Foreign Exch.'!$AA$73+'21 Market Risk - Foreign Exch.'!$AA$74+'21 Market Risk - Foreign Exch.'!$AA$75='21 Market Risk - Foreign Exch.'!$AA$72</t>
  </si>
  <si>
    <t>'21 Market Risk - Foreign Exch.'!$AC$73+'21 Market Risk - Foreign Exch.'!$AC$74+'21 Market Risk - Foreign Exch.'!$AC$75='21 Market Risk - Foreign Exch.'!$AC$72</t>
  </si>
  <si>
    <t>'21 Market Risk - Foreign Exch.'!$AE$73+'21 Market Risk - Foreign Exch.'!$AE$74+'21 Market Risk - Foreign Exch.'!$AC$75='21 Market Risk - Foreign Exch.'!$AE$72</t>
  </si>
  <si>
    <t>'21 Market Risk - Foreign Exch.'!$AG$73+'21 Market Risk - Foreign Exch.'!$AG$74+'21 Market Risk - Foreign Exch.'!$AG$75='21 Market Risk - Foreign Exch.'!$AG$72</t>
  </si>
  <si>
    <t>'21 Market Risk - Foreign Exch.'!$AI$73+'21 Market Risk - Foreign Exch.'!$AI$74+'21 Market Risk - Foreign Exch.'!$AI$75='21 Market Risk - Foreign Exch.'!$AI$72</t>
  </si>
  <si>
    <t>'21 Market Risk - Foreign Exch.'!$AK$73+'21 Market Risk - Foreign Exch.'!$AK$74+'21 Market Risk - Foreign Exch.'!$AK$75='21 Market Risk - Foreign Exch.'!$AK$72</t>
  </si>
  <si>
    <t>'21 Market Risk - Foreign Exch.'!$AM$73+'21 Market Risk - Foreign Exch.'!$AM$74+'21 Market Risk - Foreign Exch.'!$AM$75='21 Market Risk - Foreign Exch.'!$AM$72</t>
  </si>
  <si>
    <t>'21 Market Risk - Foreign Exch.'!$AO$73+'21 Market Risk - Foreign Exch.'!$AO$74+'21 Market Risk - Foreign Exch.'!$AO$75='21 Market Risk - Foreign Exch.'!$AO$72</t>
  </si>
  <si>
    <t>'21 Market Risk - Foreign Exch.'!$E$70+'21 Market Risk - Foreign Exch.'!$E$72='21 Market Risk - Foreign Exch.'!$E$76</t>
  </si>
  <si>
    <t>'21 Market Risk - Foreign Exch.'!$G$70+'21 Market Risk - Foreign Exch.'!$G$72='21 Market Risk - Foreign Exch.'!$G$76</t>
  </si>
  <si>
    <t>'21 Market Risk - Foreign Exch.'!$I$70+'21 Market Risk - Foreign Exch.'!$I$72='21 Market Risk - Foreign Exch.'!$I$76</t>
  </si>
  <si>
    <t>'21 Market Risk - Foreign Exch.'!$K$70+'21 Market Risk - Foreign Exch.'!$K$72='21 Market Risk - Foreign Exch.'!$K$76</t>
  </si>
  <si>
    <t>'21 Market Risk - Foreign Exch.'!$M$70+'21 Market Risk - Foreign Exch.'!$M$72='21 Market Risk - Foreign Exch.'!$M$76</t>
  </si>
  <si>
    <t>'21 Market Risk - Foreign Exch.'!$O$70+'21 Market Risk - Foreign Exch.'!$O$72='21 Market Risk - Foreign Exch.'!$O$76</t>
  </si>
  <si>
    <t>'21 Market Risk - Foreign Exch.'!$Q$70+'21 Market Risk - Foreign Exch.'!$Q$72='21 Market Risk - Foreign Exch.'!$Q$76</t>
  </si>
  <si>
    <t>'21 Market Risk - Foreign Exch.'!$S$70+'21 Market Risk - Foreign Exch.'!$S$72='21 Market Risk - Foreign Exch.'!$S$76</t>
  </si>
  <si>
    <t>'21 Market Risk - Foreign Exch.'!$U$70+'21 Market Risk - Foreign Exch.'!$U$72='21 Market Risk - Foreign Exch.'!$U$76</t>
  </si>
  <si>
    <t>'21 Market Risk - Foreign Exch.'!$W$70+'21 Market Risk - Foreign Exch.'!$W$72='21 Market Risk - Foreign Exch.'!$W$76</t>
  </si>
  <si>
    <t>'21 Market Risk - Foreign Exch.'!$Y$70+'21 Market Risk - Foreign Exch.'!$Y$72='21 Market Risk - Foreign Exch.'!$Y$76</t>
  </si>
  <si>
    <t>'21 Market Risk - Foreign Exch.'!$AA$70+'21 Market Risk - Foreign Exch.'!$AA$72='21 Market Risk - Foreign Exch.'!$AA$76</t>
  </si>
  <si>
    <t>'21 Market Risk - Foreign Exch.'!$AC$70+'21 Market Risk - Foreign Exch.'!$AC$72='21 Market Risk - Foreign Exch.'!$AC$76</t>
  </si>
  <si>
    <t>'21 Market Risk - Foreign Exch.'!$AE$70+'21 Market Risk - Foreign Exch.'!$AE$72='21 Market Risk - Foreign Exch.'!$AE$76</t>
  </si>
  <si>
    <t>'21 Market Risk - Foreign Exch.'!$AG$70+'21 Market Risk - Foreign Exch.'!$AG$72='21 Market Risk - Foreign Exch.'!$AG$76</t>
  </si>
  <si>
    <t>'21 Market Risk - Foreign Exch.'!$AI$70+'21 Market Risk - Foreign Exch.'!$AI$72='21 Market Risk - Foreign Exch.'!$AI$76</t>
  </si>
  <si>
    <t>'21 Market Risk - Foreign Exch.'!$AK$70+'21 Market Risk - Foreign Exch.'!$AK$72='21 Market Risk - Foreign Exch.'!$AK$76</t>
  </si>
  <si>
    <t>'21 Market Risk - Foreign Exch.'!$AM$70+'21 Market Risk - Foreign Exch.'!$AM$72='21 Market Risk - Foreign Exch.'!$AM$76</t>
  </si>
  <si>
    <t>'21 Market Risk - Foreign Exch.'!$AO$70+'21 Market Risk - Foreign Exch.'!$AO$72='21 Market Risk - Foreign Exch.'!$AO$76</t>
  </si>
  <si>
    <t>'21 Market Risk - Foreign Exch.'!$G$76+'21 Market Risk - Foreign Exch.'!$G$81='21 Market Risk - Foreign Exch.'!$G$84</t>
  </si>
  <si>
    <t>'21 Market Risk - Foreign Exch.'!$I$76+'21 Market Risk - Foreign Exch.'!$I$81='21 Market Risk - Foreign Exch.'!$I$84</t>
  </si>
  <si>
    <t>'21 Market Risk - Foreign Exch.'!$K$76+'21 Market Risk - Foreign Exch.'!$K$81='21 Market Risk - Foreign Exch.'!$K$84</t>
  </si>
  <si>
    <t>'21 Market Risk - Foreign Exch.'!$M$76+'21 Market Risk - Foreign Exch.'!$M$81='21 Market Risk - Foreign Exch.'!$M$84</t>
  </si>
  <si>
    <t>'21 Market Risk - Foreign Exch.'!$O$76+'21 Market Risk - Foreign Exch.'!$O$81='21 Market Risk - Foreign Exch.'!$O$84</t>
  </si>
  <si>
    <t>'21 Market Risk - Foreign Exch.'!$Q$76+'21 Market Risk - Foreign Exch.'!$Q$81='21 Market Risk - Foreign Exch.'!$Q$84</t>
  </si>
  <si>
    <t>'21 Market Risk - Foreign Exch.'!$S$76+'21 Market Risk - Foreign Exch.'!$S$81='21 Market Risk - Foreign Exch.'!$S$84</t>
  </si>
  <si>
    <t>'21 Market Risk - Foreign Exch.'!$U$76+'21 Market Risk - Foreign Exch.'!$U$81='21 Market Risk - Foreign Exch.'!$U$84</t>
  </si>
  <si>
    <t>'21 Market Risk - Foreign Exch.'!$W$76+'21 Market Risk - Foreign Exch.'!$W$81='21 Market Risk - Foreign Exch.'!$W$84</t>
  </si>
  <si>
    <t>'21 Market Risk - Foreign Exch.'!$Y$76+'21 Market Risk - Foreign Exch.'!$Y$81='21 Market Risk - Foreign Exch.'!$Y$84</t>
  </si>
  <si>
    <t>'21 Market Risk - Foreign Exch.'!$AA$76+'21 Market Risk - Foreign Exch.'!$AA$81='21 Market Risk - Foreign Exch.'!$AA$84</t>
  </si>
  <si>
    <t>'21 Market Risk - Foreign Exch.'!$AC$76+'21 Market Risk - Foreign Exch.'!$AC$81='21 Market Risk - Foreign Exch.'!$AC$84</t>
  </si>
  <si>
    <t>'21 Market Risk - Foreign Exch.'!$AE$76+'21 Market Risk - Foreign Exch.'!$AE$81='21 Market Risk - Foreign Exch.'!$AE$84</t>
  </si>
  <si>
    <t>'21 Market Risk - Foreign Exch.'!$AG$76+'21 Market Risk - Foreign Exch.'!$AG$81='21 Market Risk - Foreign Exch.'!$AG$84</t>
  </si>
  <si>
    <t>'21 Market Risk - Foreign Exch.'!$AI$76+'21 Market Risk - Foreign Exch.'!$AI$81='21 Market Risk - Foreign Exch.'!$AI$84</t>
  </si>
  <si>
    <t>'21 Market Risk - Foreign Exch.'!$AK$76+'21 Market Risk - Foreign Exch.'!$AK$81='21 Market Risk - Foreign Exch.'!$AK$84</t>
  </si>
  <si>
    <t>'21 Market Risk - Foreign Exch.'!$AM$76+'21 Market Risk - Foreign Exch.'!$AM$81='21 Market Risk - Foreign Exch.'!$AM$84</t>
  </si>
  <si>
    <t>'21 Market Risk - Foreign Exch.'!$AO$76+'21 Market Risk - Foreign Exch.'!$AO$81='21 Market Risk - Foreign Exch.'!$AO$84</t>
  </si>
  <si>
    <t>'21 Market Risk - Foreign Exch.'!$G$43-'21 Market Risk - Foreign Exch.'!$G$84='21 Market Risk - Foreign Exch.'!$G$86</t>
  </si>
  <si>
    <t>'21 Market Risk - Foreign Exch.'!$I$43-'21 Market Risk - Foreign Exch.'!$I$84='21 Market Risk - Foreign Exch.'!$I$86</t>
  </si>
  <si>
    <t>'21 Market Risk - Foreign Exch.'!$K$43-'21 Market Risk - Foreign Exch.'!$K$84='21 Market Risk - Foreign Exch.'!$K$86</t>
  </si>
  <si>
    <t>'21 Market Risk - Foreign Exch.'!$M$43-'21 Market Risk - Foreign Exch.'!$M$84='21 Market Risk - Foreign Exch.'!$M$86</t>
  </si>
  <si>
    <t>'21 Market Risk - Foreign Exch.'!$O$43-'21 Market Risk - Foreign Exch.'!$O$84='21 Market Risk - Foreign Exch.'!$O$86</t>
  </si>
  <si>
    <t>'21 Market Risk - Foreign Exch.'!$Q$43-'21 Market Risk - Foreign Exch.'!$Q$84='21 Market Risk - Foreign Exch.'!$Q$86</t>
  </si>
  <si>
    <t>'21 Market Risk - Foreign Exch.'!$S$43-'21 Market Risk - Foreign Exch.'!$S$84='21 Market Risk - Foreign Exch.'!$S$86</t>
  </si>
  <si>
    <t>'21 Market Risk - Foreign Exch.'!$U$43-'21 Market Risk - Foreign Exch.'!$U$84='21 Market Risk - Foreign Exch.'!$U$86</t>
  </si>
  <si>
    <t>'21 Market Risk - Foreign Exch.'!$W$43-'21 Market Risk - Foreign Exch.'!$W$84='21 Market Risk - Foreign Exch.'!$W$86</t>
  </si>
  <si>
    <t>'21 Market Risk - Foreign Exch.'!$Y$43-'21 Market Risk - Foreign Exch.'!$Y$84='21 Market Risk - Foreign Exch.'!$Y$86</t>
  </si>
  <si>
    <t>'21 Market Risk - Foreign Exch.'!$AA$43-'21 Market Risk - Foreign Exch.'!$AA$84='21 Market Risk - Foreign Exch.'!$AA$86</t>
  </si>
  <si>
    <t>'21 Market Risk - Foreign Exch.'!$AC$43-'21 Market Risk - Foreign Exch.'!$AC$84='21 Market Risk - Foreign Exch.'!$AC$86</t>
  </si>
  <si>
    <t>'21 Market Risk - Foreign Exch.'!$AE$43-'21 Market Risk - Foreign Exch.'!$AE$84='21 Market Risk - Foreign Exch.'!$AE$86</t>
  </si>
  <si>
    <t>'21 Market Risk - Foreign Exch.'!$AG$43-'21 Market Risk - Foreign Exch.'!$AG$84='21 Market Risk - Foreign Exch.'!$AG$86</t>
  </si>
  <si>
    <t>'21 Market Risk - Foreign Exch.'!$AI$43-'21 Market Risk - Foreign Exch.'!$AI$84='21 Market Risk - Foreign Exch.'!$AI$86</t>
  </si>
  <si>
    <t>'21 Market Risk - Foreign Exch.'!$AK$43-'21 Market Risk - Foreign Exch.'!$AK$84='21 Market Risk - Foreign Exch.'!$AK$86</t>
  </si>
  <si>
    <t>'21 Market Risk - Foreign Exch.'!$AM$43-'21 Market Risk - Foreign Exch.'!$AM$84='21 Market Risk - Foreign Exch.'!$AM$86</t>
  </si>
  <si>
    <t>'21 Market Risk - Foreign Exch.'!$AO$43-'21 Market Risk - Foreign Exch.'!$AO$84='21 Market Risk - Foreign Exch.'!$AO$86</t>
  </si>
  <si>
    <t>'21 Market Risk - Foreign Exch.'!$G$86='21 Market Risk - Foreign Exch.'!$D$100</t>
  </si>
  <si>
    <t>'21 Market Risk - Foreign Exch.'!$I$86='21 Market Risk - Foreign Exch.'!$D$101</t>
  </si>
  <si>
    <t>'21 Market Risk - Foreign Exch.'!$K$86='21 Market Risk - Foreign Exch.'!$D$102</t>
  </si>
  <si>
    <t>'21 Market Risk - Foreign Exch.'!$M$86='21 Market Risk - Foreign Exch.'!$D$103</t>
  </si>
  <si>
    <t>'21 Market Risk - Foreign Exch.'!$O$86='21 Market Risk - Foreign Exch.'!$D$104</t>
  </si>
  <si>
    <t>'21 Market Risk - Foreign Exch.'!$Q$86='21 Market Risk - Foreign Exch.'!$D$105</t>
  </si>
  <si>
    <t>'21 Market Risk - Foreign Exch.'!$S$86='21 Market Risk - Foreign Exch.'!$D$106</t>
  </si>
  <si>
    <t>'21 Market Risk - Foreign Exch.'!$U$86='21 Market Risk - Foreign Exch.'!$D$107</t>
  </si>
  <si>
    <t>'21 Market Risk - Foreign Exch.'!$W$86='21 Market Risk - Foreign Exch.'!$D$108</t>
  </si>
  <si>
    <t>'21 Market Risk - Foreign Exch.'!$Y$86='21 Market Risk - Foreign Exch.'!$D$109</t>
  </si>
  <si>
    <t>'21 Market Risk - Foreign Exch.'!$AA$86='21 Market Risk - Foreign Exch.'!$D$110</t>
  </si>
  <si>
    <t>'21 Market Risk - Foreign Exch.'!$AC$86='21 Market Risk - Foreign Exch.'!$D$111</t>
  </si>
  <si>
    <t>'21 Market Risk - Foreign Exch.'!$AE$86='21 Market Risk - Foreign Exch.'!$D$112</t>
  </si>
  <si>
    <t>'21 Market Risk - Foreign Exch.'!$AG$86='21 Market Risk - Foreign Exch.'!$D$113</t>
  </si>
  <si>
    <t>'21 Market Risk - Foreign Exch.'!$AI$86='21 Market Risk - Foreign Exch.'!$D$114</t>
  </si>
  <si>
    <t>'21 Market Risk - Foreign Exch.'!$AK$86='21 Market Risk - Foreign Exch.'!$D$115</t>
  </si>
  <si>
    <t>'21 Market Risk - Foreign Exch.'!$AM$86='21 Market Risk - Foreign Exch.'!$D$116</t>
  </si>
  <si>
    <t>'21 Market Risk - Foreign Exch.'!$AO$86='21 Market Risk - Foreign Exch.'!$D$117</t>
  </si>
  <si>
    <t>'21 Market Risk - Foreign Exch.'!$D$122*0.1='21 Market Risk - Foreign Exch.'!$D$124</t>
  </si>
  <si>
    <t>'21E Market Risk - Options'!$F$179='21 Market Risk - Foreign Exch.'!$D$126</t>
  </si>
  <si>
    <t>'21 Market Risk - Foreign Exch.'!$D$124+'21 Market Risk - Foreign Exch.'!$D$126='21 Market Risk - Foreign Exch.'!$D$128</t>
  </si>
  <si>
    <t>'21A Market  Risk - Trigger'!$C$8/'21A Market  Risk - Trigger'!$C$9='21A Market  Risk - Trigger'!$C$10</t>
  </si>
  <si>
    <t>'21C Market Risk - IRR Gen.'!$C$10*1%='21C Market Risk - IRR Gen.'!$C$13</t>
  </si>
  <si>
    <t>'21C Market Risk - IRR Gen.'!$D$10*1%='21C Market Risk - IRR Gen.'!$D$13</t>
  </si>
  <si>
    <t>'21C Market Risk - IRR Gen.'!$E$10*1%='21C Market Risk - IRR Gen.'!$E$13</t>
  </si>
  <si>
    <t>'21C Market Risk - IRR Gen.'!$F$10*1%='21C Market Risk - IRR Gen.'!$F$13</t>
  </si>
  <si>
    <t>'21C Market Risk - IRR Gen.'!$G$10*0.9%='21C Market Risk - IRR Gen.'!$G$13</t>
  </si>
  <si>
    <t>'21C Market Risk - IRR Gen.'!$H$10*0.8%='21C Market Risk - IRR Gen.'!$H$13</t>
  </si>
  <si>
    <t>'21C Market Risk - IRR Gen.'!$I$10*0.75%='21C Market Risk - IRR Gen.'!$I$13</t>
  </si>
  <si>
    <t>'21C Market Risk - IRR Gen.'!$J$10*0.75%='21C Market Risk - IRR Gen.'!$J$13</t>
  </si>
  <si>
    <t>'21C Market Risk - IRR Gen.'!$K$10*0.7%='21C Market Risk - IRR Gen.'!$K$13</t>
  </si>
  <si>
    <t>'21C Market Risk - IRR Gen.'!$L$10*0.65%='21C Market Risk - IRR Gen.'!$L$13</t>
  </si>
  <si>
    <t>'21C Market Risk - IRR Gen.'!$M$10*0.6%='21C Market Risk - IRR Gen.'!$M$13</t>
  </si>
  <si>
    <t>'21C Market Risk - IRR Gen.'!$N$10*0.6%='21C Market Risk - IRR Gen.'!$N$13</t>
  </si>
  <si>
    <t>'21C Market Risk - IRR Gen.'!$O$10*0.6%='21C Market Risk - IRR Gen.'!$O$13</t>
  </si>
  <si>
    <t>'21C Market Risk - IRR Gen.'!$P$10*0.6%='21C Market Risk - IRR Gen.'!$P$13</t>
  </si>
  <si>
    <t>'21C Market Risk - IRR Gen.'!$Q$10*0.6%='21C Market Risk - IRR Gen.'!$Q$13</t>
  </si>
  <si>
    <t>'21C Market Risk - IRR Gen.'!$C$11*-1%='21C Market Risk - IRR Gen.'!$C$14</t>
  </si>
  <si>
    <t>'21C Market Risk - IRR Gen.'!$D$11*-1%='21C Market Risk - IRR Gen.'!$D$14</t>
  </si>
  <si>
    <t>'21C Market Risk - IRR Gen.'!$E$11*-1%='21C Market Risk - IRR Gen.'!$E$14</t>
  </si>
  <si>
    <t>'21C Market Risk - IRR Gen.'!$F$11*-1%='21C Market Risk - IRR Gen.'!$F$14</t>
  </si>
  <si>
    <t>'21C Market Risk - IRR Gen.'!$G$11*-0.9%='21C Market Risk - IRR Gen.'!$G$14</t>
  </si>
  <si>
    <t>'21C Market Risk - IRR Gen.'!$H$11*-0.8%='21C Market Risk - IRR Gen.'!$H$14</t>
  </si>
  <si>
    <t>'21C Market Risk - IRR Gen.'!$I$11*-0.75%='21C Market Risk - IRR Gen.'!$I$14</t>
  </si>
  <si>
    <t>'21C Market Risk - IRR Gen.'!$J$11*-0.75%='21C Market Risk - IRR Gen.'!$J$14</t>
  </si>
  <si>
    <t>'21C Market Risk - IRR Gen.'!$K$11*-0.7%='21C Market Risk - IRR Gen.'!$K$14</t>
  </si>
  <si>
    <t>'21C Market Risk - IRR Gen.'!$L$11*-0.65%='21C Market Risk - IRR Gen.'!$L$14</t>
  </si>
  <si>
    <t>'21C Market Risk - IRR Gen.'!$M$11*-0.6%='21C Market Risk - IRR Gen.'!$M$14</t>
  </si>
  <si>
    <t>'21C Market Risk - IRR Gen.'!$N$11*-0.6%='21C Market Risk - IRR Gen.'!$N$14</t>
  </si>
  <si>
    <t>'21C Market Risk - IRR Gen.'!$O$11*-0.6%='21C Market Risk - IRR Gen.'!$O$14</t>
  </si>
  <si>
    <t>'21C Market Risk - IRR Gen.'!$P$11*-0.6%='21C Market Risk - IRR Gen.'!$P$14</t>
  </si>
  <si>
    <t>'21C Market Risk - IRR Gen.'!$Q$11*-0.6%='21C Market Risk - IRR Gen.'!$Q$14</t>
  </si>
  <si>
    <t>MIN( ABS('21C Market Risk - IRR Gen.'!$C$14), ABS('21C Market Risk - IRR Gen.'!$C$13))='21C Market Risk - IRR Gen.'!$C$15</t>
  </si>
  <si>
    <t>MIN( ABS('21C Market Risk - IRR Gen.'!$D$14), ABS('21C Market Risk - IRR Gen.'!$D$13))='21C Market Risk - IRR Gen.'!$D$15</t>
  </si>
  <si>
    <t>MIN( ABS('21C Market Risk - IRR Gen.'!$E$14), ABS('21C Market Risk - IRR Gen.'!$E$13))='21C Market Risk - IRR Gen.'!$E$15</t>
  </si>
  <si>
    <t>MIN( ABS('21C Market Risk - IRR Gen.'!$F$14), ABS('21C Market Risk - IRR Gen.'!$F$13))='21C Market Risk - IRR Gen.'!$F$15</t>
  </si>
  <si>
    <t>MIN( ABS('21C Market Risk - IRR Gen.'!$G$14), ABS('21C Market Risk - IRR Gen.'!$G$13))='21C Market Risk - IRR Gen.'!$G$15</t>
  </si>
  <si>
    <t>MIN( ABS('21C Market Risk - IRR Gen.'!$H$14), ABS('21C Market Risk - IRR Gen.'!$H$13))='21C Market Risk - IRR Gen.'!$H$15</t>
  </si>
  <si>
    <t>MIN( ABS('21C Market Risk - IRR Gen.'!$I$14), ABS('21C Market Risk - IRR Gen.'!$I$13))='21C Market Risk - IRR Gen.'!$I$15</t>
  </si>
  <si>
    <t>MIN( ABS('21C Market Risk - IRR Gen.'!$J$14), ABS('21C Market Risk - IRR Gen.'!$J$13))='21C Market Risk - IRR Gen.'!$J$15</t>
  </si>
  <si>
    <t>MIN( ABS('21C Market Risk - IRR Gen.'!$K$14), ABS('21C Market Risk - IRR Gen.'!$K$13))='21C Market Risk - IRR Gen.'!$K$15</t>
  </si>
  <si>
    <t>MIN( ABS('21C Market Risk - IRR Gen.'!$L$14), ABS('21C Market Risk - IRR Gen.'!$L$13))='21C Market Risk - IRR Gen.'!$L$15</t>
  </si>
  <si>
    <t>MIN( ABS('21C Market Risk - IRR Gen.'!$M$14), ABS('21C Market Risk - IRR Gen.'!$M$13))='21C Market Risk - IRR Gen.'!$M$15</t>
  </si>
  <si>
    <t>MIN( ABS('21C Market Risk - IRR Gen.'!$N$14), ABS('21C Market Risk - IRR Gen.'!$N$13))='21C Market Risk - IRR Gen.'!$N$15</t>
  </si>
  <si>
    <t>MIN( ABS('21C Market Risk - IRR Gen.'!$O$14), ABS('21C Market Risk - IRR Gen.'!$O$13))='21C Market Risk - IRR Gen.'!$O$15</t>
  </si>
  <si>
    <t>MIN( ABS('21C Market Risk - IRR Gen.'!$P$14), ABS('21C Market Risk - IRR Gen.'!$P$13))='21C Market Risk - IRR Gen.'!$P$15</t>
  </si>
  <si>
    <t>MIN( ABS('21C Market Risk - IRR Gen.'!$Q$14), ABS('21C Market Risk - IRR Gen.'!$Q$13))='21C Market Risk - IRR Gen.'!$Q$15</t>
  </si>
  <si>
    <t>IF('21C Market Risk - IRR Gen.'!E$16=('21C Market Risk - IRR Gen.'!E$13+'21C Market Risk - IRR Gen.'!E$14),"TRUE","FALSE")</t>
  </si>
  <si>
    <t>IF('21C Market Risk - IRR Gen.'!F$16=('21C Market Risk - IRR Gen.'!F$13+'21C Market Risk - IRR Gen.'!F$14),"TRUE","FALSE")</t>
  </si>
  <si>
    <t>IF('21C Market Risk - IRR Gen.'!G$16=('21C Market Risk - IRR Gen.'!G$13+'21C Market Risk - IRR Gen.'!G$14),"TRUE","FALSE")</t>
  </si>
  <si>
    <t>IF('21C Market Risk - IRR Gen.'!H$16=('21C Market Risk - IRR Gen.'!H$13+'21C Market Risk - IRR Gen.'!H$14),"TRUE","FALSE")</t>
  </si>
  <si>
    <t>IF('21C Market Risk - IRR Gen.'!I$16=('21C Market Risk - IRR Gen.'!I$13+'21C Market Risk - IRR Gen.'!I$14),"TRUE","FALSE")</t>
  </si>
  <si>
    <t>IF('21C Market Risk - IRR Gen.'!J$16=('21C Market Risk - IRR Gen.'!J$13+'21C Market Risk - IRR Gen.'!J$14),"TRUE","FALSE")</t>
  </si>
  <si>
    <t>IF('21C Market Risk - IRR Gen.'!K$16=('21C Market Risk - IRR Gen.'!K$13+'21C Market Risk - IRR Gen.'!K$14),"TRUE","FALSE")</t>
  </si>
  <si>
    <t>IF('21C Market Risk - IRR Gen.'!L$16=('21C Market Risk - IRR Gen.'!L$13+'21C Market Risk - IRR Gen.'!L$14),"TRUE","FALSE")</t>
  </si>
  <si>
    <t>IF('21C Market Risk - IRR Gen.'!M$16=('21C Market Risk - IRR Gen.'!M$13+'21C Market Risk - IRR Gen.'!M$14),"TRUE","FALSE")</t>
  </si>
  <si>
    <t>IF('21C Market Risk - IRR Gen.'!N$16=('21C Market Risk - IRR Gen.'!N$13+'21C Market Risk - IRR Gen.'!N$14),"TRUE","FALSE")</t>
  </si>
  <si>
    <t>IF('21C Market Risk - IRR Gen.'!O$16=('21C Market Risk - IRR Gen.'!O$13+'21C Market Risk - IRR Gen.'!O$14),"TRUE","FALSE")</t>
  </si>
  <si>
    <t>IF('21C Market Risk - IRR Gen.'!P$16=('21C Market Risk - IRR Gen.'!P$13+'21C Market Risk - IRR Gen.'!P$14),"TRUE","FALSE")</t>
  </si>
  <si>
    <t>IF('21C Market Risk - IRR Gen.'!Q$16=('21C Market Risk - IRR Gen.'!Q$13+'21C Market Risk - IRR Gen.'!Q$14),"TRUE","FALSE")</t>
  </si>
  <si>
    <t>'21C Market Risk - IRR Gen.'!$C$15*5%='21C Market Risk - IRR Gen.'!$C$18</t>
  </si>
  <si>
    <t>'21C Market Risk - IRR Gen.'!$D$15*5%='21C Market Risk - IRR Gen.'!$D$18</t>
  </si>
  <si>
    <t>'21C Market Risk - IRR Gen.'!$E$15*5%='21C Market Risk - IRR Gen.'!$E$18</t>
  </si>
  <si>
    <t>'21C Market Risk - IRR Gen.'!$F$15*5%='21C Market Risk - IRR Gen.'!$F$18</t>
  </si>
  <si>
    <t>'21C Market Risk - IRR Gen.'!$G$15*5%='21C Market Risk - IRR Gen.'!$G$18</t>
  </si>
  <si>
    <t>'21C Market Risk - IRR Gen.'!$H$15*5%='21C Market Risk - IRR Gen.'!$H$18</t>
  </si>
  <si>
    <t>'21C Market Risk - IRR Gen.'!$I$15*5%='21C Market Risk - IRR Gen.'!$I$18</t>
  </si>
  <si>
    <t>'21C Market Risk - IRR Gen.'!$J$15*5%='21C Market Risk - IRR Gen.'!$J$18</t>
  </si>
  <si>
    <t>'21C Market Risk - IRR Gen.'!$K$15*5%='21C Market Risk - IRR Gen.'!$K$18</t>
  </si>
  <si>
    <t>'21C Market Risk - IRR Gen.'!$L$15*5%='21C Market Risk - IRR Gen.'!$L$18</t>
  </si>
  <si>
    <t>'21C Market Risk - IRR Gen.'!$M$15*5%='21C Market Risk - IRR Gen.'!$M$18</t>
  </si>
  <si>
    <t>'21C Market Risk - IRR Gen.'!$N$15*5%='21C Market Risk - IRR Gen.'!$N$18</t>
  </si>
  <si>
    <t>'21C Market Risk - IRR Gen.'!$O$15*5%='21C Market Risk - IRR Gen.'!$O$18</t>
  </si>
  <si>
    <t>'21C Market Risk - IRR Gen.'!$P$15*5%='21C Market Risk - IRR Gen.'!$P$18</t>
  </si>
  <si>
    <t>'21C Market Risk - IRR Gen.'!$Q$15*5%='21C Market Risk - IRR Gen.'!$Q$18</t>
  </si>
  <si>
    <t>'21C Market Risk - IRR Gen.'!$F$19*40%='21C Market Risk - IRR Gen.'!$F$22</t>
  </si>
  <si>
    <t>'21C Market Risk - IRR Gen.'!$I$19*30%='21C Market Risk - IRR Gen.'!$I$22</t>
  </si>
  <si>
    <t>'21C Market Risk - IRR Gen.'!$Q$19*30%='21C Market Risk - IRR Gen.'!$Q$22</t>
  </si>
  <si>
    <t>'21C Market Risk - IRR Gen.'!$F$22+'21C Market Risk - IRR Gen.'!$I$22+'21C Market Risk - IRR Gen.'!$Q$22='21C Market Risk - IRR Gen.'!$R$22</t>
  </si>
  <si>
    <t>'21C Market Risk - IRR Gen.'!$I$23*40%='21C Market Risk - IRR Gen.'!$I$26</t>
  </si>
  <si>
    <t>'21C Market Risk - IRR Gen.'!$Q$23*40%='21C Market Risk - IRR Gen.'!$Q$26</t>
  </si>
  <si>
    <t>'21C Market Risk - IRR Gen.'!$I$26+'21C Market Risk - IRR Gen.'!$Q$26='21C Market Risk - IRR Gen.'!$R$26</t>
  </si>
  <si>
    <t>'21C Market Risk - IRR Gen.'!$Q$27*100%='21C Market Risk - IRR Gen.'!$Q$30</t>
  </si>
  <si>
    <t>'21C Market Risk - IRR Gen.'!$Q$30='21C Market Risk - IRR Gen.'!$R$30</t>
  </si>
  <si>
    <t>ABS('21C Market Risk - IRR Gen.'!$Q$28)='21C Market Risk - IRR Gen.'!$R$31</t>
  </si>
  <si>
    <t>'21C Market Risk - IRR Gen.'!$R$32*100/10='21C Market Risk - IRR Gen.'!$R$33</t>
  </si>
  <si>
    <t>'21C Market Risk - IRR Gen.'!$C$42*1%='21C Market Risk - IRR Gen.'!$C$45</t>
  </si>
  <si>
    <t>'21C Market Risk - IRR Gen.'!$D$42*1%='21C Market Risk - IRR Gen.'!$D$45</t>
  </si>
  <si>
    <t>'21C Market Risk - IRR Gen.'!$E$42*1%='21C Market Risk - IRR Gen.'!$E$45</t>
  </si>
  <si>
    <t>'21C Market Risk - IRR Gen.'!$F$42*1%='21C Market Risk - IRR Gen.'!$F$45</t>
  </si>
  <si>
    <t>'21C Market Risk - IRR Gen.'!$G$42*0.9%='21C Market Risk - IRR Gen.'!$G$45</t>
  </si>
  <si>
    <t>'21C Market Risk - IRR Gen.'!$H$42*0.8%='21C Market Risk - IRR Gen.'!$H$45</t>
  </si>
  <si>
    <t>'21C Market Risk - IRR Gen.'!$I$42*0.75%='21C Market Risk - IRR Gen.'!$I$45</t>
  </si>
  <si>
    <t>'21C Market Risk - IRR Gen.'!$J$42*0.75%='21C Market Risk - IRR Gen.'!$J$45</t>
  </si>
  <si>
    <t>'21C Market Risk - IRR Gen.'!$K$42*0.7%='21C Market Risk - IRR Gen.'!$K$45</t>
  </si>
  <si>
    <t>'21C Market Risk - IRR Gen.'!$L$42*0.65%='21C Market Risk - IRR Gen.'!$L$45</t>
  </si>
  <si>
    <t>'21C Market Risk - IRR Gen.'!$M$42*0.6%='21C Market Risk - IRR Gen.'!$M$45</t>
  </si>
  <si>
    <t>'21C Market Risk - IRR Gen.'!$N$42*0.6%='21C Market Risk - IRR Gen.'!$N$45</t>
  </si>
  <si>
    <t>'21C Market Risk - IRR Gen.'!$O$42*0.6%='21C Market Risk - IRR Gen.'!$O$45</t>
  </si>
  <si>
    <t>'21C Market Risk - IRR Gen.'!$P$42*0.6%='21C Market Risk - IRR Gen.'!$P$45</t>
  </si>
  <si>
    <t>'21C Market Risk - IRR Gen.'!$Q$42*0.6%='21C Market Risk - IRR Gen.'!$Q$45</t>
  </si>
  <si>
    <t>'21C Market Risk - IRR Gen.'!$D$43*-1%='21C Market Risk - IRR Gen.'!$D$46</t>
  </si>
  <si>
    <t>'21C Market Risk - IRR Gen.'!$E$43*-1%='21C Market Risk - IRR Gen.'!$E$46</t>
  </si>
  <si>
    <t>'21C Market Risk - IRR Gen.'!$F$43*-1%='21C Market Risk - IRR Gen.'!$F$46</t>
  </si>
  <si>
    <t>'21C Market Risk - IRR Gen.'!$G$43*-0.9%='21C Market Risk - IRR Gen.'!$G$46</t>
  </si>
  <si>
    <t>'21C Market Risk - IRR Gen.'!$H$43*-0.8%='21C Market Risk - IRR Gen.'!$H$46</t>
  </si>
  <si>
    <t>'21C Market Risk - IRR Gen.'!$I$43*-0.75%='21C Market Risk - IRR Gen.'!$I$46</t>
  </si>
  <si>
    <t>'21C Market Risk - IRR Gen.'!$J$43*-0.75%='21C Market Risk - IRR Gen.'!$J$46</t>
  </si>
  <si>
    <t>'21C Market Risk - IRR Gen.'!$K$43*-0.7%='21C Market Risk - IRR Gen.'!$K$46</t>
  </si>
  <si>
    <t>'21C Market Risk - IRR Gen.'!$L$43*-0.65%='21C Market Risk - IRR Gen.'!$L$46</t>
  </si>
  <si>
    <t>'21C Market Risk - IRR Gen.'!$M$43*-0.6%='21C Market Risk - IRR Gen.'!$M$46</t>
  </si>
  <si>
    <t>'21C Market Risk - IRR Gen.'!$N$43*-0.6%='21C Market Risk - IRR Gen.'!$N$46</t>
  </si>
  <si>
    <t>'21C Market Risk - IRR Gen.'!$O$43*-0.6%='21C Market Risk - IRR Gen.'!$O$46</t>
  </si>
  <si>
    <t>'21C Market Risk - IRR Gen.'!$P$43*-0.6%='21C Market Risk - IRR Gen.'!$P$46</t>
  </si>
  <si>
    <t>'21C Market Risk - IRR Gen.'!$Q$43*-0.6%='21C Market Risk - IRR Gen.'!$Q$46</t>
  </si>
  <si>
    <t>MIN(ABS('21C Market Risk - IRR Gen.'!$C$46),ABS('21C Market Risk - IRR Gen.'!$C$45))='21C Market Risk - IRR Gen.'!$C$47</t>
  </si>
  <si>
    <t>MIN(ABS('21C Market Risk - IRR Gen.'!$D$46),ABS('21C Market Risk - IRR Gen.'!$D$45))='21C Market Risk - IRR Gen.'!$D$47</t>
  </si>
  <si>
    <t>MIN(ABS('21C Market Risk - IRR Gen.'!$E$46),ABS('21C Market Risk - IRR Gen.'!$E$45))='21C Market Risk - IRR Gen.'!$E$47</t>
  </si>
  <si>
    <t>MIN(ABS('21C Market Risk - IRR Gen.'!$F$46),ABS('21C Market Risk - IRR Gen.'!$F$45))='21C Market Risk - IRR Gen.'!$F$47</t>
  </si>
  <si>
    <t>MIN(ABS('21C Market Risk - IRR Gen.'!$G$46),ABS('21C Market Risk - IRR Gen.'!$G$45))='21C Market Risk - IRR Gen.'!$G$47</t>
  </si>
  <si>
    <t>MIN(ABS('21C Market Risk - IRR Gen.'!$H$46),ABS('21C Market Risk - IRR Gen.'!$H$45))='21C Market Risk - IRR Gen.'!$H$47</t>
  </si>
  <si>
    <t>MIN(ABS('21C Market Risk - IRR Gen.'!$I$46),ABS('21C Market Risk - IRR Gen.'!$I$45))='21C Market Risk - IRR Gen.'!$I$47</t>
  </si>
  <si>
    <t>MIN(ABS('21C Market Risk - IRR Gen.'!$J$46),ABS('21C Market Risk - IRR Gen.'!$J$45))='21C Market Risk - IRR Gen.'!$J$47</t>
  </si>
  <si>
    <t>MIN(ABS('21C Market Risk - IRR Gen.'!$K$46),ABS('21C Market Risk - IRR Gen.'!$K$45))='21C Market Risk - IRR Gen.'!$K$47</t>
  </si>
  <si>
    <t>MIN(ABS('21C Market Risk - IRR Gen.'!$L$46),ABS('21C Market Risk - IRR Gen.'!$L$45))='21C Market Risk - IRR Gen.'!$L$47</t>
  </si>
  <si>
    <t>MIN(ABS('21C Market Risk - IRR Gen.'!$M$46),ABS('21C Market Risk - IRR Gen.'!$M$45))='21C Market Risk - IRR Gen.'!$M$47</t>
  </si>
  <si>
    <t>MIN(ABS('21C Market Risk - IRR Gen.'!$N$46),ABS('21C Market Risk - IRR Gen.'!$N$45))='21C Market Risk - IRR Gen.'!$N$47</t>
  </si>
  <si>
    <t>MIN(ABS('21C Market Risk - IRR Gen.'!$O$46),ABS('21C Market Risk - IRR Gen.'!$O$45))='21C Market Risk - IRR Gen.'!$O$47</t>
  </si>
  <si>
    <t>MIN(ABS('21C Market Risk - IRR Gen.'!$P$46),ABS('21C Market Risk - IRR Gen.'!$P$45))='21C Market Risk - IRR Gen.'!$P$47</t>
  </si>
  <si>
    <t>MIN(ABS('21C Market Risk - IRR Gen.'!$Q$46),ABS('21C Market Risk - IRR Gen.'!$Q$45))='21C Market Risk - IRR Gen.'!$Q$47</t>
  </si>
  <si>
    <t>IF('21C Market Risk - IRR Gen.'!E$48=('21C Market Risk - IRR Gen.'!E$45+'21C Market Risk - IRR Gen.'!E$46),"TRUE","FALSE")</t>
  </si>
  <si>
    <t>IF('21C Market Risk - IRR Gen.'!F$48=('21C Market Risk - IRR Gen.'!F$45+'21C Market Risk - IRR Gen.'!F$46),"TRUE","FALSE")</t>
  </si>
  <si>
    <t>IF('21C Market Risk - IRR Gen.'!G$48=('21C Market Risk - IRR Gen.'!G$45+'21C Market Risk - IRR Gen.'!G$46),"TRUE","FALSE")</t>
  </si>
  <si>
    <t>IF('21C Market Risk - IRR Gen.'!H$48=('21C Market Risk - IRR Gen.'!H$45+'21C Market Risk - IRR Gen.'!H$46),"TRUE","FALSE")</t>
  </si>
  <si>
    <t>IF('21C Market Risk - IRR Gen.'!I$48=('21C Market Risk - IRR Gen.'!I$45+'21C Market Risk - IRR Gen.'!I$46),"TRUE","FALSE")</t>
  </si>
  <si>
    <t>IF('21C Market Risk - IRR Gen.'!J$48=('21C Market Risk - IRR Gen.'!J$45+'21C Market Risk - IRR Gen.'!J$46),"TRUE","FALSE")</t>
  </si>
  <si>
    <t>IF('21C Market Risk - IRR Gen.'!K$48=('21C Market Risk - IRR Gen.'!K$45+'21C Market Risk - IRR Gen.'!K$46),"TRUE","FALSE")</t>
  </si>
  <si>
    <t>IF('21C Market Risk - IRR Gen.'!L$48=('21C Market Risk - IRR Gen.'!L$45+'21C Market Risk - IRR Gen.'!L$46),"TRUE","FALSE")</t>
  </si>
  <si>
    <t>IF('21C Market Risk - IRR Gen.'!M$48=('21C Market Risk - IRR Gen.'!M$45+'21C Market Risk - IRR Gen.'!M$46),"TRUE","FALSE")</t>
  </si>
  <si>
    <t>IF('21C Market Risk - IRR Gen.'!N$48=('21C Market Risk - IRR Gen.'!N$45+'21C Market Risk - IRR Gen.'!N$46),"TRUE","FALSE")</t>
  </si>
  <si>
    <t>IF('21C Market Risk - IRR Gen.'!O$48=('21C Market Risk - IRR Gen.'!O$45+'21C Market Risk - IRR Gen.'!O$46),"TRUE","FALSE")</t>
  </si>
  <si>
    <t>IF('21C Market Risk - IRR Gen.'!P$48=('21C Market Risk - IRR Gen.'!P$45+'21C Market Risk - IRR Gen.'!P$46),"TRUE","FALSE")</t>
  </si>
  <si>
    <t>IF('21C Market Risk - IRR Gen.'!Q$48=('21C Market Risk - IRR Gen.'!Q$45+'21C Market Risk - IRR Gen.'!Q$46),"TRUE","FALSE")</t>
  </si>
  <si>
    <t>'21C Market Risk - IRR Gen.'!$C$47*5%='21C Market Risk - IRR Gen.'!$C$50</t>
  </si>
  <si>
    <t>'21C Market Risk - IRR Gen.'!$D$47*5%='21C Market Risk - IRR Gen.'!$D$50</t>
  </si>
  <si>
    <t>'21C Market Risk - IRR Gen.'!$E$47*5%='21C Market Risk - IRR Gen.'!$E$50</t>
  </si>
  <si>
    <t>'21C Market Risk - IRR Gen.'!$F$47*5%='21C Market Risk - IRR Gen.'!$F$50</t>
  </si>
  <si>
    <t>'21C Market Risk - IRR Gen.'!$G$47*5%='21C Market Risk - IRR Gen.'!$G$50</t>
  </si>
  <si>
    <t>'21C Market Risk - IRR Gen.'!$H$47*5%='21C Market Risk - IRR Gen.'!$H$50</t>
  </si>
  <si>
    <t>'21C Market Risk - IRR Gen.'!$I$47*5%='21C Market Risk - IRR Gen.'!$I$50</t>
  </si>
  <si>
    <t>'21C Market Risk - IRR Gen.'!$J$47*5%='21C Market Risk - IRR Gen.'!$J$50</t>
  </si>
  <si>
    <t>'21C Market Risk - IRR Gen.'!$K$47*5%='21C Market Risk - IRR Gen.'!$K$50</t>
  </si>
  <si>
    <t>'21C Market Risk - IRR Gen.'!$L$47*5%='21C Market Risk - IRR Gen.'!$L$50</t>
  </si>
  <si>
    <t>'21C Market Risk - IRR Gen.'!$M$47*5%='21C Market Risk - IRR Gen.'!$M$50</t>
  </si>
  <si>
    <t>'21C Market Risk - IRR Gen.'!$N$47*5%='21C Market Risk - IRR Gen.'!$N$50</t>
  </si>
  <si>
    <t>'21C Market Risk - IRR Gen.'!$O$47*5%='21C Market Risk - IRR Gen.'!$O$50</t>
  </si>
  <si>
    <t>'21C Market Risk - IRR Gen.'!$P$47*5%='21C Market Risk - IRR Gen.'!$P$50</t>
  </si>
  <si>
    <t>'21C Market Risk - IRR Gen.'!$Q$47*5%='21C Market Risk - IRR Gen.'!$Q$50</t>
  </si>
  <si>
    <t>'21C Market Risk - IRR Gen.'!$F$51*40%='21C Market Risk - IRR Gen.'!$F$54</t>
  </si>
  <si>
    <t>'21C Market Risk - IRR Gen.'!$I$51*30%='21C Market Risk - IRR Gen.'!$I$54</t>
  </si>
  <si>
    <t>'21C Market Risk - IRR Gen.'!$Q$51*30%='21C Market Risk - IRR Gen.'!$Q$54</t>
  </si>
  <si>
    <t>'21C Market Risk - IRR Gen.'!$F$54+'21C Market Risk - IRR Gen.'!$I$54+'21C Market Risk - IRR Gen.'!$Q$54='21C Market Risk - IRR Gen.'!$R$54</t>
  </si>
  <si>
    <t>'21C Market Risk - IRR Gen.'!$I$55*40%='21C Market Risk - IRR Gen.'!$I$58</t>
  </si>
  <si>
    <t>'21C Market Risk - IRR Gen.'!$Q$55*40%='21C Market Risk - IRR Gen.'!$Q$58</t>
  </si>
  <si>
    <t>'21C Market Risk - IRR Gen.'!$I$58+'21C Market Risk - IRR Gen.'!$Q$58='21C Market Risk - IRR Gen.'!$R$58</t>
  </si>
  <si>
    <t>'21C Market Risk - IRR Gen.'!$Q$59*100%='21C Market Risk - IRR Gen.'!$Q$62</t>
  </si>
  <si>
    <t>'21C Market Risk - IRR Gen.'!$Q$62='21C Market Risk - IRR Gen.'!$R$62</t>
  </si>
  <si>
    <t>ABS('21C Market Risk - IRR Gen.'!$Q$60)='21C Market Risk - IRR Gen.'!$R$63</t>
  </si>
  <si>
    <t>'21C Market Risk - IRR Gen.'!$R$64*100/10='21C Market Risk - IRR Gen.'!$R$65</t>
  </si>
  <si>
    <t>'21C Market Risk - IRR Gen.'!$C$74*1%='21C Market Risk - IRR Gen.'!$C$77</t>
  </si>
  <si>
    <t>'21C Market Risk - IRR Gen.'!$D$74*1%='21C Market Risk - IRR Gen.'!$D$77</t>
  </si>
  <si>
    <t>'21C Market Risk - IRR Gen.'!$E$74*1%='21C Market Risk - IRR Gen.'!$E$77</t>
  </si>
  <si>
    <t>'21C Market Risk - IRR Gen.'!$F$74*1%='21C Market Risk - IRR Gen.'!$F$77</t>
  </si>
  <si>
    <t>'21C Market Risk - IRR Gen.'!$G$74*0.9%='21C Market Risk - IRR Gen.'!$G$77</t>
  </si>
  <si>
    <t>'21C Market Risk - IRR Gen.'!$H$74*0.8%='21C Market Risk - IRR Gen.'!$H$77</t>
  </si>
  <si>
    <t>'21C Market Risk - IRR Gen.'!$I$74*0.75%='21C Market Risk - IRR Gen.'!$I$77</t>
  </si>
  <si>
    <t>'21C Market Risk - IRR Gen.'!$J$74*0.75%='21C Market Risk - IRR Gen.'!$J$77</t>
  </si>
  <si>
    <t>'21C Market Risk - IRR Gen.'!$K$74*0.7%='21C Market Risk - IRR Gen.'!$K$77</t>
  </si>
  <si>
    <t>'21C Market Risk - IRR Gen.'!$L$74*0.65%='21C Market Risk - IRR Gen.'!$L$77</t>
  </si>
  <si>
    <t>'21C Market Risk - IRR Gen.'!$M$74*0.6%='21C Market Risk - IRR Gen.'!$M$77</t>
  </si>
  <si>
    <t>'21C Market Risk - IRR Gen.'!$N$74*0.6%='21C Market Risk - IRR Gen.'!$N$77</t>
  </si>
  <si>
    <t>'21C Market Risk - IRR Gen.'!$O$74*0.6%='21C Market Risk - IRR Gen.'!$O$77</t>
  </si>
  <si>
    <t>'21C Market Risk - IRR Gen.'!$P$74*0.6%='21C Market Risk - IRR Gen.'!$P$77</t>
  </si>
  <si>
    <t>'21C Market Risk - IRR Gen.'!$Q$74*0.6%='21C Market Risk - IRR Gen.'!$Q$77</t>
  </si>
  <si>
    <t>'21C Market Risk - IRR Gen.'!$C$75*-1%='21C Market Risk - IRR Gen.'!$C$78</t>
  </si>
  <si>
    <t>'21C Market Risk - IRR Gen.'!$D$75*-1%='21C Market Risk - IRR Gen.'!$D$78</t>
  </si>
  <si>
    <t>'21C Market Risk - IRR Gen.'!$E$75*-1%='21C Market Risk - IRR Gen.'!$E$78</t>
  </si>
  <si>
    <t>'21C Market Risk - IRR Gen.'!$F$75*-1%='21C Market Risk - IRR Gen.'!$F$78</t>
  </si>
  <si>
    <t>'21C Market Risk - IRR Gen.'!$G$75*-0.9%='21C Market Risk - IRR Gen.'!$G$78</t>
  </si>
  <si>
    <t>'21C Market Risk - IRR Gen.'!$H$75*-0.8%='21C Market Risk - IRR Gen.'!$H$78</t>
  </si>
  <si>
    <t>'21C Market Risk - IRR Gen.'!$I$75*-0.75%='21C Market Risk - IRR Gen.'!$I$78</t>
  </si>
  <si>
    <t>'21C Market Risk - IRR Gen.'!$J$75*-0.75%='21C Market Risk - IRR Gen.'!$J$78</t>
  </si>
  <si>
    <t>'21C Market Risk - IRR Gen.'!$K$75*-0.7%='21C Market Risk - IRR Gen.'!$K$78</t>
  </si>
  <si>
    <t>'21C Market Risk - IRR Gen.'!$L$75*-0.65%='21C Market Risk - IRR Gen.'!$L$78</t>
  </si>
  <si>
    <t>'21C Market Risk - IRR Gen.'!$M$75*-0.6%='21C Market Risk - IRR Gen.'!$M$78</t>
  </si>
  <si>
    <t>'21C Market Risk - IRR Gen.'!$N$75*-0.6%='21C Market Risk - IRR Gen.'!$N$78</t>
  </si>
  <si>
    <t>'21C Market Risk - IRR Gen.'!$O$75*-0.6%='21C Market Risk - IRR Gen.'!$O$78</t>
  </si>
  <si>
    <t>'21C Market Risk - IRR Gen.'!$P$75*-0.6%='21C Market Risk - IRR Gen.'!$P$78</t>
  </si>
  <si>
    <t>'21C Market Risk - IRR Gen.'!$Q$75*-0.6%='21C Market Risk - IRR Gen.'!$Q$78</t>
  </si>
  <si>
    <t>MIN(ABS('21C Market Risk - IRR Gen.'!$C$78),ABS('21C Market Risk - IRR Gen.'!$C$77))='21C Market Risk - IRR Gen.'!$C$79</t>
  </si>
  <si>
    <t>MIN(ABS('21C Market Risk - IRR Gen.'!$D$78),ABS('21C Market Risk - IRR Gen.'!$D$77))='21C Market Risk - IRR Gen.'!$D$79</t>
  </si>
  <si>
    <t>MIN(ABS('21C Market Risk - IRR Gen.'!$E$78),ABS('21C Market Risk - IRR Gen.'!$E$77))='21C Market Risk - IRR Gen.'!$E$79</t>
  </si>
  <si>
    <t>MIN(ABS('21C Market Risk - IRR Gen.'!$F$78),ABS('21C Market Risk - IRR Gen.'!$F$77))='21C Market Risk - IRR Gen.'!$F$79</t>
  </si>
  <si>
    <t>MIN(ABS('21C Market Risk - IRR Gen.'!$G$78),ABS('21C Market Risk - IRR Gen.'!$G$77))='21C Market Risk - IRR Gen.'!$G$79</t>
  </si>
  <si>
    <t>MIN(ABS('21C Market Risk - IRR Gen.'!$H$78),ABS('21C Market Risk - IRR Gen.'!$H$77))='21C Market Risk - IRR Gen.'!$H$79</t>
  </si>
  <si>
    <t>MIN(ABS('21C Market Risk - IRR Gen.'!$I$78),ABS('21C Market Risk - IRR Gen.'!$I$77))='21C Market Risk - IRR Gen.'!$I$79</t>
  </si>
  <si>
    <t>MIN(ABS('21C Market Risk - IRR Gen.'!$J$78),ABS('21C Market Risk - IRR Gen.'!$J$77))='21C Market Risk - IRR Gen.'!$J$79</t>
  </si>
  <si>
    <t>MIN(ABS('21C Market Risk - IRR Gen.'!$K$78),ABS('21C Market Risk - IRR Gen.'!$K$77))='21C Market Risk - IRR Gen.'!$K$79</t>
  </si>
  <si>
    <t>MIN(ABS('21C Market Risk - IRR Gen.'!$L$78),ABS('21C Market Risk - IRR Gen.'!$L$77))='21C Market Risk - IRR Gen.'!$L$79</t>
  </si>
  <si>
    <t>MIN(ABS('21C Market Risk - IRR Gen.'!$M$78),ABS('21C Market Risk - IRR Gen.'!$M$77))='21C Market Risk - IRR Gen.'!$M$79</t>
  </si>
  <si>
    <t>MIN(ABS('21C Market Risk - IRR Gen.'!$N$78),ABS('21C Market Risk - IRR Gen.'!$N$77))='21C Market Risk - IRR Gen.'!$N$79</t>
  </si>
  <si>
    <t>MIN(ABS('21C Market Risk - IRR Gen.'!$O$78),ABS('21C Market Risk - IRR Gen.'!$O$77))='21C Market Risk - IRR Gen.'!$O$79</t>
  </si>
  <si>
    <t>MIN(ABS('21C Market Risk - IRR Gen.'!$P$78),ABS('21C Market Risk - IRR Gen.'!$P$77))='21C Market Risk - IRR Gen.'!$P$79</t>
  </si>
  <si>
    <t>MIN(ABS('21C Market Risk - IRR Gen.'!$Q$78),ABS('21C Market Risk - IRR Gen.'!$Q$77))='21C Market Risk - IRR Gen.'!$Q$79</t>
  </si>
  <si>
    <t>IF('21C Market Risk - IRR Gen.'!E$80=('21C Market Risk - IRR Gen.'!E$77+'21C Market Risk - IRR Gen.'!E$78),"TRUE","FALSE")</t>
  </si>
  <si>
    <t>IF('21C Market Risk - IRR Gen.'!F$80=('21C Market Risk - IRR Gen.'!F$77+'21C Market Risk - IRR Gen.'!F$78),"TRUE","FALSE")</t>
  </si>
  <si>
    <t>IF('21C Market Risk - IRR Gen.'!G$80=('21C Market Risk - IRR Gen.'!G$77+'21C Market Risk - IRR Gen.'!G$78),"TRUE","FALSE")</t>
  </si>
  <si>
    <t>IF('21C Market Risk - IRR Gen.'!H$80=('21C Market Risk - IRR Gen.'!H$77+'21C Market Risk - IRR Gen.'!H$78),"TRUE","FALSE")</t>
  </si>
  <si>
    <t>IF('21C Market Risk - IRR Gen.'!I$80=('21C Market Risk - IRR Gen.'!I$77+'21C Market Risk - IRR Gen.'!I$78),"TRUE","FALSE")</t>
  </si>
  <si>
    <t>IF('21C Market Risk - IRR Gen.'!J$80=('21C Market Risk - IRR Gen.'!J$77+'21C Market Risk - IRR Gen.'!J$78),"TRUE","FALSE")</t>
  </si>
  <si>
    <t>IF('21C Market Risk - IRR Gen.'!K$80=('21C Market Risk - IRR Gen.'!K$77+'21C Market Risk - IRR Gen.'!K$78),"TRUE","FALSE")</t>
  </si>
  <si>
    <t>IF('21C Market Risk - IRR Gen.'!L$80=('21C Market Risk - IRR Gen.'!L$77+'21C Market Risk - IRR Gen.'!L$78),"TRUE","FALSE")</t>
  </si>
  <si>
    <t>IF('21C Market Risk - IRR Gen.'!M$80=('21C Market Risk - IRR Gen.'!M$77+'21C Market Risk - IRR Gen.'!M$78),"TRUE","FALSE")</t>
  </si>
  <si>
    <t>IF('21C Market Risk - IRR Gen.'!N$80=('21C Market Risk - IRR Gen.'!N$77+'21C Market Risk - IRR Gen.'!N$78),"TRUE","FALSE")</t>
  </si>
  <si>
    <t>IF('21C Market Risk - IRR Gen.'!O$80=('21C Market Risk - IRR Gen.'!O$77+'21C Market Risk - IRR Gen.'!O$78),"TRUE","FALSE")</t>
  </si>
  <si>
    <t>IF('21C Market Risk - IRR Gen.'!P$80=('21C Market Risk - IRR Gen.'!P$77+'21C Market Risk - IRR Gen.'!P$78),"TRUE","FALSE")</t>
  </si>
  <si>
    <t>'21C Market Risk - IRR Gen.'!$C$79*5%='21C Market Risk - IRR Gen.'!$C$82</t>
  </si>
  <si>
    <t>'21C Market Risk - IRR Gen.'!$D$79*5%='21C Market Risk - IRR Gen.'!$D$82</t>
  </si>
  <si>
    <t>'21C Market Risk - IRR Gen.'!$E$79*5%='21C Market Risk - IRR Gen.'!$E$82</t>
  </si>
  <si>
    <t>'21C Market Risk - IRR Gen.'!$F$79*5%='21C Market Risk - IRR Gen.'!$F$82</t>
  </si>
  <si>
    <t>'21C Market Risk - IRR Gen.'!$G$79*5%='21C Market Risk - IRR Gen.'!$G$82</t>
  </si>
  <si>
    <t>'21C Market Risk - IRR Gen.'!$H$79*5%='21C Market Risk - IRR Gen.'!$H$82</t>
  </si>
  <si>
    <t>'21C Market Risk - IRR Gen.'!$I$79*5%='21C Market Risk - IRR Gen.'!$I$82</t>
  </si>
  <si>
    <t>'21C Market Risk - IRR Gen.'!$J$79*5%='21C Market Risk - IRR Gen.'!$J$82</t>
  </si>
  <si>
    <t>'21C Market Risk - IRR Gen.'!$K$79*5%='21C Market Risk - IRR Gen.'!$K$82</t>
  </si>
  <si>
    <t>'21C Market Risk - IRR Gen.'!$L$79*5%='21C Market Risk - IRR Gen.'!$L$82</t>
  </si>
  <si>
    <t>'21C Market Risk - IRR Gen.'!$M$79*5%='21C Market Risk - IRR Gen.'!$M$82</t>
  </si>
  <si>
    <t>'21C Market Risk - IRR Gen.'!$N$79*5%='21C Market Risk - IRR Gen.'!$N$82</t>
  </si>
  <si>
    <t>'21C Market Risk - IRR Gen.'!$O$79*5%='21C Market Risk - IRR Gen.'!$O$82</t>
  </si>
  <si>
    <t>'21C Market Risk - IRR Gen.'!$P$79*5%='21C Market Risk - IRR Gen.'!$P$82</t>
  </si>
  <si>
    <t>'21C Market Risk - IRR Gen.'!$Q$79*5%='21C Market Risk - IRR Gen.'!$Q$82</t>
  </si>
  <si>
    <t>'21C Market Risk - IRR Gen.'!$F$83*40%='21C Market Risk - IRR Gen.'!$F$86</t>
  </si>
  <si>
    <t>'21C Market Risk - IRR Gen.'!$I$83*30%='21C Market Risk - IRR Gen.'!$I$86</t>
  </si>
  <si>
    <t>'21C Market Risk - IRR Gen.'!$Q$83*30%='21C Market Risk - IRR Gen.'!$Q$86</t>
  </si>
  <si>
    <t>'21C Market Risk - IRR Gen.'!$F$86+'21C Market Risk - IRR Gen.'!$I$86+'21C Market Risk - IRR Gen.'!$Q$86='21C Market Risk - IRR Gen.'!$R$86</t>
  </si>
  <si>
    <t>'21C Market Risk - IRR Gen.'!$I$87*40%='21C Market Risk - IRR Gen.'!$I$90</t>
  </si>
  <si>
    <t>'21C Market Risk - IRR Gen.'!$Q$87*40%='21C Market Risk - IRR Gen.'!$Q$90</t>
  </si>
  <si>
    <t>'21C Market Risk - IRR Gen.'!$I$90+'21C Market Risk - IRR Gen.'!$Q$90='21C Market Risk - IRR Gen.'!$R$90</t>
  </si>
  <si>
    <t>'21C Market Risk - IRR Gen.'!$Q$91*100%='21C Market Risk - IRR Gen.'!$Q$94</t>
  </si>
  <si>
    <t>'21C Market Risk - IRR Gen.'!$Q$94='21C Market Risk - IRR Gen.'!$R$94</t>
  </si>
  <si>
    <t>ABS('21C Market Risk - IRR Gen.'!$Q$92)='21C Market Risk - IRR Gen.'!$R$95</t>
  </si>
  <si>
    <t>'21C Market Risk - IRR Gen.'!$R$96*100/10='21C Market Risk - IRR Gen.'!$R$97</t>
  </si>
  <si>
    <t>'21C Market Risk - IRR Gen.'!$C$106*1%='21C Market Risk - IRR Gen.'!$C$109</t>
  </si>
  <si>
    <t>'21C Market Risk - IRR Gen.'!$D$106*1%='21C Market Risk - IRR Gen.'!$D$109</t>
  </si>
  <si>
    <t>'21C Market Risk - IRR Gen.'!$E$106*1%='21C Market Risk - IRR Gen.'!$E$109</t>
  </si>
  <si>
    <t>'21C Market Risk - IRR Gen.'!$F$106*1%='21C Market Risk - IRR Gen.'!$F$109</t>
  </si>
  <si>
    <t>'21C Market Risk - IRR Gen.'!$G$106*0.9%='21C Market Risk - IRR Gen.'!$G$109</t>
  </si>
  <si>
    <t>'21C Market Risk - IRR Gen.'!$H$106*0.8%='21C Market Risk - IRR Gen.'!$H$109</t>
  </si>
  <si>
    <t>'21C Market Risk - IRR Gen.'!$I$106*0.75%='21C Market Risk - IRR Gen.'!$I$109</t>
  </si>
  <si>
    <t>'21C Market Risk - IRR Gen.'!$J$106*0.75%='21C Market Risk - IRR Gen.'!$J$109</t>
  </si>
  <si>
    <t>'21C Market Risk - IRR Gen.'!$K$106*0.7%='21C Market Risk - IRR Gen.'!$K$109</t>
  </si>
  <si>
    <t>'21C Market Risk - IRR Gen.'!$L$106*0.65%='21C Market Risk - IRR Gen.'!$L$109</t>
  </si>
  <si>
    <t>'21C Market Risk - IRR Gen.'!$M$106*0.6%='21C Market Risk - IRR Gen.'!$M$109</t>
  </si>
  <si>
    <t>'21C Market Risk - IRR Gen.'!$N$106*0.6%='21C Market Risk - IRR Gen.'!$N$109</t>
  </si>
  <si>
    <t>'21C Market Risk - IRR Gen.'!$O$106*0.6%='21C Market Risk - IRR Gen.'!$O$109</t>
  </si>
  <si>
    <t>'21C Market Risk - IRR Gen.'!$P$106*0.6%='21C Market Risk - IRR Gen.'!$P$109</t>
  </si>
  <si>
    <t>'21C Market Risk - IRR Gen.'!$Q$106*0.6%='21C Market Risk - IRR Gen.'!$Q$109</t>
  </si>
  <si>
    <t>'21C Market Risk - IRR Gen.'!$C$107*-1%='21C Market Risk - IRR Gen.'!$C$110</t>
  </si>
  <si>
    <t>'21C Market Risk - IRR Gen.'!$D$107*-1%='21C Market Risk - IRR Gen.'!$D$110</t>
  </si>
  <si>
    <t>'21C Market Risk - IRR Gen.'!$E$107*-1%='21C Market Risk - IRR Gen.'!$E$110</t>
  </si>
  <si>
    <t>'21C Market Risk - IRR Gen.'!$F$107*-1%='21C Market Risk - IRR Gen.'!$F$110</t>
  </si>
  <si>
    <t>'21C Market Risk - IRR Gen.'!$G$107*-0.9%='21C Market Risk - IRR Gen.'!$G$110</t>
  </si>
  <si>
    <t>'21C Market Risk - IRR Gen.'!$H$107*-0.8%='21C Market Risk - IRR Gen.'!$H$110</t>
  </si>
  <si>
    <t>'21C Market Risk - IRR Gen.'!$I$107*-0.75%='21C Market Risk - IRR Gen.'!$I$110</t>
  </si>
  <si>
    <t>'21C Market Risk - IRR Gen.'!$J$107*-0.75%='21C Market Risk - IRR Gen.'!$J$110</t>
  </si>
  <si>
    <t>'21C Market Risk - IRR Gen.'!$K$107*-0.7%='21C Market Risk - IRR Gen.'!$K$110</t>
  </si>
  <si>
    <t>'21C Market Risk - IRR Gen.'!$L$107*-0.65%='21C Market Risk - IRR Gen.'!$L$110</t>
  </si>
  <si>
    <t>'21C Market Risk - IRR Gen.'!$M$107*-0.6%='21C Market Risk - IRR Gen.'!$M$110</t>
  </si>
  <si>
    <t>'21C Market Risk - IRR Gen.'!$N$107*-0.6%='21C Market Risk - IRR Gen.'!$N$110</t>
  </si>
  <si>
    <t>'21C Market Risk - IRR Gen.'!$O$107*-0.6%='21C Market Risk - IRR Gen.'!$O$110</t>
  </si>
  <si>
    <t>'21C Market Risk - IRR Gen.'!$P$107*-0.6%='21C Market Risk - IRR Gen.'!$P$110</t>
  </si>
  <si>
    <t>MIN(ABS('21C Market Risk - IRR Gen.'!$C$110),ABS('21C Market Risk - IRR Gen.'!$C$109))='21C Market Risk - IRR Gen.'!$C$111</t>
  </si>
  <si>
    <t>MIN(ABS('21C Market Risk - IRR Gen.'!$D$110),ABS('21C Market Risk - IRR Gen.'!$D$109))='21C Market Risk - IRR Gen.'!$D$111</t>
  </si>
  <si>
    <t>MIN(ABS('21C Market Risk - IRR Gen.'!$E$110),ABS('21C Market Risk - IRR Gen.'!$E$109))='21C Market Risk - IRR Gen.'!$E$111</t>
  </si>
  <si>
    <t>MIN(ABS('21C Market Risk - IRR Gen.'!$F$110),ABS('21C Market Risk - IRR Gen.'!$F$109))='21C Market Risk - IRR Gen.'!$F$111</t>
  </si>
  <si>
    <t>MIN(ABS('21C Market Risk - IRR Gen.'!$G$110),ABS('21C Market Risk - IRR Gen.'!$G$109))='21C Market Risk - IRR Gen.'!$G$111</t>
  </si>
  <si>
    <t>MIN(ABS('21C Market Risk - IRR Gen.'!$H$110),ABS('21C Market Risk - IRR Gen.'!$H$109))='21C Market Risk - IRR Gen.'!$H$111</t>
  </si>
  <si>
    <t>MIN(ABS('21C Market Risk - IRR Gen.'!$I$110),ABS('21C Market Risk - IRR Gen.'!$I$109))='21C Market Risk - IRR Gen.'!$I$111</t>
  </si>
  <si>
    <t>MIN(ABS('21C Market Risk - IRR Gen.'!$J$110),ABS('21C Market Risk - IRR Gen.'!$J$109))='21C Market Risk - IRR Gen.'!$J$111</t>
  </si>
  <si>
    <t>MIN(ABS('21C Market Risk - IRR Gen.'!$K$110),ABS('21C Market Risk - IRR Gen.'!$K$109))='21C Market Risk - IRR Gen.'!$K$111</t>
  </si>
  <si>
    <t>MIN(ABS('21C Market Risk - IRR Gen.'!$L$110),ABS('21C Market Risk - IRR Gen.'!$L$109))='21C Market Risk - IRR Gen.'!$L$111</t>
  </si>
  <si>
    <t>MIN(ABS('21C Market Risk - IRR Gen.'!$M$110),ABS('21C Market Risk - IRR Gen.'!$M$109))='21C Market Risk - IRR Gen.'!$M$111</t>
  </si>
  <si>
    <t>MIN(ABS('21C Market Risk - IRR Gen.'!$N$110),ABS('21C Market Risk - IRR Gen.'!$N$109))='21C Market Risk - IRR Gen.'!$N$111</t>
  </si>
  <si>
    <t>MIN(ABS('21C Market Risk - IRR Gen.'!$O$110),ABS('21C Market Risk - IRR Gen.'!$O$109))='21C Market Risk - IRR Gen.'!$O$111</t>
  </si>
  <si>
    <t>MIN(ABS('21C Market Risk - IRR Gen.'!$P$110),ABS('21C Market Risk - IRR Gen.'!$P$109))='21C Market Risk - IRR Gen.'!$P$111</t>
  </si>
  <si>
    <t>MIN(ABS('21C Market Risk - IRR Gen.'!$Q$110),ABS('21C Market Risk - IRR Gen.'!$Q$109))='21C Market Risk - IRR Gen.'!$Q$111</t>
  </si>
  <si>
    <t>IF('21C Market Risk - IRR Gen.'!E$112=('21C Market Risk - IRR Gen.'!E$109+'21C Market Risk - IRR Gen.'!E$110),"TRUE","FALSE")</t>
  </si>
  <si>
    <t>IF('21C Market Risk - IRR Gen.'!F$112=('21C Market Risk - IRR Gen.'!F$109+'21C Market Risk - IRR Gen.'!F$110),"TRUE","FALSE")</t>
  </si>
  <si>
    <t>IF('21C Market Risk - IRR Gen.'!G$112=('21C Market Risk - IRR Gen.'!G$109+'21C Market Risk - IRR Gen.'!G$110),"TRUE","FALSE")</t>
  </si>
  <si>
    <t>IF('21C Market Risk - IRR Gen.'!H$112=('21C Market Risk - IRR Gen.'!H$109+'21C Market Risk - IRR Gen.'!H$110),"TRUE","FALSE")</t>
  </si>
  <si>
    <t>IF('21C Market Risk - IRR Gen.'!I$112=('21C Market Risk - IRR Gen.'!I$109+'21C Market Risk - IRR Gen.'!I$110),"TRUE","FALSE")</t>
  </si>
  <si>
    <t>IF('21C Market Risk - IRR Gen.'!J$112=('21C Market Risk - IRR Gen.'!J$109+'21C Market Risk - IRR Gen.'!J$110),"TRUE","FALSE")</t>
  </si>
  <si>
    <t>IF('21C Market Risk - IRR Gen.'!K$112=('21C Market Risk - IRR Gen.'!K$109+'21C Market Risk - IRR Gen.'!K$110),"TRUE","FALSE")</t>
  </si>
  <si>
    <t>IF('21C Market Risk - IRR Gen.'!L$112=('21C Market Risk - IRR Gen.'!L$109+'21C Market Risk - IRR Gen.'!L$110),"TRUE","FALSE")</t>
  </si>
  <si>
    <t>IF('21C Market Risk - IRR Gen.'!M$112=('21C Market Risk - IRR Gen.'!M$109+'21C Market Risk - IRR Gen.'!M$110),"TRUE","FALSE")</t>
  </si>
  <si>
    <t>IF('21C Market Risk - IRR Gen.'!N$112=('21C Market Risk - IRR Gen.'!N$109+'21C Market Risk - IRR Gen.'!N$110),"TRUE","FALSE")</t>
  </si>
  <si>
    <t>IF('21C Market Risk - IRR Gen.'!O$112=('21C Market Risk - IRR Gen.'!O$109+'21C Market Risk - IRR Gen.'!O$110),"TRUE","FALSE")</t>
  </si>
  <si>
    <t>IF('21C Market Risk - IRR Gen.'!P$112=('21C Market Risk - IRR Gen.'!P$109+'21C Market Risk - IRR Gen.'!P$110),"TRUE","FALSE")</t>
  </si>
  <si>
    <t>IF('21C Market Risk - IRR Gen.'!Q$112=('21C Market Risk - IRR Gen.'!Q$109+'21C Market Risk - IRR Gen.'!Q$110),"TRUE","FALSE")</t>
  </si>
  <si>
    <t>'21C Market Risk - IRR Gen.'!$C$111*5%='21C Market Risk - IRR Gen.'!$C$114</t>
  </si>
  <si>
    <t>'21C Market Risk - IRR Gen.'!$D$111*5%='21C Market Risk - IRR Gen.'!$D$114</t>
  </si>
  <si>
    <t>'21C Market Risk - IRR Gen.'!$E$111*5%='21C Market Risk - IRR Gen.'!$E$114</t>
  </si>
  <si>
    <t>'21C Market Risk - IRR Gen.'!$F$111*5%='21C Market Risk - IRR Gen.'!$F$114</t>
  </si>
  <si>
    <t>'21C Market Risk - IRR Gen.'!$G$111*5%='21C Market Risk - IRR Gen.'!$G$114</t>
  </si>
  <si>
    <t>'21C Market Risk - IRR Gen.'!$H$111*5%='21C Market Risk - IRR Gen.'!$H$114</t>
  </si>
  <si>
    <t>'21C Market Risk - IRR Gen.'!$I$111*5%='21C Market Risk - IRR Gen.'!$I$114</t>
  </si>
  <si>
    <t>'21C Market Risk - IRR Gen.'!$J$111*5%='21C Market Risk - IRR Gen.'!$J$114</t>
  </si>
  <si>
    <t>'21C Market Risk - IRR Gen.'!$K$111*5%='21C Market Risk - IRR Gen.'!$K$114</t>
  </si>
  <si>
    <t>'21C Market Risk - IRR Gen.'!$L$111*5%='21C Market Risk - IRR Gen.'!$L$114</t>
  </si>
  <si>
    <t>'21C Market Risk - IRR Gen.'!$M$111*5%='21C Market Risk - IRR Gen.'!$M$114</t>
  </si>
  <si>
    <t>'21C Market Risk - IRR Gen.'!$N$111*5%='21C Market Risk - IRR Gen.'!$N$114</t>
  </si>
  <si>
    <t>'21C Market Risk - IRR Gen.'!$O$111*5%='21C Market Risk - IRR Gen.'!$O$114</t>
  </si>
  <si>
    <t>'21C Market Risk - IRR Gen.'!$P$111*5%='21C Market Risk - IRR Gen.'!$P$114</t>
  </si>
  <si>
    <t>'21C Market Risk - IRR Gen.'!$Q$111*5%='21C Market Risk - IRR Gen.'!$Q$114</t>
  </si>
  <si>
    <t>'21C Market Risk - IRR Gen.'!$F$115*40%='21C Market Risk - IRR Gen.'!$F$118</t>
  </si>
  <si>
    <t>'21C Market Risk - IRR Gen.'!$I$115*30%='21C Market Risk - IRR Gen.'!$I$118</t>
  </si>
  <si>
    <t>'21C Market Risk - IRR Gen.'!$Q$115*30%='21C Market Risk - IRR Gen.'!$Q$118</t>
  </si>
  <si>
    <t>'21C Market Risk - IRR Gen.'!$F$118+'21C Market Risk - IRR Gen.'!$I$118+'21C Market Risk - IRR Gen.'!$Q$118='21C Market Risk - IRR Gen.'!$R$118</t>
  </si>
  <si>
    <t>'21C Market Risk - IRR Gen.'!$I$119*40%='21C Market Risk - IRR Gen.'!$I$122</t>
  </si>
  <si>
    <t>'21C Market Risk - IRR Gen.'!$Q$119*40%='21C Market Risk - IRR Gen.'!$Q$122</t>
  </si>
  <si>
    <t>'21C Market Risk - IRR Gen.'!$I$122+'21C Market Risk - IRR Gen.'!$Q$122='21C Market Risk - IRR Gen.'!$R$122</t>
  </si>
  <si>
    <t>'21C Market Risk - IRR Gen.'!$Q$123*100%='21C Market Risk - IRR Gen.'!$Q$126</t>
  </si>
  <si>
    <t>'21C Market Risk - IRR Gen.'!$Q$126='21C Market Risk - IRR Gen.'!$R$126</t>
  </si>
  <si>
    <t>ABS('21C Market Risk - IRR Gen.'!$Q$124)='21C Market Risk - IRR Gen.'!$R$127</t>
  </si>
  <si>
    <t>'21C Market Risk - IRR Gen.'!$R$128*100/10='21C Market Risk - IRR Gen.'!$R$129</t>
  </si>
  <si>
    <t>'21C Market Risk - IRR Gen.'!$C$138*1%='21C Market Risk - IRR Gen.'!$C$141</t>
  </si>
  <si>
    <t>'21C Market Risk - IRR Gen.'!$D$138*1%='21C Market Risk - IRR Gen.'!$D$141</t>
  </si>
  <si>
    <t>'21C Market Risk - IRR Gen.'!$E$138*1%='21C Market Risk - IRR Gen.'!$E$141</t>
  </si>
  <si>
    <t>'21C Market Risk - IRR Gen.'!$F$138*1%='21C Market Risk - IRR Gen.'!$F$141</t>
  </si>
  <si>
    <t>'21C Market Risk - IRR Gen.'!$G$138*0.9%='21C Market Risk - IRR Gen.'!$G$141</t>
  </si>
  <si>
    <t>'21C Market Risk - IRR Gen.'!$H$138*0.8%='21C Market Risk - IRR Gen.'!$H$141</t>
  </si>
  <si>
    <t>'21C Market Risk - IRR Gen.'!$I$138*0.75%='21C Market Risk - IRR Gen.'!$I$141</t>
  </si>
  <si>
    <t>'21C Market Risk - IRR Gen.'!$J$138*0.75%='21C Market Risk - IRR Gen.'!$J$141</t>
  </si>
  <si>
    <t>'21C Market Risk - IRR Gen.'!$K$138*0.7%='21C Market Risk - IRR Gen.'!$K$141</t>
  </si>
  <si>
    <t>'21C Market Risk - IRR Gen.'!$L$138*0.65%='21C Market Risk - IRR Gen.'!$L$141</t>
  </si>
  <si>
    <t>'21C Market Risk - IRR Gen.'!$M$138*0.6%='21C Market Risk - IRR Gen.'!$M$141</t>
  </si>
  <si>
    <t>'21C Market Risk - IRR Gen.'!$N$138*0.6%='21C Market Risk - IRR Gen.'!$N$141</t>
  </si>
  <si>
    <t>'21C Market Risk - IRR Gen.'!$O$138*0.6%='21C Market Risk - IRR Gen.'!$O$141</t>
  </si>
  <si>
    <t>'21C Market Risk - IRR Gen.'!$P$138*0.6%='21C Market Risk - IRR Gen.'!$P$141</t>
  </si>
  <si>
    <t>'21C Market Risk - IRR Gen.'!$Q$138*0.6%='21C Market Risk - IRR Gen.'!$Q$141</t>
  </si>
  <si>
    <t>'21C Market Risk - IRR Gen.'!$C$139*-1%='21C Market Risk - IRR Gen.'!$C$142</t>
  </si>
  <si>
    <t>'21C Market Risk - IRR Gen.'!$D$139*-1%='21C Market Risk - IRR Gen.'!$D$142</t>
  </si>
  <si>
    <t>'21C Market Risk - IRR Gen.'!$E$139*-1%='21C Market Risk - IRR Gen.'!$E$142</t>
  </si>
  <si>
    <t>'21C Market Risk - IRR Gen.'!$F$139*-1%='21C Market Risk - IRR Gen.'!$F$142</t>
  </si>
  <si>
    <t>'21C Market Risk - IRR Gen.'!$G$139*-0.9%='21C Market Risk - IRR Gen.'!$G$142</t>
  </si>
  <si>
    <t>'21C Market Risk - IRR Gen.'!$H$139*-0.8%='21C Market Risk - IRR Gen.'!$H$142</t>
  </si>
  <si>
    <t>'21C Market Risk - IRR Gen.'!$I$139*-0.75%='21C Market Risk - IRR Gen.'!$I$142</t>
  </si>
  <si>
    <t>'21C Market Risk - IRR Gen.'!$J$139*-0.75%='21C Market Risk - IRR Gen.'!$J$142</t>
  </si>
  <si>
    <t>'21C Market Risk - IRR Gen.'!$K$139*-0.7%='21C Market Risk - IRR Gen.'!$K$142</t>
  </si>
  <si>
    <t>'21C Market Risk - IRR Gen.'!$L$139*-0.65%='21C Market Risk - IRR Gen.'!$L$142</t>
  </si>
  <si>
    <t>'21C Market Risk - IRR Gen.'!$M$139*-0.6%='21C Market Risk - IRR Gen.'!$M$142</t>
  </si>
  <si>
    <t>'21C Market Risk - IRR Gen.'!$N$139*-0.6%='21C Market Risk - IRR Gen.'!$N$142</t>
  </si>
  <si>
    <t>'21C Market Risk - IRR Gen.'!$O$139*-0.6%='21C Market Risk - IRR Gen.'!$O$142</t>
  </si>
  <si>
    <t>'21C Market Risk - IRR Gen.'!$P$139*-0.6%='21C Market Risk - IRR Gen.'!$P$142</t>
  </si>
  <si>
    <t>'21C Market Risk - IRR Gen.'!$Q$139*-0.6%='21C Market Risk - IRR Gen.'!$Q$142</t>
  </si>
  <si>
    <t>MIN(ABS('21C Market Risk - IRR Gen.'!$C$142),ABS('21C Market Risk - IRR Gen.'!$C$141))='21C Market Risk - IRR Gen.'!$C$143</t>
  </si>
  <si>
    <t>MIN(ABS('21C Market Risk - IRR Gen.'!$D$142),ABS('21C Market Risk - IRR Gen.'!$D$141))='21C Market Risk - IRR Gen.'!$D$143</t>
  </si>
  <si>
    <t>MIN(ABS('21C Market Risk - IRR Gen.'!$E$142),ABS('21C Market Risk - IRR Gen.'!$E$141))='21C Market Risk - IRR Gen.'!$E$143</t>
  </si>
  <si>
    <t>MIN(ABS('21C Market Risk - IRR Gen.'!$F$142),ABS('21C Market Risk - IRR Gen.'!$F$141))='21C Market Risk - IRR Gen.'!$F$143</t>
  </si>
  <si>
    <t>MIN(ABS('21C Market Risk - IRR Gen.'!$G$142),ABS('21C Market Risk - IRR Gen.'!$G$141))='21C Market Risk - IRR Gen.'!$G$143</t>
  </si>
  <si>
    <t>MIN(ABS('21C Market Risk - IRR Gen.'!$H$142),ABS('21C Market Risk - IRR Gen.'!$H$141))='21C Market Risk - IRR Gen.'!$H$143</t>
  </si>
  <si>
    <t>MIN(ABS('21C Market Risk - IRR Gen.'!$I$142),ABS('21C Market Risk - IRR Gen.'!$I$141))='21C Market Risk - IRR Gen.'!$I$143</t>
  </si>
  <si>
    <t>MIN(ABS('21C Market Risk - IRR Gen.'!$J$142),ABS('21C Market Risk - IRR Gen.'!$J$141))='21C Market Risk - IRR Gen.'!$J$143</t>
  </si>
  <si>
    <t>MIN(ABS('21C Market Risk - IRR Gen.'!$K$142),ABS('21C Market Risk - IRR Gen.'!$K$141))='21C Market Risk - IRR Gen.'!$K$143</t>
  </si>
  <si>
    <t>MIN(ABS('21C Market Risk - IRR Gen.'!$L$142),ABS('21C Market Risk - IRR Gen.'!$L$141))='21C Market Risk - IRR Gen.'!$L$143</t>
  </si>
  <si>
    <t>MIN(ABS('21C Market Risk - IRR Gen.'!$M$142),ABS('21C Market Risk - IRR Gen.'!$M$141))='21C Market Risk - IRR Gen.'!$M$143</t>
  </si>
  <si>
    <t>MIN(ABS('21C Market Risk - IRR Gen.'!$N$142),ABS('21C Market Risk - IRR Gen.'!$N$141))='21C Market Risk - IRR Gen.'!$N$143</t>
  </si>
  <si>
    <t>MIN(ABS('21C Market Risk - IRR Gen.'!$O$142),ABS('21C Market Risk - IRR Gen.'!$O$141))='21C Market Risk - IRR Gen.'!$O$143</t>
  </si>
  <si>
    <t>MIN(ABS('21C Market Risk - IRR Gen.'!$P$142),ABS('21C Market Risk - IRR Gen.'!$P$141))='21C Market Risk - IRR Gen.'!$P$143</t>
  </si>
  <si>
    <t>MIN(ABS('21C Market Risk - IRR Gen.'!$Q$142),ABS('21C Market Risk - IRR Gen.'!$Q$141))='21C Market Risk - IRR Gen.'!$Q$143</t>
  </si>
  <si>
    <t>'21C Market Risk - IRR Gen.'!$C$143*5%='21C Market Risk - IRR Gen.'!$C$146</t>
  </si>
  <si>
    <t>'21C Market Risk - IRR Gen.'!$D$143*5%='21C Market Risk - IRR Gen.'!$D$146</t>
  </si>
  <si>
    <t>'21C Market Risk - IRR Gen.'!$E$143*5%='21C Market Risk - IRR Gen.'!$E$146</t>
  </si>
  <si>
    <t>'21C Market Risk - IRR Gen.'!$F$143*5%='21C Market Risk - IRR Gen.'!$F$146</t>
  </si>
  <si>
    <t>'21C Market Risk - IRR Gen.'!$G$143*5%='21C Market Risk - IRR Gen.'!$G$146</t>
  </si>
  <si>
    <t>'21C Market Risk - IRR Gen.'!$H$143*5%='21C Market Risk - IRR Gen.'!$H$146</t>
  </si>
  <si>
    <t>'21C Market Risk - IRR Gen.'!$I$143*5%='21C Market Risk - IRR Gen.'!$I$146</t>
  </si>
  <si>
    <t>'21C Market Risk - IRR Gen.'!$J$143*5%='21C Market Risk - IRR Gen.'!$J$146</t>
  </si>
  <si>
    <t>'21C Market Risk - IRR Gen.'!$K$143*5%='21C Market Risk - IRR Gen.'!$K$146</t>
  </si>
  <si>
    <t>'21C Market Risk - IRR Gen.'!$L$143*5%='21C Market Risk - IRR Gen.'!$L$146</t>
  </si>
  <si>
    <t>'21C Market Risk - IRR Gen.'!$M$143*5%='21C Market Risk - IRR Gen.'!$M$146</t>
  </si>
  <si>
    <t>'21C Market Risk - IRR Gen.'!$N$143*5%='21C Market Risk - IRR Gen.'!$N$146</t>
  </si>
  <si>
    <t>'21C Market Risk - IRR Gen.'!$O$143*5%='21C Market Risk - IRR Gen.'!$O$146</t>
  </si>
  <si>
    <t>'21C Market Risk - IRR Gen.'!$P$143*5%='21C Market Risk - IRR Gen.'!$P$146</t>
  </si>
  <si>
    <t>'21C Market Risk - IRR Gen.'!$Q$143*5%='21C Market Risk - IRR Gen.'!$Q$146</t>
  </si>
  <si>
    <t>'21C Market Risk - IRR Gen.'!$F$147*40%='21C Market Risk - IRR Gen.'!$F$150</t>
  </si>
  <si>
    <t>'21C Market Risk - IRR Gen.'!$I$147*30%='21C Market Risk - IRR Gen.'!$I$150</t>
  </si>
  <si>
    <t>'21C Market Risk - IRR Gen.'!$Q$147*30%='21C Market Risk - IRR Gen.'!$Q$150</t>
  </si>
  <si>
    <t>'21C Market Risk - IRR Gen.'!$F$150+'21C Market Risk - IRR Gen.'!$I$150+'21C Market Risk - IRR Gen.'!$Q$150='21C Market Risk - IRR Gen.'!$R$150</t>
  </si>
  <si>
    <t>'21C Market Risk - IRR Gen.'!$I$151*40%='21C Market Risk - IRR Gen.'!$I$154</t>
  </si>
  <si>
    <t>'21C Market Risk - IRR Gen.'!$Q$151*40%='21C Market Risk - IRR Gen.'!$Q$154</t>
  </si>
  <si>
    <t>'21C Market Risk - IRR Gen.'!$I$154+'21C Market Risk - IRR Gen.'!$Q$154='21C Market Risk - IRR Gen.'!$R$154</t>
  </si>
  <si>
    <t>'21C Market Risk - IRR Gen.'!$Q$155*100%='21C Market Risk - IRR Gen.'!$Q$158</t>
  </si>
  <si>
    <t>'21C Market Risk - IRR Gen.'!$Q$158='21C Market Risk - IRR Gen.'!$R$158</t>
  </si>
  <si>
    <t>ABS('21C Market Risk - IRR Gen.'!$Q$156)='21C Market Risk - IRR Gen.'!$R$159</t>
  </si>
  <si>
    <t>'21C Market Risk - IRR Gen.'!$R$160*100/10='21C Market Risk - IRR Gen.'!$R$161</t>
  </si>
  <si>
    <t>'21C Market Risk - IRR Gen.'!$C$170*1%='21C Market Risk - IRR Gen.'!$C$173</t>
  </si>
  <si>
    <t>'21C Market Risk - IRR Gen.'!$D$170*1%='21C Market Risk - IRR Gen.'!$D$173</t>
  </si>
  <si>
    <t>'21C Market Risk - IRR Gen.'!$E$170*1%='21C Market Risk - IRR Gen.'!$E$173</t>
  </si>
  <si>
    <t>'21C Market Risk - IRR Gen.'!$F$170*1%='21C Market Risk - IRR Gen.'!$F$173</t>
  </si>
  <si>
    <t>'21C Market Risk - IRR Gen.'!$G$170*0.9%='21C Market Risk - IRR Gen.'!$G$173</t>
  </si>
  <si>
    <t>'21C Market Risk - IRR Gen.'!$H$170*0.8%='21C Market Risk - IRR Gen.'!$H$173</t>
  </si>
  <si>
    <t>'21C Market Risk - IRR Gen.'!$I$170*0.75%='21C Market Risk - IRR Gen.'!$I$173</t>
  </si>
  <si>
    <t>'21C Market Risk - IRR Gen.'!$J$170*0.75%='21C Market Risk - IRR Gen.'!$J$173</t>
  </si>
  <si>
    <t>'21C Market Risk - IRR Gen.'!$K$170*0.7%='21C Market Risk - IRR Gen.'!$K$173</t>
  </si>
  <si>
    <t>'21C Market Risk - IRR Gen.'!$L$170*0.65%='21C Market Risk - IRR Gen.'!$L$173</t>
  </si>
  <si>
    <t>'21C Market Risk - IRR Gen.'!$M$170*0.6%='21C Market Risk - IRR Gen.'!$M$173</t>
  </si>
  <si>
    <t>'21C Market Risk - IRR Gen.'!$N$170*0.6%='21C Market Risk - IRR Gen.'!$N$173</t>
  </si>
  <si>
    <t>'21C Market Risk - IRR Gen.'!$O$170*0.6%='21C Market Risk - IRR Gen.'!$O$173</t>
  </si>
  <si>
    <t>'21C Market Risk - IRR Gen.'!$P$170*0.6%='21C Market Risk - IRR Gen.'!$P$173</t>
  </si>
  <si>
    <t>'21C Market Risk - IRR Gen.'!$Q$170*0.6%='21C Market Risk - IRR Gen.'!$Q$173</t>
  </si>
  <si>
    <t>'21C Market Risk - IRR Gen.'!$C$171*-1%='21C Market Risk - IRR Gen.'!$C$174</t>
  </si>
  <si>
    <t>'21C Market Risk - IRR Gen.'!$D$171*-1%='21C Market Risk - IRR Gen.'!$D$174</t>
  </si>
  <si>
    <t>'21C Market Risk - IRR Gen.'!$E$171*-1%='21C Market Risk - IRR Gen.'!$E$174</t>
  </si>
  <si>
    <t>'21C Market Risk - IRR Gen.'!$F$171*-1%='21C Market Risk - IRR Gen.'!$F$174</t>
  </si>
  <si>
    <t>'21C Market Risk - IRR Gen.'!$G$171*-0.9%='21C Market Risk - IRR Gen.'!$G$174</t>
  </si>
  <si>
    <t>'21C Market Risk - IRR Gen.'!$H$171*-0.8%='21C Market Risk - IRR Gen.'!$H$174</t>
  </si>
  <si>
    <t>'21C Market Risk - IRR Gen.'!$I$171*-0.75%='21C Market Risk - IRR Gen.'!$I$174</t>
  </si>
  <si>
    <t>'21C Market Risk - IRR Gen.'!$J$171*-0.75%='21C Market Risk - IRR Gen.'!$J$174</t>
  </si>
  <si>
    <t>'21C Market Risk - IRR Gen.'!$K$171*-0.7%='21C Market Risk - IRR Gen.'!$K$174</t>
  </si>
  <si>
    <t>'21C Market Risk - IRR Gen.'!$L$171*-0.65%='21C Market Risk - IRR Gen.'!$L$174</t>
  </si>
  <si>
    <t>'21C Market Risk - IRR Gen.'!$M$171*-0.6%='21C Market Risk - IRR Gen.'!$M$174</t>
  </si>
  <si>
    <t>'21C Market Risk - IRR Gen.'!$N$171*-0.6%='21C Market Risk - IRR Gen.'!$N$174</t>
  </si>
  <si>
    <t>'21C Market Risk - IRR Gen.'!$O$171*-0.6%='21C Market Risk - IRR Gen.'!$O$174</t>
  </si>
  <si>
    <t>'21C Market Risk - IRR Gen.'!$P$171*-0.6%='21C Market Risk - IRR Gen.'!$P$174</t>
  </si>
  <si>
    <t>'21C Market Risk - IRR Gen.'!$Q$171*-0.6%='21C Market Risk - IRR Gen.'!$Q$174</t>
  </si>
  <si>
    <t>MIN(ABS('21C Market Risk - IRR Gen.'!$C$174),ABS('21C Market Risk - IRR Gen.'!$C$173))='21C Market Risk - IRR Gen.'!$C$175</t>
  </si>
  <si>
    <t>MIN(ABS('21C Market Risk - IRR Gen.'!$D$174),ABS('21C Market Risk - IRR Gen.'!$D$173))='21C Market Risk - IRR Gen.'!$D$175</t>
  </si>
  <si>
    <t>MIN(ABS('21C Market Risk - IRR Gen.'!$E$174),ABS('21C Market Risk - IRR Gen.'!$E$173))='21C Market Risk - IRR Gen.'!$E$175</t>
  </si>
  <si>
    <t>MIN(ABS('21C Market Risk - IRR Gen.'!$F$174),ABS('21C Market Risk - IRR Gen.'!$F$173))='21C Market Risk - IRR Gen.'!$F$175</t>
  </si>
  <si>
    <t>MIN(ABS('21C Market Risk - IRR Gen.'!$G$174),ABS('21C Market Risk - IRR Gen.'!$G$173))='21C Market Risk - IRR Gen.'!$G$175</t>
  </si>
  <si>
    <t>MIN(ABS('21C Market Risk - IRR Gen.'!$H$174),ABS('21C Market Risk - IRR Gen.'!$H$173))='21C Market Risk - IRR Gen.'!$H$175</t>
  </si>
  <si>
    <t>MIN(ABS('21C Market Risk - IRR Gen.'!$I$174),ABS('21C Market Risk - IRR Gen.'!$I$173))='21C Market Risk - IRR Gen.'!$I$175</t>
  </si>
  <si>
    <t>MIN(ABS('21C Market Risk - IRR Gen.'!$J$174),ABS('21C Market Risk - IRR Gen.'!$J$173))='21C Market Risk - IRR Gen.'!$J$175</t>
  </si>
  <si>
    <t>MIN(ABS('21C Market Risk - IRR Gen.'!$K$174),ABS('21C Market Risk - IRR Gen.'!$K$173))='21C Market Risk - IRR Gen.'!$K$175</t>
  </si>
  <si>
    <t>MIN(ABS('21C Market Risk - IRR Gen.'!$L$174),ABS('21C Market Risk - IRR Gen.'!$L$173))='21C Market Risk - IRR Gen.'!$L$175</t>
  </si>
  <si>
    <t>MIN(ABS('21C Market Risk - IRR Gen.'!$M$174),ABS('21C Market Risk - IRR Gen.'!$M$173))='21C Market Risk - IRR Gen.'!$M$175</t>
  </si>
  <si>
    <t>MIN(ABS('21C Market Risk - IRR Gen.'!$N$174),ABS('21C Market Risk - IRR Gen.'!$N$173))='21C Market Risk - IRR Gen.'!$N$175</t>
  </si>
  <si>
    <t>MIN(ABS('21C Market Risk - IRR Gen.'!$O$174),ABS('21C Market Risk - IRR Gen.'!$O$173))='21C Market Risk - IRR Gen.'!$O$175</t>
  </si>
  <si>
    <t>MIN(ABS('21C Market Risk - IRR Gen.'!$P$174),ABS('21C Market Risk - IRR Gen.'!$P$173))='21C Market Risk - IRR Gen.'!$P$175</t>
  </si>
  <si>
    <t>MIN(ABS('21C Market Risk - IRR Gen.'!$Q$174),ABS('21C Market Risk - IRR Gen.'!$Q$173))='21C Market Risk - IRR Gen.'!$Q$175</t>
  </si>
  <si>
    <t>'21C Market Risk - IRR Gen.'!$C$175*5%='21C Market Risk - IRR Gen.'!$C$178</t>
  </si>
  <si>
    <t>'21C Market Risk - IRR Gen.'!$D$175*5%='21C Market Risk - IRR Gen.'!$D$178</t>
  </si>
  <si>
    <t>'21C Market Risk - IRR Gen.'!$E$175*5%='21C Market Risk - IRR Gen.'!$E$178</t>
  </si>
  <si>
    <t>'21C Market Risk - IRR Gen.'!$F$175*5%='21C Market Risk - IRR Gen.'!$F$178</t>
  </si>
  <si>
    <t>'21C Market Risk - IRR Gen.'!$G$175*5%='21C Market Risk - IRR Gen.'!$G$178</t>
  </si>
  <si>
    <t>'21C Market Risk - IRR Gen.'!$H$175*5%='21C Market Risk - IRR Gen.'!$H$178</t>
  </si>
  <si>
    <t>'21C Market Risk - IRR Gen.'!$I$175*5%='21C Market Risk - IRR Gen.'!$I$178</t>
  </si>
  <si>
    <t>'21C Market Risk - IRR Gen.'!$J$175*5%='21C Market Risk - IRR Gen.'!$J$178</t>
  </si>
  <si>
    <t>'21C Market Risk - IRR Gen.'!$K$175*5%='21C Market Risk - IRR Gen.'!$K$178</t>
  </si>
  <si>
    <t>'21C Market Risk - IRR Gen.'!$L$175*5%='21C Market Risk - IRR Gen.'!$L$178</t>
  </si>
  <si>
    <t>'21C Market Risk - IRR Gen.'!$M$175*5%='21C Market Risk - IRR Gen.'!$M$178</t>
  </si>
  <si>
    <t>'21C Market Risk - IRR Gen.'!$N$175*5%='21C Market Risk - IRR Gen.'!$N$178</t>
  </si>
  <si>
    <t>'21C Market Risk - IRR Gen.'!$O$175*5%='21C Market Risk - IRR Gen.'!$O$178</t>
  </si>
  <si>
    <t>'21C Market Risk - IRR Gen.'!$P$175*5%='21C Market Risk - IRR Gen.'!$P$178</t>
  </si>
  <si>
    <t>'21C Market Risk - IRR Gen.'!$Q$175*5%='21C Market Risk - IRR Gen.'!$Q$178</t>
  </si>
  <si>
    <t>'21C Market Risk - IRR Gen.'!$F$179*40%='21C Market Risk - IRR Gen.'!$F$182</t>
  </si>
  <si>
    <t>'21C Market Risk - IRR Gen.'!$I$179*30%='21C Market Risk - IRR Gen.'!$I$182</t>
  </si>
  <si>
    <t>'21C Market Risk - IRR Gen.'!$Q$179*30%='21C Market Risk - IRR Gen.'!$Q$182</t>
  </si>
  <si>
    <t>'21C Market Risk - IRR Gen.'!$F$182+'21C Market Risk - IRR Gen.'!$I$182+'21C Market Risk - IRR Gen.'!$Q$182='21C Market Risk - IRR Gen.'!$R$182</t>
  </si>
  <si>
    <t>'21C Market Risk - IRR Gen.'!$I$183*40%='21C Market Risk - IRR Gen.'!$I$186</t>
  </si>
  <si>
    <t>'21C Market Risk - IRR Gen.'!$Q$183*40%='21C Market Risk - IRR Gen.'!$Q$186</t>
  </si>
  <si>
    <t>'21C Market Risk - IRR Gen.'!$I$186+'21C Market Risk - IRR Gen.'!$Q$186='21C Market Risk - IRR Gen.'!$R$186</t>
  </si>
  <si>
    <t>'21C Market Risk - IRR Gen.'!$Q$187*100%='21C Market Risk - IRR Gen.'!$Q$190</t>
  </si>
  <si>
    <t>'21C Market Risk - IRR Gen.'!$Q$190='21C Market Risk - IRR Gen.'!$R$190</t>
  </si>
  <si>
    <t>ABS('21C Market Risk - IRR Gen.'!$Q$188)='21C Market Risk - IRR Gen.'!$R$191</t>
  </si>
  <si>
    <t>'21C Market Risk - IRR Gen.'!$R$192*100/10='21C Market Risk - IRR Gen.'!$R$193</t>
  </si>
  <si>
    <t>ABS('21D Market Risk - Equity &amp; Com.'!$C$10)+ABS('21D Market Risk - Equity &amp; Com.'!$D$10)='21D Market Risk - Equity &amp; Com.'!$E$10</t>
  </si>
  <si>
    <t>ABS('21D Market Risk - Equity &amp; Com.'!$C$10-'21D Market Risk - Equity &amp; Com.'!$D$10)='21D Market Risk - Equity &amp; Com.'!$F$10</t>
  </si>
  <si>
    <t>'21D Market Risk - Equity &amp; Com.'!$E$10*8%='21D Market Risk - Equity &amp; Com.'!$G$10</t>
  </si>
  <si>
    <t>'21D Market Risk - Equity &amp; Com.'!$F$10*8%='21D Market Risk - Equity &amp; Com.'!$H$10</t>
  </si>
  <si>
    <t>'21D Market Risk - Equity &amp; Com.'!$G$10='21D Market Risk - Equity &amp; Com.'!$H$11</t>
  </si>
  <si>
    <t>'21D Market Risk - Equity &amp; Com.'!$H$10='21D Market Risk - Equity &amp; Com.'!$H$12</t>
  </si>
  <si>
    <t>'21E Market Risk - Options'!$F$124='21D Market Risk - Equity &amp; Com.'!$H$13</t>
  </si>
  <si>
    <t>'21D Market Risk - Equity &amp; Com.'!$H$11+'21D Market Risk - Equity &amp; Com.'!$H$12+'21D Market Risk - Equity &amp; Com.'!$H$13='21D Market Risk - Equity &amp; Com.'!$H$14</t>
  </si>
  <si>
    <t>'21D Market Risk - Equity &amp; Com.'!$H$14*100/10='21D Market Risk - Equity &amp; Com.'!$H$15</t>
  </si>
  <si>
    <t>ABS('21D Market Risk - Equity &amp; Com.'!$C$24)+ABS('21D Market Risk - Equity &amp; Com.'!$D$24)='21D Market Risk - Equity &amp; Com.'!$E$24</t>
  </si>
  <si>
    <t>ABS('21D Market Risk - Equity &amp; Com.'!$C$24-'21D Market Risk - Equity &amp; Com.'!$D$24)='21D Market Risk - Equity &amp; Com.'!$F$24</t>
  </si>
  <si>
    <t>'21D Market Risk - Equity &amp; Com.'!$F$24*15%='21D Market Risk - Equity &amp; Com.'!$G$24</t>
  </si>
  <si>
    <t>'21D Market Risk - Equity &amp; Com.'!$E$24*3%='21D Market Risk - Equity &amp; Com.'!$H$24</t>
  </si>
  <si>
    <t>'21D Market Risk - Equity &amp; Com.'!$G$24='21D Market Risk - Equity &amp; Com.'!$H$25</t>
  </si>
  <si>
    <t>'21D Market Risk - Equity &amp; Com.'!$H$24='21D Market Risk - Equity &amp; Com.'!$H$26</t>
  </si>
  <si>
    <t>'21E Market Risk - Options'!$F$234='21D Market Risk - Equity &amp; Com.'!$H$27</t>
  </si>
  <si>
    <t>'21D Market Risk - Equity &amp; Com.'!$H$25+'21D Market Risk - Equity &amp; Com.'!$H$26+'21D Market Risk - Equity &amp; Com.'!$H$27='21D Market Risk - Equity &amp; Com.'!$H$28</t>
  </si>
  <si>
    <t>'21D Market Risk - Equity &amp; Com.'!$H$28*100/10='21D Market Risk - Equity &amp; Com.'!$H$29</t>
  </si>
  <si>
    <t>'21E Market Risk - Options'!$F$14*0.9%='21E Market Risk - Options'!$F$16</t>
  </si>
  <si>
    <t>'21E Market Risk - Options'!$G$14*0.8%='21E Market Risk - Options'!$G$16</t>
  </si>
  <si>
    <t>'21E Market Risk - Options'!$H$14*0.75%='21E Market Risk - Options'!$H$16</t>
  </si>
  <si>
    <t>'21E Market Risk - Options'!$I$14*0.75%='21E Market Risk - Options'!$I$16</t>
  </si>
  <si>
    <t>'21E Market Risk - Options'!$J$14*0.7%='21E Market Risk - Options'!$J$16</t>
  </si>
  <si>
    <t>'21E Market Risk - Options'!$K$14*0.65%='21E Market Risk - Options'!$K$16</t>
  </si>
  <si>
    <t>'21E Market Risk - Options'!$L$14*0.6%='21E Market Risk - Options'!$L$16</t>
  </si>
  <si>
    <t>'21E Market Risk - Options'!$M$14*0.6%='21E Market Risk - Options'!$M$16</t>
  </si>
  <si>
    <t>'21E Market Risk - Options'!$N$14*0.6%='21E Market Risk - Options'!$N$16</t>
  </si>
  <si>
    <t>'21E Market Risk - Options'!$O$14*0.6%='21E Market Risk - Options'!$O$16</t>
  </si>
  <si>
    <t>'21E Market Risk - Options'!$P$14*0.6%='21E Market Risk - Options'!$P$16</t>
  </si>
  <si>
    <t>MAX(('21E Market Risk - Options'!$B20*'21E Market Risk - Options'!$D20)-'21E Market Risk - Options'!$E20,0)='21E Market Risk - Options'!$F20</t>
  </si>
  <si>
    <t>MAX(('21E Market Risk - Options'!$B21*'21E Market Risk - Options'!$D21)-'21E Market Risk - Options'!$E21,0)='21E Market Risk - Options'!$F21</t>
  </si>
  <si>
    <t>MAX(('21E Market Risk - Options'!$B22*'21E Market Risk - Options'!$D22)-'21E Market Risk - Options'!$E22,0)='21E Market Risk - Options'!$F22</t>
  </si>
  <si>
    <t>MAX(('21E Market Risk - Options'!$B23*'21E Market Risk - Options'!$D23)-'21E Market Risk - Options'!$E23,0)='21E Market Risk - Options'!$F23</t>
  </si>
  <si>
    <t>MAX(('21E Market Risk - Options'!$B24*'21E Market Risk - Options'!$D24)-'21E Market Risk - Options'!$E24,0)='21E Market Risk - Options'!$F24</t>
  </si>
  <si>
    <t>MAX(('21E Market Risk - Options'!$B25*'21E Market Risk - Options'!$D25)-'21E Market Risk - Options'!$E25,0)='21E Market Risk - Options'!$F25</t>
  </si>
  <si>
    <t>MAX(('21E Market Risk - Options'!$B26*'21E Market Risk - Options'!$D26)-'21E Market Risk - Options'!$E26,0)='21E Market Risk - Options'!$F26</t>
  </si>
  <si>
    <t>MAX(('21E Market Risk - Options'!$B27*'21E Market Risk - Options'!$D27)-'21E Market Risk - Options'!$E27,0)='21E Market Risk - Options'!$F27</t>
  </si>
  <si>
    <t>MAX(('21E Market Risk - Options'!$B28*'21E Market Risk - Options'!$D28)-'21E Market Risk - Options'!$E28,0)='21E Market Risk - Options'!$F28</t>
  </si>
  <si>
    <t>MAX(('21E Market Risk - Options'!$B29*'21E Market Risk - Options'!$D29)-'21E Market Risk - Options'!$E29,0)='21E Market Risk - Options'!$F29</t>
  </si>
  <si>
    <t>MAX(('21E Market Risk - Options'!$B32*'21E Market Risk - Options'!$D32)-'21E Market Risk - Options'!$E32,0)='21E Market Risk - Options'!$F32</t>
  </si>
  <si>
    <t>MAX(('21E Market Risk - Options'!$B33*'21E Market Risk - Options'!$D33)-'21E Market Risk - Options'!$E33,0)='21E Market Risk - Options'!$F33</t>
  </si>
  <si>
    <t>MAX(('21E Market Risk - Options'!$B34*'21E Market Risk - Options'!$D34)-'21E Market Risk - Options'!$E34,0)='21E Market Risk - Options'!$F34</t>
  </si>
  <si>
    <t>MAX(('21E Market Risk - Options'!$B35*'21E Market Risk - Options'!$D35)-'21E Market Risk - Options'!$E35,0)='21E Market Risk - Options'!$F35</t>
  </si>
  <si>
    <t>MAX(('21E Market Risk - Options'!$B36*'21E Market Risk - Options'!$D36)-'21E Market Risk - Options'!$E36,0)='21E Market Risk - Options'!$F36</t>
  </si>
  <si>
    <t>MAX(('21E Market Risk - Options'!$B37*'21E Market Risk - Options'!$D37)-'21E Market Risk - Options'!$E37,0)='21E Market Risk - Options'!$F37</t>
  </si>
  <si>
    <t>MAX(('21E Market Risk - Options'!$B38*'21E Market Risk - Options'!$D38)-'21E Market Risk - Options'!$E38,0)='21E Market Risk - Options'!$F38</t>
  </si>
  <si>
    <t>MAX(('21E Market Risk - Options'!$B39*'21E Market Risk - Options'!$D39)-'21E Market Risk - Options'!$E39,0)='21E Market Risk - Options'!$F39</t>
  </si>
  <si>
    <t>MAX(('21E Market Risk - Options'!$B40*'21E Market Risk - Options'!$D40)-'21E Market Risk - Options'!$E40,0)='21E Market Risk - Options'!$F40</t>
  </si>
  <si>
    <t>MAX(('21E Market Risk - Options'!$B41*'21E Market Risk - Options'!$D41)-'21E Market Risk - Options'!$E41,0)='21E Market Risk - Options'!$F41</t>
  </si>
  <si>
    <t>MIN(('21E Market Risk - Options'!$B44*'21E Market Risk - Options'!$D44),'21E Market Risk - Options'!$C44)='21E Market Risk - Options'!$F44</t>
  </si>
  <si>
    <t>MIN(('21E Market Risk - Options'!$B45*'21E Market Risk - Options'!$D45),'21E Market Risk - Options'!$C45)='21E Market Risk - Options'!$F45</t>
  </si>
  <si>
    <t>MIN(('21E Market Risk - Options'!$B46*'21E Market Risk - Options'!$D46),'21E Market Risk - Options'!$C46)='21E Market Risk - Options'!$F46</t>
  </si>
  <si>
    <t>MIN(('21E Market Risk - Options'!$B47*'21E Market Risk - Options'!$D47),'21E Market Risk - Options'!$C47)='21E Market Risk - Options'!$F47</t>
  </si>
  <si>
    <t>MIN(('21E Market Risk - Options'!$B48*'21E Market Risk - Options'!$D48),'21E Market Risk - Options'!$C48)='21E Market Risk - Options'!$F48</t>
  </si>
  <si>
    <t>MIN(('21E Market Risk - Options'!$B49*'21E Market Risk - Options'!$D49),'21E Market Risk - Options'!$C49)='21E Market Risk - Options'!$F49</t>
  </si>
  <si>
    <t>MIN(('21E Market Risk - Options'!$B50*'21E Market Risk - Options'!$D50),'21E Market Risk - Options'!$C50)='21E Market Risk - Options'!$F50</t>
  </si>
  <si>
    <t>MIN(('21E Market Risk - Options'!$B51*'21E Market Risk - Options'!$D51),'21E Market Risk - Options'!$C51)='21E Market Risk - Options'!$F51</t>
  </si>
  <si>
    <t>MIN(('21E Market Risk - Options'!$B52*'21E Market Risk - Options'!$D52),'21E Market Risk - Options'!$C52)='21E Market Risk - Options'!$F52</t>
  </si>
  <si>
    <t>MIN(('21E Market Risk - Options'!$B53*'21E Market Risk - Options'!$D53),'21E Market Risk - Options'!$C53)='21E Market Risk - Options'!$F53</t>
  </si>
  <si>
    <t>MIN(('21E Market Risk - Options'!$B56*'21E Market Risk - Options'!$D56),'21E Market Risk - Options'!$C56)='21E Market Risk - Options'!$F56</t>
  </si>
  <si>
    <t>MIN(('21E Market Risk - Options'!$B57*'21E Market Risk - Options'!$D57),'21E Market Risk - Options'!$C57)='21E Market Risk - Options'!$F57</t>
  </si>
  <si>
    <t>MIN(('21E Market Risk - Options'!$B58*'21E Market Risk - Options'!$D58),'21E Market Risk - Options'!$C58)='21E Market Risk - Options'!$F58</t>
  </si>
  <si>
    <t>MIN(('21E Market Risk - Options'!$B59*'21E Market Risk - Options'!$D59),'21E Market Risk - Options'!$C59)='21E Market Risk - Options'!$F59</t>
  </si>
  <si>
    <t>MIN(('21E Market Risk - Options'!$B60*'21E Market Risk - Options'!$D60),'21E Market Risk - Options'!$C60)='21E Market Risk - Options'!$F60</t>
  </si>
  <si>
    <t>MIN(('21E Market Risk - Options'!$B61*'21E Market Risk - Options'!$D61),'21E Market Risk - Options'!$C61)='21E Market Risk - Options'!$F61</t>
  </si>
  <si>
    <t>MIN(('21E Market Risk - Options'!$B62*'21E Market Risk - Options'!$D62),'21E Market Risk - Options'!$C62)='21E Market Risk - Options'!$F62</t>
  </si>
  <si>
    <t>MIN(('21E Market Risk - Options'!$B63*'21E Market Risk - Options'!$D63),'21E Market Risk - Options'!$C63)='21E Market Risk - Options'!$F63</t>
  </si>
  <si>
    <t>MIN(('21E Market Risk - Options'!$B64*'21E Market Risk - Options'!$D64),'21E Market Risk - Options'!$C64)='21E Market Risk - Options'!$F64</t>
  </si>
  <si>
    <t>MIN(('21E Market Risk - Options'!$B65*'21E Market Risk - Options'!$D65),'21E Market Risk - Options'!$C65)='21E Market Risk - Options'!$F65</t>
  </si>
  <si>
    <t>SUM('21E Market Risk - Options'!$F$20:$F$29)='21E Market Risk - Options'!$F$30</t>
  </si>
  <si>
    <t>SUM('21E Market Risk - Options'!$F$32:$F$41)='21E Market Risk - Options'!$F$42</t>
  </si>
  <si>
    <t>SUM('21E Market Risk - Options'!$F$44:$F$53)='21E Market Risk - Options'!$F$54</t>
  </si>
  <si>
    <t>SUM('21E Market Risk - Options'!$F$56:$F$65)='21E Market Risk - Options'!$F$66</t>
  </si>
  <si>
    <t>'21E Market Risk - Options'!$F$30+'21E Market Risk - Options'!$F$42+'21E Market Risk - Options'!$F$54+'21E Market Risk - Options'!$F$66='21E Market Risk - Options'!$F$69</t>
  </si>
  <si>
    <t>MAX(('21E Market Risk - Options'!$B186*'21E Market Risk - Options'!$D186)-'21E Market Risk - Options'!$E186,0)='21E Market Risk - Options'!$F186</t>
  </si>
  <si>
    <t>MAX(('21E Market Risk - Options'!$B187*'21E Market Risk - Options'!$D187)-'21E Market Risk - Options'!$E187,0)='21E Market Risk - Options'!$F187</t>
  </si>
  <si>
    <t>MAX(('21E Market Risk - Options'!$B188*'21E Market Risk - Options'!$D188)-'21E Market Risk - Options'!$E188,0)='21E Market Risk - Options'!$F188</t>
  </si>
  <si>
    <t>MAX(('21E Market Risk - Options'!$B189*'21E Market Risk - Options'!$D189)-'21E Market Risk - Options'!$E189,0)='21E Market Risk - Options'!$F189</t>
  </si>
  <si>
    <t>MAX(('21E Market Risk - Options'!$B190*'21E Market Risk - Options'!$D190)-'21E Market Risk - Options'!$E190,0)='21E Market Risk - Options'!$F190</t>
  </si>
  <si>
    <t>MAX(('21E Market Risk - Options'!$B191*'21E Market Risk - Options'!$D191)-'21E Market Risk - Options'!$E191,0)='21E Market Risk - Options'!$F191</t>
  </si>
  <si>
    <t>MAX(('21E Market Risk - Options'!$B192*'21E Market Risk - Options'!$D192)-'21E Market Risk - Options'!$E192,0)='21E Market Risk - Options'!$F192</t>
  </si>
  <si>
    <t>MAX(('21E Market Risk - Options'!$B193*'21E Market Risk - Options'!$D193)-'21E Market Risk - Options'!$E193,0)='21E Market Risk - Options'!$F193</t>
  </si>
  <si>
    <t>MAX(('21E Market Risk - Options'!$B194*'21E Market Risk - Options'!$D194)-'21E Market Risk - Options'!$E194,0)='21E Market Risk - Options'!$F194</t>
  </si>
  <si>
    <t>MAX(('21E Market Risk - Options'!$B195*'21E Market Risk - Options'!$D195)-'21E Market Risk - Options'!$E195,0)='21E Market Risk - Options'!$F195</t>
  </si>
  <si>
    <t>MAX(('21E Market Risk - Options'!$B198*'21E Market Risk - Options'!$D198)-'21E Market Risk - Options'!$E198,0)='21E Market Risk - Options'!$F198</t>
  </si>
  <si>
    <t>MAX(('21E Market Risk - Options'!$B199*'21E Market Risk - Options'!$D199)-'21E Market Risk - Options'!$E199,0)='21E Market Risk - Options'!$F199</t>
  </si>
  <si>
    <t>MAX(('21E Market Risk - Options'!$B200*'21E Market Risk - Options'!$D200)-'21E Market Risk - Options'!$E200,0)='21E Market Risk - Options'!$F200</t>
  </si>
  <si>
    <t>MAX(('21E Market Risk - Options'!$B201*'21E Market Risk - Options'!$D201)-'21E Market Risk - Options'!$E201,0)='21E Market Risk - Options'!$F201</t>
  </si>
  <si>
    <t>MAX(('21E Market Risk - Options'!$B202*'21E Market Risk - Options'!$D202)-'21E Market Risk - Options'!$E202,0)='21E Market Risk - Options'!$F202</t>
  </si>
  <si>
    <t>MAX(('21E Market Risk - Options'!$B203*'21E Market Risk - Options'!$D203)-'21E Market Risk - Options'!$E203,0)='21E Market Risk - Options'!$F203</t>
  </si>
  <si>
    <t>MAX(('21E Market Risk - Options'!$B204*'21E Market Risk - Options'!$D204)-'21E Market Risk - Options'!$E204,0)='21E Market Risk - Options'!$F204</t>
  </si>
  <si>
    <t>MAX(('21E Market Risk - Options'!$B205*'21E Market Risk - Options'!$D205)-'21E Market Risk - Options'!$E205,0)='21E Market Risk - Options'!$F205</t>
  </si>
  <si>
    <t>MAX(('21E Market Risk - Options'!$B206*'21E Market Risk - Options'!$D206)-'21E Market Risk - Options'!$E206,0)='21E Market Risk - Options'!$F206</t>
  </si>
  <si>
    <t>MAX(('21E Market Risk - Options'!$B207*'21E Market Risk - Options'!$D207)-'21E Market Risk - Options'!$E207,0)='21E Market Risk - Options'!$F207</t>
  </si>
  <si>
    <t>MIN(('21E Market Risk - Options'!$B210*'21E Market Risk - Options'!$D210),'21E Market Risk - Options'!$C210)='21E Market Risk - Options'!$F210</t>
  </si>
  <si>
    <t>MIN(('21E Market Risk - Options'!$B211*'21E Market Risk - Options'!$D211),'21E Market Risk - Options'!$C211)='21E Market Risk - Options'!$F211</t>
  </si>
  <si>
    <t>MIN(('21E Market Risk - Options'!$B212*'21E Market Risk - Options'!$D212),'21E Market Risk - Options'!$C212)='21E Market Risk - Options'!$F212</t>
  </si>
  <si>
    <t>MIN(('21E Market Risk - Options'!$B213*'21E Market Risk - Options'!$D213),'21E Market Risk - Options'!$C213)='21E Market Risk - Options'!$F213</t>
  </si>
  <si>
    <t>MIN(('21E Market Risk - Options'!$B214*'21E Market Risk - Options'!$D214),'21E Market Risk - Options'!$C214)='21E Market Risk - Options'!$F214</t>
  </si>
  <si>
    <t>MIN(('21E Market Risk - Options'!$B215*'21E Market Risk - Options'!$D215),'21E Market Risk - Options'!$C215)='21E Market Risk - Options'!$F215</t>
  </si>
  <si>
    <t>MIN(('21E Market Risk - Options'!$B216*'21E Market Risk - Options'!$D216),'21E Market Risk - Options'!$C216)='21E Market Risk - Options'!$F216</t>
  </si>
  <si>
    <t>MIN(('21E Market Risk - Options'!$B217*'21E Market Risk - Options'!$D217),'21E Market Risk - Options'!$C217)='21E Market Risk - Options'!$F217</t>
  </si>
  <si>
    <t>MIN(('21E Market Risk - Options'!$B218*'21E Market Risk - Options'!$D218),'21E Market Risk - Options'!$C218)='21E Market Risk - Options'!$F218</t>
  </si>
  <si>
    <t>MIN(('21E Market Risk - Options'!$B219*'21E Market Risk - Options'!$D219),'21E Market Risk - Options'!$C219)='21E Market Risk - Options'!$F219</t>
  </si>
  <si>
    <t>MIN(('21E Market Risk - Options'!$B222*'21E Market Risk - Options'!$D222),'21E Market Risk - Options'!$C222)='21E Market Risk - Options'!$F222</t>
  </si>
  <si>
    <t>MIN(('21E Market Risk - Options'!$B223*'21E Market Risk - Options'!$D223),'21E Market Risk - Options'!$C223)='21E Market Risk - Options'!$F223</t>
  </si>
  <si>
    <t>MIN(('21E Market Risk - Options'!$B224*'21E Market Risk - Options'!$D224),'21E Market Risk - Options'!$C224)='21E Market Risk - Options'!$F224</t>
  </si>
  <si>
    <t>MIN(('21E Market Risk - Options'!$B225*'21E Market Risk - Options'!$D225),'21E Market Risk - Options'!$C225)='21E Market Risk - Options'!$F225</t>
  </si>
  <si>
    <t>MIN(('21E Market Risk - Options'!$B226*'21E Market Risk - Options'!$D226),'21E Market Risk - Options'!$C226)='21E Market Risk - Options'!$F226</t>
  </si>
  <si>
    <t>MIN(('21E Market Risk - Options'!$B227*'21E Market Risk - Options'!$D227),'21E Market Risk - Options'!$C227)='21E Market Risk - Options'!$F227</t>
  </si>
  <si>
    <t>MIN(('21E Market Risk - Options'!$B228*'21E Market Risk - Options'!$D228),'21E Market Risk - Options'!$C228)='21E Market Risk - Options'!$F228</t>
  </si>
  <si>
    <t>MIN(('21E Market Risk - Options'!$B229*'21E Market Risk - Options'!$D229),'21E Market Risk - Options'!$C229)='21E Market Risk - Options'!$F229</t>
  </si>
  <si>
    <t>MIN(('21E Market Risk - Options'!$B230*'21E Market Risk - Options'!$D230),'21E Market Risk - Options'!$C230)='21E Market Risk - Options'!$F230</t>
  </si>
  <si>
    <t>MIN(('21E Market Risk - Options'!$B231*'21E Market Risk - Options'!$D231),'21E Market Risk - Options'!$C231)='21E Market Risk - Options'!$F231</t>
  </si>
  <si>
    <t>'22 Op Risk'!$D$9+'22 Op Risk'!$D$10+'22 Op Risk'!$D$11+'22 Op Risk'!$D$12+'22 Op Risk'!$D$13+'22 Op Risk'!$D$14+'22 Op Risk'!$D$15+'22 Op Risk'!$D$16++'22 Op Risk'!$D$17='22 Op Risk'!$D$18</t>
  </si>
  <si>
    <t>'22 Op Risk'!$E$9+'22 Op Risk'!$E$10+'22 Op Risk'!$E$11+'22 Op Risk'!$E$12+'22 Op Risk'!$E$13+'22 Op Risk'!$E$14+'22 Op Risk'!$E$15+'22 Op Risk'!$E$16+'22 Op Risk'!$E$17='22 Op Risk'!$E$18</t>
  </si>
  <si>
    <t>'22 Op Risk'!$G$9+'22 Op Risk'!$G$10+'22 Op Risk'!$G$11+'22 Op Risk'!$G$12+'22 Op Risk'!$G$13+'22 Op Risk'!$G$14+'22 Op Risk'!$G$15+'22 Op Risk'!$G$16+'22 Op Risk'!$G$17='22 Op Risk'!$G$18</t>
  </si>
  <si>
    <t>'22 Op Risk'!$H$9+'22 Op Risk'!$H$10+'22 Op Risk'!$H$11+'22 Op Risk'!$H$12+'22 Op Risk'!$H$13+'22 Op Risk'!$H$14+'22 Op Risk'!$H$15+'22 Op Risk'!$H$16+'22 Op Risk'!$H$17='22 Op Risk'!$H$18</t>
  </si>
  <si>
    <t>'22 Op Risk'!$J$9+'22 Op Risk'!$J$10+'22 Op Risk'!$J$11+'22 Op Risk'!$J$12+'22 Op Risk'!$J$13+'22 Op Risk'!$J$14+'22 Op Risk'!$J$15+'22 Op Risk'!$J$16+'22 Op Risk'!$J$17='22 Op Risk'!$J$18</t>
  </si>
  <si>
    <t>'22 Op Risk'!$K$9+'22 Op Risk'!$K$10+'22 Op Risk'!$K$11+'22 Op Risk'!$K$12+'22 Op Risk'!$K$13+'22 Op Risk'!$K$14+'22 Op Risk'!$K$15+'22 Op Risk'!$K$16+'22 Op Risk'!$K$17='22 Op Risk'!$K$18</t>
  </si>
  <si>
    <t>MAX('22 Op Risk'!$E$18,0)= '22 Op Risk'!$E$19</t>
  </si>
  <si>
    <t>MAX('22 Op Risk'!$H$18,0)= '22 Op Risk'!$H$19</t>
  </si>
  <si>
    <t>MAX('22 Op Risk'!$K$18,0)= '22 Op Risk'!$K$19</t>
  </si>
  <si>
    <t>'22 Op Risk'!$D$9*18%='22 Op Risk'!$E$9</t>
  </si>
  <si>
    <t>'22 Op Risk'!$D$10*18%='22 Op Risk'!$E$10</t>
  </si>
  <si>
    <t>'22 Op Risk'!$D$11*12%='22 Op Risk'!$E$11</t>
  </si>
  <si>
    <t>'22 Op Risk'!$D$12*15%='22 Op Risk'!$E$12</t>
  </si>
  <si>
    <t>'22 Op Risk'!$D$13*18%='22 Op Risk'!$E$13</t>
  </si>
  <si>
    <t>'22 Op Risk'!$D$14*15%='22 Op Risk'!$E$14</t>
  </si>
  <si>
    <t>'22 Op Risk'!$D$15*12%='22 Op Risk'!$E$15</t>
  </si>
  <si>
    <t>'22 Op Risk'!$D$16*12%='22 Op Risk'!$E$16</t>
  </si>
  <si>
    <t>'22 Op Risk'!$D$17*18%='22 Op Risk'!$E$17</t>
  </si>
  <si>
    <t>'22 Op Risk'!$G$9*18%='22 Op Risk'!$H$9</t>
  </si>
  <si>
    <t>'22 Op Risk'!$G$10*18%='22 Op Risk'!$H$10</t>
  </si>
  <si>
    <t>'22 Op Risk'!$G$11*12%='22 Op Risk'!$H$11</t>
  </si>
  <si>
    <t>'22 Op Risk'!$G$12*15%='22 Op Risk'!$H$12</t>
  </si>
  <si>
    <t>'22 Op Risk'!$G$13*18%='22 Op Risk'!$H$13</t>
  </si>
  <si>
    <t>'22 Op Risk'!$G$14*15%='22 Op Risk'!$H$14</t>
  </si>
  <si>
    <t>'22 Op Risk'!$G$15*12%='22 Op Risk'!$H$15</t>
  </si>
  <si>
    <t>'22 Op Risk'!$G$16*12%='22 Op Risk'!$H$16</t>
  </si>
  <si>
    <t>'22 Op Risk'!$G$17*18%='22 Op Risk'!$H$17</t>
  </si>
  <si>
    <t>'22 Op Risk'!$J$9*18%='22 Op Risk'!$K$9</t>
  </si>
  <si>
    <t>'22 Op Risk'!$J$10*18%='22 Op Risk'!$K$10</t>
  </si>
  <si>
    <t>'22 Op Risk'!$J$11*12%='22 Op Risk'!$K$11</t>
  </si>
  <si>
    <t>'22 Op Risk'!$J$12*15%='22 Op Risk'!$K$12</t>
  </si>
  <si>
    <t>'22 Op Risk'!$J$13*18%='22 Op Risk'!$K$13</t>
  </si>
  <si>
    <t>'22 Op Risk'!$J$14*15%='22 Op Risk'!$K$14</t>
  </si>
  <si>
    <t>'22 Op Risk'!$J$15*12%='22 Op Risk'!$K$15</t>
  </si>
  <si>
    <t>'22 Op Risk'!$J$16*12%='22 Op Risk'!$K$16</t>
  </si>
  <si>
    <t>'22 Op Risk'!$J$17*18%='22 Op Risk'!$K$17</t>
  </si>
  <si>
    <t>AVERAGE('22 Op Risk'!$E$19,'22 Op Risk'!$H$19,'22 Op Risk'!$K$19)='22 Op Risk'!$K$21</t>
  </si>
  <si>
    <t>'23 Obligor - Guarantor'!$B$9='5 Sovereign'!$D$74</t>
  </si>
  <si>
    <t>'23 Obligor - Guarantor'!$B$10='6 PSEs'!$D$49</t>
  </si>
  <si>
    <t>'23 Obligor - Guarantor'!$B$11='7 MDBs'!$D$49</t>
  </si>
  <si>
    <t>'23 Obligor - Guarantor'!$B$12='8 Bank &amp; Sec. Firms LT'!$D$49</t>
  </si>
  <si>
    <t>'23 Obligor - Guarantor'!$B$13='8A Bank &amp; Sec. Firms ST'!$D$49</t>
  </si>
  <si>
    <t>'23 Obligor - Guarantor'!$B$14=' 9 Corp. &amp; Sec. firms LT'!$D$49</t>
  </si>
  <si>
    <t>'23 Obligor - Guarantor'!$B$15='9A Corp. &amp; Sec. Firms ST'!$D$49</t>
  </si>
  <si>
    <t>'23 Obligor - Guarantor'!$B$16='10 Commercial Real Estate'!$D$31</t>
  </si>
  <si>
    <t>'23 Obligor - Guarantor'!$B$18='12 Other Retail'!$D$33</t>
  </si>
  <si>
    <t>'23 Obligor - Guarantor'!$B$19='13 SBE Other Retail'!$D$49</t>
  </si>
  <si>
    <t>'23 Obligor - Guarantor'!$B$20='15 Trading'!$C$25</t>
  </si>
  <si>
    <t>'5 Sovereign'!$C$20='24 Reconciliation'!$E$9</t>
  </si>
  <si>
    <t>'6 PSEs'!$C$15='24 Reconciliation'!$E$10</t>
  </si>
  <si>
    <t>'7 MDBs'!$C$15='24 Reconciliation'!$E$11</t>
  </si>
  <si>
    <t>'8 Bank &amp; Sec. Firms LT'!$C$15='24 Reconciliation'!$E$12</t>
  </si>
  <si>
    <t>'8A Bank &amp; Sec. Firms ST'!$C$15='24 Reconciliation'!$E$13</t>
  </si>
  <si>
    <t>' 9 Corp. &amp; Sec. firms LT'!$C$15='24 Reconciliation'!$E$14</t>
  </si>
  <si>
    <t>'9A Corp. &amp; Sec. Firms ST'!$C$15='24 Reconciliation'!$E$15</t>
  </si>
  <si>
    <t>'10 Commercial Real Estate'!$C$14='24 Reconciliation'!$E$16</t>
  </si>
  <si>
    <t>'12 Other Retail'!$C$15='24 Reconciliation'!$E$18</t>
  </si>
  <si>
    <t>'13 SBE Other Retail'!$C$15='24 Reconciliation'!$E$19</t>
  </si>
  <si>
    <t>'14 Private Equity'!$C$11='24 Reconciliation'!$E$20</t>
  </si>
  <si>
    <t>'20 Securitization Banking book'!$L$7+'20 Securitization Banking book'!$L$8='24 Reconciliation'!$E$21</t>
  </si>
  <si>
    <t>'6 PSEs'!$C$31='24 Reconciliation'!$F$10</t>
  </si>
  <si>
    <t>'8 Bank &amp; Sec. Firms LT'!$C$31='24 Reconciliation'!$F$12</t>
  </si>
  <si>
    <t>'8A Bank &amp; Sec. Firms ST'!$C$31='24 Reconciliation'!$F$13</t>
  </si>
  <si>
    <t>' 9 Corp. &amp; Sec. firms LT'!$C$31='24 Reconciliation'!$F$14</t>
  </si>
  <si>
    <t>'9A Corp. &amp; Sec. Firms ST'!$C$31='24 Reconciliation'!$F$15</t>
  </si>
  <si>
    <t>'13 SBE Other Retail'!$C$31='24 Reconciliation'!$F$19</t>
  </si>
  <si>
    <t>'24 Reconciliation'!$E$23-'24 Reconciliation'!$E$24='24 Reconciliation'!$E$25</t>
  </si>
  <si>
    <t>'24 Reconciliation'!$F$23-'24 Reconciliation'!$F$24='24 Reconciliation'!$F$25</t>
  </si>
  <si>
    <t>'24 Reconciliation'!$H$23='24 Reconciliation'!$H$25</t>
  </si>
  <si>
    <t>'24 Reconciliation'!$E$9+'24 Reconciliation'!$F$9='24 Reconciliation'!$G$9</t>
  </si>
  <si>
    <t>'24 Reconciliation'!$E$10+'24 Reconciliation'!$F$10='24 Reconciliation'!$G$10</t>
  </si>
  <si>
    <t>'24 Reconciliation'!$E$11+'24 Reconciliation'!$F$11='24 Reconciliation'!$G$11</t>
  </si>
  <si>
    <t>'24 Reconciliation'!$E$12+'24 Reconciliation'!$F$12='24 Reconciliation'!$G$12</t>
  </si>
  <si>
    <t>'24 Reconciliation'!$E$13+'24 Reconciliation'!$F$13='24 Reconciliation'!$G$13</t>
  </si>
  <si>
    <t>'24 Reconciliation'!$E$14+'24 Reconciliation'!$F$14='24 Reconciliation'!$G$14</t>
  </si>
  <si>
    <t>'24 Reconciliation'!$E$15+'24 Reconciliation'!$F$15='24 Reconciliation'!$G$15</t>
  </si>
  <si>
    <t>'24 Reconciliation'!$E$16='24 Reconciliation'!$G$16</t>
  </si>
  <si>
    <t>'24 Reconciliation'!$E$17='24 Reconciliation'!$G$17</t>
  </si>
  <si>
    <t>'24 Reconciliation'!$E$18='24 Reconciliation'!$G$18</t>
  </si>
  <si>
    <t>'24 Reconciliation'!$E$19+'24 Reconciliation'!$F$19='24 Reconciliation'!$G$19</t>
  </si>
  <si>
    <t>'24 Reconciliation'!$E$20='24 Reconciliation'!$G$20</t>
  </si>
  <si>
    <t>'24 Reconciliation'!$E$21='24 Reconciliation'!$G$21</t>
  </si>
  <si>
    <t>'24 Reconciliation'!$E$23+'24 Reconciliation'!$F$23='24 Reconciliation'!$G$23</t>
  </si>
  <si>
    <t>'24 Reconciliation'!$E$25+'24 Reconciliation'!$F$25='24 Reconciliation'!$G$25</t>
  </si>
  <si>
    <t>'24 Reconciliation'!$G$24='24 Reconciliation'!$I$24</t>
  </si>
  <si>
    <t>'24 Reconciliation'!$E$28='24 Reconciliation'!$G$28</t>
  </si>
  <si>
    <t>'24 Reconciliation'!$E$29+'24 Reconciliation'!$F$29='24 Reconciliation'!$G$29</t>
  </si>
  <si>
    <t>'24 Reconciliation'!$E$30+'24 Reconciliation'!$F$30='24 Reconciliation'!$G$30</t>
  </si>
  <si>
    <t>'24 Reconciliation'!$E$31='24 Reconciliation'!$G$31</t>
  </si>
  <si>
    <t>'24 Reconciliation'!$E$32+'24 Reconciliation'!$F$32='24 Reconciliation'!$G$32</t>
  </si>
  <si>
    <t>'24 Reconciliation'!$G$28='24 Reconciliation'!$I$28</t>
  </si>
  <si>
    <t>'24 Reconciliation'!$G$29='24 Reconciliation'!$I$29</t>
  </si>
  <si>
    <t>'24 Reconciliation'!$G$30='24 Reconciliation'!$I$30</t>
  </si>
  <si>
    <t>'24 Reconciliation'!$G$31='24 Reconciliation'!$I$31</t>
  </si>
  <si>
    <t>'24 Reconciliation'!$G$32='24 Reconciliation'!$I$32</t>
  </si>
  <si>
    <t>'24 Reconciliation'!$F$35='24 Reconciliation'!$G35</t>
  </si>
  <si>
    <t>'24 Reconciliation'!$G$35='24 Reconciliation'!$I$35</t>
  </si>
  <si>
    <t>'24 Reconciliation'!$E$25+'24 Reconciliation'!$E$32='24 Reconciliation'!$E$37</t>
  </si>
  <si>
    <t>'24 Reconciliation'!$F$25+'24 Reconciliation'!$F$32-'24 Reconciliation'!$F$35='24 Reconciliation'!$F$37</t>
  </si>
  <si>
    <t>'24 Reconciliation'!$G$25+'24 Reconciliation'!$G$32-'24 Reconciliation'!$G$35='24 Reconciliation'!$G$37</t>
  </si>
  <si>
    <t>'24 Reconciliation'!$I$25+'24 Reconciliation'!$I$32-'24 Reconciliation'!$I$35='24 Reconciliation'!$I$37</t>
  </si>
  <si>
    <t>'24 Reconciliation'!$H$48+'24 Reconciliation'!$H$49+'24 Reconciliation'!$H$50='24 Reconciliation'!$I$51</t>
  </si>
  <si>
    <t>'2 RWA Summary'!$D$9+'2 RWA Summary'!$D$10+'2 RWA Summary'!$D$11+'2 RWA Summary'!$D$12+'2 RWA Summary'!$D$13+'2 RWA Summary'!$D$14+'2 RWA Summary'!$D$15+'2 RWA Summary'!$D$16+'2 RWA Summary'!$D$17+'2 RWA Summary'!$D$18+'2 RWA Summary'!$D$19+'2 RWA Summary'!$D$20+'2 RWA Summary'!$D$22+'2 RWA Summary'!$D$24='2 RWA Summary'!$D$26</t>
  </si>
  <si>
    <t>'3A Capital from Subs'!$H$7+'3A Capital from Subs'!$I$7+'3A Capital from Subs'!$J$7+'3A Capital from Subs'!$K$7+'3A Capital from Subs'!$L$7+'3A Capital from Subs'!$M$7+'3A Capital from Subs'!$N$7+'3A Capital from Subs'!$O$7+'3A Capital from Subs'!$P$7+'3A Capital from Subs'!$Q$7+'3A Capital from Subs'!$R$7+'3A Capital from Subs'!$S$7+'3A Capital from Subs'!$T$7+'3A Capital from Subs'!$U$7+'3A Capital from Subs'!$V$7+'3A Capital from Subs'!$W$7+'3A Capital from Subs'!$X$7+'3A Capital from Subs'!$Y$7+'3A Capital from Subs'!$Z$7+'3A Capital from Subs'!$AA$7='3A Capital from Subs'!$AB$7</t>
  </si>
  <si>
    <t>'3A Capital from Subs'!$H$8+'3A Capital from Subs'!$I$8+'3A Capital from Subs'!$J$8+'3A Capital from Subs'!$K$8+'3A Capital from Subs'!$L$8+'3A Capital from Subs'!$M$8+'3A Capital from Subs'!$N$8+'3A Capital from Subs'!$O$8+'3A Capital from Subs'!$P$8+'3A Capital from Subs'!$Q$8+'3A Capital from Subs'!$R$8+'3A Capital from Subs'!$S$8+'3A Capital from Subs'!$T$8+'3A Capital from Subs'!$U$8+'3A Capital from Subs'!$V$8+'3A Capital from Subs'!$W$8+'3A Capital from Subs'!$X$8+'3A Capital from Subs'!$Y$8+'3A Capital from Subs'!$Z$8+'3A Capital from Subs'!$AA$8='3A Capital from Subs'!$AB$8</t>
  </si>
  <si>
    <t>'3A Capital from Subs'!$H$9+'3A Capital from Subs'!$I$9+'3A Capital from Subs'!$J$9+'3A Capital from Subs'!$K$9+'3A Capital from Subs'!$L$9+'3A Capital from Subs'!$M$9+'3A Capital from Subs'!$N$9+'3A Capital from Subs'!$O$9+'3A Capital from Subs'!$P$9+'3A Capital from Subs'!$Q$9+'3A Capital from Subs'!$R$9+'3A Capital from Subs'!$S$9+'3A Capital from Subs'!$T$9+'3A Capital from Subs'!$U$9+'3A Capital from Subs'!$V$9+'3A Capital from Subs'!$W$9+'3A Capital from Subs'!$X$9+'3A Capital from Subs'!$Y$9+'3A Capital from Subs'!$Z$9+'3A Capital from Subs'!$AA$9='3A Capital from Subs'!$AB$9</t>
  </si>
  <si>
    <t>'3A Capital from Subs'!$H$10+'3A Capital from Subs'!$I$10+'3A Capital from Subs'!$J$10+'3A Capital from Subs'!$K$10+'3A Capital from Subs'!$L$10+'3A Capital from Subs'!$M$10+'3A Capital from Subs'!$N$10+'3A Capital from Subs'!$O$10+'3A Capital from Subs'!$P$10+'3A Capital from Subs'!$Q$10+'3A Capital from Subs'!$R$10+'3A Capital from Subs'!$S$10+'3A Capital from Subs'!$T$10+'3A Capital from Subs'!$U$10+'3A Capital from Subs'!$V$10+'3A Capital from Subs'!$W$10+'3A Capital from Subs'!$X$10+'3A Capital from Subs'!$Y$10+'3A Capital from Subs'!$Z$10+'3A Capital from Subs'!$AA$10='3A Capital from Subs'!$AB$10</t>
  </si>
  <si>
    <t>'3A Capital from Subs'!$H$11+'3A Capital from Subs'!$I$11+'3A Capital from Subs'!$J$11+'3A Capital from Subs'!$K$11+'3A Capital from Subs'!$L$11+'3A Capital from Subs'!$M$11+'3A Capital from Subs'!$N$11+'3A Capital from Subs'!$O$11+'3A Capital from Subs'!$P$11+'3A Capital from Subs'!$Q$11+'3A Capital from Subs'!$R$11+'3A Capital from Subs'!$S$11+'3A Capital from Subs'!$T$11+'3A Capital from Subs'!$U$11+'3A Capital from Subs'!$V$11+'3A Capital from Subs'!$W$11+'3A Capital from Subs'!$X$11+'3A Capital from Subs'!$Y$11+'3A Capital from Subs'!$Z$11+'3A Capital from Subs'!$AA$11='3A Capital from Subs'!$AB$11</t>
  </si>
  <si>
    <t>'3B Supp. Subs. Info.'!$C$8+'3B Supp. Subs. Info.'!$D$8+'3B Supp. Subs. Info.'!$E$8+'3B Supp. Subs. Info.'!$F$8+'3B Supp. Subs. Info.'!$G$8+'3B Supp. Subs. Info.'!$H$8+'3B Supp. Subs. Info.'!$I$8+'3B Supp. Subs. Info.'!$J$8+'3B Supp. Subs. Info.'!$K$8+'3B Supp. Subs. Info.'!$L$8+'3B Supp. Subs. Info.'!$M$8+'3B Supp. Subs. Info.'!$N$8+'3B Supp. Subs. Info.'!$O$8+'3B Supp. Subs. Info.'!$P$8+'3B Supp. Subs. Info.'!$Q$8+'3B Supp. Subs. Info.'!$R$8+'3B Supp. Subs. Info.'!$S$8+'3B Supp. Subs. Info.'!$T$8+'3B Supp. Subs. Info.'!$U$8+'3B Supp. Subs. Info.'!$V$8+'3B Supp. Subs. Info.'!$W$8+'3B Supp. Subs. Info.'!$X$8+'3B Supp. Subs. Info.'!$Y$8+'3B Supp. Subs. Info.'!$Z$8+'3B Supp. Subs. Info.'!$AA$8+'3B Supp. Subs. Info.'!$AB$8+'3B Supp. Subs. Info.'!$AC$8+'3B Supp. Subs. Info.'!$AD$8+'3B Supp. Subs. Info.'!$AE$8+'3B Supp. Subs. Info.'!$AF$8+'3B Supp. Subs. Info.'!$AG$8+'3B Supp. Subs. Info.'!$AH$8+'3B Supp. Subs. Info.'!$AI$8+'3B Supp. Subs. Info.'!$AJ$8+'3B Supp. Subs. Info.'!$AK$8='3B Supp. Subs. Info.'!$AM$8</t>
  </si>
  <si>
    <t>'3B Supp. Subs. Info.'!$C$9+'3B Supp. Subs. Info.'!$D$9+'3B Supp. Subs. Info.'!$E$9+'3B Supp. Subs. Info.'!$F$9+'3B Supp. Subs. Info.'!$G$9+'3B Supp. Subs. Info.'!$H$9+'3B Supp. Subs. Info.'!$I$9+'3B Supp. Subs. Info.'!$J$9+'3B Supp. Subs. Info.'!$K$9+'3B Supp. Subs. Info.'!$L$9+'3B Supp. Subs. Info.'!$M$9+'3B Supp. Subs. Info.'!$N$9+'3B Supp. Subs. Info.'!$O$9+'3B Supp. Subs. Info.'!$P$9+'3B Supp. Subs. Info.'!$Q$9+'3B Supp. Subs. Info.'!$R$9+'3B Supp. Subs. Info.'!$S$9+'3B Supp. Subs. Info.'!$T$9+'3B Supp. Subs. Info.'!$U$9+'3B Supp. Subs. Info.'!$V$9+'3B Supp. Subs. Info.'!$W$9+'3B Supp. Subs. Info.'!$X$9+'3B Supp. Subs. Info.'!$Y$9+'3B Supp. Subs. Info.'!$Z$9+'3B Supp. Subs. Info.'!$AA$9+'3B Supp. Subs. Info.'!$AB$9+'3B Supp. Subs. Info.'!$AC$9+'3B Supp. Subs. Info.'!$AD$9+'3B Supp. Subs. Info.'!$AE$9+'3B Supp. Subs. Info.'!$AF$9+'3B Supp. Subs. Info.'!$AG$9+'3B Supp. Subs. Info.'!$AH$9+'3B Supp. Subs. Info.'!$AI$9+'3B Supp. Subs. Info.'!$AJ$9+'3B Supp. Subs. Info.'!$AK$9='3B Supp. Subs. Info.'!$AM$9</t>
  </si>
  <si>
    <t>'3B Supp. Subs. Info.'!$C$10+'3B Supp. Subs. Info.'!$D$10+'3B Supp. Subs. Info.'!$E$10+'3B Supp. Subs. Info.'!$F$10+'3B Supp. Subs. Info.'!$G$10+'3B Supp. Subs. Info.'!$H$10+'3B Supp. Subs. Info.'!$I$10+'3B Supp. Subs. Info.'!$J$10+'3B Supp. Subs. Info.'!$K$10+'3B Supp. Subs. Info.'!$L$10+'3B Supp. Subs. Info.'!$M$10+'3B Supp. Subs. Info.'!$N$10+'3B Supp. Subs. Info.'!$O$10+'3B Supp. Subs. Info.'!$P$10+'3B Supp. Subs. Info.'!$Q$10+'3B Supp. Subs. Info.'!$R$10+'3B Supp. Subs. Info.'!$S$10+'3B Supp. Subs. Info.'!$T$10+'3B Supp. Subs. Info.'!$U$10+'3B Supp. Subs. Info.'!$V$10+'3B Supp. Subs. Info.'!$W$10+'3B Supp. Subs. Info.'!$X$10+'3B Supp. Subs. Info.'!$Y$10+'3B Supp. Subs. Info.'!$Z$10+'3B Supp. Subs. Info.'!$AA$10+'3B Supp. Subs. Info.'!$AB$10+'3B Supp. Subs. Info.'!$AC$10+'3B Supp. Subs. Info.'!$AD$10+'3B Supp. Subs. Info.'!$AE$10+'3B Supp. Subs. Info.'!$AF$10+'3B Supp. Subs. Info.'!$AG$10+'3B Supp. Subs. Info.'!$AH$10+'3B Supp. Subs. Info.'!$AI$10+'3B Supp. Subs. Info.'!$AJ$10+'3B Supp. Subs. Info.'!$AK$10='3B Supp. Subs. Info.'!$AM$10</t>
  </si>
  <si>
    <t>'3B Supp. Subs. Info.'!$C$11+'3B Supp. Subs. Info.'!$D$11+'3B Supp. Subs. Info.'!$E$11+'3B Supp. Subs. Info.'!$F$11+'3B Supp. Subs. Info.'!$G$11+'3B Supp. Subs. Info.'!$H$11+'3B Supp. Subs. Info.'!$I$11+'3B Supp. Subs. Info.'!$J$11+'3B Supp. Subs. Info.'!$K$11+'3B Supp. Subs. Info.'!$L$11+'3B Supp. Subs. Info.'!$M$11+'3B Supp. Subs. Info.'!$N$11+'3B Supp. Subs. Info.'!$O$11+'3B Supp. Subs. Info.'!$P$11+'3B Supp. Subs. Info.'!$Q$11+'3B Supp. Subs. Info.'!$R$11+'3B Supp. Subs. Info.'!$S$11+'3B Supp. Subs. Info.'!$T$11+'3B Supp. Subs. Info.'!$U$11+'3B Supp. Subs. Info.'!$V$11+'3B Supp. Subs. Info.'!$W$11+'3B Supp. Subs. Info.'!$X$11+'3B Supp. Subs. Info.'!$Y$11+'3B Supp. Subs. Info.'!$Z$11+'3B Supp. Subs. Info.'!$AA$11+'3B Supp. Subs. Info.'!$AB$11+'3B Supp. Subs. Info.'!$AC$11+'3B Supp. Subs. Info.'!$AD$11+'3B Supp. Subs. Info.'!$AE$11+'3B Supp. Subs. Info.'!$AF$11+'3B Supp. Subs. Info.'!$AG$11+'3B Supp. Subs. Info.'!$AH$11+'3B Supp. Subs. Info.'!$AI$11+'3B Supp. Subs. Info.'!$AJ$11+'3B Supp. Subs. Info.'!$AK$11='3B Supp. Subs. Info.'!$AM$11</t>
  </si>
  <si>
    <t>'3B Supp. Subs. Info.'!$C$12+'3B Supp. Subs. Info.'!$D$12+'3B Supp. Subs. Info.'!$E$12+'3B Supp. Subs. Info.'!$F$12+'3B Supp. Subs. Info.'!$G$12+'3B Supp. Subs. Info.'!$H$12+'3B Supp. Subs. Info.'!$I$12+'3B Supp. Subs. Info.'!$J$12+'3B Supp. Subs. Info.'!$K$12+'3B Supp. Subs. Info.'!$L$12+'3B Supp. Subs. Info.'!$M$12+'3B Supp. Subs. Info.'!$N$12+'3B Supp. Subs. Info.'!$O$12+'3B Supp. Subs. Info.'!$P$12+'3B Supp. Subs. Info.'!$Q$12+'3B Supp. Subs. Info.'!$R$12+'3B Supp. Subs. Info.'!$S$12+'3B Supp. Subs. Info.'!$T$12+'3B Supp. Subs. Info.'!$U$12+'3B Supp. Subs. Info.'!$V$12+'3B Supp. Subs. Info.'!$W$12+'3B Supp. Subs. Info.'!$X$12+'3B Supp. Subs. Info.'!$Y$12+'3B Supp. Subs. Info.'!$Z$12+'3B Supp. Subs. Info.'!$AA$12+'3B Supp. Subs. Info.'!$AB$12+'3B Supp. Subs. Info.'!$AC$12+'3B Supp. Subs. Info.'!$AD$12+'3B Supp. Subs. Info.'!$AE$12+'3B Supp. Subs. Info.'!$AF$12+'3B Supp. Subs. Info.'!$AG$12+'3B Supp. Subs. Info.'!$AH$12+'3B Supp. Subs. Info.'!$AI$12+'3B Supp. Subs. Info.'!$AJ$12+'3B Supp. Subs. Info.'!$AK$12='3B Supp. Subs. Info.'!$AM$12</t>
  </si>
  <si>
    <t>'3B Supp. Subs. Info.'!$C$13+'3B Supp. Subs. Info.'!$D$13+'3B Supp. Subs. Info.'!$E$13+'3B Supp. Subs. Info.'!$F$13+'3B Supp. Subs. Info.'!$G$13+'3B Supp. Subs. Info.'!$H$13+'3B Supp. Subs. Info.'!$I$13+'3B Supp. Subs. Info.'!$J$13+'3B Supp. Subs. Info.'!$K$13+'3B Supp. Subs. Info.'!$L$13+'3B Supp. Subs. Info.'!$M$13+'3B Supp. Subs. Info.'!$N$13+'3B Supp. Subs. Info.'!$O$13+'3B Supp. Subs. Info.'!$P$13+'3B Supp. Subs. Info.'!$Q$13+'3B Supp. Subs. Info.'!$R$13+'3B Supp. Subs. Info.'!$S$13+'3B Supp. Subs. Info.'!$T$13+'3B Supp. Subs. Info.'!$U$13+'3B Supp. Subs. Info.'!$V$13+'3B Supp. Subs. Info.'!$W$13+'3B Supp. Subs. Info.'!$X$13+'3B Supp. Subs. Info.'!$Y$13+'3B Supp. Subs. Info.'!$Z$13+'3B Supp. Subs. Info.'!$AA$13+'3B Supp. Subs. Info.'!$AB$13+'3B Supp. Subs. Info.'!$AC$13+'3B Supp. Subs. Info.'!$AD$13+'3B Supp. Subs. Info.'!$AE$13+'3B Supp. Subs. Info.'!$AF$13+'3B Supp. Subs. Info.'!$AG$13+'3B Supp. Subs. Info.'!$AH$13+'3B Supp. Subs. Info.'!$AI$13+'3B Supp. Subs. Info.'!$AJ$13+'3B Supp. Subs. Info.'!$AK$13='3B Supp. Subs. Info.'!$AM$13</t>
  </si>
  <si>
    <t>'3B Supp. Subs. Info.'!$C$14+'3B Supp. Subs. Info.'!$D$14+'3B Supp. Subs. Info.'!$E$14+'3B Supp. Subs. Info.'!$F$14+'3B Supp. Subs. Info.'!$G$14+'3B Supp. Subs. Info.'!$H$14+'3B Supp. Subs. Info.'!$I$14+'3B Supp. Subs. Info.'!$J$14+'3B Supp. Subs. Info.'!$K$14+'3B Supp. Subs. Info.'!$L$14+'3B Supp. Subs. Info.'!$M$14+'3B Supp. Subs. Info.'!$N$14+'3B Supp. Subs. Info.'!$O$14+'3B Supp. Subs. Info.'!$P$14+'3B Supp. Subs. Info.'!$Q$14+'3B Supp. Subs. Info.'!$R$14+'3B Supp. Subs. Info.'!$S$14+'3B Supp. Subs. Info.'!$T$14+'3B Supp. Subs. Info.'!$U$14+'3B Supp. Subs. Info.'!$V$14+'3B Supp. Subs. Info.'!$W$14+'3B Supp. Subs. Info.'!$X$14+'3B Supp. Subs. Info.'!$Y$14+'3B Supp. Subs. Info.'!$Z$14+'3B Supp. Subs. Info.'!$AA$14+'3B Supp. Subs. Info.'!$AB$14+'3B Supp. Subs. Info.'!$AC$14+'3B Supp. Subs. Info.'!$AD$14+'3B Supp. Subs. Info.'!$AE$14+'3B Supp. Subs. Info.'!$AF$14+'3B Supp. Subs. Info.'!$AG$14+'3B Supp. Subs. Info.'!$AH$14+'3B Supp. Subs. Info.'!$AI$14+'3B Supp. Subs. Info.'!$AJ$14+'3B Supp. Subs. Info.'!$AK$14='3B Supp. Subs. Info.'!$AM$14</t>
  </si>
  <si>
    <t>'3B Supp. Subs. Info.'!$C$15+'3B Supp. Subs. Info.'!$D$15+'3B Supp. Subs. Info.'!$E$15+'3B Supp. Subs. Info.'!$F$15+'3B Supp. Subs. Info.'!$G$15+'3B Supp. Subs. Info.'!$H$15+'3B Supp. Subs. Info.'!$I$15+'3B Supp. Subs. Info.'!$J$15+'3B Supp. Subs. Info.'!$K$15+'3B Supp. Subs. Info.'!$L$15+'3B Supp. Subs. Info.'!$M$15+'3B Supp. Subs. Info.'!$N$15+'3B Supp. Subs. Info.'!$O$15+'3B Supp. Subs. Info.'!$P$15+'3B Supp. Subs. Info.'!$Q$15+'3B Supp. Subs. Info.'!$R$15+'3B Supp. Subs. Info.'!$S$15+'3B Supp. Subs. Info.'!$T$15+'3B Supp. Subs. Info.'!$U$15+'3B Supp. Subs. Info.'!$V$15+'3B Supp. Subs. Info.'!$W$15+'3B Supp. Subs. Info.'!$X$15+'3B Supp. Subs. Info.'!$Y$15+'3B Supp. Subs. Info.'!$Z$15+'3B Supp. Subs. Info.'!$AA$15+'3B Supp. Subs. Info.'!$AB$15+'3B Supp. Subs. Info.'!$AC$15+'3B Supp. Subs. Info.'!$AD$15+'3B Supp. Subs. Info.'!$AE$15+'3B Supp. Subs. Info.'!$AF$15+'3B Supp. Subs. Info.'!$AG$15+'3B Supp. Subs. Info.'!$AH$15+'3B Supp. Subs. Info.'!$AI$15+'3B Supp. Subs. Info.'!$AJ$15+'3B Supp. Subs. Info.'!$AK$15='3B Supp. Subs. Info.'!$AM$15</t>
  </si>
  <si>
    <t>'3B Supp. Subs. Info.'!$C$16+'3B Supp. Subs. Info.'!$D$16+'3B Supp. Subs. Info.'!$E$16+'3B Supp. Subs. Info.'!$F$16+'3B Supp. Subs. Info.'!$G$16+'3B Supp. Subs. Info.'!$H$16+'3B Supp. Subs. Info.'!$I$16+'3B Supp. Subs. Info.'!$J$16+'3B Supp. Subs. Info.'!$K$16+'3B Supp. Subs. Info.'!$L$16+'3B Supp. Subs. Info.'!$M$16+'3B Supp. Subs. Info.'!$N$16+'3B Supp. Subs. Info.'!$O$16+'3B Supp. Subs. Info.'!$P$16+'3B Supp. Subs. Info.'!$Q$16+'3B Supp. Subs. Info.'!$R$16+'3B Supp. Subs. Info.'!$S$16+'3B Supp. Subs. Info.'!$T$16+'3B Supp. Subs. Info.'!$U$16+'3B Supp. Subs. Info.'!$V$16+'3B Supp. Subs. Info.'!$W$16+'3B Supp. Subs. Info.'!$X$16+'3B Supp. Subs. Info.'!$Y$16+'3B Supp. Subs. Info.'!$Z$16+'3B Supp. Subs. Info.'!$AA$16+'3B Supp. Subs. Info.'!$AB$16+'3B Supp. Subs. Info.'!$AC$16+'3B Supp. Subs. Info.'!$AD$16+'3B Supp. Subs. Info.'!$AE$16+'3B Supp. Subs. Info.'!$AF$16+'3B Supp. Subs. Info.'!$AG$16+'3B Supp. Subs. Info.'!$AH$16+'3B Supp. Subs. Info.'!$AI$16+'3B Supp. Subs. Info.'!$AJ$16+'3B Supp. Subs. Info.'!$AK$16='3B Supp. Subs. Info.'!$AM$16</t>
  </si>
  <si>
    <t>'3B Supp. Subs. Info.'!$C$17+'3B Supp. Subs. Info.'!$D$17+'3B Supp. Subs. Info.'!$E$17+'3B Supp. Subs. Info.'!$F$17+'3B Supp. Subs. Info.'!$G$17+'3B Supp. Subs. Info.'!$H$17+'3B Supp. Subs. Info.'!$I$17+'3B Supp. Subs. Info.'!$J$17+'3B Supp. Subs. Info.'!$K$17+'3B Supp. Subs. Info.'!$L$17+'3B Supp. Subs. Info.'!$M$17+'3B Supp. Subs. Info.'!$N$17+'3B Supp. Subs. Info.'!$O$17+'3B Supp. Subs. Info.'!$P$17+'3B Supp. Subs. Info.'!$Q$17+'3B Supp. Subs. Info.'!$R$17+'3B Supp. Subs. Info.'!$S$17+'3B Supp. Subs. Info.'!$T$17+'3B Supp. Subs. Info.'!$U$17+'3B Supp. Subs. Info.'!$V$17+'3B Supp. Subs. Info.'!$W$17+'3B Supp. Subs. Info.'!$X$17+'3B Supp. Subs. Info.'!$Y$17+'3B Supp. Subs. Info.'!$Z$17+'3B Supp. Subs. Info.'!$AA$17+'3B Supp. Subs. Info.'!$AB$17+'3B Supp. Subs. Info.'!$AC$17+'3B Supp. Subs. Info.'!$AD$17+'3B Supp. Subs. Info.'!$AE$17+'3B Supp. Subs. Info.'!$AF$17+'3B Supp. Subs. Info.'!$AG$17+'3B Supp. Subs. Info.'!$AH$17+'3B Supp. Subs. Info.'!$AI$17+'3B Supp. Subs. Info.'!$AJ$17+'3B Supp. Subs. Info.'!$AK$17='3B Supp. Subs. Info.'!$AM$17</t>
  </si>
  <si>
    <t>'3B Supp. Subs. Info.'!$C$18+'3B Supp. Subs. Info.'!$D$18+'3B Supp. Subs. Info.'!$E$18+'3B Supp. Subs. Info.'!$F$18+'3B Supp. Subs. Info.'!$G$18+'3B Supp. Subs. Info.'!$H$18+'3B Supp. Subs. Info.'!$I$18+'3B Supp. Subs. Info.'!$J$18+'3B Supp. Subs. Info.'!$K$18+'3B Supp. Subs. Info.'!$L$18+'3B Supp. Subs. Info.'!$M$18+'3B Supp. Subs. Info.'!$N$18+'3B Supp. Subs. Info.'!$O$18+'3B Supp. Subs. Info.'!$P$18+'3B Supp. Subs. Info.'!$Q$18+'3B Supp. Subs. Info.'!$R$18+'3B Supp. Subs. Info.'!$S$18+'3B Supp. Subs. Info.'!$T$18+'3B Supp. Subs. Info.'!$U$18+'3B Supp. Subs. Info.'!$V$18+'3B Supp. Subs. Info.'!$W$18+'3B Supp. Subs. Info.'!$X$18+'3B Supp. Subs. Info.'!$Y$18+'3B Supp. Subs. Info.'!$Z$18+'3B Supp. Subs. Info.'!$AA$18+'3B Supp. Subs. Info.'!$AB$18+'3B Supp. Subs. Info.'!$AC$18+'3B Supp. Subs. Info.'!$AD$18+'3B Supp. Subs. Info.'!$AE$18+'3B Supp. Subs. Info.'!$AF$18+'3B Supp. Subs. Info.'!$AG$18+'3B Supp. Subs. Info.'!$AH$18+'3B Supp. Subs. Info.'!$AI$18+'3B Supp. Subs. Info.'!$AJ$18+'3B Supp. Subs. Info.'!$AK$18='3B Supp. Subs. Info.'!$AM$18</t>
  </si>
  <si>
    <t>'3B Supp. Subs. Info.'!$C$19+'3B Supp. Subs. Info.'!$D$19+'3B Supp. Subs. Info.'!$E$19+'3B Supp. Subs. Info.'!$F$19+'3B Supp. Subs. Info.'!$G$19+'3B Supp. Subs. Info.'!$H$19+'3B Supp. Subs. Info.'!$I$19+'3B Supp. Subs. Info.'!$J$19+'3B Supp. Subs. Info.'!$K$19+'3B Supp. Subs. Info.'!$L$19+'3B Supp. Subs. Info.'!$M$19+'3B Supp. Subs. Info.'!$N$19+'3B Supp. Subs. Info.'!$O$19+'3B Supp. Subs. Info.'!$P$19+'3B Supp. Subs. Info.'!$Q$19+'3B Supp. Subs. Info.'!$R$19+'3B Supp. Subs. Info.'!$S$19+'3B Supp. Subs. Info.'!$T$19+'3B Supp. Subs. Info.'!$U$19+'3B Supp. Subs. Info.'!$V$19+'3B Supp. Subs. Info.'!$W$19+'3B Supp. Subs. Info.'!$X$19+'3B Supp. Subs. Info.'!$Y$19+'3B Supp. Subs. Info.'!$Z$19+'3B Supp. Subs. Info.'!$AA$19+'3B Supp. Subs. Info.'!$AB$19+'3B Supp. Subs. Info.'!$AC$19+'3B Supp. Subs. Info.'!$AD$19+'3B Supp. Subs. Info.'!$AE$19+'3B Supp. Subs. Info.'!$AF$19+'3B Supp. Subs. Info.'!$AG$19+'3B Supp. Subs. Info.'!$AH$19+'3B Supp. Subs. Info.'!$AI$19+'3B Supp. Subs. Info.'!$AJ$19+'3B Supp. Subs. Info.'!$AK$19='3B Supp. Subs. Info.'!$AM$19</t>
  </si>
  <si>
    <t>'3B Supp. Subs. Info.'!$C$20+'3B Supp. Subs. Info.'!$D$20+'3B Supp. Subs. Info.'!$E$20+'3B Supp. Subs. Info.'!$F$20+'3B Supp. Subs. Info.'!$G$20+'3B Supp. Subs. Info.'!$H$20+'3B Supp. Subs. Info.'!$I$20+'3B Supp. Subs. Info.'!$J$20+'3B Supp. Subs. Info.'!$K$20+'3B Supp. Subs. Info.'!$L$20+'3B Supp. Subs. Info.'!$M$20+'3B Supp. Subs. Info.'!$N$20+'3B Supp. Subs. Info.'!$O$20+'3B Supp. Subs. Info.'!$P$20+'3B Supp. Subs. Info.'!$Q$20+'3B Supp. Subs. Info.'!$R$20+'3B Supp. Subs. Info.'!$S$20+'3B Supp. Subs. Info.'!$T$20+'3B Supp. Subs. Info.'!$U$20+'3B Supp. Subs. Info.'!$V$20+'3B Supp. Subs. Info.'!$W$20+'3B Supp. Subs. Info.'!$X$20+'3B Supp. Subs. Info.'!$Y$20+'3B Supp. Subs. Info.'!$Z$20+'3B Supp. Subs. Info.'!$AA$20+'3B Supp. Subs. Info.'!$AB$20+'3B Supp. Subs. Info.'!$AC$20+'3B Supp. Subs. Info.'!$AD$20+'3B Supp. Subs. Info.'!$AE$20+'3B Supp. Subs. Info.'!$AF$20+'3B Supp. Subs. Info.'!$AG$20+'3B Supp. Subs. Info.'!$AH$20+'3B Supp. Subs. Info.'!$AI$20+'3B Supp. Subs. Info.'!$AJ$20+'3B Supp. Subs. Info.'!$AK$20='3B Supp. Subs. Info.'!$AM$20</t>
  </si>
  <si>
    <t>'3B Supp. Subs. Info.'!$C$21+'3B Supp. Subs. Info.'!$D$21+'3B Supp. Subs. Info.'!$E$21+'3B Supp. Subs. Info.'!$F$21+'3B Supp. Subs. Info.'!$G$21+'3B Supp. Subs. Info.'!$H$21+'3B Supp. Subs. Info.'!$I$21+'3B Supp. Subs. Info.'!$J$21+'3B Supp. Subs. Info.'!$K$21+'3B Supp. Subs. Info.'!$L$21+'3B Supp. Subs. Info.'!$M$21+'3B Supp. Subs. Info.'!$N$21+'3B Supp. Subs. Info.'!$O$21+'3B Supp. Subs. Info.'!$P$21+'3B Supp. Subs. Info.'!$Q$21+'3B Supp. Subs. Info.'!$R$21+'3B Supp. Subs. Info.'!$S$21+'3B Supp. Subs. Info.'!$T$21+'3B Supp. Subs. Info.'!$U$21+'3B Supp. Subs. Info.'!$V$21+'3B Supp. Subs. Info.'!$W$21+'3B Supp. Subs. Info.'!$X$21+'3B Supp. Subs. Info.'!$Y$21+'3B Supp. Subs. Info.'!$Z$21+'3B Supp. Subs. Info.'!$AA$21+'3B Supp. Subs. Info.'!$AB$21+'3B Supp. Subs. Info.'!$AC$21+'3B Supp. Subs. Info.'!$AD$21+'3B Supp. Subs. Info.'!$AE$21+'3B Supp. Subs. Info.'!$AF$21+'3B Supp. Subs. Info.'!$AG$21+'3B Supp. Subs. Info.'!$AH$21+'3B Supp. Subs. Info.'!$AI$21+'3B Supp. Subs. Info.'!$AJ$21+'3B Supp. Subs. Info.'!$AK$21='3B Supp. Subs. Info.'!$AM$21</t>
  </si>
  <si>
    <t>'3B Supp. Subs. Info.'!$C$22+'3B Supp. Subs. Info.'!$D$22+'3B Supp. Subs. Info.'!$E$22+'3B Supp. Subs. Info.'!$F$22+'3B Supp. Subs. Info.'!$G$22+'3B Supp. Subs. Info.'!$H$22+'3B Supp. Subs. Info.'!$I$22+'3B Supp. Subs. Info.'!$J$22+'3B Supp. Subs. Info.'!$K$22+'3B Supp. Subs. Info.'!$L$22+'3B Supp. Subs. Info.'!$M$22+'3B Supp. Subs. Info.'!$N$22+'3B Supp. Subs. Info.'!$O$22+'3B Supp. Subs. Info.'!$P$22+'3B Supp. Subs. Info.'!$Q$22+'3B Supp. Subs. Info.'!$R$22+'3B Supp. Subs. Info.'!$S$22+'3B Supp. Subs. Info.'!$T$22+'3B Supp. Subs. Info.'!$U$22+'3B Supp. Subs. Info.'!$V$22+'3B Supp. Subs. Info.'!$W$22+'3B Supp. Subs. Info.'!$X$22+'3B Supp. Subs. Info.'!$Y$22+'3B Supp. Subs. Info.'!$Z$22+'3B Supp. Subs. Info.'!$AA$22+'3B Supp. Subs. Info.'!$AB$22+'3B Supp. Subs. Info.'!$AC$22+'3B Supp. Subs. Info.'!$AD$22+'3B Supp. Subs. Info.'!$AE$22+'3B Supp. Subs. Info.'!$AF$22+'3B Supp. Subs. Info.'!$AG$22+'3B Supp. Subs. Info.'!$AH$22+'3B Supp. Subs. Info.'!$AI$22+'3B Supp. Subs. Info.'!$AJ$22+'3B Supp. Subs. Info.'!$AK$22='3B Supp. Subs. Info.'!$AM$22</t>
  </si>
  <si>
    <t>'3B Supp. Subs. Info.'!$C$23+'3B Supp. Subs. Info.'!$D$23+'3B Supp. Subs. Info.'!$E$23+'3B Supp. Subs. Info.'!$F$23+'3B Supp. Subs. Info.'!$G$23+'3B Supp. Subs. Info.'!$H$23+'3B Supp. Subs. Info.'!$I$23+'3B Supp. Subs. Info.'!$J$23+'3B Supp. Subs. Info.'!$K$23+'3B Supp. Subs. Info.'!$L$23+'3B Supp. Subs. Info.'!$M$23+'3B Supp. Subs. Info.'!$N$23+'3B Supp. Subs. Info.'!$O$23+'3B Supp. Subs. Info.'!$P$23+'3B Supp. Subs. Info.'!$Q$23+'3B Supp. Subs. Info.'!$R$23+'3B Supp. Subs. Info.'!$S$23+'3B Supp. Subs. Info.'!$T$23+'3B Supp. Subs. Info.'!$U$23+'3B Supp. Subs. Info.'!$V$23+'3B Supp. Subs. Info.'!$W$23+'3B Supp. Subs. Info.'!$X$23+'3B Supp. Subs. Info.'!$Y$23+'3B Supp. Subs. Info.'!$Z$23+'3B Supp. Subs. Info.'!$AA$23+'3B Supp. Subs. Info.'!$AB$23+'3B Supp. Subs. Info.'!$AC$23+'3B Supp. Subs. Info.'!$AD$23+'3B Supp. Subs. Info.'!$AE$23+'3B Supp. Subs. Info.'!$AF$23+'3B Supp. Subs. Info.'!$AG$23+'3B Supp. Subs. Info.'!$AH$23+'3B Supp. Subs. Info.'!$AI$23+'3B Supp. Subs. Info.'!$AJ$23+'3B Supp. Subs. Info.'!$AK$23='3B Supp. Subs. Info.'!$AM$23</t>
  </si>
  <si>
    <t>'3B Supp. Subs. Info.'!$C$24+'3B Supp. Subs. Info.'!$D$24+'3B Supp. Subs. Info.'!$E$24+'3B Supp. Subs. Info.'!$F$24+'3B Supp. Subs. Info.'!$G$24+'3B Supp. Subs. Info.'!$H$24+'3B Supp. Subs. Info.'!$I$24+'3B Supp. Subs. Info.'!$J$24+'3B Supp. Subs. Info.'!$K$24+'3B Supp. Subs. Info.'!$L$24+'3B Supp. Subs. Info.'!$M$24+'3B Supp. Subs. Info.'!$N$24+'3B Supp. Subs. Info.'!$O$24+'3B Supp. Subs. Info.'!$P$24+'3B Supp. Subs. Info.'!$Q$24+'3B Supp. Subs. Info.'!$R$24+'3B Supp. Subs. Info.'!$S$24+'3B Supp. Subs. Info.'!$T$24+'3B Supp. Subs. Info.'!$U$24+'3B Supp. Subs. Info.'!$V$24+'3B Supp. Subs. Info.'!$W$24+'3B Supp. Subs. Info.'!$X$24+'3B Supp. Subs. Info.'!$Y$24+'3B Supp. Subs. Info.'!$Z$24+'3B Supp. Subs. Info.'!$AA$24+'3B Supp. Subs. Info.'!$AB$24+'3B Supp. Subs. Info.'!$AC$24+'3B Supp. Subs. Info.'!$AD$24+'3B Supp. Subs. Info.'!$AE$24+'3B Supp. Subs. Info.'!$AF$24+'3B Supp. Subs. Info.'!$AG$24+'3B Supp. Subs. Info.'!$AH$24+'3B Supp. Subs. Info.'!$AI$24+'3B Supp. Subs. Info.'!$AJ$24+'3B Supp. Subs. Info.'!$AK$24='3B Supp. Subs. Info.'!$AM$24</t>
  </si>
  <si>
    <t>'3B Supp. Subs. Info.'!$C$25+'3B Supp. Subs. Info.'!$D$25+'3B Supp. Subs. Info.'!$E$25+'3B Supp. Subs. Info.'!$F$25+'3B Supp. Subs. Info.'!$G$25+'3B Supp. Subs. Info.'!$H$25+'3B Supp. Subs. Info.'!$I$25+'3B Supp. Subs. Info.'!$J$25+'3B Supp. Subs. Info.'!$K$25+'3B Supp. Subs. Info.'!$L$25+'3B Supp. Subs. Info.'!$M$25+'3B Supp. Subs. Info.'!$N$25+'3B Supp. Subs. Info.'!$O$25+'3B Supp. Subs. Info.'!$P$25+'3B Supp. Subs. Info.'!$Q$25+'3B Supp. Subs. Info.'!$R$25+'3B Supp. Subs. Info.'!$S$25+'3B Supp. Subs. Info.'!$T$25+'3B Supp. Subs. Info.'!$U$25+'3B Supp. Subs. Info.'!$V$25+'3B Supp. Subs. Info.'!$W$25+'3B Supp. Subs. Info.'!$X$25+'3B Supp. Subs. Info.'!$Y$25+'3B Supp. Subs. Info.'!$Z$25+'3B Supp. Subs. Info.'!$AA$25+'3B Supp. Subs. Info.'!$AB$25+'3B Supp. Subs. Info.'!$AC$25+'3B Supp. Subs. Info.'!$AD$25+'3B Supp. Subs. Info.'!$AE$25+'3B Supp. Subs. Info.'!$AF$25+'3B Supp. Subs. Info.'!$AG$25+'3B Supp. Subs. Info.'!$AH$25+'3B Supp. Subs. Info.'!$AI$25+'3B Supp. Subs. Info.'!$AJ$25+'3B Supp. Subs. Info.'!$AK$25='3B Supp. Subs. Info.'!$AM$25</t>
  </si>
  <si>
    <t>'3B Supp. Subs. Info.'!$C$26+'3B Supp. Subs. Info.'!$D$26+'3B Supp. Subs. Info.'!$E$26+'3B Supp. Subs. Info.'!$F$26+'3B Supp. Subs. Info.'!$G$26+'3B Supp. Subs. Info.'!$H$26+'3B Supp. Subs. Info.'!$I$26+'3B Supp. Subs. Info.'!$J$26+'3B Supp. Subs. Info.'!$K$26+'3B Supp. Subs. Info.'!$L$26+'3B Supp. Subs. Info.'!$M$26+'3B Supp. Subs. Info.'!$N$26+'3B Supp. Subs. Info.'!$O$26+'3B Supp. Subs. Info.'!$P$26+'3B Supp. Subs. Info.'!$Q$26+'3B Supp. Subs. Info.'!$R$26+'3B Supp. Subs. Info.'!$S$26+'3B Supp. Subs. Info.'!$T$26+'3B Supp. Subs. Info.'!$U$26+'3B Supp. Subs. Info.'!$V$26+'3B Supp. Subs. Info.'!$W$26+'3B Supp. Subs. Info.'!$X$26+'3B Supp. Subs. Info.'!$Y$26+'3B Supp. Subs. Info.'!$Z$26+'3B Supp. Subs. Info.'!$AA$26+'3B Supp. Subs. Info.'!$AB$26+'3B Supp. Subs. Info.'!$AC$26+'3B Supp. Subs. Info.'!$AD$26+'3B Supp. Subs. Info.'!$AE$26+'3B Supp. Subs. Info.'!$AF$26+'3B Supp. Subs. Info.'!$AG$26+'3B Supp. Subs. Info.'!$AH$26+'3B Supp. Subs. Info.'!$AI$26+'3B Supp. Subs. Info.'!$AJ$26+'3B Supp. Subs. Info.'!$AK$26='3B Supp. Subs. Info.'!$AM$26</t>
  </si>
  <si>
    <t>'3B Supp. Subs. Info.'!$C$27+'3B Supp. Subs. Info.'!$D$27+'3B Supp. Subs. Info.'!$E$27+'3B Supp. Subs. Info.'!$F$27+'3B Supp. Subs. Info.'!$G$27+'3B Supp. Subs. Info.'!$H$27+'3B Supp. Subs. Info.'!$I$27+'3B Supp. Subs. Info.'!$J$27+'3B Supp. Subs. Info.'!$K$27+'3B Supp. Subs. Info.'!$L$27+'3B Supp. Subs. Info.'!$M$27+'3B Supp. Subs. Info.'!$N$27+'3B Supp. Subs. Info.'!$O$27+'3B Supp. Subs. Info.'!$P$27+'3B Supp. Subs. Info.'!$Q$27+'3B Supp. Subs. Info.'!$R$27+'3B Supp. Subs. Info.'!$S$27+'3B Supp. Subs. Info.'!$T$27+'3B Supp. Subs. Info.'!$U$27+'3B Supp. Subs. Info.'!$V$27+'3B Supp. Subs. Info.'!$W$27+'3B Supp. Subs. Info.'!$X$27+'3B Supp. Subs. Info.'!$Y$27+'3B Supp. Subs. Info.'!$Z$27+'3B Supp. Subs. Info.'!$AA$27+'3B Supp. Subs. Info.'!$AB$27+'3B Supp. Subs. Info.'!$AC$27+'3B Supp. Subs. Info.'!$AD$27+'3B Supp. Subs. Info.'!$AE$27+'3B Supp. Subs. Info.'!$AF$27+'3B Supp. Subs. Info.'!$AG$27+'3B Supp. Subs. Info.'!$AH$27+'3B Supp. Subs. Info.'!$AI$27+'3B Supp. Subs. Info.'!$AJ$27+'3B Supp. Subs. Info.'!$AK$27='3B Supp. Subs. Info.'!$AM$27</t>
  </si>
  <si>
    <t>'3B Supp. Subs. Info.'!$C$28+'3B Supp. Subs. Info.'!$D$28+'3B Supp. Subs. Info.'!$E$28+'3B Supp. Subs. Info.'!$F$28+'3B Supp. Subs. Info.'!$G$28+'3B Supp. Subs. Info.'!$H$28+'3B Supp. Subs. Info.'!$I$28+'3B Supp. Subs. Info.'!$J$28+'3B Supp. Subs. Info.'!$K$28+'3B Supp. Subs. Info.'!$L$28+'3B Supp. Subs. Info.'!$M$28+'3B Supp. Subs. Info.'!$N$28+'3B Supp. Subs. Info.'!$O$28+'3B Supp. Subs. Info.'!$P$28+'3B Supp. Subs. Info.'!$Q$28+'3B Supp. Subs. Info.'!$R$28+'3B Supp. Subs. Info.'!$S$28+'3B Supp. Subs. Info.'!$T$28+'3B Supp. Subs. Info.'!$U$28+'3B Supp. Subs. Info.'!$V$28+'3B Supp. Subs. Info.'!$W$28+'3B Supp. Subs. Info.'!$X$28+'3B Supp. Subs. Info.'!$Y$28+'3B Supp. Subs. Info.'!$Z$28+'3B Supp. Subs. Info.'!$AA$28+'3B Supp. Subs. Info.'!$AB$28+'3B Supp. Subs. Info.'!$AC$28+'3B Supp. Subs. Info.'!$AD$28+'3B Supp. Subs. Info.'!$AE$28+'3B Supp. Subs. Info.'!$AF$28+'3B Supp. Subs. Info.'!$AG$28+'3B Supp. Subs. Info.'!$AH$28+'3B Supp. Subs. Info.'!$AI$28+'3B Supp. Subs. Info.'!$AJ$28+'3B Supp. Subs. Info.'!$AK$28='3B Supp. Subs. Info.'!$AM$28</t>
  </si>
  <si>
    <t>'3B Supp. Subs. Info.'!$C$29+'3B Supp. Subs. Info.'!$D$29+'3B Supp. Subs. Info.'!$E$29+'3B Supp. Subs. Info.'!$F$29+'3B Supp. Subs. Info.'!$G$29+'3B Supp. Subs. Info.'!$H$29+'3B Supp. Subs. Info.'!$I$29+'3B Supp. Subs. Info.'!$J$29+'3B Supp. Subs. Info.'!$K$29+'3B Supp. Subs. Info.'!$L$29+'3B Supp. Subs. Info.'!$M$29+'3B Supp. Subs. Info.'!$N$29+'3B Supp. Subs. Info.'!$O$29+'3B Supp. Subs. Info.'!$P$29+'3B Supp. Subs. Info.'!$Q$29+'3B Supp. Subs. Info.'!$R$29+'3B Supp. Subs. Info.'!$S$29+'3B Supp. Subs. Info.'!$T$29+'3B Supp. Subs. Info.'!$U$29+'3B Supp. Subs. Info.'!$V$29+'3B Supp. Subs. Info.'!$W$29+'3B Supp. Subs. Info.'!$X$29+'3B Supp. Subs. Info.'!$Y$29+'3B Supp. Subs. Info.'!$Z$29+'3B Supp. Subs. Info.'!$AA$29+'3B Supp. Subs. Info.'!$AB$29+'3B Supp. Subs. Info.'!$AC$29+'3B Supp. Subs. Info.'!$AD$29+'3B Supp. Subs. Info.'!$AE$29+'3B Supp. Subs. Info.'!$AF$29+'3B Supp. Subs. Info.'!$AG$29+'3B Supp. Subs. Info.'!$AH$29+'3B Supp. Subs. Info.'!$AI$29+'3B Supp. Subs. Info.'!$AJ$29+'3B Supp. Subs. Info.'!$AK$29='3B Supp. Subs. Info.'!$AM$29</t>
  </si>
  <si>
    <t>'3B Supp. Subs. Info.'!$C$30+'3B Supp. Subs. Info.'!$D$30+'3B Supp. Subs. Info.'!$E$30+'3B Supp. Subs. Info.'!$F$30+'3B Supp. Subs. Info.'!$G$30+'3B Supp. Subs. Info.'!$H$30+'3B Supp. Subs. Info.'!$I$30+'3B Supp. Subs. Info.'!$J$30+'3B Supp. Subs. Info.'!$K$30+'3B Supp. Subs. Info.'!$L$30+'3B Supp. Subs. Info.'!$M$30+'3B Supp. Subs. Info.'!$N$30+'3B Supp. Subs. Info.'!$O$30+'3B Supp. Subs. Info.'!$P$30+'3B Supp. Subs. Info.'!$Q$30+'3B Supp. Subs. Info.'!$R$30+'3B Supp. Subs. Info.'!$S$30+'3B Supp. Subs. Info.'!$T$30+'3B Supp. Subs. Info.'!$U$30+'3B Supp. Subs. Info.'!$V$30+'3B Supp. Subs. Info.'!$W$30+'3B Supp. Subs. Info.'!$X$30+'3B Supp. Subs. Info.'!$Y$30+'3B Supp. Subs. Info.'!$Z$30+'3B Supp. Subs. Info.'!$AA$30+'3B Supp. Subs. Info.'!$AB$30+'3B Supp. Subs. Info.'!$AC$30+'3B Supp. Subs. Info.'!$AD$30+'3B Supp. Subs. Info.'!$AE$30+'3B Supp. Subs. Info.'!$AF$30+'3B Supp. Subs. Info.'!$AG$30+'3B Supp. Subs. Info.'!$AH$30+'3B Supp. Subs. Info.'!$AI$30+'3B Supp. Subs. Info.'!$AJ$30+'3B Supp. Subs. Info.'!$AK$30='3B Supp. Subs. Info.'!$AM$30</t>
  </si>
  <si>
    <t>'3B Supp. Subs. Info.'!$C$31+'3B Supp. Subs. Info.'!$D$31+'3B Supp. Subs. Info.'!$E$31+'3B Supp. Subs. Info.'!$F$31+'3B Supp. Subs. Info.'!$G$31+'3B Supp. Subs. Info.'!$H$31+'3B Supp. Subs. Info.'!$I$31+'3B Supp. Subs. Info.'!$J$31+'3B Supp. Subs. Info.'!$K$31+'3B Supp. Subs. Info.'!$L$31+'3B Supp. Subs. Info.'!$M$31+'3B Supp. Subs. Info.'!$N$31+'3B Supp. Subs. Info.'!$O$31+'3B Supp. Subs. Info.'!$P$31+'3B Supp. Subs. Info.'!$Q$31+'3B Supp. Subs. Info.'!$R$31+'3B Supp. Subs. Info.'!$S$31+'3B Supp. Subs. Info.'!$T$31+'3B Supp. Subs. Info.'!$U$31+'3B Supp. Subs. Info.'!$V$31+'3B Supp. Subs. Info.'!$W$31+'3B Supp. Subs. Info.'!$X$31+'3B Supp. Subs. Info.'!$Y$31+'3B Supp. Subs. Info.'!$Z$31+'3B Supp. Subs. Info.'!$AA$31+'3B Supp. Subs. Info.'!$AB$31+'3B Supp. Subs. Info.'!$AC$31+'3B Supp. Subs. Info.'!$AD$31+'3B Supp. Subs. Info.'!$AE$31+'3B Supp. Subs. Info.'!$AF$31+'3B Supp. Subs. Info.'!$AG$31+'3B Supp. Subs. Info.'!$AH$31+'3B Supp. Subs. Info.'!$AI$31+'3B Supp. Subs. Info.'!$AJ$31+'3B Supp. Subs. Info.'!$AK$31='3B Supp. Subs. Info.'!$AM$31</t>
  </si>
  <si>
    <t>'3B Supp. Subs. Info.'!$C$32+'3B Supp. Subs. Info.'!$D$32+'3B Supp. Subs. Info.'!$E$32+'3B Supp. Subs. Info.'!$F$32+'3B Supp. Subs. Info.'!$G$32+'3B Supp. Subs. Info.'!$H$32+'3B Supp. Subs. Info.'!$I$32+'3B Supp. Subs. Info.'!$J$32+'3B Supp. Subs. Info.'!$K$32+'3B Supp. Subs. Info.'!$L$32+'3B Supp. Subs. Info.'!$M$32+'3B Supp. Subs. Info.'!$N$32+'3B Supp. Subs. Info.'!$O$32+'3B Supp. Subs. Info.'!$P$32+'3B Supp. Subs. Info.'!$Q$32+'3B Supp. Subs. Info.'!$R$32+'3B Supp. Subs. Info.'!$S$32+'3B Supp. Subs. Info.'!$T$32+'3B Supp. Subs. Info.'!$U$32+'3B Supp. Subs. Info.'!$V$32+'3B Supp. Subs. Info.'!$W$32+'3B Supp. Subs. Info.'!$X$32+'3B Supp. Subs. Info.'!$Y$32+'3B Supp. Subs. Info.'!$Z$32+'3B Supp. Subs. Info.'!$AA$32+'3B Supp. Subs. Info.'!$AB$32+'3B Supp. Subs. Info.'!$AC$32+'3B Supp. Subs. Info.'!$AD$32+'3B Supp. Subs. Info.'!$AE$32+'3B Supp. Subs. Info.'!$AF$32+'3B Supp. Subs. Info.'!$AG$32+'3B Supp. Subs. Info.'!$AH$32+'3B Supp. Subs. Info.'!$AI$32+'3B Supp. Subs. Info.'!$AJ$32+'3B Supp. Subs. Info.'!$AK$32='3B Supp. Subs. Info.'!$AM$32</t>
  </si>
  <si>
    <t>'3B Supp. Subs. Info.'!$C$33+'3B Supp. Subs. Info.'!$D$33+'3B Supp. Subs. Info.'!$E$33+'3B Supp. Subs. Info.'!$F$33+'3B Supp. Subs. Info.'!$G$33+'3B Supp. Subs. Info.'!$H$33+'3B Supp. Subs. Info.'!$I$33+'3B Supp. Subs. Info.'!$J$33+'3B Supp. Subs. Info.'!$K$33+'3B Supp. Subs. Info.'!$L$33+'3B Supp. Subs. Info.'!$M$33+'3B Supp. Subs. Info.'!$N$33+'3B Supp. Subs. Info.'!$O$33+'3B Supp. Subs. Info.'!$P$33+'3B Supp. Subs. Info.'!$Q$33+'3B Supp. Subs. Info.'!$R$33+'3B Supp. Subs. Info.'!$S$33+'3B Supp. Subs. Info.'!$T$33+'3B Supp. Subs. Info.'!$U$33+'3B Supp. Subs. Info.'!$V$33+'3B Supp. Subs. Info.'!$W$33+'3B Supp. Subs. Info.'!$X$33+'3B Supp. Subs. Info.'!$Y$33+'3B Supp. Subs. Info.'!$Z$33+'3B Supp. Subs. Info.'!$AA$33+'3B Supp. Subs. Info.'!$AB$33+'3B Supp. Subs. Info.'!$AC$33+'3B Supp. Subs. Info.'!$AD$33+'3B Supp. Subs. Info.'!$AE$33+'3B Supp. Subs. Info.'!$AF$33+'3B Supp. Subs. Info.'!$AG$33+'3B Supp. Subs. Info.'!$AH$33+'3B Supp. Subs. Info.'!$AI$33+'3B Supp. Subs. Info.'!$AJ$33+'3B Supp. Subs. Info.'!$AK$33='3B Supp. Subs. Info.'!$AM$33</t>
  </si>
  <si>
    <t>'3B Supp. Subs. Info.'!$C$34+'3B Supp. Subs. Info.'!$D$34+'3B Supp. Subs. Info.'!$E$34+'3B Supp. Subs. Info.'!$F$34+'3B Supp. Subs. Info.'!$G$34+'3B Supp. Subs. Info.'!$H$34+'3B Supp. Subs. Info.'!$I$34+'3B Supp. Subs. Info.'!$J$34+'3B Supp. Subs. Info.'!$K$34+'3B Supp. Subs. Info.'!$L$34+'3B Supp. Subs. Info.'!$M$34+'3B Supp. Subs. Info.'!$N$34+'3B Supp. Subs. Info.'!$O$34+'3B Supp. Subs. Info.'!$P$34+'3B Supp. Subs. Info.'!$Q$34+'3B Supp. Subs. Info.'!$R$34+'3B Supp. Subs. Info.'!$S$34+'3B Supp. Subs. Info.'!$T$34+'3B Supp. Subs. Info.'!$U$34+'3B Supp. Subs. Info.'!$V$34+'3B Supp. Subs. Info.'!$W$34+'3B Supp. Subs. Info.'!$X$34+'3B Supp. Subs. Info.'!$Y$34+'3B Supp. Subs. Info.'!$Z$34+'3B Supp. Subs. Info.'!$AA$34+'3B Supp. Subs. Info.'!$AB$34+'3B Supp. Subs. Info.'!$AC$34+'3B Supp. Subs. Info.'!$AD$34+'3B Supp. Subs. Info.'!$AE$34+'3B Supp. Subs. Info.'!$AF$34+'3B Supp. Subs. Info.'!$AG$34+'3B Supp. Subs. Info.'!$AH$34+'3B Supp. Subs. Info.'!$AI$34+'3B Supp. Subs. Info.'!$AJ$34+'3B Supp. Subs. Info.'!$AK$34='3B Supp. Subs. Info.'!$AM$34</t>
  </si>
  <si>
    <t>'3B Supp. Subs. Info.'!$C$35+'3B Supp. Subs. Info.'!$D$35+'3B Supp. Subs. Info.'!$E$35+'3B Supp. Subs. Info.'!$F$35+'3B Supp. Subs. Info.'!$G$35+'3B Supp. Subs. Info.'!$H$35+'3B Supp. Subs. Info.'!$I$35+'3B Supp. Subs. Info.'!$J$35+'3B Supp. Subs. Info.'!$K$35+'3B Supp. Subs. Info.'!$L$35+'3B Supp. Subs. Info.'!$M$35+'3B Supp. Subs. Info.'!$N$35+'3B Supp. Subs. Info.'!$O$35+'3B Supp. Subs. Info.'!$P$35+'3B Supp. Subs. Info.'!$Q$35+'3B Supp. Subs. Info.'!$R$35+'3B Supp. Subs. Info.'!$S$35+'3B Supp. Subs. Info.'!$T$35+'3B Supp. Subs. Info.'!$U$35+'3B Supp. Subs. Info.'!$V$35+'3B Supp. Subs. Info.'!$W$35+'3B Supp. Subs. Info.'!$X$35+'3B Supp. Subs. Info.'!$Y$35+'3B Supp. Subs. Info.'!$Z$35+'3B Supp. Subs. Info.'!$AA$35+'3B Supp. Subs. Info.'!$AB$35+'3B Supp. Subs. Info.'!$AC$35+'3B Supp. Subs. Info.'!$AD$35+'3B Supp. Subs. Info.'!$AE$35+'3B Supp. Subs. Info.'!$AF$35+'3B Supp. Subs. Info.'!$AG$35+'3B Supp. Subs. Info.'!$AH$35+'3B Supp. Subs. Info.'!$AI$35+'3B Supp. Subs. Info.'!$AJ$35+'3B Supp. Subs. Info.'!$AK$35='3B Supp. Subs. Info.'!$AM$35</t>
  </si>
  <si>
    <t>'3B Supp. Subs. Info.'!$C$36+'3B Supp. Subs. Info.'!$D$36+'3B Supp. Subs. Info.'!$E$36+'3B Supp. Subs. Info.'!$F$36+'3B Supp. Subs. Info.'!$G$36+'3B Supp. Subs. Info.'!$H$36+'3B Supp. Subs. Info.'!$I$36+'3B Supp. Subs. Info.'!$J$36+'3B Supp. Subs. Info.'!$K$36+'3B Supp. Subs. Info.'!$L$36+'3B Supp. Subs. Info.'!$M$36+'3B Supp. Subs. Info.'!$N$36+'3B Supp. Subs. Info.'!$O$36+'3B Supp. Subs. Info.'!$P$36+'3B Supp. Subs. Info.'!$Q$36+'3B Supp. Subs. Info.'!$R$36+'3B Supp. Subs. Info.'!$S$36+'3B Supp. Subs. Info.'!$T$36+'3B Supp. Subs. Info.'!$U$36+'3B Supp. Subs. Info.'!$V$36+'3B Supp. Subs. Info.'!$W$36+'3B Supp. Subs. Info.'!$X$36+'3B Supp. Subs. Info.'!$Y$36+'3B Supp. Subs. Info.'!$Z$36+'3B Supp. Subs. Info.'!$AA$36+'3B Supp. Subs. Info.'!$AB$36+'3B Supp. Subs. Info.'!$AC$36+'3B Supp. Subs. Info.'!$AD$36+'3B Supp. Subs. Info.'!$AE$36+'3B Supp. Subs. Info.'!$AF$36+'3B Supp. Subs. Info.'!$AG$36+'3B Supp. Subs. Info.'!$AH$36+'3B Supp. Subs. Info.'!$AI$36+'3B Supp. Subs. Info.'!$AJ$36+'3B Supp. Subs. Info.'!$AK$36='3B Supp. Subs. Info.'!$AM$36</t>
  </si>
  <si>
    <t>'3B Supp. Subs. Info.'!$C$37+'3B Supp. Subs. Info.'!$D$37+'3B Supp. Subs. Info.'!$E$37+'3B Supp. Subs. Info.'!$F$37+'3B Supp. Subs. Info.'!$G$37+'3B Supp. Subs. Info.'!$H$37+'3B Supp. Subs. Info.'!$I$37+'3B Supp. Subs. Info.'!$J$37+'3B Supp. Subs. Info.'!$K$37+'3B Supp. Subs. Info.'!$L$37+'3B Supp. Subs. Info.'!$M$37+'3B Supp. Subs. Info.'!$N$37+'3B Supp. Subs. Info.'!$O$37+'3B Supp. Subs. Info.'!$P$37+'3B Supp. Subs. Info.'!$Q$37+'3B Supp. Subs. Info.'!$R$37+'3B Supp. Subs. Info.'!$S$37+'3B Supp. Subs. Info.'!$T$37+'3B Supp. Subs. Info.'!$U$37+'3B Supp. Subs. Info.'!$V$37+'3B Supp. Subs. Info.'!$W$37+'3B Supp. Subs. Info.'!$X$37+'3B Supp. Subs. Info.'!$Y$37+'3B Supp. Subs. Info.'!$Z$37+'3B Supp. Subs. Info.'!$AA$37+'3B Supp. Subs. Info.'!$AB$37+'3B Supp. Subs. Info.'!$AC$37+'3B Supp. Subs. Info.'!$AD$37+'3B Supp. Subs. Info.'!$AE$37+'3B Supp. Subs. Info.'!$AF$37+'3B Supp. Subs. Info.'!$AG$37+'3B Supp. Subs. Info.'!$AH$37+'3B Supp. Subs. Info.'!$AI$37+'3B Supp. Subs. Info.'!$AJ$37+'3B Supp. Subs. Info.'!$AK$37='3B Supp. Subs. Info.'!$AM$37</t>
  </si>
  <si>
    <t>'3B Supp. Subs. Info.'!$C$38+'3B Supp. Subs. Info.'!$D$38+'3B Supp. Subs. Info.'!$E$38+'3B Supp. Subs. Info.'!$F$38+'3B Supp. Subs. Info.'!$G$38+'3B Supp. Subs. Info.'!$H$38+'3B Supp. Subs. Info.'!$I$38+'3B Supp. Subs. Info.'!$J$38+'3B Supp. Subs. Info.'!$K$38+'3B Supp. Subs. Info.'!$L$38+'3B Supp. Subs. Info.'!$M$38+'3B Supp. Subs. Info.'!$N$38+'3B Supp. Subs. Info.'!$O$38+'3B Supp. Subs. Info.'!$P$38+'3B Supp. Subs. Info.'!$Q$38+'3B Supp. Subs. Info.'!$R$38+'3B Supp. Subs. Info.'!$S$38+'3B Supp. Subs. Info.'!$T$38+'3B Supp. Subs. Info.'!$U$38+'3B Supp. Subs. Info.'!$V$38+'3B Supp. Subs. Info.'!$W$38+'3B Supp. Subs. Info.'!$X$38+'3B Supp. Subs. Info.'!$Y$38+'3B Supp. Subs. Info.'!$Z$38+'3B Supp. Subs. Info.'!$AA$38+'3B Supp. Subs. Info.'!$AB$38+'3B Supp. Subs. Info.'!$AC$38+'3B Supp. Subs. Info.'!$AD$38+'3B Supp. Subs. Info.'!$AE$38+'3B Supp. Subs. Info.'!$AF$38+'3B Supp. Subs. Info.'!$AG$38+'3B Supp. Subs. Info.'!$AH$38+'3B Supp. Subs. Info.'!$AI$38+'3B Supp. Subs. Info.'!$AJ$38+'3B Supp. Subs. Info.'!$AK$38='3B Supp. Subs. Info.'!$AM$38</t>
  </si>
  <si>
    <t>'3B Supp. Subs. Info.'!$C$39+'3B Supp. Subs. Info.'!$D$39+'3B Supp. Subs. Info.'!$E$39+'3B Supp. Subs. Info.'!$F$39+'3B Supp. Subs. Info.'!$G$39+'3B Supp. Subs. Info.'!$H$39+'3B Supp. Subs. Info.'!$I$39+'3B Supp. Subs. Info.'!$J$39+'3B Supp. Subs. Info.'!$K$39+'3B Supp. Subs. Info.'!$L$39+'3B Supp. Subs. Info.'!$M$39+'3B Supp. Subs. Info.'!$N$39+'3B Supp. Subs. Info.'!$O$39+'3B Supp. Subs. Info.'!$P$39+'3B Supp. Subs. Info.'!$Q$39+'3B Supp. Subs. Info.'!$R$39+'3B Supp. Subs. Info.'!$S$39+'3B Supp. Subs. Info.'!$T$39+'3B Supp. Subs. Info.'!$U$39+'3B Supp. Subs. Info.'!$V$39+'3B Supp. Subs. Info.'!$W$39+'3B Supp. Subs. Info.'!$X$39+'3B Supp. Subs. Info.'!$Y$39+'3B Supp. Subs. Info.'!$Z$39+'3B Supp. Subs. Info.'!$AA$39+'3B Supp. Subs. Info.'!$AB$39+'3B Supp. Subs. Info.'!$AC$39+'3B Supp. Subs. Info.'!$AD$39+'3B Supp. Subs. Info.'!$AE$39+'3B Supp. Subs. Info.'!$AF$39+'3B Supp. Subs. Info.'!$AG$39+'3B Supp. Subs. Info.'!$AH$39+'3B Supp. Subs. Info.'!$AI$39+'3B Supp. Subs. Info.'!$AJ$39+'3B Supp. Subs. Info.'!$AK$39='3B Supp. Subs. Info.'!$AM$39</t>
  </si>
  <si>
    <t>'3B Supp. Subs. Info.'!$C$40+'3B Supp. Subs. Info.'!$D$40+'3B Supp. Subs. Info.'!$E$40+'3B Supp. Subs. Info.'!$F$40+'3B Supp. Subs. Info.'!$G$40+'3B Supp. Subs. Info.'!$H$40+'3B Supp. Subs. Info.'!$I$40+'3B Supp. Subs. Info.'!$J$40+'3B Supp. Subs. Info.'!$K$40+'3B Supp. Subs. Info.'!$L$40+'3B Supp. Subs. Info.'!$M$40+'3B Supp. Subs. Info.'!$N$40+'3B Supp. Subs. Info.'!$O$40+'3B Supp. Subs. Info.'!$P$40+'3B Supp. Subs. Info.'!$Q$40+'3B Supp. Subs. Info.'!$R$40+'3B Supp. Subs. Info.'!$S$40+'3B Supp. Subs. Info.'!$T$40+'3B Supp. Subs. Info.'!$U$40+'3B Supp. Subs. Info.'!$V$40+'3B Supp. Subs. Info.'!$W$40+'3B Supp. Subs. Info.'!$X$40+'3B Supp. Subs. Info.'!$Y$40+'3B Supp. Subs. Info.'!$Z$40+'3B Supp. Subs. Info.'!$AA$40+'3B Supp. Subs. Info.'!$AB$40+'3B Supp. Subs. Info.'!$AC$40+'3B Supp. Subs. Info.'!$AD$40+'3B Supp. Subs. Info.'!$AE$40+'3B Supp. Subs. Info.'!$AF$40+'3B Supp. Subs. Info.'!$AG$40+'3B Supp. Subs. Info.'!$AH$40+'3B Supp. Subs. Info.'!$AI$40+'3B Supp. Subs. Info.'!$AJ$40+'3B Supp. Subs. Info.'!$AK$40='3B Supp. Subs. Info.'!$AM$40</t>
  </si>
  <si>
    <t>'3B Supp. Subs. Info.'!$C$41+'3B Supp. Subs. Info.'!$D$41+'3B Supp. Subs. Info.'!$E$41+'3B Supp. Subs. Info.'!$F$41+'3B Supp. Subs. Info.'!$G$41+'3B Supp. Subs. Info.'!$H$41+'3B Supp. Subs. Info.'!$I$41+'3B Supp. Subs. Info.'!$J$41+'3B Supp. Subs. Info.'!$K$41+'3B Supp. Subs. Info.'!$L$41+'3B Supp. Subs. Info.'!$M$41+'3B Supp. Subs. Info.'!$N$41+'3B Supp. Subs. Info.'!$O$41+'3B Supp. Subs. Info.'!$P$41+'3B Supp. Subs. Info.'!$Q$41+'3B Supp. Subs. Info.'!$R$41+'3B Supp. Subs. Info.'!$S$41+'3B Supp. Subs. Info.'!$T$41+'3B Supp. Subs. Info.'!$U$41+'3B Supp. Subs. Info.'!$V$41+'3B Supp. Subs. Info.'!$W$41+'3B Supp. Subs. Info.'!$X$41+'3B Supp. Subs. Info.'!$Y$41+'3B Supp. Subs. Info.'!$Z$41+'3B Supp. Subs. Info.'!$AA$41+'3B Supp. Subs. Info.'!$AB$41+'3B Supp. Subs. Info.'!$AC$41+'3B Supp. Subs. Info.'!$AD$41+'3B Supp. Subs. Info.'!$AE$41+'3B Supp. Subs. Info.'!$AF$41+'3B Supp. Subs. Info.'!$AG$41+'3B Supp. Subs. Info.'!$AH$41+'3B Supp. Subs. Info.'!$AI$41+'3B Supp. Subs. Info.'!$AJ$41+'3B Supp. Subs. Info.'!$AK$41='3B Supp. Subs. Info.'!$AM$41</t>
  </si>
  <si>
    <t>'3B Supp. Subs. Info.'!$C$42+'3B Supp. Subs. Info.'!$D$42+'3B Supp. Subs. Info.'!$E$42+'3B Supp. Subs. Info.'!$F$42+'3B Supp. Subs. Info.'!$G$42+'3B Supp. Subs. Info.'!$H$42+'3B Supp. Subs. Info.'!$I$42+'3B Supp. Subs. Info.'!$J$42+'3B Supp. Subs. Info.'!$K$42+'3B Supp. Subs. Info.'!$L$42+'3B Supp. Subs. Info.'!$M$42+'3B Supp. Subs. Info.'!$N$42+'3B Supp. Subs. Info.'!$O$42+'3B Supp. Subs. Info.'!$P$42+'3B Supp. Subs. Info.'!$Q$42+'3B Supp. Subs. Info.'!$R$42+'3B Supp. Subs. Info.'!$S$42+'3B Supp. Subs. Info.'!$T$42+'3B Supp. Subs. Info.'!$U$42+'3B Supp. Subs. Info.'!$V$42+'3B Supp. Subs. Info.'!$W$42+'3B Supp. Subs. Info.'!$X$42+'3B Supp. Subs. Info.'!$Y$42+'3B Supp. Subs. Info.'!$Z$43+'3B Supp. Subs. Info.'!$AA$42+'3B Supp. Subs. Info.'!$AB$42+'3B Supp. Subs. Info.'!$AC$42+'3B Supp. Subs. Info.'!$AD$42+'3B Supp. Subs. Info.'!$AE$42+'3B Supp. Subs. Info.'!$AF$42+'3B Supp. Subs. Info.'!$AG$42+'3B Supp. Subs. Info.'!$AH$42+'3B Supp. Subs. Info.'!$AI$42+'3B Supp. Subs. Info.'!$AJ$42+'3B Supp. Subs. Info.'!$AK$42='3B Supp. Subs. Info.'!$AM$42</t>
  </si>
  <si>
    <t>'3B Supp. Subs. Info.'!$C$43+'3B Supp. Subs. Info.'!$D$43+'3B Supp. Subs. Info.'!$E$43+'3B Supp. Subs. Info.'!$F$43+'3B Supp. Subs. Info.'!$G$43+'3B Supp. Subs. Info.'!$H$43+'3B Supp. Subs. Info.'!$I$43+'3B Supp. Subs. Info.'!$J$43+'3B Supp. Subs. Info.'!$K$43+'3B Supp. Subs. Info.'!$L$43+'3B Supp. Subs. Info.'!$M$43+'3B Supp. Subs. Info.'!$N$43+'3B Supp. Subs. Info.'!$O$43+'3B Supp. Subs. Info.'!$P$43+'3B Supp. Subs. Info.'!$Q$43+'3B Supp. Subs. Info.'!$R$43+'3B Supp. Subs. Info.'!$S$43+'3B Supp. Subs. Info.'!$T$43+'3B Supp. Subs. Info.'!$U$43+'3B Supp. Subs. Info.'!$V$43+'3B Supp. Subs. Info.'!$W$43+'3B Supp. Subs. Info.'!$X$43+'3B Supp. Subs. Info.'!$Y$43+'3B Supp. Subs. Info.'!$Z$43+'3B Supp. Subs. Info.'!$AA$43+'3B Supp. Subs. Info.'!$AB$43+'3B Supp. Subs. Info.'!$AC$43+'3B Supp. Subs. Info.'!$AD$43+'3B Supp. Subs. Info.'!$AE$43+'3B Supp. Subs. Info.'!$AF$43+'3B Supp. Subs. Info.'!$AG$43+'3B Supp. Subs. Info.'!$AH$43+'3B Supp. Subs. Info.'!$AI$43+'3B Supp. Subs. Info.'!$AJ$43+'3B Supp. Subs. Info.'!$AK$43='3B Supp. Subs. Info.'!$AM$43</t>
  </si>
  <si>
    <t>'3B Supp. Subs. Info.'!$AL$8+'3B Supp. Subs. Info.'!$AL$9+'3B Supp. Subs. Info.'!$AL$10+'3B Supp. Subs. Info.'!$AL$11+'3B Supp. Subs. Info.'!$AL$12+'3B Supp. Subs. Info.'!$AL$13+'3B Supp. Subs. Info.'!$AL$14+'3B Supp. Subs. Info.'!$AL$15+'3B Supp. Subs. Info.'!$AL$16+'3B Supp. Subs. Info.'!$AL$17+'3B Supp. Subs. Info.'!$AL$18+'3B Supp. Subs. Info.'!$AL$19+'3B Supp. Subs. Info.'!$AL$20+'3B Supp. Subs. Info.'!$AL$21+'3B Supp. Subs. Info.'!$AL$22+'3B Supp. Subs. Info.'!$AL$23+'3B Supp. Subs. Info.'!$AL$24+'3B Supp. Subs. Info.'!$AL$25+'3B Supp. Subs. Info.'!$AL$26+'3B Supp. Subs. Info.'!$AL$27+'3B Supp. Subs. Info.'!$AL$28+'3B Supp. Subs. Info.'!$AL$29+'3B Supp. Subs. Info.'!$AL$30+'3B Supp. Subs. Info.'!$AL$31+'3B Supp. Subs. Info.'!$AL$32+'3B Supp. Subs. Info.'!$AL$33+'3B Supp. Subs. Info.'!$AL$34+'3B Supp. Subs. Info.'!$AL$35+'3B Supp. Subs. Info.'!$AL$36+'3B Supp. Subs. Info.'!$AL$37+'3B Supp. Subs. Info.'!$AL$38+'3B Supp. Subs. Info.'!$AL$39+'3B Supp. Subs. Info.'!$AL$40+'3B Supp. Subs. Info.'!$AL$41+'3B Supp. Subs. Info.'!$AL$42+'3B Supp. Subs. Info.'!$AL$43='3B Supp. Subs. Info.'!$AL$44</t>
  </si>
  <si>
    <t>'3B Supp. Subs. Info.'!$AM$8+'3B Supp. Subs. Info.'!$AM$9+'3B Supp. Subs. Info.'!$AM$10+'3B Supp. Subs. Info.'!$AM$11+'3B Supp. Subs. Info.'!$AM$12+'3B Supp. Subs. Info.'!$AM$13+'3B Supp. Subs. Info.'!$AM$14+'3B Supp. Subs. Info.'!$AM$15+'3B Supp. Subs. Info.'!$AM$16+'3B Supp. Subs. Info.'!$AM$17+'3B Supp. Subs. Info.'!$AM$18+'3B Supp. Subs. Info.'!$AM$19+'3B Supp. Subs. Info.'!$AM$20+'3B Supp. Subs. Info.'!$AM$21+'3B Supp. Subs. Info.'!$AM$22+'3B Supp. Subs. Info.'!$AM$23+'3B Supp. Subs. Info.'!$AM$24+'3B Supp. Subs. Info.'!$AM$25+'3B Supp. Subs. Info.'!$AM$26+'3B Supp. Subs. Info.'!$AM$27+'3B Supp. Subs. Info.'!$AM$28+'3B Supp. Subs. Info.'!$AM$29+'3B Supp. Subs. Info.'!$AM$30+'3B Supp. Subs. Info.'!$AM$31+'3B Supp. Subs. Info.'!$AM$32+'3B Supp. Subs. Info.'!$AM$33+'3B Supp. Subs. Info.'!$AM$34+'3B Supp. Subs. Info.'!$AM$35+'3B Supp. Subs. Info.'!$AM$36+'3B Supp. Subs. Info.'!$AM$37+'3B Supp. Subs. Info.'!$AM$38+'3B Supp. Subs. Info.'!$AM$39+'3B Supp. Subs. Info.'!$AM$40+'3B Supp. Subs. Info.'!$AM$41+'3B Supp. Subs. Info.'!$AM$42+'3B Supp. Subs. Info.'!$AM$43='3B Supp. Subs. Info.'!$AM$44</t>
  </si>
  <si>
    <t>'3B Supp. Subs. Info.'!$AN$8+'3B Supp. Subs. Info.'!$AN$9+'3B Supp. Subs. Info.'!$AN$10+'3B Supp. Subs. Info.'!$AN$11+'3B Supp. Subs. Info.'!$AN$12+'3B Supp. Subs. Info.'!$AN$13+'3B Supp. Subs. Info.'!$AN$14+'3B Supp. Subs. Info.'!$AN$15+'3B Supp. Subs. Info.'!$AN$16+'3B Supp. Subs. Info.'!$AN$17+'3B Supp. Subs. Info.'!$AN$18+'3B Supp. Subs. Info.'!$AN$19+'3B Supp. Subs. Info.'!$AN$20+'3B Supp. Subs. Info.'!$AN$21+'3B Supp. Subs. Info.'!$AN$22+'3B Supp. Subs. Info.'!$AN$23+'3B Supp. Subs. Info.'!$AN$24+'3B Supp. Subs. Info.'!$AN$25+'3B Supp. Subs. Info.'!$AN$26+'3B Supp. Subs. Info.'!$AN$27+'3B Supp. Subs. Info.'!$AN$28+'3B Supp. Subs. Info.'!$AN$29+'3B Supp. Subs. Info.'!$AN$30+'3B Supp. Subs. Info.'!$AN$31+'3B Supp. Subs. Info.'!$AN$32+'3B Supp. Subs. Info.'!$AN$33+'3B Supp. Subs. Info.'!$AN$34+'3B Supp. Subs. Info.'!$AN$35+'3B Supp. Subs. Info.'!$AN$36+'3B Supp. Subs. Info.'!$AN$37+'3B Supp. Subs. Info.'!$AN$38+'3B Supp. Subs. Info.'!$AN$39+'3B Supp. Subs. Info.'!$AN$40+'3B Supp. Subs. Info.'!$AN$41+'3B Supp. Subs. Info.'!$AN$42+'3B Supp. Subs. Info.'!$AN$43='3B Supp. Subs. Info.'!$AN$44</t>
  </si>
  <si>
    <t>'5 Sovereign'!$C$10+'5 Sovereign'!$C$11+'5 Sovereign'!$C$12+'5 Sovereign'!$C$13+'5 Sovereign'!$C$14+'5 Sovereign'!$C$15+'5 Sovereign'!$C$16+'5 Sovereign'!$C$17+'5 Sovereign'!$C$18+'5 Sovereign'!$C$19='5 Sovereign'!$C$20</t>
  </si>
  <si>
    <t>'5 Sovereign'!$D$10+'5 Sovereign'!$D$11+'5 Sovereign'!$D$12+'5 Sovereign'!$D$13+'5 Sovereign'!$D$14+'5 Sovereign'!$D$15+'5 Sovereign'!$D$16+'5 Sovereign'!$D$17+'5 Sovereign'!$D$18+'5 Sovereign'!$D$19='5 Sovereign'!$D$20</t>
  </si>
  <si>
    <t>'5 Sovereign'!$H$10+'5 Sovereign'!$H$11+'5 Sovereign'!$H$12+'5 Sovereign'!$H$13+'5 Sovereign'!$H$14+'5 Sovereign'!$H$15+'5 Sovereign'!$H$16+'5 Sovereign'!$H$17+'5 Sovereign'!$H$18+'5 Sovereign'!$H$19='5 Sovereign'!$H$20</t>
  </si>
  <si>
    <t>'5 Sovereign'!$J$10+'5 Sovereign'!$J$11+'5 Sovereign'!$J$12+'5 Sovereign'!$J$13+'5 Sovereign'!$J$14+'5 Sovereign'!$J$15+'5 Sovereign'!$J$16+'5 Sovereign'!$J$17+'5 Sovereign'!$J$18+'5 Sovereign'!$J$19='5 Sovereign'!$J$20</t>
  </si>
  <si>
    <t>'5 Sovereign'!$L$10+'5 Sovereign'!$L$11+'5 Sovereign'!$L$12+'5 Sovereign'!$L$13+'5 Sovereign'!$L$14+'5 Sovereign'!$L$15+'5 Sovereign'!$L$16+'5 Sovereign'!$L$17+'5 Sovereign'!$L$18+'5 Sovereign'!$L$19='5 Sovereign'!$L$20</t>
  </si>
  <si>
    <t>'5 Sovereign'!$B$23+'5 Sovereign'!$B$24+'5 Sovereign'!$B$25+'5 Sovereign'!$B$26+'5 Sovereign'!$B$27+'5 Sovereign'!$B$28+'5 Sovereign'!$B$29+'5 Sovereign'!$B$30+'5 Sovereign'!$B$31+'5 Sovereign'!$B$32='5 Sovereign'!$B$33</t>
  </si>
  <si>
    <t>'5 Sovereign'!$C$23+'5 Sovereign'!$C$24+'5 Sovereign'!$C$25+'5 Sovereign'!$C$26+'5 Sovereign'!$C$27+'5 Sovereign'!$C$28+'5 Sovereign'!$C$29+'5 Sovereign'!$C$30+'5 Sovereign'!$C$31+'5 Sovereign'!$C$32='5 Sovereign'!$C$33</t>
  </si>
  <si>
    <t>'5 Sovereign'!$D$23+'5 Sovereign'!$D$24+'5 Sovereign'!$D$25+'5 Sovereign'!$D$26+'5 Sovereign'!$D$27+'5 Sovereign'!$D$28+'5 Sovereign'!$D$29+'5 Sovereign'!$D$30+'5 Sovereign'!$D$31+'5 Sovereign'!$D$32='5 Sovereign'!$D$33</t>
  </si>
  <si>
    <t>'5 Sovereign'!$H$23+'5 Sovereign'!$H$24+'5 Sovereign'!$H$25+'5 Sovereign'!$H$26+'5 Sovereign'!$H$27+'5 Sovereign'!$H$28+'5 Sovereign'!$H$29+'5 Sovereign'!$H$30+'5 Sovereign'!$H$31+'5 Sovereign'!$H$32='5 Sovereign'!$H$33</t>
  </si>
  <si>
    <t>'5 Sovereign'!$J$23+'5 Sovereign'!$J$24+'5 Sovereign'!$J$25+'5 Sovereign'!$J$26+'5 Sovereign'!$J$27+'5 Sovereign'!$J$28+'5 Sovereign'!$J$29+'5 Sovereign'!$J$30+'5 Sovereign'!$J$31+'5 Sovereign'!$J$32='5 Sovereign'!$J$33</t>
  </si>
  <si>
    <t>'5 Sovereign'!$L$23+'5 Sovereign'!$L$24+'5 Sovereign'!$L$25+'5 Sovereign'!$L$26+'5 Sovereign'!$L$27+'5 Sovereign'!$L$28+'5 Sovereign'!$L$29+'5 Sovereign'!$L$30+'5 Sovereign'!$L$31+'5 Sovereign'!$L$32='5 Sovereign'!$L$33</t>
  </si>
  <si>
    <t>'5 Sovereign'!$C$36+'5 Sovereign'!$C$37+'5 Sovereign'!$C$38+'5 Sovereign'!$C$39+'5 Sovereign'!$C$40+'5 Sovereign'!$C$41+'5 Sovereign'!$C$42+'5 Sovereign'!$C$43+'5 Sovereign'!$C$44+'5 Sovereign'!$C$45='5 Sovereign'!$C$46</t>
  </si>
  <si>
    <t>'5 Sovereign'!$D$36+'5 Sovereign'!$D$37+'5 Sovereign'!$D$38+'5 Sovereign'!$D$39+'5 Sovereign'!$D$40+'5 Sovereign'!$D$41+'5 Sovereign'!$D$42+'5 Sovereign'!$D$43+'5 Sovereign'!$D$44+'5 Sovereign'!$D$45='5 Sovereign'!$D$46</t>
  </si>
  <si>
    <t>'5 Sovereign'!$H$36+'5 Sovereign'!$H$37+'5 Sovereign'!$H$38+'5 Sovereign'!$H$39+'5 Sovereign'!$H$40+'5 Sovereign'!$H$41+'5 Sovereign'!$H$42+'5 Sovereign'!$H$43+'5 Sovereign'!$H$44+'5 Sovereign'!$H$45='5 Sovereign'!$H$46</t>
  </si>
  <si>
    <t>'5 Sovereign'!$J$36+'5 Sovereign'!$J$37+'5 Sovereign'!$J$38+'5 Sovereign'!$J$39+'5 Sovereign'!$J$40+'5 Sovereign'!$J$41+'5 Sovereign'!$J$42+'5 Sovereign'!$J$43+'5 Sovereign'!$J$44+'5 Sovereign'!$J$45='5 Sovereign'!$J$46</t>
  </si>
  <si>
    <t>'5 Sovereign'!$L$36+'5 Sovereign'!$L$37+'5 Sovereign'!$L$38+'5 Sovereign'!$L$39+'5 Sovereign'!$L$40+'5 Sovereign'!$L$41+'5 Sovereign'!$L$42+'5 Sovereign'!$L$43+'5 Sovereign'!$L$44+'5 Sovereign'!$L$45='5 Sovereign'!$L$46</t>
  </si>
  <si>
    <t>'5 Sovereign'!$B$49+'5 Sovereign'!$B$50+'5 Sovereign'!$B$51+'5 Sovereign'!$B$52+'5 Sovereign'!$B$53+'5 Sovereign'!$B$54+'5 Sovereign'!$B$55+'5 Sovereign'!$B$56+'5 Sovereign'!$B$57+'5 Sovereign'!$B$58='5 Sovereign'!$B$59</t>
  </si>
  <si>
    <t>'5 Sovereign'!$C$49+'5 Sovereign'!$C$50+'5 Sovereign'!$C$51+'5 Sovereign'!$C$52+'5 Sovereign'!$C$53+'5 Sovereign'!$C$54+'5 Sovereign'!$C$55+'5 Sovereign'!$C$56+'5 Sovereign'!$C$57+'5 Sovereign'!$C$58='5 Sovereign'!$C$59</t>
  </si>
  <si>
    <t>'5 Sovereign'!$D$49+'5 Sovereign'!$D$50+'5 Sovereign'!$D$51+'5 Sovereign'!$D$52+'5 Sovereign'!$D$53+'5 Sovereign'!$D$54+'5 Sovereign'!$D$55+'5 Sovereign'!$D$56+'5 Sovereign'!$D$57+'5 Sovereign'!$D$58='5 Sovereign'!$D$59</t>
  </si>
  <si>
    <t>'5 Sovereign'!$H$49+'5 Sovereign'!$H$50+'5 Sovereign'!$H$51+'5 Sovereign'!$H$52+'5 Sovereign'!$H$53+'5 Sovereign'!$H$54+'5 Sovereign'!$H$55+'5 Sovereign'!$H$56+'5 Sovereign'!$H$57+'5 Sovereign'!$H$58='5 Sovereign'!$H$59</t>
  </si>
  <si>
    <t>'5 Sovereign'!$J$49+'5 Sovereign'!$J$50+'5 Sovereign'!$J$51+'5 Sovereign'!$J$52+'5 Sovereign'!$J$53+'5 Sovereign'!$J$54+'5 Sovereign'!$J$55+'5 Sovereign'!$J$56+'5 Sovereign'!$J$57+'5 Sovereign'!$J$58='5 Sovereign'!$J$59</t>
  </si>
  <si>
    <t>'5 Sovereign'!$L$49+'5 Sovereign'!$L$50+'5 Sovereign'!$L$51+'5 Sovereign'!$L$52+'5 Sovereign'!$L$53+'5 Sovereign'!$L$54+'5 Sovereign'!$L$55+'5 Sovereign'!$L$56+'5 Sovereign'!$L$57+'5 Sovereign'!$L$58='5 Sovereign'!$L$59</t>
  </si>
  <si>
    <t>'5 Sovereign'!$B$62+'5 Sovereign'!$B$63+'5 Sovereign'!$B$64+'5 Sovereign'!$B$65+'5 Sovereign'!$B$66+'5 Sovereign'!$B$67+'5 Sovereign'!$B$68+'5 Sovereign'!$B$69+'5 Sovereign'!$B$70+'5 Sovereign'!$B$71='5 Sovereign'!$B$72</t>
  </si>
  <si>
    <t>'5 Sovereign'!$C$62+'5 Sovereign'!$C$63+'5 Sovereign'!$C$64+'5 Sovereign'!$C$65+'5 Sovereign'!$C$66+'5 Sovereign'!$C$67+'5 Sovereign'!$C$68+'5 Sovereign'!$C$69+'5 Sovereign'!$C$70+'5 Sovereign'!$C$71='5 Sovereign'!$C$72</t>
  </si>
  <si>
    <t>'5 Sovereign'!$D$62+'5 Sovereign'!$D$63+'5 Sovereign'!$D$64+'5 Sovereign'!$D$65+'5 Sovereign'!$D$66+'5 Sovereign'!$D$67+'5 Sovereign'!$D$68+'5 Sovereign'!$D$69+'5 Sovereign'!$D$70+'5 Sovereign'!$D$71='5 Sovereign'!$D$72</t>
  </si>
  <si>
    <t>'5 Sovereign'!$H$62+'5 Sovereign'!$H$63+'5 Sovereign'!$H$64+'5 Sovereign'!$H$65+'5 Sovereign'!$H$66+'5 Sovereign'!$H$67+'5 Sovereign'!$H$68+'5 Sovereign'!$H$69+'5 Sovereign'!$H$70+'5 Sovereign'!$H$71='5 Sovereign'!$H$72</t>
  </si>
  <si>
    <t>'5 Sovereign'!$J$62+'5 Sovereign'!$J$63+'5 Sovereign'!$J$64+'5 Sovereign'!$J$65+'5 Sovereign'!$J$66+'5 Sovereign'!$J$67+'5 Sovereign'!$J$68+'5 Sovereign'!$J$69+'5 Sovereign'!$J$70+'5 Sovereign'!$J$71='5 Sovereign'!$J$72</t>
  </si>
  <si>
    <t>'5 Sovereign'!$L$62+'5 Sovereign'!$L$63+'5 Sovereign'!$L$64+'5 Sovereign'!$L$65+'5 Sovereign'!$L$66+'5 Sovereign'!$L$67+'5 Sovereign'!$L$68+'5 Sovereign'!$L$69+'5 Sovereign'!$L$70+'5 Sovereign'!$L$71='5 Sovereign'!$L$72</t>
  </si>
  <si>
    <t>'17 Other Assets'!$D$8+'17 Other Assets'!$D$9+'17 Other Assets'!$D$10+'17 Other Assets'!$D$11+'17 Other Assets'!$D$12+'17 Other Assets'!$D$13+'17 Other Assets'!$D$14+'17 Other Assets'!$D$15+'17 Other Assets'!$D$16+'17 Other Assets'!$D$17+'17 Other Assets'!$D$20+'17 Other Assets'!$D$21+'17 Other Assets'!$D$22+'17 Other Assets'!$D$23='17 Other Assets'!$D$24</t>
  </si>
  <si>
    <t>'17 Other Assets'!$F$10+'17 Other Assets'!$F$11+'17 Other Assets'!$F$12+'17 Other Assets'!$F$13+'17 Other Assets'!$F$14+'17 Other Assets'!$F$15+'17 Other Assets'!$F$16+'17 Other Assets'!$F$20+'17 Other Assets'!$F$21='17 Other Assets'!$F$24</t>
  </si>
  <si>
    <t>'18 Off-Balance Sheet'!$D$27+'18 Off-Balance Sheet'!$D$28+'18 Off-Balance Sheet'!$D$29+'18 Off-Balance Sheet'!$D$30+'18 Off-Balance Sheet'!$D$31+'18 Off-Balance Sheet'!$D$32+'18 Off-Balance Sheet'!$D$33+'18 Off-Balance Sheet'!$D$34+'18 Off-Balance Sheet'!$D$35='18 Off-Balance Sheet'!$D$36</t>
  </si>
  <si>
    <t>'18 Off-Balance Sheet'!$F$27+'18 Off-Balance Sheet'!$F$28+'18 Off-Balance Sheet'!$F$29+'18 Off-Balance Sheet'!$F$30+'18 Off-Balance Sheet'!$F$31+'18 Off-Balance Sheet'!$F$32+'18 Off-Balance Sheet'!$F$33+'18 Off-Balance Sheet'!$F$34+'18 Off-Balance Sheet'!$F$35='18 Off-Balance Sheet'!$F$36</t>
  </si>
  <si>
    <t>'20 Securitization Banking book'!$G$14+'20 Securitization Banking book'!$G$15+'20 Securitization Banking book'!$G$16+'20 Securitization Banking book'!$G$18+'20 Securitization Banking book'!$G$19+'20 Securitization Banking book'!$G$20+'20 Securitization Banking book'!$G$21+'20 Securitization Banking book'!$G$23+'20 Securitization Banking book'!$G$24-'20 Securitization Banking book'!$G$25='20 Securitization Banking book'!$G$26</t>
  </si>
  <si>
    <t>'20 Securitization Banking book'!$J$14+'20 Securitization Banking book'!$J$15+'20 Securitization Banking book'!$J$16+'20 Securitization Banking book'!$J$18+'20 Securitization Banking book'!$J$19+'20 Securitization Banking book'!$J$20+'20 Securitization Banking book'!$J$21+'20 Securitization Banking book'!$J$23+'20 Securitization Banking book'!$J$24-'20 Securitization Banking book'!$J$25='20 Securitization Banking book'!$J$26</t>
  </si>
  <si>
    <t>'21 Market Risk - Foreign Exch.'!$G$14+'21 Market Risk - Foreign Exch.'!$I$14+'21 Market Risk - Foreign Exch.'!$K$14+'21 Market Risk - Foreign Exch.'!$M$14+'21 Market Risk - Foreign Exch.'!$O$14+'21 Market Risk - Foreign Exch.'!$Q$14+'21 Market Risk - Foreign Exch.'!$S$14+'21 Market Risk - Foreign Exch.'!$U$14+'21 Market Risk - Foreign Exch.'!$W$14+'21 Market Risk - Foreign Exch.'!$Y$14+'21 Market Risk - Foreign Exch.'!$AA$14+'21 Market Risk - Foreign Exch.'!$AC$14+'21 Market Risk - Foreign Exch.'!$AE$14+'21 Market Risk - Foreign Exch.'!$AG$14+'21 Market Risk - Foreign Exch.'!$AI$14+'21 Market Risk - Foreign Exch.'!$AK$14+'21 Market Risk - Foreign Exch.'!$AM$14+'21 Market Risk - Foreign Exch.'!$AO$14='21 Market Risk - Foreign Exch.'!$E$14</t>
  </si>
  <si>
    <t>'21 Market Risk - Foreign Exch.'!$G$15+'21 Market Risk - Foreign Exch.'!$I$15+'21 Market Risk - Foreign Exch.'!$K$15+'21 Market Risk - Foreign Exch.'!$M$15+'21 Market Risk - Foreign Exch.'!$O$15+'21 Market Risk - Foreign Exch.'!$Q$15+'21 Market Risk - Foreign Exch.'!$S$15+'21 Market Risk - Foreign Exch.'!$U$15+'21 Market Risk - Foreign Exch.'!$W$15+'21 Market Risk - Foreign Exch.'!$Y$15+'21 Market Risk - Foreign Exch.'!$AA$15+'21 Market Risk - Foreign Exch.'!$AC$15+'21 Market Risk - Foreign Exch.'!$AE$15+'21 Market Risk - Foreign Exch.'!$AG$15+'21 Market Risk - Foreign Exch.'!$AI$15+'21 Market Risk - Foreign Exch.'!$AK$15+'21 Market Risk - Foreign Exch.'!$AM$15+'21 Market Risk - Foreign Exch.'!$AO$15='21 Market Risk - Foreign Exch.'!$E$15</t>
  </si>
  <si>
    <t>'21 Market Risk - Foreign Exch.'!$G$16+'21 Market Risk - Foreign Exch.'!$I$16+'21 Market Risk - Foreign Exch.'!$K$16+'21 Market Risk - Foreign Exch.'!$M$16+'21 Market Risk - Foreign Exch.'!$O$16+'21 Market Risk - Foreign Exch.'!$Q$16+'21 Market Risk - Foreign Exch.'!$S$16+'21 Market Risk - Foreign Exch.'!$U$16+'21 Market Risk - Foreign Exch.'!$W$16+'21 Market Risk - Foreign Exch.'!$Y$16+'21 Market Risk - Foreign Exch.'!$AA$16+'21 Market Risk - Foreign Exch.'!$AC$16+'21 Market Risk - Foreign Exch.'!$AE$16+'21 Market Risk - Foreign Exch.'!$AG$16+'21 Market Risk - Foreign Exch.'!$AI$16+'21 Market Risk - Foreign Exch.'!$AK$16+'21 Market Risk - Foreign Exch.'!$AM$16+'21 Market Risk - Foreign Exch.'!$AO$16='21 Market Risk - Foreign Exch.'!$E$16</t>
  </si>
  <si>
    <t>'21 Market Risk - Foreign Exch.'!$G$17+'21 Market Risk - Foreign Exch.'!$I$17+'21 Market Risk - Foreign Exch.'!$K$17+'21 Market Risk - Foreign Exch.'!$M$17+'21 Market Risk - Foreign Exch.'!$O$17+'21 Market Risk - Foreign Exch.'!$Q$17+'21 Market Risk - Foreign Exch.'!$S$17+'21 Market Risk - Foreign Exch.'!$U$17+'21 Market Risk - Foreign Exch.'!$W$17+'21 Market Risk - Foreign Exch.'!$Y$17+'21 Market Risk - Foreign Exch.'!$AA$17+'21 Market Risk - Foreign Exch.'!$AC$17+'21 Market Risk - Foreign Exch.'!$AE$17+'21 Market Risk - Foreign Exch.'!$AG$17+'21 Market Risk - Foreign Exch.'!$AI$17+'21 Market Risk - Foreign Exch.'!$AK$17+'21 Market Risk - Foreign Exch.'!$AM$17+'21 Market Risk - Foreign Exch.'!$AO$17='21 Market Risk - Foreign Exch.'!$E$17</t>
  </si>
  <si>
    <t>'21 Market Risk - Foreign Exch.'!$G$20+'21 Market Risk - Foreign Exch.'!$I$20+'21 Market Risk - Foreign Exch.'!$K$20+'21 Market Risk - Foreign Exch.'!$M$20+'21 Market Risk - Foreign Exch.'!$O$20+'21 Market Risk - Foreign Exch.'!$Q$20+'21 Market Risk - Foreign Exch.'!$S$20+'21 Market Risk - Foreign Exch.'!$U$20+'21 Market Risk - Foreign Exch.'!$W$20+'21 Market Risk - Foreign Exch.'!$Y$20+'21 Market Risk - Foreign Exch.'!$AA$20+'21 Market Risk - Foreign Exch.'!$AC$20+'21 Market Risk - Foreign Exch.'!$AE$20+'21 Market Risk - Foreign Exch.'!$AG$20+'21 Market Risk - Foreign Exch.'!$AI$20+'21 Market Risk - Foreign Exch.'!$AK$20+'21 Market Risk - Foreign Exch.'!$AM$20+'21 Market Risk - Foreign Exch.'!$AO$20='21 Market Risk - Foreign Exch.'!$E$20</t>
  </si>
  <si>
    <t>'21 Market Risk - Foreign Exch.'!$G$22+'21 Market Risk - Foreign Exch.'!$I$22+'21 Market Risk - Foreign Exch.'!$K$22+'21 Market Risk - Foreign Exch.'!$M$22+'21 Market Risk - Foreign Exch.'!$O$22+'21 Market Risk - Foreign Exch.'!$Q$22+'21 Market Risk - Foreign Exch.'!$S$22+'21 Market Risk - Foreign Exch.'!$U$22+'21 Market Risk - Foreign Exch.'!$W$22+'21 Market Risk - Foreign Exch.'!$Y$22+'21 Market Risk - Foreign Exch.'!$AA$22+'21 Market Risk - Foreign Exch.'!$AC$22+'21 Market Risk - Foreign Exch.'!$AE$22+'21 Market Risk - Foreign Exch.'!$AG$22+'21 Market Risk - Foreign Exch.'!$AI$22+'21 Market Risk - Foreign Exch.'!$AK$22+'21 Market Risk - Foreign Exch.'!$AM$22+'21 Market Risk - Foreign Exch.'!$AO$22='21 Market Risk - Foreign Exch.'!$E$22</t>
  </si>
  <si>
    <t>'21 Market Risk - Foreign Exch.'!$G$23+'21 Market Risk - Foreign Exch.'!$I$23+'21 Market Risk - Foreign Exch.'!$K$23+'21 Market Risk - Foreign Exch.'!$M$23+'21 Market Risk - Foreign Exch.'!$O$23+'21 Market Risk - Foreign Exch.'!$Q$23+'21 Market Risk - Foreign Exch.'!$S$23+'21 Market Risk - Foreign Exch.'!$U$23+'21 Market Risk - Foreign Exch.'!$W$23+'21 Market Risk - Foreign Exch.'!$Y$23+'21 Market Risk - Foreign Exch.'!$AA$23+'21 Market Risk - Foreign Exch.'!$AC$23+'21 Market Risk - Foreign Exch.'!$AE$23+'21 Market Risk - Foreign Exch.'!$AG$23+'21 Market Risk - Foreign Exch.'!$AI$23+'21 Market Risk - Foreign Exch.'!$AK$23+'21 Market Risk - Foreign Exch.'!$AM$23+'21 Market Risk - Foreign Exch.'!$AO$23='21 Market Risk - Foreign Exch.'!$E$23</t>
  </si>
  <si>
    <t>'21 Market Risk - Foreign Exch.'!$G$25+'21 Market Risk - Foreign Exch.'!$I$25+'21 Market Risk - Foreign Exch.'!$K$25+'21 Market Risk - Foreign Exch.'!$M$25+'21 Market Risk - Foreign Exch.'!$O$25+'21 Market Risk - Foreign Exch.'!$Q$25+'21 Market Risk - Foreign Exch.'!$S$25+'21 Market Risk - Foreign Exch.'!$U$25+'21 Market Risk - Foreign Exch.'!$W$25+'21 Market Risk - Foreign Exch.'!$Y$25+'21 Market Risk - Foreign Exch.'!$AA$25+'21 Market Risk - Foreign Exch.'!$AC$25+'21 Market Risk - Foreign Exch.'!$AE$25+'21 Market Risk - Foreign Exch.'!$AG$25+'21 Market Risk - Foreign Exch.'!$AI$25+'21 Market Risk - Foreign Exch.'!$AK$25+'21 Market Risk - Foreign Exch.'!$AM$25+'21 Market Risk - Foreign Exch.'!$AO$25='21 Market Risk - Foreign Exch.'!$E$25</t>
  </si>
  <si>
    <t>'21 Market Risk - Foreign Exch.'!$G$26+'21 Market Risk - Foreign Exch.'!$I$26+'21 Market Risk - Foreign Exch.'!$K$26+'21 Market Risk - Foreign Exch.'!$M$26+'21 Market Risk - Foreign Exch.'!$O$26+'21 Market Risk - Foreign Exch.'!$Q$26+'21 Market Risk - Foreign Exch.'!$S$26+'21 Market Risk - Foreign Exch.'!$U$26+'21 Market Risk - Foreign Exch.'!$W$26+'21 Market Risk - Foreign Exch.'!$Y$26+'21 Market Risk - Foreign Exch.'!$AA$26+'21 Market Risk - Foreign Exch.'!$AC$26+'21 Market Risk - Foreign Exch.'!$AE$26+'21 Market Risk - Foreign Exch.'!$AG$26+'21 Market Risk - Foreign Exch.'!$AI$26+'21 Market Risk - Foreign Exch.'!$AK$26+'21 Market Risk - Foreign Exch.'!$AM$26+'21 Market Risk - Foreign Exch.'!$AO$26='21 Market Risk - Foreign Exch.'!$E$26</t>
  </si>
  <si>
    <t>'21 Market Risk - Foreign Exch.'!$G$27+'21 Market Risk - Foreign Exch.'!$I$27+'21 Market Risk - Foreign Exch.'!$K$27+'21 Market Risk - Foreign Exch.'!$M$27+'21 Market Risk - Foreign Exch.'!$O$27+'21 Market Risk - Foreign Exch.'!$Q$27+'21 Market Risk - Foreign Exch.'!$S$27+'21 Market Risk - Foreign Exch.'!$U$27+'21 Market Risk - Foreign Exch.'!$W$27+'21 Market Risk - Foreign Exch.'!$Y$27+'21 Market Risk - Foreign Exch.'!$AA$27+'21 Market Risk - Foreign Exch.'!$AC$27+'21 Market Risk - Foreign Exch.'!$AE$27+'21 Market Risk - Foreign Exch.'!$AG$27+'21 Market Risk - Foreign Exch.'!$AI$27+'21 Market Risk - Foreign Exch.'!$AK$27+'21 Market Risk - Foreign Exch.'!$AM$27+'21 Market Risk - Foreign Exch.'!$AO$27='21 Market Risk - Foreign Exch.'!$E$27</t>
  </si>
  <si>
    <t>'21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t>
  </si>
  <si>
    <t>'21 Market Risk - Foreign Exch.'!$G$30+'21 Market Risk - Foreign Exch.'!$I$30+'21 Market Risk - Foreign Exch.'!$K$30+'21 Market Risk - Foreign Exch.'!$M$30+'21 Market Risk - Foreign Exch.'!$O$30+'21 Market Risk - Foreign Exch.'!$Q$30+'21 Market Risk - Foreign Exch.'!$S$30+'21 Market Risk - Foreign Exch.'!$U$30+'21 Market Risk - Foreign Exch.'!$W$30+'21 Market Risk - Foreign Exch.'!$Y$30+'21 Market Risk - Foreign Exch.'!$AA$30+'21 Market Risk - Foreign Exch.'!$AC$30+'21 Market Risk - Foreign Exch.'!$AE$30+'21 Market Risk - Foreign Exch.'!$AG$30+'21 Market Risk - Foreign Exch.'!$AI$30+'21 Market Risk - Foreign Exch.'!$AK$30+'21 Market Risk - Foreign Exch.'!$AM$30+'21 Market Risk - Foreign Exch.'!$AO$30='21 Market Risk - Foreign Exch.'!$E$30</t>
  </si>
  <si>
    <t>'21 Market Risk - Foreign Exch.'!$G$31+'21 Market Risk - Foreign Exch.'!$I$31+'21 Market Risk - Foreign Exch.'!$K$31+'21 Market Risk - Foreign Exch.'!$M$31+'21 Market Risk - Foreign Exch.'!$O$31+'21 Market Risk - Foreign Exch.'!$Q$31+'21 Market Risk - Foreign Exch.'!$S$31+'21 Market Risk - Foreign Exch.'!$U$31+'21 Market Risk - Foreign Exch.'!$W$31+'21 Market Risk - Foreign Exch.'!$Y$31+'21 Market Risk - Foreign Exch.'!$AA$31+'21 Market Risk - Foreign Exch.'!$AC$31+'21 Market Risk - Foreign Exch.'!$AE$31+'21 Market Risk - Foreign Exch.'!$AG$31+'21 Market Risk - Foreign Exch.'!$AI$31+'21 Market Risk - Foreign Exch.'!$AK$31+'21 Market Risk - Foreign Exch.'!$AM$31+'21 Market Risk - Foreign Exch.'!$AO$31='21 Market Risk - Foreign Exch.'!$E$31</t>
  </si>
  <si>
    <t>'21 Market Risk - Foreign Exch.'!$G$32+'21 Market Risk - Foreign Exch.'!$I$32+'21 Market Risk - Foreign Exch.'!$K$32+'21 Market Risk - Foreign Exch.'!$M$32+'21 Market Risk - Foreign Exch.'!$O$32+'21 Market Risk - Foreign Exch.'!$Q$32+'21 Market Risk - Foreign Exch.'!$S$32+'21 Market Risk - Foreign Exch.'!$U$32+'21 Market Risk - Foreign Exch.'!$W$32+'21 Market Risk - Foreign Exch.'!$Y$32+'21 Market Risk - Foreign Exch.'!$AA$32+'21 Market Risk - Foreign Exch.'!$AC$32+'21 Market Risk - Foreign Exch.'!$AE$32+'21 Market Risk - Foreign Exch.'!$AG$32+'21 Market Risk - Foreign Exch.'!$AI$32+'21 Market Risk - Foreign Exch.'!$AK$32+'21 Market Risk - Foreign Exch.'!$AM$32+'21 Market Risk - Foreign Exch.'!$AO$32='21 Market Risk - Foreign Exch.'!$E$32</t>
  </si>
  <si>
    <t>'21 Market Risk - Foreign Exch.'!$G$33+'21 Market Risk - Foreign Exch.'!$I$33+'21 Market Risk - Foreign Exch.'!$K$33+'21 Market Risk - Foreign Exch.'!$M$33+'21 Market Risk - Foreign Exch.'!$O$33+'21 Market Risk - Foreign Exch.'!$Q$33+'21 Market Risk - Foreign Exch.'!$S$33+'21 Market Risk - Foreign Exch.'!$U$33+'21 Market Risk - Foreign Exch.'!$W$33+'21 Market Risk - Foreign Exch.'!$Y$33+'21 Market Risk - Foreign Exch.'!$AA$33+'21 Market Risk - Foreign Exch.'!$AC$33+'21 Market Risk - Foreign Exch.'!$AE$33+'21 Market Risk - Foreign Exch.'!$AG$33+'21 Market Risk - Foreign Exch.'!$AI$33+'21 Market Risk - Foreign Exch.'!$AK$33+'21 Market Risk - Foreign Exch.'!$AM$33+'21 Market Risk - Foreign Exch.'!$AO$33='21 Market Risk - Foreign Exch.'!$E$33</t>
  </si>
  <si>
    <t>'21 Market Risk - Foreign Exch.'!$G$34+'21 Market Risk - Foreign Exch.'!$I$34+'21 Market Risk - Foreign Exch.'!$K$34+'21 Market Risk - Foreign Exch.'!$M$34+'21 Market Risk - Foreign Exch.'!$O$34+'21 Market Risk - Foreign Exch.'!$Q$34+'21 Market Risk - Foreign Exch.'!$S$34+'21 Market Risk - Foreign Exch.'!$U$34+'21 Market Risk - Foreign Exch.'!$W$34+'21 Market Risk - Foreign Exch.'!$Y$34+'21 Market Risk - Foreign Exch.'!$AA$34+'21 Market Risk - Foreign Exch.'!$AC$34+'21 Market Risk - Foreign Exch.'!$AE$34+'21 Market Risk - Foreign Exch.'!$AG$34+'21 Market Risk - Foreign Exch.'!$AI$34+'21 Market Risk - Foreign Exch.'!$AK$34+'21 Market Risk - Foreign Exch.'!$AM$34+'21 Market Risk - Foreign Exch.'!$AO$34='21 Market Risk - Foreign Exch.'!$E$34</t>
  </si>
  <si>
    <t>'21 Market Risk - Foreign Exch.'!$G$35+'21 Market Risk - Foreign Exch.'!$I$35+'21 Market Risk - Foreign Exch.'!$K$35+'21 Market Risk - Foreign Exch.'!$M$35+'21 Market Risk - Foreign Exch.'!$O$35+'21 Market Risk - Foreign Exch.'!$Q$35+'21 Market Risk - Foreign Exch.'!$S$35+'21 Market Risk - Foreign Exch.'!$U$35+'21 Market Risk - Foreign Exch.'!$W$35+'21 Market Risk - Foreign Exch.'!$Y$35+'21 Market Risk - Foreign Exch.'!$AA$35+'21 Market Risk - Foreign Exch.'!$AC$35+'21 Market Risk - Foreign Exch.'!$AE$35+'21 Market Risk - Foreign Exch.'!$AG$35+'21 Market Risk - Foreign Exch.'!$AI$35+'21 Market Risk - Foreign Exch.'!$AK$35+'21 Market Risk - Foreign Exch.'!$AM$35+'21 Market Risk - Foreign Exch.'!$AO$35='21 Market Risk - Foreign Exch.'!$E$35</t>
  </si>
  <si>
    <t>'21 Market Risk - Foreign Exch.'!$G$36+'21 Market Risk - Foreign Exch.'!$I$36+'21 Market Risk - Foreign Exch.'!$K$36+'21 Market Risk - Foreign Exch.'!$M$36+'21 Market Risk - Foreign Exch.'!$O$36+'21 Market Risk - Foreign Exch.'!$Q$36+'21 Market Risk - Foreign Exch.'!$S$36+'21 Market Risk - Foreign Exch.'!$U$36+'21 Market Risk - Foreign Exch.'!$W$36+'21 Market Risk - Foreign Exch.'!$Y$36+'21 Market Risk - Foreign Exch.'!$AA$36+'21 Market Risk - Foreign Exch.'!$AC$36+'21 Market Risk - Foreign Exch.'!$AE$36+'21 Market Risk - Foreign Exch.'!$AG$36+'21 Market Risk - Foreign Exch.'!$AI$36+'21 Market Risk - Foreign Exch.'!$AK$36+'21 Market Risk - Foreign Exch.'!$AM$36+'21 Market Risk - Foreign Exch.'!$AO$36='21 Market Risk - Foreign Exch.'!$E$36</t>
  </si>
  <si>
    <t>'21 Market Risk - Foreign Exch.'!$E$12+'21 Market Risk - Foreign Exch.'!$E$17+'21 Market Risk - Foreign Exch.'!$E$18+'21 Market Risk - Foreign Exch.'!$E$27+'21 Market Risk - Foreign Exch.'!$E$28+'21 Market Risk - Foreign Exch.'!$E$34+'21 Market Risk - Foreign Exch.'!$E$35+'21 Market Risk - Foreign Exch.'!$E$36='21 Market Risk - Foreign Exch.'!$E$37</t>
  </si>
  <si>
    <t>'21 Market Risk - Foreign Exch.'!$G$12+'21 Market Risk - Foreign Exch.'!$G$17+'21 Market Risk - Foreign Exch.'!$G$18+'21 Market Risk - Foreign Exch.'!$G$27+'21 Market Risk - Foreign Exch.'!$G$28+'21 Market Risk - Foreign Exch.'!$G$34+'21 Market Risk - Foreign Exch.'!$G$35+'21 Market Risk - Foreign Exch.'!$G$36='21 Market Risk - Foreign Exch.'!$G$37</t>
  </si>
  <si>
    <t>'21 Market Risk - Foreign Exch.'!$I$12+'21 Market Risk - Foreign Exch.'!$I$17+'21 Market Risk - Foreign Exch.'!$I$18+'21 Market Risk - Foreign Exch.'!$I$27+'21 Market Risk - Foreign Exch.'!$I$28+'21 Market Risk - Foreign Exch.'!$I$34+'21 Market Risk - Foreign Exch.'!$I$35+'21 Market Risk - Foreign Exch.'!$I$36='21 Market Risk - Foreign Exch.'!$I$37</t>
  </si>
  <si>
    <t>'21 Market Risk - Foreign Exch.'!$K$12+'21 Market Risk - Foreign Exch.'!$K$17+'21 Market Risk - Foreign Exch.'!$K$18+'21 Market Risk - Foreign Exch.'!$K$27+'21 Market Risk - Foreign Exch.'!$K$28+'21 Market Risk - Foreign Exch.'!$K$34+'21 Market Risk - Foreign Exch.'!$K$35+'21 Market Risk - Foreign Exch.'!$K$36='21 Market Risk - Foreign Exch.'!$K$37</t>
  </si>
  <si>
    <t>'21 Market Risk - Foreign Exch.'!$M$12+'21 Market Risk - Foreign Exch.'!$M$17+'21 Market Risk - Foreign Exch.'!$M$18+'21 Market Risk - Foreign Exch.'!$M$27+'21 Market Risk - Foreign Exch.'!$M$28+'21 Market Risk - Foreign Exch.'!$M$34+'21 Market Risk - Foreign Exch.'!$M$35+'21 Market Risk - Foreign Exch.'!$M$36='21 Market Risk - Foreign Exch.'!$M$37</t>
  </si>
  <si>
    <t>'21 Market Risk - Foreign Exch.'!$O$12+'21 Market Risk - Foreign Exch.'!$O$17+'21 Market Risk - Foreign Exch.'!$O$18+'21 Market Risk - Foreign Exch.'!$O$27+'21 Market Risk - Foreign Exch.'!$O$28+'21 Market Risk - Foreign Exch.'!$O$34+'21 Market Risk - Foreign Exch.'!$O$35+'21 Market Risk - Foreign Exch.'!$O$36='21 Market Risk - Foreign Exch.'!$O$37</t>
  </si>
  <si>
    <t>'21 Market Risk - Foreign Exch.'!$Q$12+'21 Market Risk - Foreign Exch.'!$Q$17+'21 Market Risk - Foreign Exch.'!$Q$18+'21 Market Risk - Foreign Exch.'!$Q$27+'21 Market Risk - Foreign Exch.'!$Q$28+'21 Market Risk - Foreign Exch.'!$Q$34+'21 Market Risk - Foreign Exch.'!$Q$35+'21 Market Risk - Foreign Exch.'!$Q$36='21 Market Risk - Foreign Exch.'!$Q$37</t>
  </si>
  <si>
    <t>'21 Market Risk - Foreign Exch.'!$S$12+'21 Market Risk - Foreign Exch.'!$S$17+'21 Market Risk - Foreign Exch.'!$S$18+'21 Market Risk - Foreign Exch.'!$S$27+'21 Market Risk - Foreign Exch.'!$S$28+'21 Market Risk - Foreign Exch.'!$S$34+'21 Market Risk - Foreign Exch.'!$S$35+'21 Market Risk - Foreign Exch.'!$S$36='21 Market Risk - Foreign Exch.'!$S$37</t>
  </si>
  <si>
    <t>'21 Market Risk - Foreign Exch.'!$U$12+'21 Market Risk - Foreign Exch.'!$U$17+'21 Market Risk - Foreign Exch.'!$U$18+'21 Market Risk - Foreign Exch.'!$U$27+'21 Market Risk - Foreign Exch.'!$U$28+'21 Market Risk - Foreign Exch.'!$U$34+'21 Market Risk - Foreign Exch.'!$U$35+'21 Market Risk - Foreign Exch.'!$U$36='21 Market Risk - Foreign Exch.'!$U$37</t>
  </si>
  <si>
    <t>'21 Market Risk - Foreign Exch.'!$W$12+'21 Market Risk - Foreign Exch.'!$W$17+'21 Market Risk - Foreign Exch.'!$W$18+'21 Market Risk - Foreign Exch.'!$W$27+'21 Market Risk - Foreign Exch.'!$W$28+'21 Market Risk - Foreign Exch.'!$W$34+'21 Market Risk - Foreign Exch.'!$W$35+'21 Market Risk - Foreign Exch.'!$W$36='21 Market Risk - Foreign Exch.'!$W$37</t>
  </si>
  <si>
    <t>'21 Market Risk - Foreign Exch.'!$Y$12+'21 Market Risk - Foreign Exch.'!$Y$17+'21 Market Risk - Foreign Exch.'!$Y$18+'21 Market Risk - Foreign Exch.'!$Y$27+'21 Market Risk - Foreign Exch.'!$Y$28+'21 Market Risk - Foreign Exch.'!$Y$34+'21 Market Risk - Foreign Exch.'!$Y$35+'21 Market Risk - Foreign Exch.'!$Y$36='21 Market Risk - Foreign Exch.'!$Y$37</t>
  </si>
  <si>
    <t>'21 Market Risk - Foreign Exch.'!$AA$12+'21 Market Risk - Foreign Exch.'!$AA$17+'21 Market Risk - Foreign Exch.'!$AA$18+'21 Market Risk - Foreign Exch.'!$AA$27+'21 Market Risk - Foreign Exch.'!$AA$28+'21 Market Risk - Foreign Exch.'!$AA$34+'21 Market Risk - Foreign Exch.'!$AA$35+'21 Market Risk - Foreign Exch.'!$AA$36='21 Market Risk - Foreign Exch.'!$AA$37</t>
  </si>
  <si>
    <t>'21 Market Risk - Foreign Exch.'!$AC$12+'21 Market Risk - Foreign Exch.'!$AC$17+'21 Market Risk - Foreign Exch.'!$AC$18+'21 Market Risk - Foreign Exch.'!$AC$27+'21 Market Risk - Foreign Exch.'!$AC$28+'21 Market Risk - Foreign Exch.'!$AC$34+'21 Market Risk - Foreign Exch.'!$AC$35+'21 Market Risk - Foreign Exch.'!$AC$36='21 Market Risk - Foreign Exch.'!$AC$37</t>
  </si>
  <si>
    <t>'21 Market Risk - Foreign Exch.'!$AE$12+'21 Market Risk - Foreign Exch.'!$AE$17+'21 Market Risk - Foreign Exch.'!$AE$18+'21 Market Risk - Foreign Exch.'!$AE$27+'21 Market Risk - Foreign Exch.'!$AE$28+'21 Market Risk - Foreign Exch.'!$AE$34+'21 Market Risk - Foreign Exch.'!$AE$35+'21 Market Risk - Foreign Exch.'!$AE$36='21 Market Risk - Foreign Exch.'!$AE$37</t>
  </si>
  <si>
    <t>'21 Market Risk - Foreign Exch.'!$AG$12+'21 Market Risk - Foreign Exch.'!$AG$17+'21 Market Risk - Foreign Exch.'!$AG$18+'21 Market Risk - Foreign Exch.'!$AG$27+'21 Market Risk - Foreign Exch.'!$AG$28+'21 Market Risk - Foreign Exch.'!$AG$34+'21 Market Risk - Foreign Exch.'!$AG$35+'21 Market Risk - Foreign Exch.'!$AG$36='21 Market Risk - Foreign Exch.'!$AG$37</t>
  </si>
  <si>
    <t>'21 Market Risk - Foreign Exch.'!$AI$12+'21 Market Risk - Foreign Exch.'!$AI$17+'21 Market Risk - Foreign Exch.'!$AI$18+'21 Market Risk - Foreign Exch.'!$AI$27+'21 Market Risk - Foreign Exch.'!$AI$28+'21 Market Risk - Foreign Exch.'!$AI$34+'21 Market Risk - Foreign Exch.'!$AI$35+'21 Market Risk - Foreign Exch.'!$AI$36='21 Market Risk - Foreign Exch.'!$AI$37</t>
  </si>
  <si>
    <t>'21 Market Risk - Foreign Exch.'!$AK$12+'21 Market Risk - Foreign Exch.'!$AK$17+'21 Market Risk - Foreign Exch.'!$AK$18+'21 Market Risk - Foreign Exch.'!$AK$27+'21 Market Risk - Foreign Exch.'!$AK$28+'21 Market Risk - Foreign Exch.'!$AK$34+'21 Market Risk - Foreign Exch.'!$AK$35+'21 Market Risk - Foreign Exch.'!$AK$36='21 Market Risk - Foreign Exch.'!$AK$37</t>
  </si>
  <si>
    <t>'21 Market Risk - Foreign Exch.'!$AM$12+'21 Market Risk - Foreign Exch.'!$AM$17+'21 Market Risk - Foreign Exch.'!$AM$18+'21 Market Risk - Foreign Exch.'!$AM$27+'21 Market Risk - Foreign Exch.'!$AM$28+'21 Market Risk - Foreign Exch.'!$AM$34+'21 Market Risk - Foreign Exch.'!$AM$35+'21 Market Risk - Foreign Exch.'!$AM$36='21 Market Risk - Foreign Exch.'!$AM$37</t>
  </si>
  <si>
    <t>'21 Market Risk - Foreign Exch.'!$AO$12+'21 Market Risk - Foreign Exch.'!$AO$17+'21 Market Risk - Foreign Exch.'!$AO$18+'21 Market Risk - Foreign Exch.'!$AO$27+'21 Market Risk - Foreign Exch.'!$AO$28+'21 Market Risk - Foreign Exch.'!$AO$34+'21 Market Risk - Foreign Exch.'!$AO$35+'21 Market Risk - Foreign Exch.'!$AO$36='21 Market Risk - Foreign Exch.'!$AO$37</t>
  </si>
  <si>
    <t>'21 Market Risk - Foreign Exch.'!$G$40+'21 Market Risk - Foreign Exch.'!$I$40+'21 Market Risk - Foreign Exch.'!$K$40+'21 Market Risk - Foreign Exch.'!$M$40+'21 Market Risk - Foreign Exch.'!$O$40+'21 Market Risk - Foreign Exch.'!$Q$40+'21 Market Risk - Foreign Exch.'!$S$40+'21 Market Risk - Foreign Exch.'!$U$40+'21 Market Risk - Foreign Exch.'!$W$40+'21 Market Risk - Foreign Exch.'!$Y$40+'21 Market Risk - Foreign Exch.'!$AA$40+'21 Market Risk - Foreign Exch.'!$AC$40+'21 Market Risk - Foreign Exch.'!$AE$40+'21 Market Risk - Foreign Exch.'!$AG$40+'21 Market Risk - Foreign Exch.'!$AI$40+'21 Market Risk - Foreign Exch.'!$AK$40+'21 Market Risk - Foreign Exch.'!$AM$40+'21 Market Risk - Foreign Exch.'!$AO$40='21 Market Risk - Foreign Exch.'!$E$40</t>
  </si>
  <si>
    <t>'21 Market Risk - Foreign Exch.'!$G$41+'21 Market Risk - Foreign Exch.'!$I$41+'21 Market Risk - Foreign Exch.'!$K$41+'21 Market Risk - Foreign Exch.'!$M$41+'21 Market Risk - Foreign Exch.'!$O$41+'21 Market Risk - Foreign Exch.'!$Q$41+'21 Market Risk - Foreign Exch.'!$S$41+'21 Market Risk - Foreign Exch.'!$U$41+'21 Market Risk - Foreign Exch.'!$W$41+'21 Market Risk - Foreign Exch.'!$Y$41+'21 Market Risk - Foreign Exch.'!$AA$41+'21 Market Risk - Foreign Exch.'!$AC$41+'21 Market Risk - Foreign Exch.'!$AE$41+'21 Market Risk - Foreign Exch.'!$AG$41+'21 Market Risk - Foreign Exch.'!$AI$41+'21 Market Risk - Foreign Exch.'!$AK$41+'21 Market Risk - Foreign Exch.'!$AM$41+'21 Market Risk - Foreign Exch.'!$AO$41='21 Market Risk - Foreign Exch.'!$E$41</t>
  </si>
  <si>
    <t>'21 Market Risk - Foreign Exch.'!$G$42+'21 Market Risk - Foreign Exch.'!$I$42+'21 Market Risk - Foreign Exch.'!$K$42+'21 Market Risk - Foreign Exch.'!$M$42+'21 Market Risk - Foreign Exch.'!$O$42+'21 Market Risk - Foreign Exch.'!$Q$42+'21 Market Risk - Foreign Exch.'!$S$42+'21 Market Risk - Foreign Exch.'!$U$42+'21 Market Risk - Foreign Exch.'!$W$42+'21 Market Risk - Foreign Exch.'!$Y$42+'21 Market Risk - Foreign Exch.'!$AA$42+'21 Market Risk - Foreign Exch.'!$AC$42+'21 Market Risk - Foreign Exch.'!$AE$42+'21 Market Risk - Foreign Exch.'!$AG$42+'21 Market Risk - Foreign Exch.'!$AI$42+'21 Market Risk - Foreign Exch.'!$AK$42+'21 Market Risk - Foreign Exch.'!$AM$42+'21 Market Risk - Foreign Exch.'!$AO$42='21 Market Risk - Foreign Exch.'!$E$42</t>
  </si>
  <si>
    <t>'21 Market Risk - Foreign Exch.'!$G$48+'21 Market Risk - Foreign Exch.'!$I$48+'21 Market Risk - Foreign Exch.'!$K$48+'21 Market Risk - Foreign Exch.'!$M$48+'21 Market Risk - Foreign Exch.'!$O$48+'21 Market Risk - Foreign Exch.'!$Q$48+'21 Market Risk - Foreign Exch.'!$S$48+'21 Market Risk - Foreign Exch.'!$U$48+'21 Market Risk - Foreign Exch.'!$W$48+'21 Market Risk - Foreign Exch.'!$Y$48+'21 Market Risk - Foreign Exch.'!$AA$48+'21 Market Risk - Foreign Exch.'!$AC$48+'21 Market Risk - Foreign Exch.'!$AE$48+'21 Market Risk - Foreign Exch.'!$AG$48+'21 Market Risk - Foreign Exch.'!$AI$48+'21 Market Risk - Foreign Exch.'!$AK$48+'21 Market Risk - Foreign Exch.'!$AM$48+'21 Market Risk - Foreign Exch.'!$AO$48='21 Market Risk - Foreign Exch.'!$E$48</t>
  </si>
  <si>
    <t>'21 Market Risk - Foreign Exch.'!$G$49+'21 Market Risk - Foreign Exch.'!$I$49+'21 Market Risk - Foreign Exch.'!$K$49+'21 Market Risk - Foreign Exch.'!$M$49+'21 Market Risk - Foreign Exch.'!$O$49+'21 Market Risk - Foreign Exch.'!$Q$49+'21 Market Risk - Foreign Exch.'!$S$49+'21 Market Risk - Foreign Exch.'!$U$49+'21 Market Risk - Foreign Exch.'!$W$49+'21 Market Risk - Foreign Exch.'!$Y$49+'21 Market Risk - Foreign Exch.'!$AA$49+'21 Market Risk - Foreign Exch.'!$AC$49+'21 Market Risk - Foreign Exch.'!$AE$49+'21 Market Risk - Foreign Exch.'!$AG$49+'21 Market Risk - Foreign Exch.'!$AI$49+'21 Market Risk - Foreign Exch.'!$AK$49+'21 Market Risk - Foreign Exch.'!$AM$49+'21 Market Risk - Foreign Exch.'!$AO$49='21 Market Risk - Foreign Exch.'!$E$49</t>
  </si>
  <si>
    <t>'21 Market Risk - Foreign Exch.'!$G$50+'21 Market Risk - Foreign Exch.'!$I$50+'21 Market Risk - Foreign Exch.'!$K$50+'21 Market Risk - Foreign Exch.'!$M$50+'21 Market Risk - Foreign Exch.'!$O$50+'21 Market Risk - Foreign Exch.'!$Q$50+'21 Market Risk - Foreign Exch.'!$S$50+'21 Market Risk - Foreign Exch.'!$U$50+'21 Market Risk - Foreign Exch.'!$W$50+'21 Market Risk - Foreign Exch.'!$Y$50+'21 Market Risk - Foreign Exch.'!$AA$50+'21 Market Risk - Foreign Exch.'!$AC$50+'21 Market Risk - Foreign Exch.'!$AE$50+'21 Market Risk - Foreign Exch.'!$AG$50+'21 Market Risk - Foreign Exch.'!$AI$50+'21 Market Risk - Foreign Exch.'!$AK$50+'21 Market Risk - Foreign Exch.'!$AM$50+'21 Market Risk - Foreign Exch.'!$AO$50='21 Market Risk - Foreign Exch.'!$E$50</t>
  </si>
  <si>
    <t>'21 Market Risk - Foreign Exch.'!$G$53+'21 Market Risk - Foreign Exch.'!$I$53+'21 Market Risk - Foreign Exch.'!$K$53+'21 Market Risk - Foreign Exch.'!$M$53+'21 Market Risk - Foreign Exch.'!$O$53+'21 Market Risk - Foreign Exch.'!$Q$53+'21 Market Risk - Foreign Exch.'!$S$53+'21 Market Risk - Foreign Exch.'!$U$53+'21 Market Risk - Foreign Exch.'!$W$53+'21 Market Risk - Foreign Exch.'!$Y$53+'21 Market Risk - Foreign Exch.'!$AA$53+'21 Market Risk - Foreign Exch.'!$AC$53+'21 Market Risk - Foreign Exch.'!$AE$53+'21 Market Risk - Foreign Exch.'!$AG$53+'21 Market Risk - Foreign Exch.'!$AI$53+'21 Market Risk - Foreign Exch.'!$AK$53+'21 Market Risk - Foreign Exch.'!$AM$53+'21 Market Risk - Foreign Exch.'!$AO$53='21 Market Risk - Foreign Exch.'!$E$53</t>
  </si>
  <si>
    <t>'21 Market Risk - Foreign Exch.'!$G$54+'21 Market Risk - Foreign Exch.'!$I$54+'21 Market Risk - Foreign Exch.'!$K$54+'21 Market Risk - Foreign Exch.'!$M$54+'21 Market Risk - Foreign Exch.'!$O$54+'21 Market Risk - Foreign Exch.'!$Q$54+'21 Market Risk - Foreign Exch.'!$S$54+'21 Market Risk - Foreign Exch.'!$U$54+'21 Market Risk - Foreign Exch.'!$W$54+'21 Market Risk - Foreign Exch.'!$Y$54+'21 Market Risk - Foreign Exch.'!$AA$54+'21 Market Risk - Foreign Exch.'!$AC$54+'21 Market Risk - Foreign Exch.'!$AE$54+'21 Market Risk - Foreign Exch.'!$AG$54+'21 Market Risk - Foreign Exch.'!$AI$54+'21 Market Risk - Foreign Exch.'!$AK$54+'21 Market Risk - Foreign Exch.'!$AM$54+'21 Market Risk - Foreign Exch.'!$AO$54='21 Market Risk - Foreign Exch.'!$E$54</t>
  </si>
  <si>
    <t>'21 Market Risk - Foreign Exch.'!$G$55+'21 Market Risk - Foreign Exch.'!$I$55+'21 Market Risk - Foreign Exch.'!$K$55+'21 Market Risk - Foreign Exch.'!$M$55+'21 Market Risk - Foreign Exch.'!$O$55+'21 Market Risk - Foreign Exch.'!$Q$55+'21 Market Risk - Foreign Exch.'!$S$55+'21 Market Risk - Foreign Exch.'!$U$55+'21 Market Risk - Foreign Exch.'!$W$55+'21 Market Risk - Foreign Exch.'!$Y$55+'21 Market Risk - Foreign Exch.'!$AA$55+'21 Market Risk - Foreign Exch.'!$AC$55+'21 Market Risk - Foreign Exch.'!$AE$55+'21 Market Risk - Foreign Exch.'!$AG$55+'21 Market Risk - Foreign Exch.'!$AI$55+'21 Market Risk - Foreign Exch.'!$AK$55+'21 Market Risk - Foreign Exch.'!$AM$55+'21 Market Risk - Foreign Exch.'!$AO$55='21 Market Risk - Foreign Exch.'!$E$55</t>
  </si>
  <si>
    <t>'21 Market Risk - Foreign Exch.'!$G$58+'21 Market Risk - Foreign Exch.'!$I$58+'21 Market Risk - Foreign Exch.'!$K$58+'21 Market Risk - Foreign Exch.'!$M$58+'21 Market Risk - Foreign Exch.'!$O$58+'21 Market Risk - Foreign Exch.'!$Q$58+'21 Market Risk - Foreign Exch.'!$S$58+'21 Market Risk - Foreign Exch.'!$U$58+'21 Market Risk - Foreign Exch.'!$W$58+'21 Market Risk - Foreign Exch.'!$Y$58+'21 Market Risk - Foreign Exch.'!$AA$58+'21 Market Risk - Foreign Exch.'!$AC$58+'21 Market Risk - Foreign Exch.'!$AE$58+'21 Market Risk - Foreign Exch.'!$AG$58+'21 Market Risk - Foreign Exch.'!$AI$58+'21 Market Risk - Foreign Exch.'!$AK$58+'21 Market Risk - Foreign Exch.'!$AM$58+'21 Market Risk - Foreign Exch.'!$AO$58='21 Market Risk - Foreign Exch.'!$E$58</t>
  </si>
  <si>
    <t>'21 Market Risk - Foreign Exch.'!$G$59+'21 Market Risk - Foreign Exch.'!$I$59+'21 Market Risk - Foreign Exch.'!$K$59+'21 Market Risk - Foreign Exch.'!$M$59+'21 Market Risk - Foreign Exch.'!$O$59+'21 Market Risk - Foreign Exch.'!$Q$59+'21 Market Risk - Foreign Exch.'!$S$59+'21 Market Risk - Foreign Exch.'!$U$59+'21 Market Risk - Foreign Exch.'!$W$59+'21 Market Risk - Foreign Exch.'!$Y$59+'21 Market Risk - Foreign Exch.'!$AA$59+'21 Market Risk - Foreign Exch.'!$AC$59+'21 Market Risk - Foreign Exch.'!$AE$59+'21 Market Risk - Foreign Exch.'!$AG$59+'21 Market Risk - Foreign Exch.'!$AI$59+'21 Market Risk - Foreign Exch.'!$AK$59+'21 Market Risk - Foreign Exch.'!$AM$59+'21 Market Risk - Foreign Exch.'!$AO$59='21 Market Risk - Foreign Exch.'!$E$59</t>
  </si>
  <si>
    <t>'21 Market Risk - Foreign Exch.'!$G$60+'21 Market Risk - Foreign Exch.'!$I$60+'21 Market Risk - Foreign Exch.'!$K$60+'21 Market Risk - Foreign Exch.'!$M$60+'21 Market Risk - Foreign Exch.'!$O$60+'21 Market Risk - Foreign Exch.'!$Q$60+'21 Market Risk - Foreign Exch.'!$S$60+'21 Market Risk - Foreign Exch.'!$U$60+'21 Market Risk - Foreign Exch.'!$W$60+'21 Market Risk - Foreign Exch.'!$Y$60+'21 Market Risk - Foreign Exch.'!$AA$60+'21 Market Risk - Foreign Exch.'!$AC$60+'21 Market Risk - Foreign Exch.'!$AE$60+'21 Market Risk - Foreign Exch.'!$AG$60+'21 Market Risk - Foreign Exch.'!$AI$60+'21 Market Risk - Foreign Exch.'!$AK$60+'21 Market Risk - Foreign Exch.'!$AM$60+'21 Market Risk - Foreign Exch.'!$AO$60='21 Market Risk - Foreign Exch.'!$E$60</t>
  </si>
  <si>
    <t>'21 Market Risk - Foreign Exch.'!$G$61+'21 Market Risk - Foreign Exch.'!$I$61+'21 Market Risk - Foreign Exch.'!$K$61+'21 Market Risk - Foreign Exch.'!$M$61+'21 Market Risk - Foreign Exch.'!$O$61+'21 Market Risk - Foreign Exch.'!$Q$61+'21 Market Risk - Foreign Exch.'!$S$61+'21 Market Risk - Foreign Exch.'!$U$61+'21 Market Risk - Foreign Exch.'!$W$61+'21 Market Risk - Foreign Exch.'!$Y$61+'21 Market Risk - Foreign Exch.'!$AA$61+'21 Market Risk - Foreign Exch.'!$AC$61+'21 Market Risk - Foreign Exch.'!$AE$61+'21 Market Risk - Foreign Exch.'!$AG$61+'21 Market Risk - Foreign Exch.'!$AI$61+'21 Market Risk - Foreign Exch.'!$AK$61+'21 Market Risk - Foreign Exch.'!$AM$61+'21 Market Risk - Foreign Exch.'!$AO$61='21 Market Risk - Foreign Exch.'!$E$61</t>
  </si>
  <si>
    <t>'21 Market Risk - Foreign Exch.'!$G$64+'21 Market Risk - Foreign Exch.'!$I$64+'21 Market Risk - Foreign Exch.'!$K$64+'21 Market Risk - Foreign Exch.'!$M$64+'21 Market Risk - Foreign Exch.'!$O$64+'21 Market Risk - Foreign Exch.'!$Q$64+'21 Market Risk - Foreign Exch.'!$S$64+'21 Market Risk - Foreign Exch.'!$U$64+'21 Market Risk - Foreign Exch.'!$W$64+'21 Market Risk - Foreign Exch.'!$Y$64+'21 Market Risk - Foreign Exch.'!$AA$64+'21 Market Risk - Foreign Exch.'!$AC$64+'21 Market Risk - Foreign Exch.'!$AE$64+'21 Market Risk - Foreign Exch.'!$AG$64+'21 Market Risk - Foreign Exch.'!$AI$64+'21 Market Risk - Foreign Exch.'!$AK$64+'21 Market Risk - Foreign Exch.'!$AM$64+'21 Market Risk - Foreign Exch.'!$AO$64='21 Market Risk - Foreign Exch.'!$E$64</t>
  </si>
  <si>
    <t>'21 Market Risk - Foreign Exch.'!$G$67+'21 Market Risk - Foreign Exch.'!$I$67+'21 Market Risk - Foreign Exch.'!$K$67+'21 Market Risk - Foreign Exch.'!$M$67+'21 Market Risk - Foreign Exch.'!$O$67+'21 Market Risk - Foreign Exch.'!$Q$67+'21 Market Risk - Foreign Exch.'!$S$67+'21 Market Risk - Foreign Exch.'!$U$67+'21 Market Risk - Foreign Exch.'!$W$67+'21 Market Risk - Foreign Exch.'!$Y$67+'21 Market Risk - Foreign Exch.'!$AA$67+'21 Market Risk - Foreign Exch.'!$AC$67+'21 Market Risk - Foreign Exch.'!$AE$67+'21 Market Risk - Foreign Exch.'!$AG$67+'21 Market Risk - Foreign Exch.'!$AI$67+'21 Market Risk - Foreign Exch.'!$AK$67+'21 Market Risk - Foreign Exch.'!$AM$67+'21 Market Risk - Foreign Exch.'!$AO$67='21 Market Risk - Foreign Exch.'!$E$67</t>
  </si>
  <si>
    <t>'21 Market Risk - Foreign Exch.'!$G$68+'21 Market Risk - Foreign Exch.'!$I$68+'21 Market Risk - Foreign Exch.'!$K$68+'21 Market Risk - Foreign Exch.'!$M$68+'21 Market Risk - Foreign Exch.'!$O$68+'21 Market Risk - Foreign Exch.'!$Q$68+'21 Market Risk - Foreign Exch.'!$S$68+'21 Market Risk - Foreign Exch.'!$U$68+'21 Market Risk - Foreign Exch.'!$W$68+'21 Market Risk - Foreign Exch.'!$Y$68+'21 Market Risk - Foreign Exch.'!$AA$68+'21 Market Risk - Foreign Exch.'!$AC$68+'21 Market Risk - Foreign Exch.'!$AE$68+'21 Market Risk - Foreign Exch.'!$AG$68+'21 Market Risk - Foreign Exch.'!$AI$68+'21 Market Risk - Foreign Exch.'!$AK$68+'21 Market Risk - Foreign Exch.'!$AM$68+'21 Market Risk - Foreign Exch.'!$AO$68='21 Market Risk - Foreign Exch.'!$E$68</t>
  </si>
  <si>
    <t>'21 Market Risk - Foreign Exch.'!$G$69+'21 Market Risk - Foreign Exch.'!$I$69+'21 Market Risk - Foreign Exch.'!$K$69+'21 Market Risk - Foreign Exch.'!$M$69+'21 Market Risk - Foreign Exch.'!$O$69+'21 Market Risk - Foreign Exch.'!$Q$69+'21 Market Risk - Foreign Exch.'!$S$69+'21 Market Risk - Foreign Exch.'!$U$69+'21 Market Risk - Foreign Exch.'!$W$69+'21 Market Risk - Foreign Exch.'!$Y$69+'21 Market Risk - Foreign Exch.'!$AA$69+'21 Market Risk - Foreign Exch.'!$AC$69+'21 Market Risk - Foreign Exch.'!$AE$69+'21 Market Risk - Foreign Exch.'!$AG$69+'21 Market Risk - Foreign Exch.'!$AI$69+'21 Market Risk - Foreign Exch.'!$AK$69+'21 Market Risk - Foreign Exch.'!$AM$69+'21 Market Risk - Foreign Exch.'!$AO$69='21 Market Risk - Foreign Exch.'!$E$69</t>
  </si>
  <si>
    <t>'21 Market Risk - Foreign Exch.'!$E$48+'21 Market Risk - Foreign Exch.'!$E$49+'21 Market Risk - Foreign Exch.'!$E$50+'21 Market Risk - Foreign Exch.'!$E$51+'21 Market Risk - Foreign Exch.'!$E$56+'21 Market Risk - Foreign Exch.'!$E$62+'21 Market Risk - Foreign Exch.'!$E$65='21 Market Risk - Foreign Exch.'!$E$70</t>
  </si>
  <si>
    <t>'21 Market Risk - Foreign Exch.'!$G$48+'21 Market Risk - Foreign Exch.'!$G$49+'21 Market Risk - Foreign Exch.'!$G$50+'21 Market Risk - Foreign Exch.'!$G$51+'21 Market Risk - Foreign Exch.'!$G$56+'21 Market Risk - Foreign Exch.'!$G$62+'21 Market Risk - Foreign Exch.'!$G$65='21 Market Risk - Foreign Exch.'!$G$70</t>
  </si>
  <si>
    <t>'21 Market Risk - Foreign Exch.'!$I$48+'21 Market Risk - Foreign Exch.'!$I$49+'21 Market Risk - Foreign Exch.'!$I$50+'21 Market Risk - Foreign Exch.'!$I$51+'21 Market Risk - Foreign Exch.'!$I$56+'21 Market Risk - Foreign Exch.'!$I$62+'21 Market Risk - Foreign Exch.'!$I$65='21 Market Risk - Foreign Exch.'!$I$70</t>
  </si>
  <si>
    <t>'21 Market Risk - Foreign Exch.'!$K$48+'21 Market Risk - Foreign Exch.'!$K$49+'21 Market Risk - Foreign Exch.'!$K$50+'21 Market Risk - Foreign Exch.'!$K$51+'21 Market Risk - Foreign Exch.'!$K$56+'21 Market Risk - Foreign Exch.'!$K$62+'21 Market Risk - Foreign Exch.'!$K$65='21 Market Risk - Foreign Exch.'!$K$70</t>
  </si>
  <si>
    <t>'21 Market Risk - Foreign Exch.'!$M$48+'21 Market Risk - Foreign Exch.'!$M$49+'21 Market Risk - Foreign Exch.'!$M$50+'21 Market Risk - Foreign Exch.'!$M$51+'21 Market Risk - Foreign Exch.'!$M$56+'21 Market Risk - Foreign Exch.'!$M$62+'21 Market Risk - Foreign Exch.'!$M$65='21 Market Risk - Foreign Exch.'!$M$70</t>
  </si>
  <si>
    <t>'21 Market Risk - Foreign Exch.'!$O$48+'21 Market Risk - Foreign Exch.'!$O$49+'21 Market Risk - Foreign Exch.'!$O$50+'21 Market Risk - Foreign Exch.'!$O$51+'21 Market Risk - Foreign Exch.'!$O$56+'21 Market Risk - Foreign Exch.'!$O$62+'21 Market Risk - Foreign Exch.'!$O$65='21 Market Risk - Foreign Exch.'!$O$70</t>
  </si>
  <si>
    <t>'21 Market Risk - Foreign Exch.'!$Q$48+'21 Market Risk - Foreign Exch.'!$Q$49+'21 Market Risk - Foreign Exch.'!$Q$50+'21 Market Risk - Foreign Exch.'!$Q$51+'21 Market Risk - Foreign Exch.'!$Q$56+'21 Market Risk - Foreign Exch.'!$Q$62+'21 Market Risk - Foreign Exch.'!$Q$65='21 Market Risk - Foreign Exch.'!$Q$70</t>
  </si>
  <si>
    <t>'21 Market Risk - Foreign Exch.'!$S$48+'21 Market Risk - Foreign Exch.'!$S$49+'21 Market Risk - Foreign Exch.'!$S$50+'21 Market Risk - Foreign Exch.'!$S$51+'21 Market Risk - Foreign Exch.'!$S$56+'21 Market Risk - Foreign Exch.'!$S$62+'21 Market Risk - Foreign Exch.'!$S$65='21 Market Risk - Foreign Exch.'!$S$70</t>
  </si>
  <si>
    <t>'21 Market Risk - Foreign Exch.'!$U$48+'21 Market Risk - Foreign Exch.'!$U$49+'21 Market Risk - Foreign Exch.'!$U$50+'21 Market Risk - Foreign Exch.'!$U$51+'21 Market Risk - Foreign Exch.'!$U$56+'21 Market Risk - Foreign Exch.'!$U$62+'21 Market Risk - Foreign Exch.'!$U$65='21 Market Risk - Foreign Exch.'!$U$70</t>
  </si>
  <si>
    <t>'21 Market Risk - Foreign Exch.'!$W$48+'21 Market Risk - Foreign Exch.'!$W$49+'21 Market Risk - Foreign Exch.'!$W$50+'21 Market Risk - Foreign Exch.'!$W$51+'21 Market Risk - Foreign Exch.'!$W$56+'21 Market Risk - Foreign Exch.'!$W$62+'21 Market Risk - Foreign Exch.'!$W$65='21 Market Risk - Foreign Exch.'!$W$70</t>
  </si>
  <si>
    <t>'21 Market Risk - Foreign Exch.'!$Y$48+'21 Market Risk - Foreign Exch.'!$Y$49+'21 Market Risk - Foreign Exch.'!$Y$50+'21 Market Risk - Foreign Exch.'!$Y$51+'21 Market Risk - Foreign Exch.'!$Y$56+'21 Market Risk - Foreign Exch.'!$Y$62+'21 Market Risk - Foreign Exch.'!$Y$65='21 Market Risk - Foreign Exch.'!$Y$70</t>
  </si>
  <si>
    <t>'21 Market Risk - Foreign Exch.'!$AA$48+'21 Market Risk - Foreign Exch.'!$AA$49+'21 Market Risk - Foreign Exch.'!$AA$50+'21 Market Risk - Foreign Exch.'!$AA$51+'21 Market Risk - Foreign Exch.'!$AA$56+'21 Market Risk - Foreign Exch.'!$AA$62+'21 Market Risk - Foreign Exch.'!$AA$65='21 Market Risk - Foreign Exch.'!$AA$70</t>
  </si>
  <si>
    <t>'21 Market Risk - Foreign Exch.'!$AC$48+'21 Market Risk - Foreign Exch.'!$AC$49+'21 Market Risk - Foreign Exch.'!$AC$50+'21 Market Risk - Foreign Exch.'!$AC$51+'21 Market Risk - Foreign Exch.'!$AC$56+'21 Market Risk - Foreign Exch.'!$AC$62+'21 Market Risk - Foreign Exch.'!$AC$65='21 Market Risk - Foreign Exch.'!$AC$70</t>
  </si>
  <si>
    <t>'21 Market Risk - Foreign Exch.'!$AE$48+'21 Market Risk - Foreign Exch.'!$AE$49+'21 Market Risk - Foreign Exch.'!$AE$50+'21 Market Risk - Foreign Exch.'!$AE$51+'21 Market Risk - Foreign Exch.'!$AE$56+'21 Market Risk - Foreign Exch.'!$AE$62+'21 Market Risk - Foreign Exch.'!$AE$65='21 Market Risk - Foreign Exch.'!$AE$70</t>
  </si>
  <si>
    <t>'21 Market Risk - Foreign Exch.'!$AG$48+'21 Market Risk - Foreign Exch.'!$AG$49+'21 Market Risk - Foreign Exch.'!$AG$50+'21 Market Risk - Foreign Exch.'!$AG$51+'21 Market Risk - Foreign Exch.'!$AG$56+'21 Market Risk - Foreign Exch.'!$AG$62+'21 Market Risk - Foreign Exch.'!$AG$65='21 Market Risk - Foreign Exch.'!$AG$70</t>
  </si>
  <si>
    <t>'21 Market Risk - Foreign Exch.'!$AI$48+'21 Market Risk - Foreign Exch.'!$AI$49+'21 Market Risk - Foreign Exch.'!$AI$50+'21 Market Risk - Foreign Exch.'!$AI$51+'21 Market Risk - Foreign Exch.'!$AI$56+'21 Market Risk - Foreign Exch.'!$AI$62+'21 Market Risk - Foreign Exch.'!$AI$65='21 Market Risk - Foreign Exch.'!$AI$70</t>
  </si>
  <si>
    <t>'21 Market Risk - Foreign Exch.'!$AK$48+'21 Market Risk - Foreign Exch.'!$AK$49+'21 Market Risk - Foreign Exch.'!$AK$50+'21 Market Risk - Foreign Exch.'!$AK$51+'21 Market Risk - Foreign Exch.'!$AK$56+'21 Market Risk - Foreign Exch.'!$AK$62+'21 Market Risk - Foreign Exch.'!$AK$65='21 Market Risk - Foreign Exch.'!$AK$70</t>
  </si>
  <si>
    <t>'21 Market Risk - Foreign Exch.'!$AM$48+'21 Market Risk - Foreign Exch.'!$AM$49+'21 Market Risk - Foreign Exch.'!$AM$50+'21 Market Risk - Foreign Exch.'!$AM$51+'21 Market Risk - Foreign Exch.'!$AM$56+'21 Market Risk - Foreign Exch.'!$AM$62+'21 Market Risk - Foreign Exch.'!$AM$65='21 Market Risk - Foreign Exch.'!$AM$70</t>
  </si>
  <si>
    <t>'21 Market Risk - Foreign Exch.'!$AO$48+'21 Market Risk - Foreign Exch.'!$AO$49+'21 Market Risk - Foreign Exch.'!$AO$50+'21 Market Risk - Foreign Exch.'!$AO$51+'21 Market Risk - Foreign Exch.'!$AO$56+'21 Market Risk - Foreign Exch.'!$AO$62+'21 Market Risk - Foreign Exch.'!$AO$65='21 Market Risk - Foreign Exch.'!$AO$70</t>
  </si>
  <si>
    <t>'21 Market Risk - Foreign Exch.'!$G$73+'21 Market Risk - Foreign Exch.'!$I$73+'21 Market Risk - Foreign Exch.'!$K$73+'21 Market Risk - Foreign Exch.'!$M$73+'21 Market Risk - Foreign Exch.'!$O$73+'21 Market Risk - Foreign Exch.'!$Q$73+'21 Market Risk - Foreign Exch.'!$S$73+'21 Market Risk - Foreign Exch.'!$U$73+'21 Market Risk - Foreign Exch.'!$W$73+'21 Market Risk - Foreign Exch.'!$Y$73+'21 Market Risk - Foreign Exch.'!$AA$73+'21 Market Risk - Foreign Exch.'!$AC$73+'21 Market Risk - Foreign Exch.'!$AE$73+'21 Market Risk - Foreign Exch.'!$AG$73+'21 Market Risk - Foreign Exch.'!$AI$73+'21 Market Risk - Foreign Exch.'!$AK$73+'21 Market Risk - Foreign Exch.'!$AM$73+'21 Market Risk - Foreign Exch.'!$AO$73='21 Market Risk - Foreign Exch.'!$E$73</t>
  </si>
  <si>
    <t>'21 Market Risk - Foreign Exch.'!$G$74+'21 Market Risk - Foreign Exch.'!$I$74+'21 Market Risk - Foreign Exch.'!$K$74+'21 Market Risk - Foreign Exch.'!$M$74+'21 Market Risk - Foreign Exch.'!$O$74+'21 Market Risk - Foreign Exch.'!$Q$74+'21 Market Risk - Foreign Exch.'!$S$74+'21 Market Risk - Foreign Exch.'!$U$74+'21 Market Risk - Foreign Exch.'!$W$74+'21 Market Risk - Foreign Exch.'!$Y$74+'21 Market Risk - Foreign Exch.'!$AA$74+'21 Market Risk - Foreign Exch.'!$AC$74+'21 Market Risk - Foreign Exch.'!$AE$74+'21 Market Risk - Foreign Exch.'!$AG$74+'21 Market Risk - Foreign Exch.'!$AI$74+'21 Market Risk - Foreign Exch.'!$AK$74+'21 Market Risk - Foreign Exch.'!$AM$74+'21 Market Risk - Foreign Exch.'!$AO$74='21 Market Risk - Foreign Exch.'!$E$74</t>
  </si>
  <si>
    <t>'21 Market Risk - Foreign Exch.'!$G$75+'21 Market Risk - Foreign Exch.'!$I$75+'21 Market Risk - Foreign Exch.'!$K$75+'21 Market Risk - Foreign Exch.'!$M$75+'21 Market Risk - Foreign Exch.'!$O$75+'21 Market Risk - Foreign Exch.'!$Q$75+'21 Market Risk - Foreign Exch.'!$S$75+'21 Market Risk - Foreign Exch.'!$U$75+'21 Market Risk - Foreign Exch.'!$W$75+'21 Market Risk - Foreign Exch.'!$Y$75+'21 Market Risk - Foreign Exch.'!$AA$75+'21 Market Risk - Foreign Exch.'!$AC$75+'21 Market Risk - Foreign Exch.'!$AE$75+'21 Market Risk - Foreign Exch.'!$AG$75+'21 Market Risk - Foreign Exch.'!$AI$75+'21 Market Risk - Foreign Exch.'!$AK$75+'21 Market Risk - Foreign Exch.'!$AM$75+'21 Market Risk - Foreign Exch.'!$AO$75='21 Market Risk - Foreign Exch.'!$E$75</t>
  </si>
  <si>
    <t>'21 Market Risk - Foreign Exch.'!$G$81+'21 Market Risk - Foreign Exch.'!$I$81+'21 Market Risk - Foreign Exch.'!$K$81+'21 Market Risk - Foreign Exch.'!$M$81+'21 Market Risk - Foreign Exch.'!$O$81+'21 Market Risk - Foreign Exch.'!$Q$81+'21 Market Risk - Foreign Exch.'!$S$81+'21 Market Risk - Foreign Exch.'!$U$81+'21 Market Risk - Foreign Exch.'!$W$81+'21 Market Risk - Foreign Exch.'!$Y$81+'21 Market Risk - Foreign Exch.'!$AA$81+'21 Market Risk - Foreign Exch.'!$AC$81+'21 Market Risk - Foreign Exch.'!$AE$81+'21 Market Risk - Foreign Exch.'!$AG$81+'21 Market Risk - Foreign Exch.'!$AI$81+'21 Market Risk - Foreign Exch.'!$AK$81+'21 Market Risk - Foreign Exch.'!$AM$81+'21 Market Risk - Foreign Exch.'!$AO$81='21 Market Risk - Foreign Exch.'!$E$81</t>
  </si>
  <si>
    <t>'21C Market Risk - IRR Gen.'!$C$18+'21C Market Risk - IRR Gen.'!$D$18+'21C Market Risk - IRR Gen.'!$E$18+'21C Market Risk - IRR Gen.'!$F$18+'21C Market Risk - IRR Gen.'!$G$18+'21C Market Risk - IRR Gen.'!$H$18+'21C Market Risk - IRR Gen.'!$I$18+'21C Market Risk - IRR Gen.'!$J$18+'21C Market Risk - IRR Gen.'!$K$18+'21C Market Risk - IRR Gen.'!$L$18+'21C Market Risk - IRR Gen.'!$M$18+'21C Market Risk - IRR Gen.'!$N$18+'21C Market Risk - IRR Gen.'!$O$18+'21C Market Risk - IRR Gen.'!$P$18+'21C Market Risk - IRR Gen.'!$Q$18='21C Market Risk - IRR Gen.'!$R$18</t>
  </si>
  <si>
    <t>IF(ABS(SUMIF('21C Market Risk - IRR Gen.'!$C$16:'21C Market Risk - IRR Gen.'!$F$16,"&gt;0"))&gt;ABS(SUMIF('21C Market Risk - IRR Gen.'!$C$16:'21C Market Risk - IRR Gen.'!$F$16,"&lt;0")),ABS(SUMIF('21C Market Risk - IRR Gen.'!$C$16:'21C Market Risk - IRR Gen.'!$F$16,"&lt;0")),ABS(SUMIF('21C Market Risk - IRR Gen.'!$C$16:'21C Market Risk - IRR Gen.'!$F$16,"&gt;0"))) = '21C Market Risk - IRR Gen.'!$F$19</t>
  </si>
  <si>
    <t>IF(ABS(SUMIF('21C Market Risk - IRR Gen.'!$G$16:'21C Market Risk - IRR Gen.'!$I$16,"&gt;0"))&gt;ABS(SUMIF('21C Market Risk - IRR Gen.'!$G$16:'21C Market Risk - IRR Gen.'!$I$16,"&lt;0")),ABS(SUMIF('21C Market Risk - IRR Gen.'!$G$16:'21C Market Risk - IRR Gen.'!$I$16,"&lt;0")),ABS(SUMIF('21C Market Risk - IRR Gen.'!$G$16:'21C Market Risk - IRR Gen.'!$I$16,"&gt;0"))) = '21C Market Risk - IRR Gen.'!$I$19</t>
  </si>
  <si>
    <t>IF(ABS(SUMIF('21C Market Risk - IRR Gen.'!$J$16:'21C Market Risk - IRR Gen.'!$Q$16,"&gt;0"))&gt;ABS(SUMIF('21C Market Risk - IRR Gen.'!$J$16:'21C Market Risk - IRR Gen.'!$Q$16,"&lt;0")),ABS(SUMIF('21C Market Risk - IRR Gen.'!$J$16:'21C Market Risk - IRR Gen.'!$Q$16,"&lt;0")),ABS(SUMIF('21C Market Risk - IRR Gen.'!$J$16:'21C Market Risk - IRR Gen.'!$Q$16,"&gt;0"))) = '21C Market Risk - IRR Gen.'!$Q$19</t>
  </si>
  <si>
    <t>IF(ABS(SUMIF('21C Market Risk - IRR Gen.'!$C$16:'21C Market Risk - IRR Gen.'!$F$16,"&gt;0"))&gt;ABS(SUMIF('21C Market Risk - IRR Gen.'!$C$16:'21C Market Risk - IRR Gen.'!$F$16,"&lt;0")),ABS(SUMIF('21C Market Risk - IRR Gen.'!$C$16:'21C Market Risk - IRR Gen.'!$F$16,"&gt;0"))-ABS(SUMIF('21C Market Risk - IRR Gen.'!$C$16:'21C Market Risk - IRR Gen.'!$F$16,"&lt;0")),ABS(SUMIF('21C Market Risk - IRR Gen.'!$C$16:'21C Market Risk - IRR Gen.'!$F$16,"&lt;0"))-ABS(SUMIF('21C Market Risk - IRR Gen.'!$C$16:'21C Market Risk - IRR Gen.'!$F$16,"&gt;0"))) = '21C Market Risk - IRR Gen.'!$F$20</t>
  </si>
  <si>
    <t>IF(ABS(SUMIF('21C Market Risk - IRR Gen.'!$G$16:'21C Market Risk - IRR Gen.'!$I$16,"&gt;0"))&gt;ABS(SUMIF('21C Market Risk - IRR Gen.'!$G$16:'21C Market Risk - IRR Gen.'!$I$16,"&lt;0")),ABS(SUMIF('21C Market Risk - IRR Gen.'!$G$16:'21C Market Risk - IRR Gen.'!$I$16,"&gt;0"))-ABS(SUMIF('21C Market Risk - IRR Gen.'!$G$16:'21C Market Risk - IRR Gen.'!$I$16,"&lt;0")),ABS(SUMIF('21C Market Risk - IRR Gen.'!$G$16:'21C Market Risk - IRR Gen.'!$I$16,"&lt;0"))-ABS(SUMIF('21C Market Risk - IRR Gen.'!$G$16:'21C Market Risk - IRR Gen.'!$I$16,"&gt;0"))) = '21C Market Risk - IRR Gen.'!$I$20</t>
  </si>
  <si>
    <t>IF(ABS(SUMIF('21C Market Risk - IRR Gen.'!$J$16:'21C Market Risk - IRR Gen.'!$Q$16,"&gt;0"))&gt;ABS(SUMIF('21C Market Risk - IRR Gen.'!$J$16:'21C Market Risk - IRR Gen.'!$Q$16,"&lt;0")),ABS(SUMIF('21C Market Risk - IRR Gen.'!$J$16:'21C Market Risk - IRR Gen.'!$Q$16,"&gt;0"))-ABS(SUMIF('21C Market Risk - IRR Gen.'!$J$16:'21C Market Risk - IRR Gen.'!$Q$16,"&lt;0")),ABS(SUMIF('21C Market Risk - IRR Gen.'!$J$16:'21C Market Risk - IRR Gen.'!$Q$16,"&lt;0"))-ABS(SUMIF('21C Market Risk - IRR Gen.'!$J$16:'21C Market Risk - IRR Gen.'!$Q$16,"&gt;0"))) = '21C Market Risk - IRR Gen.'!$Q$20</t>
  </si>
  <si>
    <t>IF(OR(AND('21C Market Risk - IRR Gen.'!$F$20&gt;0,'21C Market Risk - IRR Gen.'!$I$20&gt;0),AND('21C Market Risk - IRR Gen.'!$F$20&lt;0,'21C Market Risk - IRR Gen.'!$I$20&lt;0)),0,IF(ABS('21C Market Risk - IRR Gen.'!$F$20)&lt;ABS('21C Market Risk - IRR Gen.'!$I$20),ABS('21C Market Risk - IRR Gen.'!$F$20), ABS('21C Market Risk - IRR Gen.'!$I$20)))='21C Market Risk - IRR Gen.'!$I$23</t>
  </si>
  <si>
    <t>IF(OR(AND('21C Market Risk - IRR Gen.'!$Q$20&gt;0,'21C Market Risk - IRR Gen.'!$I$20&gt;0),AND('21C Market Risk - IRR Gen.'!$Q$20&lt;0,'21C Market Risk - IRR Gen.'!$I$20&lt;0)),0,IF(ABS('21C Market Risk - IRR Gen.'!$I$20)&lt;ABS('21C Market Risk - IRR Gen.'!$Q$20),ABS('21C Market Risk - IRR Gen.'!$I$20), ABS('21C Market Risk - IRR Gen.'!$Q$20)))='21C Market Risk - IRR Gen.'!$Q$23</t>
  </si>
  <si>
    <t>IF(ABS('21C Market Risk - IRR Gen.'!$F$20)&gt;ABS('21C Market Risk - IRR Gen.'!$I$20), '21C Market Risk - IRR Gen.'!$F$20+'21C Market Risk - IRR Gen.'!$I$20,'21C Market Risk - IRR Gen.'!$I$20+'21C Market Risk - IRR Gen.'!$F$20)='21C Market Risk - IRR Gen.'!$I$24</t>
  </si>
  <si>
    <t>IF(ABS('21C Market Risk - IRR Gen.'!$I$20)&gt;ABS('21C Market Risk - IRR Gen.'!$Q$20), '21C Market Risk - IRR Gen.'!$I$20+'21C Market Risk - IRR Gen.'!$Q$20,'21C Market Risk - IRR Gen.'!$Q$20+'21C Market Risk - IRR Gen.'!$I$20)='21C Market Risk - IRR Gen.'!$Q$24</t>
  </si>
  <si>
    <t>IF(OR(AND('21C Market Risk - IRR Gen.'!$F$20&lt;0,'21C Market Risk - IRR Gen.'!$Q$20&lt;0),AND('21C Market Risk - IRR Gen.'!$F$20&gt;0,'21C Market Risk - IRR Gen.'!$Q$20&gt;0)),0,IF(ABS('21C Market Risk - IRR Gen.'!$Q$20)&lt;ABS('21C Market Risk - IRR Gen.'!$F$20),ABS('21C Market Risk - IRR Gen.'!$Q$20),ABS('21C Market Risk - IRR Gen.'!$F$20)))='21C Market Risk - IRR Gen.'!$Q$27</t>
  </si>
  <si>
    <t>IF(ABS('21C Market Risk - IRR Gen.'!$Q$24)&gt;ABS('21C Market Risk - IRR Gen.'!$F$20), '21C Market Risk - IRR Gen.'!$Q$24+'21C Market Risk - IRR Gen.'!$F$20,'21C Market Risk - IRR Gen.'!$F$20+'21C Market Risk - IRR Gen.'!$Q$24)='21C Market Risk - IRR Gen.'!$Q$28</t>
  </si>
  <si>
    <t>'21C Market Risk - IRR Gen.'!$R$18+'21C Market Risk - IRR Gen.'!$R$22+'21C Market Risk - IRR Gen.'!$R$26+'21C Market Risk - IRR Gen.'!$R$30+'21C Market Risk - IRR Gen.'!$R$31='21C Market Risk - IRR Gen.'!$R$32</t>
  </si>
  <si>
    <t>'21C Market Risk - IRR Gen.'!$C$50+'21C Market Risk - IRR Gen.'!$D$50+'21C Market Risk - IRR Gen.'!$E$50+'21C Market Risk - IRR Gen.'!$F$50+'21C Market Risk - IRR Gen.'!$G$50+'21C Market Risk - IRR Gen.'!$H$50+'21C Market Risk - IRR Gen.'!$I$50+'21C Market Risk - IRR Gen.'!$J$50+'21C Market Risk - IRR Gen.'!$K$50+'21C Market Risk - IRR Gen.'!$L$50+'21C Market Risk - IRR Gen.'!$M$50+'21C Market Risk - IRR Gen.'!$N$50+'21C Market Risk - IRR Gen.'!$O$50+'21C Market Risk - IRR Gen.'!$P$50+'21C Market Risk - IRR Gen.'!$Q$50='21C Market Risk - IRR Gen.'!$R$50</t>
  </si>
  <si>
    <t>IF(ABS(SUMIF('21C Market Risk - IRR Gen.'!$C$48:'21C Market Risk - IRR Gen.'!$F$48,"&gt;0"))&gt;ABS(SUMIF('21C Market Risk - IRR Gen.'!$C$48:'21C Market Risk - IRR Gen.'!$F$48,"&lt;0")),ABS(SUMIF('21C Market Risk - IRR Gen.'!$C$48:'21C Market Risk - IRR Gen.'!$F$48,"&lt;0")),ABS(SUMIF('21C Market Risk - IRR Gen.'!$C$48:'21C Market Risk - IRR Gen.'!$F$48,"&gt;0"))) = '21C Market Risk - IRR Gen.'!$F$51</t>
  </si>
  <si>
    <t>IF(ABS(SUMIF('21C Market Risk - IRR Gen.'!$G$48:'21C Market Risk - IRR Gen.'!$I$48,"&gt;0"))&gt;ABS(SUMIF('21C Market Risk - IRR Gen.'!$G$48:'21C Market Risk - IRR Gen.'!$I$48,"&lt;0")),ABS(SUMIF('21C Market Risk - IRR Gen.'!$G$48:'21C Market Risk - IRR Gen.'!$I$48,"&lt;0")),ABS(SUMIF('21C Market Risk - IRR Gen.'!$G$48:'21C Market Risk - IRR Gen.'!$I$48,"&gt;0"))) = '21C Market Risk - IRR Gen.'!$I$51</t>
  </si>
  <si>
    <t>IF(ABS(SUMIF('21C Market Risk - IRR Gen.'!$J$48:'21C Market Risk - IRR Gen.'!$Q$48,"&gt;0"))&gt;ABS(SUMIF('21C Market Risk - IRR Gen.'!$J$48:'21C Market Risk - IRR Gen.'!$Q$48,"&lt;0")),ABS(SUMIF('21C Market Risk - IRR Gen.'!$J$48:'21C Market Risk - IRR Gen.'!$Q$48,"&lt;0")),ABS(SUMIF('21C Market Risk - IRR Gen.'!$J$48:'21C Market Risk - IRR Gen.'!$Q$48,"&gt;0"))) = '21C Market Risk - IRR Gen.'!$Q$51</t>
  </si>
  <si>
    <t>IF(ABS(SUMIF('21C Market Risk - IRR Gen.'!$C$48:'21C Market Risk - IRR Gen.'!$F$48,"&gt;0"))&gt;ABS(SUMIF('21C Market Risk - IRR Gen.'!$C$48:'21C Market Risk - IRR Gen.'!$F$48,"&lt;0")),ABS(SUMIF('21C Market Risk - IRR Gen.'!$C$48:'21C Market Risk - IRR Gen.'!$F$48,"&gt;0"))-ABS(SUMIF('21C Market Risk - IRR Gen.'!$C$48:'21C Market Risk - IRR Gen.'!$F$48,"&lt;0")),ABS(SUMIF('21C Market Risk - IRR Gen.'!$C$48:'21C Market Risk - IRR Gen.'!$F$48,"&lt;0"))-ABS(SUMIF('21C Market Risk - IRR Gen.'!$C$48:'21C Market Risk - IRR Gen.'!$F$48,"&gt;0"))) = '21C Market Risk - IRR Gen.'!$F$52</t>
  </si>
  <si>
    <t>IF(ABS(SUMIF('21C Market Risk - IRR Gen.'!$G$48:'21C Market Risk - IRR Gen.'!$I$48,"&gt;0"))&gt;ABS(SUMIF('21C Market Risk - IRR Gen.'!$G$48:'21C Market Risk - IRR Gen.'!$I$48,"&lt;0")),ABS(SUMIF('21C Market Risk - IRR Gen.'!$G$48:'21C Market Risk - IRR Gen.'!$I$48,"&gt;0"))-ABS(SUMIF('21C Market Risk - IRR Gen.'!$G$48:'21C Market Risk - IRR Gen.'!$I$48,"&lt;0")),ABS(SUMIF('21C Market Risk - IRR Gen.'!$G$48:'21C Market Risk - IRR Gen.'!$I$48,"&lt;0"))-ABS(SUMIF('21C Market Risk - IRR Gen.'!$G$48:'21C Market Risk - IRR Gen.'!$I$48,"&gt;0"))) = '21C Market Risk - IRR Gen.'!$I$52</t>
  </si>
  <si>
    <t>IF(ABS(SUMIF('21C Market Risk - IRR Gen.'!$J$48:'21C Market Risk - IRR Gen.'!$Q$48,"&gt;0"))&gt;ABS(SUMIF('21C Market Risk - IRR Gen.'!$J$48:'21C Market Risk - IRR Gen.'!$Q$48,"&lt;0")),ABS(SUMIF('21C Market Risk - IRR Gen.'!$J$48:'21C Market Risk - IRR Gen.'!$Q$48,"&gt;0"))-ABS(SUMIF('21C Market Risk - IRR Gen.'!$J$48:'21C Market Risk - IRR Gen.'!$Q$48,"&lt;0")),ABS(SUMIF('21C Market Risk - IRR Gen.'!$J$48:'21C Market Risk - IRR Gen.'!$Q$48,"&lt;0"))-ABS(SUMIF('21C Market Risk - IRR Gen.'!$J$48:'21C Market Risk - IRR Gen.'!$Q$48,"&gt;0"))) = '21C Market Risk - IRR Gen.'!$Q$52</t>
  </si>
  <si>
    <t>IF(OR(AND('21C Market Risk - IRR Gen.'!$F$52&gt;0,'21C Market Risk - IRR Gen.'!$I$52&gt;0),AND('21C Market Risk - IRR Gen.'!$F$52&lt;0,'21C Market Risk - IRR Gen.'!$I$52&lt;0)),0,IF(ABS('21C Market Risk - IRR Gen.'!$F$52)&lt;ABS('21C Market Risk - IRR Gen.'!$I$52),ABS('21C Market Risk - IRR Gen.'!$F$52),ABS('21C Market Risk - IRR Gen.'!$I$52)))='21C Market Risk - IRR Gen.'!$I$55</t>
  </si>
  <si>
    <t>IF(OR(AND('21C Market Risk - IRR Gen.'!$Q$52&gt;0,'21C Market Risk - IRR Gen.'!$I$52&gt;0),AND('21C Market Risk - IRR Gen.'!$Q$52&lt;0,'21C Market Risk - IRR Gen.'!$I$52&lt;0)),0,IF(ABS('21C Market Risk - IRR Gen.'!$I$52)&lt;ABS('21C Market Risk - IRR Gen.'!$Q$52), ABS('21C Market Risk - IRR Gen.'!$I$52), ABS('21C Market Risk - IRR Gen.'!$Q$52)))='21C Market Risk - IRR Gen.'!$Q$55</t>
  </si>
  <si>
    <t>IF(ABS('21C Market Risk - IRR Gen.'!$F$52)&gt;ABS('21C Market Risk - IRR Gen.'!$I$52), '21C Market Risk - IRR Gen.'!$F$52+'21C Market Risk - IRR Gen.'!$I$52,'21C Market Risk - IRR Gen.'!$F$52+'21C Market Risk - IRR Gen.'!$I$52)='21C Market Risk - IRR Gen.'!$I$56</t>
  </si>
  <si>
    <t>IF(ABS('21C Market Risk - IRR Gen.'!$I$52)&gt;ABS('21C Market Risk - IRR Gen.'!$Q$52), '21C Market Risk - IRR Gen.'!$I$52+'21C Market Risk - IRR Gen.'!$Q$52,'21C Market Risk - IRR Gen.'!$I$52+'21C Market Risk - IRR Gen.'!$Q$52)='21C Market Risk - IRR Gen.'!$Q$56</t>
  </si>
  <si>
    <t>IF(OR(AND('21C Market Risk - IRR Gen.'!$F$52&lt;0,'21C Market Risk - IRR Gen.'!$Q$52&lt;0),AND('21C Market Risk - IRR Gen.'!$F$52&gt;0,'21C Market Risk - IRR Gen.'!$Q$52&gt;0)),0,IF(ABS('21C Market Risk - IRR Gen.'!$Q$52)&lt;ABS('21C Market Risk - IRR Gen.'!$F$52),ABS('21C Market Risk - IRR Gen.'!$Q$52),ABS('21C Market Risk - IRR Gen.'!$F$52)))='21C Market Risk - IRR Gen.'!$Q$59</t>
  </si>
  <si>
    <t>IF(ABS('21C Market Risk - IRR Gen.'!$Q$56)&gt;ABS('21C Market Risk - IRR Gen.'!$F$52), '21C Market Risk - IRR Gen.'!$Q$56+'21C Market Risk - IRR Gen.'!$F$52,'21C Market Risk - IRR Gen.'!$F$52+'21C Market Risk - IRR Gen.'!$Q$56)='21C Market Risk - IRR Gen.'!$Q$60</t>
  </si>
  <si>
    <t>'21C Market Risk - IRR Gen.'!$R$50+'21C Market Risk - IRR Gen.'!$R$54+'21C Market Risk - IRR Gen.'!$R$58+'21C Market Risk - IRR Gen.'!$R$62+'21C Market Risk - IRR Gen.'!$R$63='21C Market Risk - IRR Gen.'!$R$64</t>
  </si>
  <si>
    <t>'21C Market Risk - IRR Gen.'!$C$82+'21C Market Risk - IRR Gen.'!$D$82+'21C Market Risk - IRR Gen.'!$E$82+'21C Market Risk - IRR Gen.'!$F$82+'21C Market Risk - IRR Gen.'!$G$82+'21C Market Risk - IRR Gen.'!$H$82+'21C Market Risk - IRR Gen.'!$I$82+'21C Market Risk - IRR Gen.'!$J$82+'21C Market Risk - IRR Gen.'!$K$82+'21C Market Risk - IRR Gen.'!$L$82+'21C Market Risk - IRR Gen.'!$M$82+'21C Market Risk - IRR Gen.'!$N$82+'21C Market Risk - IRR Gen.'!$O$82+'21C Market Risk - IRR Gen.'!$P$82+'21C Market Risk - IRR Gen.'!$Q$82='21C Market Risk - IRR Gen.'!$R$82</t>
  </si>
  <si>
    <t>IF(ABS(SUMIF('21C Market Risk - IRR Gen.'!$C$80:'21C Market Risk - IRR Gen.'!$F$80,"&gt;0"))&gt;ABS(SUMIF('21C Market Risk - IRR Gen.'!$C$80:'21C Market Risk - IRR Gen.'!$F$80,"&lt;0")),ABS(SUMIF('21C Market Risk - IRR Gen.'!$C$80:'21C Market Risk - IRR Gen.'!$F$80,"&lt;0")),ABS(SUMIF('21C Market Risk - IRR Gen.'!$C$80:'21C Market Risk - IRR Gen.'!$F$80,"&gt;0"))) = '21C Market Risk - IRR Gen.'!$F$83</t>
  </si>
  <si>
    <t>IF(ABS(SUMIF('21C Market Risk - IRR Gen.'!$G$80:'21C Market Risk - IRR Gen.'!$I$80,"&gt;0"))&gt;ABS(SUMIF('21C Market Risk - IRR Gen.'!$G$80:'21C Market Risk - IRR Gen.'!$I$80,"&lt;0")),ABS(SUMIF('21C Market Risk - IRR Gen.'!$G$80:'21C Market Risk - IRR Gen.'!$I$80,"&lt;0")),ABS(SUMIF('21C Market Risk - IRR Gen.'!$G$80:'21C Market Risk - IRR Gen.'!$I$80,"&gt;0"))) = '21C Market Risk - IRR Gen.'!$I$83</t>
  </si>
  <si>
    <t>IF(ABS(SUMIF('21C Market Risk - IRR Gen.'!$J$80:'21C Market Risk - IRR Gen.'!$Q$80,"&gt;0"))&gt;ABS(SUMIF('21C Market Risk - IRR Gen.'!$J$80:'21C Market Risk - IRR Gen.'!$Q$80,"&lt;0")),ABS(SUMIF('21C Market Risk - IRR Gen.'!$J$80:'21C Market Risk - IRR Gen.'!$Q$80,"&lt;0")),ABS(SUMIF('21C Market Risk - IRR Gen.'!$J$80:'21C Market Risk - IRR Gen.'!$Q$80,"&gt;0"))) = '21C Market Risk - IRR Gen.'!$Q$83</t>
  </si>
  <si>
    <t>IF(ABS(SUMIF('21C Market Risk - IRR Gen.'!$C$80:'21C Market Risk - IRR Gen.'!$F$80,"&gt;0"))&gt;ABS(SUMIF('21C Market Risk - IRR Gen.'!$C$80:'21C Market Risk - IRR Gen.'!$F$80,"&lt;0")),ABS(SUMIF('21C Market Risk - IRR Gen.'!$C$80:'21C Market Risk - IRR Gen.'!$F$80,"&gt;0"))-ABS(SUMIF('21C Market Risk - IRR Gen.'!$C$80:'21C Market Risk - IRR Gen.'!$F$80,"&lt;0")),ABS(SUMIF('21C Market Risk - IRR Gen.'!$C$80:'21C Market Risk - IRR Gen.'!$F$80,"&lt;0"))-ABS(SUMIF('21C Market Risk - IRR Gen.'!$C$80:'21C Market Risk - IRR Gen.'!$F$80,"&gt;0"))) = '21C Market Risk - IRR Gen.'!$F$84</t>
  </si>
  <si>
    <t>IF(ABS(SUMIF('21C Market Risk - IRR Gen.'!$G$80:'21C Market Risk - IRR Gen.'!$I$80,"&gt;0"))&gt;ABS(SUMIF('21C Market Risk - IRR Gen.'!$G$80:'21C Market Risk - IRR Gen.'!$I$80,"&lt;0")),ABS(SUMIF('21C Market Risk - IRR Gen.'!$G$80:'21C Market Risk - IRR Gen.'!$I$80,"&gt;0"))-ABS(SUMIF('21C Market Risk - IRR Gen.'!$G$80:'21C Market Risk - IRR Gen.'!$I$80,"&lt;0")),ABS(SUMIF('21C Market Risk - IRR Gen.'!$G$80:'21C Market Risk - IRR Gen.'!$I$80,"&lt;0"))-ABS(SUMIF('21C Market Risk - IRR Gen.'!$G$80:'21C Market Risk - IRR Gen.'!$I$80,"&gt;0"))) = '21C Market Risk - IRR Gen.'!$I$84</t>
  </si>
  <si>
    <t>IF(ABS(SUMIF('21C Market Risk - IRR Gen.'!$J$80:'21C Market Risk - IRR Gen.'!$Q$80,"&gt;0"))&gt;ABS(SUMIF('21C Market Risk - IRR Gen.'!$J$80:'21C Market Risk - IRR Gen.'!$Q$80,"&lt;0")),ABS(SUMIF('21C Market Risk - IRR Gen.'!$J$80:'21C Market Risk - IRR Gen.'!$Q$80,"&gt;0"))-ABS(SUMIF('21C Market Risk - IRR Gen.'!$J$80:'21C Market Risk - IRR Gen.'!$Q$80,"&lt;0")),ABS(SUMIF('21C Market Risk - IRR Gen.'!$J$80:'21C Market Risk - IRR Gen.'!$Q$80,"&lt;0"))-ABS(SUMIF('21C Market Risk - IRR Gen.'!$J$80:'21C Market Risk - IRR Gen.'!$Q$80,"&gt;0"))) = '21C Market Risk - IRR Gen.'!$Q$84</t>
  </si>
  <si>
    <t>IF(OR(AND('21C Market Risk - IRR Gen.'!$F$84&gt;0,'21C Market Risk - IRR Gen.'!$I$84&gt;0),AND('21C Market Risk - IRR Gen.'!$F$84&lt;0,'21C Market Risk - IRR Gen.'!$I$84&lt;0)),0,IF(ABS('21C Market Risk - IRR Gen.'!$F$84)&lt;ABS('21C Market Risk - IRR Gen.'!$I$84), ABS('21C Market Risk - IRR Gen.'!$F$84), ABS('21C Market Risk - IRR Gen.'!$I$84)))='21C Market Risk - IRR Gen.'!$I$87</t>
  </si>
  <si>
    <t>IF(OR(AND('21C Market Risk - IRR Gen.'!$Q$84&gt;0,'21C Market Risk - IRR Gen.'!$I$84&gt;0),AND('21C Market Risk - IRR Gen.'!$Q$84&lt;0,'21C Market Risk - IRR Gen.'!$I$84&lt;0)),0,IF(ABS('21C Market Risk - IRR Gen.'!$I$84)&lt;ABS('21C Market Risk - IRR Gen.'!$Q$84), ABS('21C Market Risk - IRR Gen.'!$I$84), ABS('21C Market Risk - IRR Gen.'!$Q$84)))='21C Market Risk - IRR Gen.'!$Q$87</t>
  </si>
  <si>
    <t>IF(ABS('21C Market Risk - IRR Gen.'!$F$84)&gt;ABS('21C Market Risk - IRR Gen.'!$I$84), '21C Market Risk - IRR Gen.'!$F$84+'21C Market Risk - IRR Gen.'!$I$84,'21C Market Risk - IRR Gen.'!$F$84+'21C Market Risk - IRR Gen.'!$I$84)='21C Market Risk - IRR Gen.'!$I$88</t>
  </si>
  <si>
    <t>IF(ABS('21C Market Risk - IRR Gen.'!$I$84)&gt;ABS('21C Market Risk - IRR Gen.'!$Q$84), '21C Market Risk - IRR Gen.'!$I$84+'21C Market Risk - IRR Gen.'!$Q$84,'21C Market Risk - IRR Gen.'!$I$84+'21C Market Risk - IRR Gen.'!$Q$84)='21C Market Risk - IRR Gen.'!$Q$88</t>
  </si>
  <si>
    <t>IF(OR(AND('21C Market Risk - IRR Gen.'!$F$84&lt;0,'21C Market Risk - IRR Gen.'!$Q$84&lt;0),AND('21C Market Risk - IRR Gen.'!$F$84&gt;0,'21C Market Risk - IRR Gen.'!$Q$84&gt;0)),0,IF(ABS('21C Market Risk - IRR Gen.'!$Q$84)&lt;ABS('21C Market Risk - IRR Gen.'!$F$84),ABS('21C Market Risk - IRR Gen.'!$Q$84),ABS('21C Market Risk - IRR Gen.'!$F$84)))='21C Market Risk - IRR Gen.'!$Q$91</t>
  </si>
  <si>
    <t>IF(ABS('21C Market Risk - IRR Gen.'!$Q$88)&gt;ABS('21C Market Risk - IRR Gen.'!$F$84), '21C Market Risk - IRR Gen.'!$Q$88+'21C Market Risk - IRR Gen.'!$F$84,'21C Market Risk - IRR Gen.'!$F$84+'21C Market Risk - IRR Gen.'!$Q$88)='21C Market Risk - IRR Gen.'!$Q$92</t>
  </si>
  <si>
    <t>'21C Market Risk - IRR Gen.'!$R$82+'21C Market Risk - IRR Gen.'!$R$86+'21C Market Risk - IRR Gen.'!$R$90+'21C Market Risk - IRR Gen.'!$R$94+'21C Market Risk - IRR Gen.'!$R$95='21C Market Risk - IRR Gen.'!$R$96</t>
  </si>
  <si>
    <t>'21C Market Risk - IRR Gen.'!$C$114+'21C Market Risk - IRR Gen.'!$D$114+'21C Market Risk - IRR Gen.'!$E$114+'21C Market Risk - IRR Gen.'!$F$114+'21C Market Risk - IRR Gen.'!$G$114+'21C Market Risk - IRR Gen.'!$H$114+'21C Market Risk - IRR Gen.'!$I$114+'21C Market Risk - IRR Gen.'!$J$114+'21C Market Risk - IRR Gen.'!$K$114+'21C Market Risk - IRR Gen.'!$L$114+'21C Market Risk - IRR Gen.'!$M$114+'21C Market Risk - IRR Gen.'!$N$114+'21C Market Risk - IRR Gen.'!$O$114+'21C Market Risk - IRR Gen.'!$P$114+'21C Market Risk - IRR Gen.'!$Q$114='21C Market Risk - IRR Gen.'!$R$114</t>
  </si>
  <si>
    <t>IF(ABS(SUMIF('21C Market Risk - IRR Gen.'!$C$112:'21C Market Risk - IRR Gen.'!$F$112,"&gt;0"))&gt;ABS(SUMIF('21C Market Risk - IRR Gen.'!$C$112:'21C Market Risk - IRR Gen.'!$F$112,"&lt;0")),ABS(SUMIF('21C Market Risk - IRR Gen.'!$C$112:'21C Market Risk - IRR Gen.'!$F$112,"&lt;0")),ABS(SUMIF('21C Market Risk - IRR Gen.'!$C$112:'21C Market Risk - IRR Gen.'!$F$112,"&gt;0"))) = '21C Market Risk - IRR Gen.'!$F$115</t>
  </si>
  <si>
    <t>IF(ABS(SUMIF('21C Market Risk - IRR Gen.'!$G$112:'21C Market Risk - IRR Gen.'!$I$112,"&gt;0"))&gt;ABS(SUMIF('21C Market Risk - IRR Gen.'!$G$112:'21C Market Risk - IRR Gen.'!$I$112,"&lt;0")),ABS(SUMIF('21C Market Risk - IRR Gen.'!$G$112:'21C Market Risk - IRR Gen.'!$I$112,"&lt;0")),ABS(SUMIF('21C Market Risk - IRR Gen.'!$G$112:'21C Market Risk - IRR Gen.'!$I$112,"&gt;0"))) = '21C Market Risk - IRR Gen.'!$I$115</t>
  </si>
  <si>
    <t>IF(ABS(SUMIF('21C Market Risk - IRR Gen.'!$J$112:'21C Market Risk - IRR Gen.'!$Q$112,"&gt;0"))&gt;ABS(SUMIF('21C Market Risk - IRR Gen.'!$J$112:'21C Market Risk - IRR Gen.'!$Q$112,"&lt;0")),ABS(SUMIF('21C Market Risk - IRR Gen.'!$J$112:'21C Market Risk - IRR Gen.'!$Q$112,"&lt;0")),ABS(SUMIF('21C Market Risk - IRR Gen.'!$J$112:'21C Market Risk - IRR Gen.'!$Q$112,"&gt;0"))) = '21C Market Risk - IRR Gen.'!$Q$115</t>
  </si>
  <si>
    <t>IF(ABS(SUMIF('21C Market Risk - IRR Gen.'!$C$112:'21C Market Risk - IRR Gen.'!$F$112,"&gt;0"))&gt;ABS(SUMIF('21C Market Risk - IRR Gen.'!$C$112:'21C Market Risk - IRR Gen.'!$F$112,"&lt;0")),ABS(SUMIF('21C Market Risk - IRR Gen.'!$C$112:'21C Market Risk - IRR Gen.'!$F$112,"&gt;0"))-ABS(SUMIF('21C Market Risk - IRR Gen.'!$C$112:'21C Market Risk - IRR Gen.'!$F$112,"&lt;0")),ABS(SUMIF('21C Market Risk - IRR Gen.'!$C$112:'21C Market Risk - IRR Gen.'!$F$112,"&lt;0"))-ABS(SUMIF('21C Market Risk - IRR Gen.'!$C$112:'21C Market Risk - IRR Gen.'!$F$112,"&gt;0"))) = '21C Market Risk - IRR Gen.'!$F$116</t>
  </si>
  <si>
    <t>IF(ABS(SUMIF('21C Market Risk - IRR Gen.'!$G$112:'21C Market Risk - IRR Gen.'!$I$112,"&gt;0"))&gt;ABS(SUMIF('21C Market Risk - IRR Gen.'!$G$112:'21C Market Risk - IRR Gen.'!$I$112,"&lt;0")),ABS(SUMIF('21C Market Risk - IRR Gen.'!$G$112:'21C Market Risk - IRR Gen.'!$I$112,"&gt;0"))-ABS(SUMIF('21C Market Risk - IRR Gen.'!$G$112:'21C Market Risk - IRR Gen.'!$I$112,"&lt;0")),ABS(SUMIF('21C Market Risk - IRR Gen.'!$G$112:'21C Market Risk - IRR Gen.'!$I$112,"&lt;0"))-ABS(SUMIF('21C Market Risk - IRR Gen.'!$G$112:'21C Market Risk - IRR Gen.'!$I$112,"&gt;0"))) = '21C Market Risk - IRR Gen.'!$I$116</t>
  </si>
  <si>
    <t>IF(ABS(SUMIF('21C Market Risk - IRR Gen.'!$J$112:'21C Market Risk - IRR Gen.'!$Q$112,"&gt;0"))&gt;ABS(SUMIF('21C Market Risk - IRR Gen.'!$J$112:'21C Market Risk - IRR Gen.'!$Q$112,"&lt;0")),ABS(SUMIF('21C Market Risk - IRR Gen.'!$J$112:'21C Market Risk - IRR Gen.'!$Q$112,"&gt;0"))-ABS(SUMIF('21C Market Risk - IRR Gen.'!$J$112:'21C Market Risk - IRR Gen.'!$Q$112,"&lt;0")),ABS(SUMIF('21C Market Risk - IRR Gen.'!$J$112:'21C Market Risk - IRR Gen.'!$Q$112,"&lt;0"))-ABS(SUMIF('21C Market Risk - IRR Gen.'!$J$112:'21C Market Risk - IRR Gen.'!$Q$112,"&gt;0"))) = '21C Market Risk - IRR Gen.'!$Q$116</t>
  </si>
  <si>
    <t>IF(OR(AND('21C Market Risk - IRR Gen.'!$F$116&gt;0,'21C Market Risk - IRR Gen.'!$I$116&gt;0),AND('21C Market Risk - IRR Gen.'!$F$116&lt;0,'21C Market Risk - IRR Gen.'!$I$116&lt;0)),0,IF(ABS('21C Market Risk - IRR Gen.'!$F$116)&lt;ABS('21C Market Risk - IRR Gen.'!$I$116), ABS('21C Market Risk - IRR Gen.'!$F$116), ABS('21C Market Risk - IRR Gen.'!$I$116)))='21C Market Risk - IRR Gen.'!$I$119</t>
  </si>
  <si>
    <t>IF(OR(AND('21C Market Risk - IRR Gen.'!$Q$116&gt;0,'21C Market Risk - IRR Gen.'!$I$116&gt;0),AND('21C Market Risk - IRR Gen.'!$Q$116&lt;0,'21C Market Risk - IRR Gen.'!$I$116&lt;0)),0,IF(ABS('21C Market Risk - IRR Gen.'!$I$116)&lt;ABS('21C Market Risk - IRR Gen.'!$Q$116), ABS('21C Market Risk - IRR Gen.'!$I$116), ABS('21C Market Risk - IRR Gen.'!$Q$116)))='21C Market Risk - IRR Gen.'!$Q$119</t>
  </si>
  <si>
    <t>IF(ABS('21C Market Risk - IRR Gen.'!$F$116)&gt;ABS('21C Market Risk - IRR Gen.'!$I$116), '21C Market Risk - IRR Gen.'!$F$116+'21C Market Risk - IRR Gen.'!$I$116,'21C Market Risk - IRR Gen.'!$F$116+'21C Market Risk - IRR Gen.'!$I$116)='21C Market Risk - IRR Gen.'!$I$120</t>
  </si>
  <si>
    <t>IF(ABS('21C Market Risk - IRR Gen.'!$I$116)&gt;ABS('21C Market Risk - IRR Gen.'!$Q$116), '21C Market Risk - IRR Gen.'!$I$116+'21C Market Risk - IRR Gen.'!$Q$116,'21C Market Risk - IRR Gen.'!$I$116+'21C Market Risk - IRR Gen.'!$Q$116)='21C Market Risk - IRR Gen.'!$Q$120</t>
  </si>
  <si>
    <t>IF(OR(AND('21C Market Risk - IRR Gen.'!$F$116&lt;0,'21C Market Risk - IRR Gen.'!$Q$116&lt;0),AND('21C Market Risk - IRR Gen.'!$F$116&gt;0,'21C Market Risk - IRR Gen.'!$Q$116&gt;0)),0,IF(ABS('21C Market Risk - IRR Gen.'!$Q$116)&lt;ABS('21C Market Risk - IRR Gen.'!$F$116),ABS('21C Market Risk - IRR Gen.'!$Q$116),ABS('21C Market Risk - IRR Gen.'!$F$116)))='21C Market Risk - IRR Gen.'!$Q$123</t>
  </si>
  <si>
    <t>IF(ABS('21C Market Risk - IRR Gen.'!$F$116)&gt;ABS('21C Market Risk - IRR Gen.'!$Q$120), '21C Market Risk - IRR Gen.'!$F$116+'21C Market Risk - IRR Gen.'!$Q$120,'21C Market Risk - IRR Gen.'!$F$116+'21C Market Risk - IRR Gen.'!$Q$120)='21C Market Risk - IRR Gen.'!$Q$124</t>
  </si>
  <si>
    <t>'21C Market Risk - IRR Gen.'!$R$114+'21C Market Risk - IRR Gen.'!$R$118+'21C Market Risk - IRR Gen.'!$R$122+'21C Market Risk - IRR Gen.'!$R$126+'21C Market Risk - IRR Gen.'!$R$127='21C Market Risk - IRR Gen.'!$R$128</t>
  </si>
  <si>
    <t>'21C Market Risk - IRR Gen.'!$C$146+'21C Market Risk - IRR Gen.'!$D$146+'21C Market Risk - IRR Gen.'!$E$146+'21C Market Risk - IRR Gen.'!$F$146+'21C Market Risk - IRR Gen.'!$G$146+'21C Market Risk - IRR Gen.'!$H$146+'21C Market Risk - IRR Gen.'!$I$146+'21C Market Risk - IRR Gen.'!$J$146+'21C Market Risk - IRR Gen.'!$K$146+'21C Market Risk - IRR Gen.'!$L$146+'21C Market Risk - IRR Gen.'!$M$146+'21C Market Risk - IRR Gen.'!$N$146+'21C Market Risk - IRR Gen.'!$O$146+'21C Market Risk - IRR Gen.'!$P$146+'21C Market Risk - IRR Gen.'!$Q$146='21C Market Risk - IRR Gen.'!$R$146</t>
  </si>
  <si>
    <t>IF(ABS(SUMIF('21C Market Risk - IRR Gen.'!$C$144:'21C Market Risk - IRR Gen.'!$F$144,"&gt;0"))&gt;ABS(SUMIF('21C Market Risk - IRR Gen.'!$C$144:'21C Market Risk - IRR Gen.'!$F$144,"&lt;0")),ABS(SUMIF('21C Market Risk - IRR Gen.'!$C$144:'21C Market Risk - IRR Gen.'!$F$144,"&lt;0")),ABS(SUMIF('21C Market Risk - IRR Gen.'!$C$144:'21C Market Risk - IRR Gen.'!$F$144,"&gt;0"))) = '21C Market Risk - IRR Gen.'!$F$147</t>
  </si>
  <si>
    <t>IF(ABS(SUMIF('21C Market Risk - IRR Gen.'!$G$144:'21C Market Risk - IRR Gen.'!$I$144,"&gt;0"))&gt;ABS(SUMIF('21C Market Risk - IRR Gen.'!$G$144:'21C Market Risk - IRR Gen.'!$I$144,"&lt;0")),ABS(SUMIF('21C Market Risk - IRR Gen.'!$G$144:'21C Market Risk - IRR Gen.'!$I$144,"&lt;0")),ABS(SUMIF('21C Market Risk - IRR Gen.'!$G$144:'21C Market Risk - IRR Gen.'!$I$144,"&gt;0"))) = '21C Market Risk - IRR Gen.'!$I$147</t>
  </si>
  <si>
    <t>IF(ABS(SUMIF('21C Market Risk - IRR Gen.'!$J$144:'21C Market Risk - IRR Gen.'!$Q$144,"&gt;0"))&gt;ABS(SUMIF('21C Market Risk - IRR Gen.'!$J$144:'21C Market Risk - IRR Gen.'!$Q$144,"&lt;0")),ABS(SUMIF('21C Market Risk - IRR Gen.'!$J$144:'21C Market Risk - IRR Gen.'!$Q$144,"&lt;0")),ABS(SUMIF('21C Market Risk - IRR Gen.'!$J$144:'21C Market Risk - IRR Gen.'!$Q$144,"&gt;0"))) = '21C Market Risk - IRR Gen.'!$Q$147</t>
  </si>
  <si>
    <t>IF(ABS(SUMIF('21C Market Risk - IRR Gen.'!$C$144:'21C Market Risk - IRR Gen.'!$F$144,"&gt;0"))&gt;ABS(SUMIF('21C Market Risk - IRR Gen.'!$C$144:'21C Market Risk - IRR Gen.'!$F$144,"&lt;0")),ABS(SUMIF('21C Market Risk - IRR Gen.'!$C$144:'21C Market Risk - IRR Gen.'!$F$144,"&gt;0"))-ABS(SUMIF('21C Market Risk - IRR Gen.'!$C$144:'21C Market Risk - IRR Gen.'!$F$144,"&lt;0")),ABS(SUMIF('21C Market Risk - IRR Gen.'!$C$144:'21C Market Risk - IRR Gen.'!$F$144,"&lt;0"))-ABS(SUMIF('21C Market Risk - IRR Gen.'!$C$144:'21C Market Risk - IRR Gen.'!$F$144,"&gt;0"))) = '21C Market Risk - IRR Gen.'!$F$148</t>
  </si>
  <si>
    <t>IF(ABS(SUMIF('21C Market Risk - IRR Gen.'!$G$144:'21C Market Risk - IRR Gen.'!$I$144,"&gt;0"))&gt;ABS(SUMIF('21C Market Risk - IRR Gen.'!$G$144:'21C Market Risk - IRR Gen.'!$I$144,"&lt;0")),ABS(SUMIF('21C Market Risk - IRR Gen.'!$G$144:'21C Market Risk - IRR Gen.'!$I$144,"&gt;0"))-ABS(SUMIF('21C Market Risk - IRR Gen.'!$G$144:'21C Market Risk - IRR Gen.'!$I$144,"&lt;0")),ABS(SUMIF('21C Market Risk - IRR Gen.'!$G$144:'21C Market Risk - IRR Gen.'!$I$144,"&lt;0"))-ABS(SUMIF('21C Market Risk - IRR Gen.'!$G$144:'21C Market Risk - IRR Gen.'!$I$144,"&gt;0"))) = '21C Market Risk - IRR Gen.'!$I$148</t>
  </si>
  <si>
    <t>IF(ABS(SUMIF('21C Market Risk - IRR Gen.'!$J$144:'21C Market Risk - IRR Gen.'!$Q$144,"&gt;0"))&gt;ABS(SUMIF('21C Market Risk - IRR Gen.'!$J$144:'21C Market Risk - IRR Gen.'!$Q$144,"&lt;0")),ABS(SUMIF('21C Market Risk - IRR Gen.'!$J$144:'21C Market Risk - IRR Gen.'!$Q$144,"&gt;0"))-ABS(SUMIF('21C Market Risk - IRR Gen.'!$J$144:'21C Market Risk - IRR Gen.'!$Q$144,"&lt;0")),ABS(SUMIF('21C Market Risk - IRR Gen.'!$J$144:'21C Market Risk - IRR Gen.'!$Q$144,"&lt;0"))-ABS(SUMIF('21C Market Risk - IRR Gen.'!$J$144:'21C Market Risk - IRR Gen.'!$Q$144,"&gt;0"))) = '21C Market Risk - IRR Gen.'!$Q$148</t>
  </si>
  <si>
    <t>IF(OR(AND('21C Market Risk - IRR Gen.'!$F$148&gt;0,'21C Market Risk - IRR Gen.'!$I$148&gt;0),AND('21C Market Risk - IRR Gen.'!$F$148&lt;0,'21C Market Risk - IRR Gen.'!$I$148&lt;0)),0,IF(ABS('21C Market Risk - IRR Gen.'!$F$148)&lt;ABS('21C Market Risk - IRR Gen.'!$I$148), abs ('21C Market Risk - IRR Gen.'!$F$148), ABS('21C Market Risk - IRR Gen.'!$I$148)))='21C Market Risk - IRR Gen.'!$I$151</t>
  </si>
  <si>
    <t>IF(OR(AND('21C Market Risk - IRR Gen.'!$Q$148&gt;0,'21C Market Risk - IRR Gen.'!$I$148&gt;0),AND('21C Market Risk - IRR Gen.'!$Q$148&lt;0,'21C Market Risk - IRR Gen.'!$I$148&lt;0)),0,IF(ABS('21C Market Risk - IRR Gen.'!$I$148)&lt;ABS('21C Market Risk - IRR Gen.'!$Q$148), ABS('21C Market Risk - IRR Gen.'!$I$148), ABS('21C Market Risk - IRR Gen.'!$Q$148)))='21C Market Risk - IRR Gen.'!$Q$151</t>
  </si>
  <si>
    <t>IF(ABS('21C Market Risk - IRR Gen.'!$F$148)&gt;ABS('21C Market Risk - IRR Gen.'!$I$148), '21C Market Risk - IRR Gen.'!$F$148+'21C Market Risk - IRR Gen.'!$I$148,'21C Market Risk - IRR Gen.'!$F$148+'21C Market Risk - IRR Gen.'!$I$148)='21C Market Risk - IRR Gen.'!$I$152</t>
  </si>
  <si>
    <t>IF(ABS('21C Market Risk - IRR Gen.'!$I$148)&gt;ABS('21C Market Risk - IRR Gen.'!$Q$148), '21C Market Risk - IRR Gen.'!$I$148+'21C Market Risk - IRR Gen.'!$Q$148,'21C Market Risk - IRR Gen.'!$I$148+'21C Market Risk - IRR Gen.'!$Q$148)='21C Market Risk - IRR Gen.'!$Q$152</t>
  </si>
  <si>
    <t>IF(OR(AND('21C Market Risk - IRR Gen.'!$F$148&lt;0,'21C Market Risk - IRR Gen.'!$Q$148&lt;0),AND('21C Market Risk - IRR Gen.'!$F$148&gt;0,'21C Market Risk - IRR Gen.'!$Q$148&gt;0)),0,IF(ABS('21C Market Risk - IRR Gen.'!$Q$148)&lt;ABS('21C Market Risk - IRR Gen.'!$F$148),ABS('21C Market Risk - IRR Gen.'!$Q$148),ABS('21C Market Risk - IRR Gen.'!$F$148)))='21C Market Risk - IRR Gen.'!$Q$155</t>
  </si>
  <si>
    <t>IF(ABS('21C Market Risk - IRR Gen.'!$Q$152)&gt;ABS('21C Market Risk - IRR Gen.'!$F$148), '21C Market Risk - IRR Gen.'!$F$148+'21C Market Risk - IRR Gen.'!$Q$152,'21C Market Risk - IRR Gen.'!$F$148+'21C Market Risk - IRR Gen.'!$Q$152)='21C Market Risk - IRR Gen.'!$Q$156</t>
  </si>
  <si>
    <t>'21C Market Risk - IRR Gen.'!$R$146+'21C Market Risk - IRR Gen.'!$R$150+'21C Market Risk - IRR Gen.'!$R$154+'21C Market Risk - IRR Gen.'!$R$158+'21C Market Risk - IRR Gen.'!$R$159='21C Market Risk - IRR Gen.'!$R$160</t>
  </si>
  <si>
    <t>IF(ABS('21C Market Risk - IRR Gen.'!$C$174) &lt; ABS('21C Market Risk - IRR Gen.'!$C$173), '21C Market Risk - IRR Gen.'!$C$174+'21C Market Risk - IRR Gen.'!$C$173,'21C Market Risk - IRR Gen.'!$C$173+'21C Market Risk - IRR Gen.'!$C$174)='21C Market Risk - IRR Gen.'!$C$176</t>
  </si>
  <si>
    <t>IF(ABS('21C Market Risk - IRR Gen.'!$D$174) &lt; ABS('21C Market Risk - IRR Gen.'!$D$173), '21C Market Risk - IRR Gen.'!$D$174+'21C Market Risk - IRR Gen.'!$D$173,'21C Market Risk - IRR Gen.'!$D$173+'21C Market Risk - IRR Gen.'!$D$174)='21C Market Risk - IRR Gen.'!$D$176</t>
  </si>
  <si>
    <t>IF(ABS('21C Market Risk - IRR Gen.'!$E$174) &lt; ABS('21C Market Risk - IRR Gen.'!$E$173), '21C Market Risk - IRR Gen.'!$E$174+'21C Market Risk - IRR Gen.'!$E$173,'21C Market Risk - IRR Gen.'!$E$173+'21C Market Risk - IRR Gen.'!$E$174)='21C Market Risk - IRR Gen.'!$E$176</t>
  </si>
  <si>
    <t>IF(ABS('21C Market Risk - IRR Gen.'!$F$174) &lt; ABS('21C Market Risk - IRR Gen.'!$F$173), '21C Market Risk - IRR Gen.'!$F$174+'21C Market Risk - IRR Gen.'!$F$173,'21C Market Risk - IRR Gen.'!$F$173+'21C Market Risk - IRR Gen.'!$F$174)='21C Market Risk - IRR Gen.'!$F$176</t>
  </si>
  <si>
    <t>IF(ABS('21C Market Risk - IRR Gen.'!$G$174) &lt; ABS('21C Market Risk - IRR Gen.'!$G$173), '21C Market Risk - IRR Gen.'!$G$174+'21C Market Risk - IRR Gen.'!$G$173,'21C Market Risk - IRR Gen.'!$G$173+'21C Market Risk - IRR Gen.'!$G$174)='21C Market Risk - IRR Gen.'!$G$176</t>
  </si>
  <si>
    <t>IF(ABS('21C Market Risk - IRR Gen.'!$H$174) &lt; ABS('21C Market Risk - IRR Gen.'!$H$173), '21C Market Risk - IRR Gen.'!$H$174+'21C Market Risk - IRR Gen.'!$H$173,'21C Market Risk - IRR Gen.'!$H$173+'21C Market Risk - IRR Gen.'!$H$174)='21C Market Risk - IRR Gen.'!$H$176</t>
  </si>
  <si>
    <t>IF(ABS('21C Market Risk - IRR Gen.'!$I$174) &lt; ABS('21C Market Risk - IRR Gen.'!$I$173), '21C Market Risk - IRR Gen.'!$I$174+'21C Market Risk - IRR Gen.'!$I$173,'21C Market Risk - IRR Gen.'!$I$173+'21C Market Risk - IRR Gen.'!$I$174)='21C Market Risk - IRR Gen.'!$I$176</t>
  </si>
  <si>
    <t>IF(ABS('21C Market Risk - IRR Gen.'!$J$174) &lt; ABS('21C Market Risk - IRR Gen.'!$J$173), '21C Market Risk - IRR Gen.'!$J$174+'21C Market Risk - IRR Gen.'!$J$173,'21C Market Risk - IRR Gen.'!$J$173+'21C Market Risk - IRR Gen.'!$J$174)='21C Market Risk - IRR Gen.'!$J$176</t>
  </si>
  <si>
    <t>IF(ABS('21C Market Risk - IRR Gen.'!$K$174) &lt; ABS('21C Market Risk - IRR Gen.'!$K$173), '21C Market Risk - IRR Gen.'!$K$174+'21C Market Risk - IRR Gen.'!$K$173,'21C Market Risk - IRR Gen.'!$K$173+'21C Market Risk - IRR Gen.'!$K$174)='21C Market Risk - IRR Gen.'!$K$176</t>
  </si>
  <si>
    <t>IF(ABS('21C Market Risk - IRR Gen.'!$L$174) &lt; ABS('21C Market Risk - IRR Gen.'!$L$173), '21C Market Risk - IRR Gen.'!$L$174+'21C Market Risk - IRR Gen.'!$L$173,'21C Market Risk - IRR Gen.'!$L$173+'21C Market Risk - IRR Gen.'!$L$174)='21C Market Risk - IRR Gen.'!$L$176</t>
  </si>
  <si>
    <t>IF(ABS('21C Market Risk - IRR Gen.'!$M$174) &lt; ABS('21C Market Risk - IRR Gen.'!$M$173), '21C Market Risk - IRR Gen.'!$M$174+'21C Market Risk - IRR Gen.'!$M$173,'21C Market Risk - IRR Gen.'!$M$173+'21C Market Risk - IRR Gen.'!$M$174)='21C Market Risk - IRR Gen.'!$M$176</t>
  </si>
  <si>
    <t>IF(ABS('21C Market Risk - IRR Gen.'!$N$174) &lt; ABS('21C Market Risk - IRR Gen.'!$N$173), '21C Market Risk - IRR Gen.'!$N$174+'21C Market Risk - IRR Gen.'!$N$173,'21C Market Risk - IRR Gen.'!$N$173+'21C Market Risk - IRR Gen.'!$N$174)='21C Market Risk - IRR Gen.'!$N$176</t>
  </si>
  <si>
    <t>IF(ABS('21C Market Risk - IRR Gen.'!$O$174) &lt; ABS('21C Market Risk - IRR Gen.'!$O$173), '21C Market Risk - IRR Gen.'!$O$174+'21C Market Risk - IRR Gen.'!$O$173,'21C Market Risk - IRR Gen.'!$O$173+'21C Market Risk - IRR Gen.'!$O$174)='21C Market Risk - IRR Gen.'!$O$176</t>
  </si>
  <si>
    <t>IF(ABS('21C Market Risk - IRR Gen.'!$P$174) &lt; ABS('21C Market Risk - IRR Gen.'!$P$173), '21C Market Risk - IRR Gen.'!$P$174+'21C Market Risk - IRR Gen.'!$P$173,'21C Market Risk - IRR Gen.'!$P$173+'21C Market Risk - IRR Gen.'!$P$174)='21C Market Risk - IRR Gen.'!$P$176</t>
  </si>
  <si>
    <t>IF(ABS('21C Market Risk - IRR Gen.'!$Q$174) &lt; ABS('21C Market Risk - IRR Gen.'!$Q$173), '21C Market Risk - IRR Gen.'!$Q$174+'21C Market Risk - IRR Gen.'!$Q$173,'21C Market Risk - IRR Gen.'!$Q$173+'21C Market Risk - IRR Gen.'!$Q$174)='21C Market Risk - IRR Gen.'!$Q$176</t>
  </si>
  <si>
    <t>'21C Market Risk - IRR Gen.'!$C$178+'21C Market Risk - IRR Gen.'!$D$178+'21C Market Risk - IRR Gen.'!$E$178+'21C Market Risk - IRR Gen.'!$F$178+'21C Market Risk - IRR Gen.'!$G$178+'21C Market Risk - IRR Gen.'!$H$178+'21C Market Risk - IRR Gen.'!$I$178+'21C Market Risk - IRR Gen.'!$J$178+'21C Market Risk - IRR Gen.'!$K$178+'21C Market Risk - IRR Gen.'!$L$178+'21C Market Risk - IRR Gen.'!$M$178+'21C Market Risk - IRR Gen.'!$N$178+'21C Market Risk - IRR Gen.'!$O$178+'21C Market Risk - IRR Gen.'!$P$178+'21C Market Risk - IRR Gen.'!$Q$178='21C Market Risk - IRR Gen.'!$R$178</t>
  </si>
  <si>
    <t>IF(ABS(SUMIF('21C Market Risk - IRR Gen.'!$C$176:'21C Market Risk - IRR Gen.'!$F$176,"&gt;0"))&gt;ABS(SUMIF('21C Market Risk - IRR Gen.'!$C$176:'21C Market Risk - IRR Gen.'!$F$176,"&lt;0")),ABS(SUMIF('21C Market Risk - IRR Gen.'!$C$176:'21C Market Risk - IRR Gen.'!$F$176,"&lt;0")),ABS(SUMIF('21C Market Risk - IRR Gen.'!$C$176:'21C Market Risk - IRR Gen.'!$F$176,"&gt;0"))) = '21C Market Risk - IRR Gen.'!$F$179</t>
  </si>
  <si>
    <t>IF(ABS(SUMIF('21C Market Risk - IRR Gen.'!$G$176:'21C Market Risk - IRR Gen.'!$I$176,"&gt;0"))&gt;ABS(SUMIF('21C Market Risk - IRR Gen.'!$G$176:'21C Market Risk - IRR Gen.'!$I$176,"&lt;0")),ABS(SUMIF('21C Market Risk - IRR Gen.'!$G$176:'21C Market Risk - IRR Gen.'!$I$176,"&lt;0")),ABS(SUMIF('21C Market Risk - IRR Gen.'!$G$176:'21C Market Risk - IRR Gen.'!$I$176,"&gt;0"))) = '21C Market Risk - IRR Gen.'!$I$179</t>
  </si>
  <si>
    <t>IF(ABS(SUMIF('21C Market Risk - IRR Gen.'!$J$176:'21C Market Risk - IRR Gen.'!$Q$176,"&gt;0"))&gt;ABS(SUMIF('21C Market Risk - IRR Gen.'!$J$176:'21C Market Risk - IRR Gen.'!$Q$176,"&lt;0")),ABS(SUMIF('21C Market Risk - IRR Gen.'!$J$176:'21C Market Risk - IRR Gen.'!$Q$176,"&lt;0")),ABS(SUMIF('21C Market Risk - IRR Gen.'!$J$176:'21C Market Risk - IRR Gen.'!$Q$176,"&gt;0"))) = '21C Market Risk - IRR Gen.'!$Q$179</t>
  </si>
  <si>
    <t>IF(ABS(SUMIF('21C Market Risk - IRR Gen.'!$C$176:'21C Market Risk - IRR Gen.'!$F$176,"&gt;0"))&gt;ABS(SUMIF('21C Market Risk - IRR Gen.'!$C$176:'21C Market Risk - IRR Gen.'!$F$176,"&lt;0")),ABS(SUMIF('21C Market Risk - IRR Gen.'!$C$176:'21C Market Risk - IRR Gen.'!$F$176,"&gt;0"))-ABS(SUMIF('21C Market Risk - IRR Gen.'!$C$176:'21C Market Risk - IRR Gen.'!$F$176,"&lt;0")),ABS(SUMIF('21C Market Risk - IRR Gen.'!$C$176:'21C Market Risk - IRR Gen.'!$F$176,"&lt;0"))-ABS(SUMIF('21C Market Risk - IRR Gen.'!$C$176:'21C Market Risk - IRR Gen.'!$F$176,"&gt;0"))='21C Market Risk - IRR Gen.'!$F$180)</t>
  </si>
  <si>
    <t>IF(ABS(SUMIF('21C Market Risk - IRR Gen.'!$G$176:'21C Market Risk - IRR Gen.'!$I$176,"&gt;0"))&gt;ABS(SUMIF('21C Market Risk - IRR Gen.'!$G$176:'21C Market Risk - IRR Gen.'!$I$176,"&lt;0")),ABS(SUMIF('21C Market Risk - IRR Gen.'!$G$176:'21C Market Risk - IRR Gen.'!$I$176,"&gt;0"))-ABS(SUMIF('21C Market Risk - IRR Gen.'!$G$176:'21C Market Risk - IRR Gen.'!$I$176,"&lt;0")),ABS(SUMIF('21C Market Risk - IRR Gen.'!$G$176:'21C Market Risk - IRR Gen.'!$I$176,"&lt;0"))-ABS(SUMIF('21C Market Risk - IRR Gen.'!$G$176:'21C Market Risk - IRR Gen.'!$I$176,"&gt;0"))) = '21C Market Risk - IRR Gen.'!$I$180</t>
  </si>
  <si>
    <t>IF(ABS(SUMIF('21C Market Risk - IRR Gen.'!$J$176:'21C Market Risk - IRR Gen.'!$Q$176,"&gt;0"))&gt;ABS(SUMIF('21C Market Risk - IRR Gen.'!$J$176:'21C Market Risk - IRR Gen.'!$Q$176,"&lt;0")),ABS(SUMIF('21C Market Risk - IRR Gen.'!$J$176:'21C Market Risk - IRR Gen.'!$Q$176,"&gt;0"))-ABS(SUMIF('21C Market Risk - IRR Gen.'!$J$176:'21C Market Risk - IRR Gen.'!$Q$176,"&lt;0")),ABS(SUMIF('21C Market Risk - IRR Gen.'!$J$176:'21C Market Risk - IRR Gen.'!$Q$176,"&lt;0"))-ABS(SUMIF('21C Market Risk - IRR Gen.'!$J$176:'21C Market Risk - IRR Gen.'!$Q$176,"&gt;0"))) = '21C Market Risk - IRR Gen.'!$Q$180</t>
  </si>
  <si>
    <t>IF(OR(AND('21C Market Risk - IRR Gen.'!$F$180&gt;0,'21C Market Risk - IRR Gen.'!$I$180&gt;0),AND('21C Market Risk - IRR Gen.'!$F$180&lt;0,'21C Market Risk - IRR Gen.'!$I$180&lt;0)),0,IF(ABS('21C Market Risk - IRR Gen.'!$F$180)&lt;ABS('21C Market Risk - IRR Gen.'!$I$180), ABS('21C Market Risk - IRR Gen.'!$F$180), ABS('21C Market Risk - IRR Gen.'!$I$180)))='21C Market Risk - IRR Gen.'!$I$183</t>
  </si>
  <si>
    <t>IF(OR(AND('21C Market Risk - IRR Gen.'!$Q$180&gt;0,'21C Market Risk - IRR Gen.'!$I$180&gt;0),AND('21C Market Risk - IRR Gen.'!$Q$180&lt;0,'21C Market Risk - IRR Gen.'!$I$180&lt;0)),0,IF(ABS('21C Market Risk - IRR Gen.'!$I$180)&lt;ABS('21C Market Risk - IRR Gen.'!$Q$180), ABS('21C Market Risk - IRR Gen.'!$I$180), ABS('21C Market Risk - IRR Gen.'!$Q$180)))='21C Market Risk - IRR Gen.'!$Q$183</t>
  </si>
  <si>
    <t>IF(ABS('21C Market Risk - IRR Gen.'!$F$180)&gt;ABS('21C Market Risk - IRR Gen.'!$I$180), '21C Market Risk - IRR Gen.'!$F$180+'21C Market Risk - IRR Gen.'!$I$180,'21C Market Risk - IRR Gen.'!$I$180+'21C Market Risk - IRR Gen.'!$F$180)='21C Market Risk - IRR Gen.'!$I$184</t>
  </si>
  <si>
    <t>IF(ABS('21C Market Risk - IRR Gen.'!$I$180)&gt;ABS('21C Market Risk - IRR Gen.'!$Q$180), '21C Market Risk - IRR Gen.'!$I$180+'21C Market Risk - IRR Gen.'!$Q$180,'21C Market Risk - IRR Gen.'!$Q$180+'21C Market Risk - IRR Gen.'!$I$180)='21C Market Risk - IRR Gen.'!$Q$184</t>
  </si>
  <si>
    <t>IF(OR(AND('21C Market Risk - IRR Gen.'!$F$180&lt;0,'21C Market Risk - IRR Gen.'!$Q$180&lt;0),AND('21C Market Risk - IRR Gen.'!$F$180&gt;0,'21C Market Risk - IRR Gen.'!$Q$180&gt;0)),0,IF(ABS('21C Market Risk - IRR Gen.'!$Q$180)&lt;ABS('21C Market Risk - IRR Gen.'!$F$180),ABS('21C Market Risk - IRR Gen.'!$Q$180),ABS('21C Market Risk - IRR Gen.'!$F$180)))='21C Market Risk - IRR Gen.'!$Q$187</t>
  </si>
  <si>
    <t>IF(ABS('21C Market Risk - IRR Gen.'!$Q$184)&gt;ABS('21C Market Risk - IRR Gen.'!$F$180), '21C Market Risk - IRR Gen.'!$F$180+'21C Market Risk - IRR Gen.'!$Q$184,'21C Market Risk - IRR Gen.'!$F$180+'21C Market Risk - IRR Gen.'!$Q$184)='21C Market Risk - IRR Gen.'!$Q$188</t>
  </si>
  <si>
    <t>'21C Market Risk - IRR Gen.'!$R$178+'21C Market Risk - IRR Gen.'!$R$182+'21C Market Risk - IRR Gen.'!$R$186+'21C Market Risk - IRR Gen.'!$R$190+'21C Market Risk - IRR Gen.'!$R$191='21C Market Risk - IRR Gen.'!$R$192</t>
  </si>
  <si>
    <t>'23 Obligor - Guarantor'!$B$9+'23 Obligor - Guarantor'!$B$10+'23 Obligor - Guarantor'!$B$11+'23 Obligor - Guarantor'!$B$12+'23 Obligor - Guarantor'!$B$13+'23 Obligor - Guarantor'!$B$14+'23 Obligor - Guarantor'!$B$15+'23 Obligor - Guarantor'!$B$16+'23 Obligor - Guarantor'!$B$17+'23 Obligor - Guarantor'!$B$18+'23 Obligor - Guarantor'!$B$19+'23 Obligor - Guarantor'!$B$20='23 Obligor - Guarantor'!$B$22</t>
  </si>
  <si>
    <t>'23 Obligor - Guarantor'!$D$9+'23 Obligor - Guarantor'!$D$10+'23 Obligor - Guarantor'!$D$11+'23 Obligor - Guarantor'!$D$12+'23 Obligor - Guarantor'!$D$13+'23 Obligor - Guarantor'!$D$14+'23 Obligor - Guarantor'!$D$15+'23 Obligor - Guarantor'!$D$16+'23 Obligor - Guarantor'!$D$17+'23 Obligor - Guarantor'!$D$18+'23 Obligor - Guarantor'!$D$19+'23 Obligor - Guarantor'!$D$20='23 Obligor - Guarantor'!$D$22</t>
  </si>
  <si>
    <t>'23 Obligor - Guarantor'!$E$9+'23 Obligor - Guarantor'!$E$10+'23 Obligor - Guarantor'!$E$11+'23 Obligor - Guarantor'!$E$12+'23 Obligor - Guarantor'!$E$13+'23 Obligor - Guarantor'!$E$14+'23 Obligor - Guarantor'!$E$15+'23 Obligor - Guarantor'!$E$16+'23 Obligor - Guarantor'!$E$17+'23 Obligor - Guarantor'!$E$18+'23 Obligor - Guarantor'!$E$19+'23 Obligor - Guarantor'!$E$20='23 Obligor - Guarantor'!$E$22</t>
  </si>
  <si>
    <t>'23 Obligor - Guarantor'!$F$9+'23 Obligor - Guarantor'!$F$10+'23 Obligor - Guarantor'!$F$11+'23 Obligor - Guarantor'!$F$12+'23 Obligor - Guarantor'!$F$13+'23 Obligor - Guarantor'!$F$14+'23 Obligor - Guarantor'!$F$15+'23 Obligor - Guarantor'!$F$16+'23 Obligor - Guarantor'!$F$17+'23 Obligor - Guarantor'!$F$18+'23 Obligor - Guarantor'!$F$19+'23 Obligor - Guarantor'!$F$20='23 Obligor - Guarantor'!$F$22</t>
  </si>
  <si>
    <t>'23 Obligor - Guarantor'!$G$9+'23 Obligor - Guarantor'!$G$10+'23 Obligor - Guarantor'!$G$11+'23 Obligor - Guarantor'!$G$12+'23 Obligor - Guarantor'!$G$13+'23 Obligor - Guarantor'!$G$14+'23 Obligor - Guarantor'!$G$15+'23 Obligor - Guarantor'!$G$16+'23 Obligor - Guarantor'!$G$17+'23 Obligor - Guarantor'!$G$18+'23 Obligor - Guarantor'!$G$19+'23 Obligor - Guarantor'!$G$20='23 Obligor - Guarantor'!$G$22</t>
  </si>
  <si>
    <t>'23 Obligor - Guarantor'!$H$9+'23 Obligor - Guarantor'!$H$10+'23 Obligor - Guarantor'!$H$11+'23 Obligor - Guarantor'!$H$12+'23 Obligor - Guarantor'!$H$13+'23 Obligor - Guarantor'!$H$14+'23 Obligor - Guarantor'!$H$15+'23 Obligor - Guarantor'!$H$16+'23 Obligor - Guarantor'!$H$17+'23 Obligor - Guarantor'!$H$18+'23 Obligor - Guarantor'!$H$19+'23 Obligor - Guarantor'!$H$20='23 Obligor - Guarantor'!$H$22</t>
  </si>
  <si>
    <t>'23 Obligor - Guarantor'!$I$9+'23 Obligor - Guarantor'!$I$10+'23 Obligor - Guarantor'!$I$11+'23 Obligor - Guarantor'!$I$12+'23 Obligor - Guarantor'!$I$13+'23 Obligor - Guarantor'!$I$14+'23 Obligor - Guarantor'!$I$15+'23 Obligor - Guarantor'!$I$16+'23 Obligor - Guarantor'!$I$17+'23 Obligor - Guarantor'!$I$18+'23 Obligor - Guarantor'!$I$19+'23 Obligor - Guarantor'!$I$20='23 Obligor - Guarantor'!$I$22</t>
  </si>
  <si>
    <t>'23 Obligor - Guarantor'!$B$9-('23 Obligor - Guarantor'!$D$9+'23 Obligor - Guarantor'!$E$9+'23 Obligor - Guarantor'!$F$9+'23 Obligor - Guarantor'!$G$9+'23 Obligor - Guarantor'!$H$9+'23 Obligor - Guarantor'!$I$9)='23 Obligor - Guarantor'!$K$9</t>
  </si>
  <si>
    <t>'23 Obligor - Guarantor'!$B$10-('23 Obligor - Guarantor'!$D$10+'23 Obligor - Guarantor'!$E$10+'23 Obligor - Guarantor'!$F$10+'23 Obligor - Guarantor'!$G$10+'23 Obligor - Guarantor'!$H$10+'23 Obligor - Guarantor'!$I$10)='23 Obligor - Guarantor'!$K$10</t>
  </si>
  <si>
    <t>'23 Obligor - Guarantor'!$B$11-('23 Obligor - Guarantor'!$D$11+'23 Obligor - Guarantor'!$E$11+'23 Obligor - Guarantor'!$F$11+'23 Obligor - Guarantor'!$G$11+'23 Obligor - Guarantor'!$H$11+'23 Obligor - Guarantor'!$I$11)='23 Obligor - Guarantor'!$K$11</t>
  </si>
  <si>
    <t>'23 Obligor - Guarantor'!$B$12-('23 Obligor - Guarantor'!$D$12+'23 Obligor - Guarantor'!$E$12+'23 Obligor - Guarantor'!$F$12+'23 Obligor - Guarantor'!$G$12+'23 Obligor - Guarantor'!$H$12+'23 Obligor - Guarantor'!$I$12)='23 Obligor - Guarantor'!$K$12</t>
  </si>
  <si>
    <t>'23 Obligor - Guarantor'!$B$13-('23 Obligor - Guarantor'!$D$13+'23 Obligor - Guarantor'!$E$13+'23 Obligor - Guarantor'!$F$13+'23 Obligor - Guarantor'!$G$13+'23 Obligor - Guarantor'!$H$13+'23 Obligor - Guarantor'!$I$13)='23 Obligor - Guarantor'!$K$13</t>
  </si>
  <si>
    <t>'23 Obligor - Guarantor'!$B$14-('23 Obligor - Guarantor'!$D$14+'23 Obligor - Guarantor'!$E$14+'23 Obligor - Guarantor'!$F$14+'23 Obligor - Guarantor'!$G$14+'23 Obligor - Guarantor'!$H$14+'23 Obligor - Guarantor'!$I$14)='23 Obligor - Guarantor'!$K$14</t>
  </si>
  <si>
    <t>'23 Obligor - Guarantor'!$B$15-('23 Obligor - Guarantor'!$D$15+'23 Obligor - Guarantor'!$E$15+'23 Obligor - Guarantor'!$F$15+'23 Obligor - Guarantor'!$G$15+'23 Obligor - Guarantor'!$H$15+'23 Obligor - Guarantor'!$I$15)='23 Obligor - Guarantor'!$K$15</t>
  </si>
  <si>
    <t>'23 Obligor - Guarantor'!$B$16-('23 Obligor - Guarantor'!$D$16+'23 Obligor - Guarantor'!$E$16+'23 Obligor - Guarantor'!$F$16+'23 Obligor - Guarantor'!$G$16+'23 Obligor - Guarantor'!$H$16+'23 Obligor - Guarantor'!$I$16)='23 Obligor - Guarantor'!$K$16</t>
  </si>
  <si>
    <t>'23 Obligor - Guarantor'!$B$17-('23 Obligor - Guarantor'!$D$17+'23 Obligor - Guarantor'!$E$17+'23 Obligor - Guarantor'!$F$17+'23 Obligor - Guarantor'!$G$17+'23 Obligor - Guarantor'!$H$17+'23 Obligor - Guarantor'!$I$17)='23 Obligor - Guarantor'!$K$17</t>
  </si>
  <si>
    <t>'23 Obligor - Guarantor'!$B$18-('23 Obligor - Guarantor'!$D$18+'23 Obligor - Guarantor'!$E$18+'23 Obligor - Guarantor'!$F$18+'23 Obligor - Guarantor'!$G$18+'23 Obligor - Guarantor'!$H$18+'23 Obligor - Guarantor'!$I$18)='23 Obligor - Guarantor'!$K$18</t>
  </si>
  <si>
    <t>'23 Obligor - Guarantor'!$B$19-('23 Obligor - Guarantor'!$D$19+'23 Obligor - Guarantor'!$E$19+'23 Obligor - Guarantor'!$F$19+'23 Obligor - Guarantor'!$G$19+'23 Obligor - Guarantor'!$H$19+'23 Obligor - Guarantor'!$I$19)='23 Obligor - Guarantor'!$K$19</t>
  </si>
  <si>
    <t>'23 Obligor - Guarantor'!$B$20-('23 Obligor - Guarantor'!$D$20+'23 Obligor - Guarantor'!$E$20+'23 Obligor - Guarantor'!$F$20+'23 Obligor - Guarantor'!$G$20+'23 Obligor - Guarantor'!$H$20+'23 Obligor - Guarantor'!$I$20)='23 Obligor - Guarantor'!$K$20</t>
  </si>
  <si>
    <t>'23 Obligor - Guarantor'!$B$22-('23 Obligor - Guarantor'!$D$22+'23 Obligor - Guarantor'!$E$22+'23 Obligor - Guarantor'!$F$22+'23 Obligor - Guarantor'!$G$22+'23 Obligor - Guarantor'!$H$22+'23 Obligor - Guarantor'!$I$22)='23 Obligor - Guarantor'!$K$22</t>
  </si>
  <si>
    <t>'24 Reconciliation'!$E$9+'24 Reconciliation'!$E$10+'24 Reconciliation'!$E$11+'24 Reconciliation'!$E$12+'24 Reconciliation'!$E$13+'24 Reconciliation'!$E$14+'24 Reconciliation'!$E$15+'24 Reconciliation'!$E$16+'24 Reconciliation'!$E$17+'24 Reconciliation'!$E$18+'24 Reconciliation'!$E$19+'24 Reconciliation'!$E$20+'24 Reconciliation'!$E$21+'24 Reconciliation'!$E$22='24 Reconciliation'!$E$23</t>
  </si>
  <si>
    <t>'24 Reconciliation'!$F$9+'24 Reconciliation'!$F$10+'24 Reconciliation'!$F$11+'24 Reconciliation'!$F$12+'24 Reconciliation'!$F$13+'24 Reconciliation'!$F$14+'24 Reconciliation'!$F$15+ '24 Reconciliation'!$F$19 = '24 Reconciliation'!$F$23</t>
  </si>
  <si>
    <t>CAPITAL ADEQUACY REPORT BASEL  II/III</t>
  </si>
  <si>
    <t>Validate eligible reserves/provisions for losses on assets - 1.25% of net risk weighted on balance sheet assets</t>
  </si>
  <si>
    <r>
      <rPr>
        <sz val="12"/>
        <color rgb="FF000000"/>
        <rFont val="Calibri"/>
        <family val="2"/>
        <scheme val="minor"/>
      </rPr>
      <t>If (</t>
    </r>
    <r>
      <rPr>
        <sz val="12"/>
        <color theme="1"/>
        <rFont val="Calibri"/>
        <family val="2"/>
        <scheme val="minor"/>
      </rPr>
      <t>S03.DP0062&lt;( S02.DP0017*0.0125), S03.DP0062, (S02.DP0017*0.0125)) = S03.DP0063</t>
    </r>
  </si>
  <si>
    <r>
      <t>S16.DP0164≥</t>
    </r>
    <r>
      <rPr>
        <sz val="10.8"/>
        <color theme="1"/>
        <rFont val="Calibri"/>
        <family val="2"/>
        <scheme val="minor"/>
      </rPr>
      <t>0%</t>
    </r>
  </si>
  <si>
    <r>
      <t>S16.DP0165≥</t>
    </r>
    <r>
      <rPr>
        <sz val="10.8"/>
        <color theme="1"/>
        <rFont val="Calibri"/>
        <family val="2"/>
        <scheme val="minor"/>
      </rPr>
      <t>0%</t>
    </r>
  </si>
  <si>
    <r>
      <t>S16.DP0166≥</t>
    </r>
    <r>
      <rPr>
        <sz val="10.8"/>
        <color theme="1"/>
        <rFont val="Calibri"/>
        <family val="2"/>
        <scheme val="minor"/>
      </rPr>
      <t>0%</t>
    </r>
  </si>
  <si>
    <r>
      <t>S16.DP0197&gt;=</t>
    </r>
    <r>
      <rPr>
        <sz val="10.8"/>
        <color theme="1"/>
        <rFont val="Calibri"/>
        <family val="2"/>
        <scheme val="minor"/>
      </rPr>
      <t>0%</t>
    </r>
  </si>
  <si>
    <r>
      <t>S16.DP0198&gt;=</t>
    </r>
    <r>
      <rPr>
        <sz val="10.8"/>
        <color theme="1"/>
        <rFont val="Calibri"/>
        <family val="2"/>
        <scheme val="minor"/>
      </rPr>
      <t>0%</t>
    </r>
  </si>
  <si>
    <r>
      <t>S16.DP0199&gt;=</t>
    </r>
    <r>
      <rPr>
        <sz val="10.8"/>
        <color theme="1"/>
        <rFont val="Calibri"/>
        <family val="2"/>
        <scheme val="minor"/>
      </rPr>
      <t>0%</t>
    </r>
  </si>
  <si>
    <r>
      <t>S16.DP0200&gt;=</t>
    </r>
    <r>
      <rPr>
        <sz val="10.8"/>
        <color theme="1"/>
        <rFont val="Calibri"/>
        <family val="2"/>
        <scheme val="minor"/>
      </rPr>
      <t>0%</t>
    </r>
  </si>
  <si>
    <r>
      <t xml:space="preserve">Capital Required Against Specific Risks </t>
    </r>
    <r>
      <rPr>
        <sz val="11"/>
        <rFont val="Calibri"/>
        <family val="2"/>
        <scheme val="minor"/>
      </rPr>
      <t>(Total E)</t>
    </r>
  </si>
  <si>
    <r>
      <t>Capital Required Against General Risks</t>
    </r>
    <r>
      <rPr>
        <sz val="11"/>
        <rFont val="Calibri"/>
        <family val="2"/>
        <scheme val="minor"/>
      </rPr>
      <t xml:space="preserve"> (Total F)</t>
    </r>
  </si>
  <si>
    <r>
      <t>Total Capital Requirement Against Equity Position Risks</t>
    </r>
    <r>
      <rPr>
        <sz val="11"/>
        <rFont val="Calibri"/>
        <family val="2"/>
        <scheme val="minor"/>
      </rPr>
      <t xml:space="preserve"> (Total of Rows: 1, 2 + 3)</t>
    </r>
  </si>
  <si>
    <r>
      <t xml:space="preserve">EQUITY POSITION RISK EQUIVALENT ASSETS  </t>
    </r>
    <r>
      <rPr>
        <sz val="11"/>
        <rFont val="Calibri"/>
        <family val="2"/>
        <scheme val="minor"/>
      </rPr>
      <t>(Total Capital Requirement x Reciprocal of CAR)</t>
    </r>
  </si>
  <si>
    <r>
      <t xml:space="preserve">Capital Required Against Directional Risks </t>
    </r>
    <r>
      <rPr>
        <sz val="11"/>
        <rFont val="Calibri"/>
        <family val="2"/>
        <scheme val="minor"/>
      </rPr>
      <t>(Total E)</t>
    </r>
  </si>
  <si>
    <r>
      <t xml:space="preserve">Capital Required Against Basis, Interest Rate &amp; Forward Gap Risks </t>
    </r>
    <r>
      <rPr>
        <sz val="11"/>
        <rFont val="Calibri"/>
        <family val="2"/>
        <scheme val="minor"/>
      </rPr>
      <t>(Total F)</t>
    </r>
  </si>
  <si>
    <r>
      <t xml:space="preserve">Capital Required Against Commodity Options </t>
    </r>
    <r>
      <rPr>
        <sz val="11"/>
        <rFont val="Calibri"/>
        <family val="2"/>
        <scheme val="minor"/>
      </rPr>
      <t xml:space="preserve"> </t>
    </r>
  </si>
  <si>
    <r>
      <t xml:space="preserve">Total Capital Required Against Commodity Position Risks </t>
    </r>
    <r>
      <rPr>
        <sz val="11"/>
        <rFont val="Calibri"/>
        <family val="2"/>
        <scheme val="minor"/>
      </rPr>
      <t xml:space="preserve">(Total Rows: 1, 2 + 3) </t>
    </r>
  </si>
  <si>
    <r>
      <t xml:space="preserve">COMMODITY  POSITION RISK EQUIVALENT ASSETS </t>
    </r>
    <r>
      <rPr>
        <sz val="11"/>
        <rFont val="Calibri"/>
        <family val="2"/>
        <scheme val="minor"/>
      </rPr>
      <t xml:space="preserve"> (Total Capital Required x CAR Reciprocal)</t>
    </r>
  </si>
  <si>
    <r>
      <t xml:space="preserve">Capital Required Against General Risk </t>
    </r>
    <r>
      <rPr>
        <sz val="11"/>
        <rFont val="Calibri"/>
        <family val="2"/>
        <scheme val="minor"/>
      </rPr>
      <t>(taken from IRR-Gen Schedule):</t>
    </r>
  </si>
  <si>
    <r>
      <t xml:space="preserve">Capital Required Against Interest Rate Options </t>
    </r>
    <r>
      <rPr>
        <sz val="11"/>
        <rFont val="Calibri"/>
        <family val="2"/>
        <scheme val="minor"/>
      </rPr>
      <t>(taken from SA - Interest Rate Options tab)</t>
    </r>
  </si>
  <si>
    <r>
      <t xml:space="preserve">Total Capital Required Against Interest Rate Risk </t>
    </r>
    <r>
      <rPr>
        <sz val="11"/>
        <rFont val="Calibri"/>
        <family val="2"/>
        <scheme val="minor"/>
      </rPr>
      <t>(Total of Rows: 4.0, 5.0,+ 6.0)</t>
    </r>
  </si>
  <si>
    <r>
      <t xml:space="preserve">INTEREST RATE RISK EQUIVALENT ASSETS </t>
    </r>
    <r>
      <rPr>
        <sz val="11"/>
        <rFont val="Calibri"/>
        <family val="2"/>
        <scheme val="minor"/>
      </rPr>
      <t>(Total capital required x Reciprocal CAR)</t>
    </r>
  </si>
  <si>
    <t>Select Return Date</t>
  </si>
  <si>
    <t>Select Institution Name</t>
  </si>
  <si>
    <t>Return Type</t>
  </si>
  <si>
    <t>Bank of Baroda (Trinidad &amp; Tobago) Limited</t>
  </si>
  <si>
    <t>Citibank (Trinidad &amp; Tobago) Limited</t>
  </si>
  <si>
    <t>FirstCaribbean International Bank (Trinidad &amp; Tobago) Limited</t>
  </si>
  <si>
    <t>First Citizens Bank Limited</t>
  </si>
  <si>
    <t>JMMB Bank (T&amp;T) Limited</t>
  </si>
  <si>
    <t>Republic Bank Limited</t>
  </si>
  <si>
    <t>Scotiabank Trinidad and Tobago Limited</t>
  </si>
  <si>
    <t>RBC Royal Bank (Trinidad &amp; Tobago) Limited</t>
  </si>
  <si>
    <t>ANSA Merchant Bank Limited</t>
  </si>
  <si>
    <t>Caribbean Finance Company Limited</t>
  </si>
  <si>
    <t>Citicorp Merchant Bank Limited</t>
  </si>
  <si>
    <t>Development Finance Limited</t>
  </si>
  <si>
    <t>Fidelity Finance and Leasing Company Limited</t>
  </si>
  <si>
    <t>First Citizens Asset Management Limited</t>
  </si>
  <si>
    <t>First Citizens Trustee Services Limited</t>
  </si>
  <si>
    <t>Guardian Group Trust Limited (formerly Guardian Asset Management Limited)</t>
  </si>
  <si>
    <t>Island Finance Trinidad &amp; Tobago Limited</t>
  </si>
  <si>
    <t>Massy Finance GFC Ltd.</t>
  </si>
  <si>
    <t>NCB Global Finance Limited</t>
  </si>
  <si>
    <t>RBC Investment Management (Caribbean) Limited</t>
  </si>
  <si>
    <t>RBC Merchant Bank (Caribbean) Limited</t>
  </si>
  <si>
    <t>RBC Trust (Trinidad &amp; Tobago) Limited</t>
  </si>
  <si>
    <t>Scotia Investments Trinidad and Tobago Limited</t>
  </si>
  <si>
    <t>Jamaica Money Market Brokers (Trinidad and Tobago) Limited</t>
  </si>
  <si>
    <t>First Citizens Holdings Limited</t>
  </si>
  <si>
    <t>RBC Financial (Caribbean) Limited</t>
  </si>
  <si>
    <t>Republic Financial Holdings Limited</t>
  </si>
  <si>
    <t>JMMBHC</t>
  </si>
  <si>
    <t>FCBHC</t>
  </si>
  <si>
    <t>RBCHC</t>
  </si>
  <si>
    <t>RBLHC</t>
  </si>
  <si>
    <t>Consolidated</t>
  </si>
  <si>
    <t>Individual</t>
  </si>
  <si>
    <t>Select Return Type</t>
  </si>
  <si>
    <t>'5 Sovereign'!$C$46='24 Reconciliation'!$F$9</t>
  </si>
  <si>
    <t>'7 MDBs'!$C$31='24 Reconciliation'!$F$11</t>
  </si>
  <si>
    <t>'24 Reconciliation'!$E$22='24 Reconciliation'!$G$22</t>
  </si>
  <si>
    <t>'24 Reconciliation'!$E$24+'24 Reconciliation'!$F$24='24 Reconciliation'!$G$24</t>
  </si>
  <si>
    <t>'24 Reconciliation'!$G$9-'24 Reconciliation'!$H$9='24 Reconciliation'!$I$9</t>
  </si>
  <si>
    <t>'24 Reconciliation'!$G$10-'24 Reconciliation'!$H$10='24 Reconciliation'!$I$10</t>
  </si>
  <si>
    <t>'24 Reconciliation'!$G$11-'24 Reconciliation'!$H$11='24 Reconciliation'!$I$11</t>
  </si>
  <si>
    <t>'24 Reconciliation'!$G$12-'24 Reconciliation'!$H$12='24 Reconciliation'!$I$12</t>
  </si>
  <si>
    <t>'24 Reconciliation'!$G$13-'24 Reconciliation'!$H$13='24 Reconciliation'!$I$13</t>
  </si>
  <si>
    <t>'24 Reconciliation'!$G$14-'24 Reconciliation'!$H$14='24 Reconciliation'!$I$14</t>
  </si>
  <si>
    <t>'24 Reconciliation'!$G$15-'24 Reconciliation'!$H$15='24 Reconciliation'!$I$15</t>
  </si>
  <si>
    <t>'24 Reconciliation'!$G$16-'24 Reconciliation'!$H$16='24 Reconciliation'!$I$16</t>
  </si>
  <si>
    <t>'24 Reconciliation'!$G$17-'24 Reconciliation'!$H$17='24 Reconciliation'!$I$17</t>
  </si>
  <si>
    <t>'24 Reconciliation'!$G$18-'24 Reconciliation'!$H$18='24 Reconciliation'!$I$18</t>
  </si>
  <si>
    <t>'24 Reconciliation'!$G$19-'24 Reconciliation'!$H$19='24 Reconciliation'!$I$19</t>
  </si>
  <si>
    <t>'24 Reconciliation'!$G$20-'24 Reconciliation'!$H$20='24 Reconciliation'!$I$20</t>
  </si>
  <si>
    <t>'24 Reconciliation'!$G$21-'24 Reconciliation'!$H$21='24 Reconciliation'!$I$21</t>
  </si>
  <si>
    <t>'24 Reconciliation'!$G$22-'24 Reconciliation'!$H$22='24 Reconciliation'!$I$22</t>
  </si>
  <si>
    <t>'24 Reconciliation'!$G$23-'24 Reconciliation'!$H$23='24 Reconciliation'!$I$23</t>
  </si>
  <si>
    <t>'24 Reconciliation'!$E$28+'24 Reconciliation'!$E$29+'24 Reconciliation'!$E$30+'24 Reconciliation'!$E$31='24 Reconciliation'!$E$32</t>
  </si>
  <si>
    <t>'24 Reconciliation'!$F$29+'24 Reconciliation'!$F$30='24 Reconciliation'!$F$32</t>
  </si>
  <si>
    <t>Eligible reserves/provisions for losses on assets - (the lesser of 1.25% of net risk weighted assets or General reserves/provisions for losses on assets)</t>
  </si>
  <si>
    <t>IF('3 Capital'!F70&lt;('2 RWA Summary'!D30*0.0125),'3 Capital'!F70,('2 RWA Summary'!D30*0.0125))='3 Capital'!K71</t>
  </si>
  <si>
    <t xml:space="preserve">Government </t>
  </si>
  <si>
    <t>AAA to AA-</t>
  </si>
  <si>
    <t>A+ to BBB-</t>
  </si>
  <si>
    <t>residual term to final maturity of 6 months or less</t>
  </si>
  <si>
    <t>residual term to final maturity greater than 6 months up to and including 24 months</t>
  </si>
  <si>
    <t>residual term to final maturity exceeding 24 months</t>
  </si>
  <si>
    <t>BB to B-</t>
  </si>
  <si>
    <t>Below B-</t>
  </si>
  <si>
    <t>Unrated</t>
  </si>
  <si>
    <t>Qualifying</t>
  </si>
  <si>
    <t>Capital Charge 5</t>
  </si>
  <si>
    <t>Validate the capital required for Government securities rated AAA to AA-</t>
  </si>
  <si>
    <t>S21B.DP0001*0.00%=S21B.DP0027</t>
  </si>
  <si>
    <t>Validate the capital required for Government securities rated A+ to BBB- with residual term to final maturity of 6 months or less</t>
  </si>
  <si>
    <t>S21B.DP0002*0.25%=S21B.DP0028</t>
  </si>
  <si>
    <t>Validate the capital required for Government  securities rated A+ to BBB- with residual term to final maturity greater than 6 months up to and including 24 months</t>
  </si>
  <si>
    <t>S21B.DP0003*1.00%=S21B.DP0029</t>
  </si>
  <si>
    <t>Validate the capital required for Government securities rated A+ to BBB- with residual term to final maturity exceeding 24 months</t>
  </si>
  <si>
    <t>S21B.DP0004*1.60%=S21B.DP0030</t>
  </si>
  <si>
    <t>Validate the capital required for Government securities rated BB to B -</t>
  </si>
  <si>
    <t>S21B.DP0005*8.00%=S21B.DP0031</t>
  </si>
  <si>
    <t>Validate the capital required for Government securities rated below B-</t>
  </si>
  <si>
    <t>S21B.DP0006*12.00%=S21B.DP0032</t>
  </si>
  <si>
    <t>Validate the capital required for Government securities that are unrated</t>
  </si>
  <si>
    <t>S21B.DP0007*8.00%=S21B.DP0033</t>
  </si>
  <si>
    <t>Validate the capital required for Qualifying securities with residual term to final maturity of 6 months or less</t>
  </si>
  <si>
    <t>S21B.DP0008*0.25%=S21B.DP0034</t>
  </si>
  <si>
    <t>Validate the capital required for Qualifying securities with residual term to final maturity greater than 6 months up to and including 24 months</t>
  </si>
  <si>
    <t>S21B.DP0009*1.00%=S21B.DP0035</t>
  </si>
  <si>
    <t>Validate the capital required for Qualifying securities with residual term to final maturity exceeding 24 months</t>
  </si>
  <si>
    <t>S21B.DP0010*1.60%=S21B.DP0036</t>
  </si>
  <si>
    <t>Validate the capital required for Other securities rated BB to B-</t>
  </si>
  <si>
    <t>S21B.DP0011*8.00%=S21B.DP0037</t>
  </si>
  <si>
    <t>Validate the capital required for Other securities rated below B-</t>
  </si>
  <si>
    <t>S21B.DP0012*12.00%=S21B.DP0038</t>
  </si>
  <si>
    <t xml:space="preserve">Validate the capital required for Other securities  which are unrated </t>
  </si>
  <si>
    <t>S21B.DP0013*8.00%=S21B.DP0039</t>
  </si>
  <si>
    <t>S21B.DP0027+S21B.DP0028+S21B.DP0029+S21B.DP0030+S21B.DP0031+S21B.DP0032+S21B.DP0033+S21B.DP0034+S21B.DP0035+S21B.DP0036+S21B.DP0037+S21B.DP0038+S21B.DP0039=S21B.DP0040</t>
  </si>
  <si>
    <t>S21C.DP0134+S21C.DP0269+S21C.DP0404+S21C.DP0539+S21C.DP0674+S21C.DP0809=S21B.DP0041</t>
  </si>
  <si>
    <t>S21E.DP0035=S21B.DP0042</t>
  </si>
  <si>
    <t>S21B.DP0040+S21B.DP0041+S21B.DP0042=S21B.DP0043</t>
  </si>
  <si>
    <t>S21B.DP0043*100/10=S21B.DP0044</t>
  </si>
  <si>
    <t>For Banking Book - Residential Real Estate</t>
  </si>
  <si>
    <t>Validate the Risk Weighted Assets for banking book exposures - Residential Real Estate</t>
  </si>
  <si>
    <t>Validate the total eligible specific provisions and partial write-offs for Residential Real Estate</t>
  </si>
  <si>
    <t xml:space="preserve">Validate the Pre-CRM Exposure by Original Obligor for Retail Residential Real Estate </t>
  </si>
  <si>
    <t xml:space="preserve">Validate the total exposures not guaranteed for Residential Real Estate   </t>
  </si>
  <si>
    <t>Validate the balance sheet items falling under - Gross exposure before credit risk mitigation - Drawn - Residential Real Estate</t>
  </si>
  <si>
    <t>Validate the total gross exposure before credit risk mitigation for Retail Residential Real Estate</t>
  </si>
  <si>
    <t>Validate the total exposure before CRM, net of specific provision and partial write-offs for Residential Real Estate</t>
  </si>
  <si>
    <t xml:space="preserve">Validate the specific provision for Residential Real Estate from Allowance schedule </t>
  </si>
  <si>
    <t xml:space="preserve">Validate the specific provision for Retail Residential Real Estate from Retail Residential Real Estate schedule </t>
  </si>
  <si>
    <t>Residential Real Estate</t>
  </si>
  <si>
    <t>For Banking Book Private Equity</t>
  </si>
  <si>
    <t>[1] Commitments where the off-balance sheet item attracts a lower credit conversion factor than the commitment.</t>
  </si>
  <si>
    <t xml:space="preserve">[2] “Retail” includes Residential Real Estate, Other Retail and SBE Retail and  “Corporate and Other” includes Sovereign, PSEs, MDBs, Banks and Securities Firms, Corporates and Securities Firms, Commercial Real Estate and Private Equity. </t>
  </si>
  <si>
    <t>Total risk-weighted assets for credit risk</t>
  </si>
  <si>
    <t xml:space="preserve">A  Other Balance sheet assets </t>
  </si>
  <si>
    <t>`</t>
  </si>
  <si>
    <t>JMMB Express Finance (T&amp;T) Limited</t>
  </si>
  <si>
    <t>error</t>
  </si>
  <si>
    <t>'6 PSEs'!$L$49='2 RWA Summary'!$D$10</t>
  </si>
  <si>
    <t>'11 Residential Real Estate'!$L$25='2 RWA Summary'!$D$17</t>
  </si>
  <si>
    <t>'16 Securitization Calcn'!D97='2 RWA Summary'!$D$24</t>
  </si>
  <si>
    <t>'21 Market Risk - Foreign Exch.'!$D$128+'21B Market Risk - IRR Spec.'!$E$28+'21D Market Risk - Equity &amp; Com.'!$H$14+'21D Market Risk - Equity &amp; Com.'!$H$28='2 RWA Summary'!$C$33</t>
  </si>
  <si>
    <t>'4 Allowance'!$J$13+'4 Allowance'!$J$14+'4 Allowance'!$J$15+'4 Allowance'!$J$16+'4 Allowance'!$J$17+'4 Allowance'!$J$18+'4 Allowance'!$J$19+'4 Allowance'!$J$20+'4 Allowance'!$J$21+'4 Allowance'!$J$22+'4 Allowance'!$J$23+'4 Allowance'!$J$24='4 Allowance'!$J$27</t>
  </si>
  <si>
    <t>ABS('6 PSEs'!$D$15+'6 PSEs'!$H$15-'6 PSEs'!$J$15)&lt;=2</t>
  </si>
  <si>
    <t>ABS('6 PSEs'!$D$23+'6 PSEs'!$H$23-'6 PSEs'!$J$23)&lt;=2</t>
  </si>
  <si>
    <t>ABS('6 PSEs'!$D$31+'6 PSEs'!$H$31-'6 PSEs'!$J$31)&lt;=2</t>
  </si>
  <si>
    <t>ABS('6 PSEs'!$D$39+'6 PSEs'!$H$39-'6 PSEs'!$J$39)&lt;=2</t>
  </si>
  <si>
    <t>ABS('6 PSEs'!$D$47+'6 PSEs'!$H$47-'6 PSEs'!$J$47)&lt;=2</t>
  </si>
  <si>
    <t>ABS('7 MDBs'!$D$15+'7 MDBs'!$H$15-'7 MDBs'!$J$15)&lt;=2</t>
  </si>
  <si>
    <t>ABS('7 MDBs'!$D$23+'7 MDBs'!$H$23-'7 MDBs'!$J$23)&lt;=2</t>
  </si>
  <si>
    <t>ABS('7 MDBs'!$D$31+'7 MDBs'!$H$31-'7 MDBs'!$J$31)&lt;=2</t>
  </si>
  <si>
    <t>ABS('7 MDBs'!$D$39+'7 MDBs'!$H$39-'7 MDBs'!$J$39)&lt;=2</t>
  </si>
  <si>
    <t>ABS('7 MDBs'!$D$47+'7 MDBs'!$H$47-'7 MDBs'!$J$47)&lt;=2</t>
  </si>
  <si>
    <t>ABS('8 Bank &amp; Sec. Firms LT'!$D$15+'8 Bank &amp; Sec. Firms LT'!$H$15-'8 Bank &amp; Sec. Firms LT'!$J$15)&lt;=2</t>
  </si>
  <si>
    <t>ABS('8 Bank &amp; Sec. Firms LT'!$D$23+'8 Bank &amp; Sec. Firms LT'!$H$23-'8 Bank &amp; Sec. Firms LT'!$J$23)&lt;=2</t>
  </si>
  <si>
    <t>ABS('8 Bank &amp; Sec. Firms LT'!$D$31+'8 Bank &amp; Sec. Firms LT'!$H$31-'8 Bank &amp; Sec. Firms LT'!$J$31)&lt;=2</t>
  </si>
  <si>
    <t>ABS('8 Bank &amp; Sec. Firms LT'!$D$39+'8 Bank &amp; Sec. Firms LT'!$H$39-'8 Bank &amp; Sec. Firms LT'!$J$39)&lt;=2</t>
  </si>
  <si>
    <t>ABS('8 Bank &amp; Sec. Firms LT'!$D$47+'8 Bank &amp; Sec. Firms LT'!$H$47-'8 Bank &amp; Sec. Firms LT'!$J$47)&lt;=2</t>
  </si>
  <si>
    <t>ABS('8A Bank &amp; Sec. Firms ST'!$D$15+'8A Bank &amp; Sec. Firms ST'!$H$15-'8A Bank &amp; Sec. Firms ST'!$J$15)&lt;=2</t>
  </si>
  <si>
    <t>ABS('8A Bank &amp; Sec. Firms ST'!$D$23+'8A Bank &amp; Sec. Firms ST'!$H$23-'8A Bank &amp; Sec. Firms ST'!$J$23)&lt;=2</t>
  </si>
  <si>
    <t>('8A Bank &amp; Sec. Firms ST'!$D$31+'8A Bank &amp; Sec. Firms ST'!$H$31-'8A Bank &amp; Sec. Firms ST'!$J$31)&lt;=2</t>
  </si>
  <si>
    <t>ABS('8A Bank &amp; Sec. Firms ST'!$D$39+'8A Bank &amp; Sec. Firms ST'!$H$39-'8A Bank &amp; Sec. Firms ST'!$J$39)&lt;=2</t>
  </si>
  <si>
    <t>ABS('8A Bank &amp; Sec. Firms ST'!$D$47+'8A Bank &amp; Sec. Firms ST'!$H$47-'8A Bank &amp; Sec. Firms ST'!$J$47)&lt;=2</t>
  </si>
  <si>
    <t>ABS(' 9 Corp. &amp; Sec. firms LT'!$D$15+' 9 Corp. &amp; Sec. firms LT'!$H$15-' 9 Corp. &amp; Sec. firms LT'!$J$15)&lt;=2</t>
  </si>
  <si>
    <t>ABS(' 9 Corp. &amp; Sec. firms LT'!$D$23+' 9 Corp. &amp; Sec. firms LT'!$H$23-' 9 Corp. &amp; Sec. firms LT'!$J$23)&lt;=2</t>
  </si>
  <si>
    <t>ABS(' 9 Corp. &amp; Sec. firms LT'!$D$31+' 9 Corp. &amp; Sec. firms LT'!$H$31-' 9 Corp. &amp; Sec. firms LT'!$J$31)&lt;=2</t>
  </si>
  <si>
    <t>ABS(' 9 Corp. &amp; Sec. firms LT'!$D$39+' 9 Corp. &amp; Sec. firms LT'!$H$39-' 9 Corp. &amp; Sec. firms LT'!$J$39)&lt;=2</t>
  </si>
  <si>
    <t>ABS(' 9 Corp. &amp; Sec. firms LT'!$D$47+' 9 Corp. &amp; Sec. firms LT'!$H$47-' 9 Corp. &amp; Sec. firms LT'!$J$47)&lt;=2</t>
  </si>
  <si>
    <t>ABS('9A Corp. &amp; Sec. Firms ST'!$D$15+'9A Corp. &amp; Sec. Firms ST'!$H$15-'9A Corp. &amp; Sec. Firms ST'!$J$15)&lt;=2</t>
  </si>
  <si>
    <t>ABS('9A Corp. &amp; Sec. Firms ST'!$D$23+'9A Corp. &amp; Sec. Firms ST'!$H$23-'9A Corp. &amp; Sec. Firms ST'!$J$23)&lt;=2</t>
  </si>
  <si>
    <t>ABS('9A Corp. &amp; Sec. Firms ST'!$D$31+'9A Corp. &amp; Sec. Firms ST'!$H$31-'9A Corp. &amp; Sec. Firms ST'!$J$31)&lt;=2</t>
  </si>
  <si>
    <t>ABS('9A Corp. &amp; Sec. Firms ST'!$D$39+'9A Corp. &amp; Sec. Firms ST'!$H$39-'9A Corp. &amp; Sec. Firms ST'!$J$39)&lt;=2</t>
  </si>
  <si>
    <t>ABS('9A Corp. &amp; Sec. Firms ST'!$D$47+'9A Corp. &amp; Sec. Firms ST'!$H$47-'9A Corp. &amp; Sec. Firms ST'!$J$47)&lt;=2</t>
  </si>
  <si>
    <t>ABS('10 Commercial Real Estate'!$D$14+'10 Commercial Real Estate'!$H$14-'10 Commercial Real Estate'!$J$14)&lt;=2</t>
  </si>
  <si>
    <t>ABS('10 Commercial Real Estate'!$D$21+'10 Commercial Real Estate'!$H$21-'10 Commercial Real Estate'!$J$21)&lt;=2</t>
  </si>
  <si>
    <t>ABS('10 Commercial Real Estate'!$D$29+'10 Commercial Real Estate'!$H$29-'10 Commercial Real Estate'!$J$29)&lt;=2</t>
  </si>
  <si>
    <t>'11 Residential Real Estate'!$C$11+'11 Residential Real Estate'!$C$12+'11 Residential Real Estate'!$C$13+'11 Residential Real Estate'!$C$14='11 Residential Real Estate'!$C$15</t>
  </si>
  <si>
    <t>'11 Residential Real Estate'!$D$11+'11 Residential Real Estate'!$D$12+'11 Residential Real Estate'!$D$13+'11 Residential Real Estate'!$D$14='11 Residential Real Estate'!$D$15</t>
  </si>
  <si>
    <t>'11 Residential Real Estate'!$H$10+'11 Residential Real Estate'!$H$11+'11 Residential Real Estate'!$H$12+'11 Residential Real Estate'!$H$13+'11 Residential Real Estate'!$H$14='11 Residential Real Estate'!$H$15</t>
  </si>
  <si>
    <t>'11 Residential Real Estate'!$J$10+'11 Residential Real Estate'!$J$11+'11 Residential Real Estate'!$J$12+'11 Residential Real Estate'!$J$13+'11 Residential Real Estate'!$J$14='11 Residential Real Estate'!$J$15</t>
  </si>
  <si>
    <t>'11 Residential Real Estate'!L10+'11 Residential Real Estate'!L11+'11 Residential Real Estate'!L12+'11 Residential Real Estate'!L13+'11 Residential Real Estate'!L14='11 Residential Real Estate'!L15</t>
  </si>
  <si>
    <t>'11 Residential Real Estate'!$F$10+'11 Residential Real Estate'!$G$10+'11 Residential Real Estate'!$H$10='11 Residential Real Estate'!$J$10</t>
  </si>
  <si>
    <t>'11 Residential Real Estate'!$D$11+'11 Residential Real Estate'!$F$11+'11 Residential Real Estate'!$G$11+'11 Residential Real Estate'!$H$11='11 Residential Real Estate'!$J$11</t>
  </si>
  <si>
    <t>'11 Residential Real Estate'!$D$12+'11 Residential Real Estate'!$F$12+'11 Residential Real Estate'!$G$12+'11 Residential Real Estate'!$H$12='11 Residential Real Estate'!$J$12</t>
  </si>
  <si>
    <t>'11 Residential Real Estate'!$D$13+'11 Residential Real Estate'!$F$13+'11 Residential Real Estate'!$G$13+'11 Residential Real Estate'!$H$13='11 Residential Real Estate'!$J$13</t>
  </si>
  <si>
    <t>'11 Residential Real Estate'!$D$14+'11 Residential Real Estate'!$F$14+'11 Residential Real Estate'!$G$14+'11 Residential Real Estate'!$H$14='11 Residential Real Estate'!$J$14</t>
  </si>
  <si>
    <t>ABS('11 Residential Real Estate'!$D$15+'11 Residential Real Estate'!$H$15-'11 Residential Real Estate'!$J$15)&lt;=2</t>
  </si>
  <si>
    <t>'11 Residential Real Estate'!$J$10*0%='11 Residential Real Estate'!$L$10</t>
  </si>
  <si>
    <t>'11 Residential Real Estate'!$J$11*35%='11 Residential Real Estate'!$L$11</t>
  </si>
  <si>
    <t>'11 Residential Real Estate'!$J$12*50%='11 Residential Real Estate'!$L$12</t>
  </si>
  <si>
    <t>'11 Residential Real Estate'!$J$13*75%='11 Residential Real Estate'!$L$13</t>
  </si>
  <si>
    <t>'11 Residential Real Estate'!$J$14*100%='11 Residential Real Estate'!$L$14</t>
  </si>
  <si>
    <t>'11 Residential Real Estate'!$F$10+'11 Residential Real Estate'!$F$11+'11 Residential Real Estate'!$F$12+'11 Residential Real Estate'!$F$13+'11 Residential Real Estate'!$F$14=0</t>
  </si>
  <si>
    <t>'11 Residential Real Estate'!$G$10+'11 Residential Real Estate'!$G$11+'11 Residential Real Estate'!$G$12+'11 Residential Real Estate'!$G$13+'11 Residential Real Estate'!$G$14=0</t>
  </si>
  <si>
    <t>'11 Residential Real Estate'!$B$19+'11 Residential Real Estate'!$B$20+'11 Residential Real Estate'!$B$21+'11 Residential Real Estate'!$B$22='11 Residential Real Estate'!$B$23</t>
  </si>
  <si>
    <t>'11 Residential Real Estate'!$C$19+'11 Residential Real Estate'!$C$20+'11 Residential Real Estate'!$C$21+'11 Residential Real Estate'!$C$22='11 Residential Real Estate'!$C$23</t>
  </si>
  <si>
    <t>'11 Residential Real Estate'!$D$19+'11 Residential Real Estate'!$D$20+'11 Residential Real Estate'!$D$21+'11 Residential Real Estate'!$D$22='11 Residential Real Estate'!$D$23</t>
  </si>
  <si>
    <t>'11 Residential Real Estate'!$H$18+'11 Residential Real Estate'!$H$19+'11 Residential Real Estate'!$H$20+'11 Residential Real Estate'!$H$21+'11 Residential Real Estate'!$H$22='11 Residential Real Estate'!$H$23</t>
  </si>
  <si>
    <t>'11 Residential Real Estate'!$J$18+'11 Residential Real Estate'!$J$19+'11 Residential Real Estate'!$J$20+'11 Residential Real Estate'!$J$21+'11 Residential Real Estate'!$J$22='11 Residential Real Estate'!$J$23</t>
  </si>
  <si>
    <t>'11 Residential Real Estate'!$L$18+'11 Residential Real Estate'!$L$19+'11 Residential Real Estate'!$L$20+'11 Residential Real Estate'!$L$21+'11 Residential Real Estate'!$L$22='11 Residential Real Estate'!$L$23</t>
  </si>
  <si>
    <t>'11 Residential Real Estate'!$F$18+'11 Residential Real Estate'!$G$18+'11 Residential Real Estate'!$H$18='11 Residential Real Estate'!$J$18</t>
  </si>
  <si>
    <t>'11 Residential Real Estate'!$D$19+'11 Residential Real Estate'!$F$19+'11 Residential Real Estate'!$G$19+'11 Residential Real Estate'!$H$19='11 Residential Real Estate'!$J$19</t>
  </si>
  <si>
    <t>'11 Residential Real Estate'!$D$20+'11 Residential Real Estate'!$F$20+'11 Residential Real Estate'!$G$20+'11 Residential Real Estate'!$H$20='11 Residential Real Estate'!$J$20</t>
  </si>
  <si>
    <t>'11 Residential Real Estate'!$D$21+'11 Residential Real Estate'!$F$21+'11 Residential Real Estate'!$G$21+'11 Residential Real Estate'!$H$21='11 Residential Real Estate'!$J$21</t>
  </si>
  <si>
    <t>'11 Residential Real Estate'!$D$22+'11 Residential Real Estate'!$F$22+'11 Residential Real Estate'!$G$22+'11 Residential Real Estate'!$H$22='11 Residential Real Estate'!$J$22</t>
  </si>
  <si>
    <t>ABS('11 Residential Real Estate'!D23+'11 Residential Real Estate'!H23-'11 Residential Real Estate'!J23)&lt;=2</t>
  </si>
  <si>
    <t>'11 Residential Real Estate'!$J$18*0%='11 Residential Real Estate'!$L$18</t>
  </si>
  <si>
    <t>'11 Residential Real Estate'!$J$19*35%='11 Residential Real Estate'!$L$19</t>
  </si>
  <si>
    <t>'11 Residential Real Estate'!$J$20*50%='11 Residential Real Estate'!$L$20</t>
  </si>
  <si>
    <t>'11 Residential Real Estate'!$J$21*75%='11 Residential Real Estate'!$L$21</t>
  </si>
  <si>
    <t>'11 Residential Real Estate'!$J$22*100%='11 Residential Real Estate'!$L$22</t>
  </si>
  <si>
    <t>'11 Residential Real Estate'!$F$18+'11 Residential Real Estate'!$F$19+'11 Residential Real Estate'!$F$20+'11 Residential Real Estate'!$F$21+'11 Residential Real Estate'!$F$22=0</t>
  </si>
  <si>
    <t>'11 Residential Real Estate'!$G$18+'11 Residential Real Estate'!$G$19+'11 Residential Real Estate'!$G$20+'11 Residential Real Estate'!$G$21+'11 Residential Real Estate'!$G$22=0</t>
  </si>
  <si>
    <t>'11 Residential Real Estate'!$C$15+'11 Residential Real Estate'!$C$23='11 Residential Real Estate'!$C$25</t>
  </si>
  <si>
    <t>'11 Residential Real Estate'!$D$15+'11 Residential Real Estate'!$D$23='11 Residential Real Estate'!$D$25</t>
  </si>
  <si>
    <t>'11 Residential Real Estate'!$L$15+'11 Residential Real Estate'!$L$23='11 Residential Real Estate'!$L$25</t>
  </si>
  <si>
    <t>ABS('12 Other Retail'!$D$15+'12 Other Retail'!$H$15-'12 Other Retail'!$J$15)&lt;=2</t>
  </si>
  <si>
    <t>ABS('12 Other Retail'!$D$23+'12 Other Retail'!$H$23-'12 Other Retail'!$J$23)&lt;=2</t>
  </si>
  <si>
    <t>ABS('12 Other Retail'!$D$31+'12 Other Retail'!$H$31-'12 Other Retail'!$J$31)&lt;=2</t>
  </si>
  <si>
    <t>ABS('13 SBE Other Retail'!$D$15+'13 SBE Other Retail'!$H$15-'13 SBE Other Retail'!$J$15)&lt;=2</t>
  </si>
  <si>
    <t>ABS('13 SBE Other Retail'!$D$23+'13 SBE Other Retail'!$H$23-'13 SBE Other Retail'!$J$23)&lt;=2</t>
  </si>
  <si>
    <t>ABS('13 SBE Other Retail'!$D$31+'13 SBE Other Retail'!$H$31-'13 SBE Other Retail'!$J$31)&lt;=2</t>
  </si>
  <si>
    <t>ABS('13 SBE Other Retail'!$D$39+'13 SBE Other Retail'!$H$39-'13 SBE Other Retail'!$J$39)&lt;=2</t>
  </si>
  <si>
    <t>ABS('13 SBE Other Retail'!$D$47+'13 SBE Other Retail'!$H$47-'13 SBE Other Retail'!$J$47)&lt;=2</t>
  </si>
  <si>
    <t>'14 Private Equity'!J10='14 Private Equity'!J11</t>
  </si>
  <si>
    <t>'14 Private Equity'!D11='14 Private Equity'!J11</t>
  </si>
  <si>
    <t>ABS('15 Trading'!$C$15+'15 Trading'!$G$15-'15 Trading'!$I$15)&lt;=2</t>
  </si>
  <si>
    <t>ABS('15 Trading'!$C$23+'15 Trading'!$G$23-'15 Trading'!$I$23)&lt;=2</t>
  </si>
  <si>
    <t>ABS('16 Securitization Calcn'!$E$25+'16 Securitization Calcn'!$H$25-'16 Securitization Calcn'!$I$25)&lt;=2</t>
  </si>
  <si>
    <t>ABS('16 Securitization Calcn'!$E$32+'16 Securitization Calcn'!$H$32-'16 Securitization Calcn'!$I$32)&lt;=2</t>
  </si>
  <si>
    <t>ABS('16 Securitization Calcn'!$E$46+'16 Securitization Calcn'!$H$46-'16 Securitization Calcn'!$I$46)&lt;=2</t>
  </si>
  <si>
    <t>ABS('16 Securitization Calcn'!$E$53+'16 Securitization Calcn'!$H$53-'16 Securitization Calcn'!$I$53)&lt;=2</t>
  </si>
  <si>
    <t>ABS('16 Securitization Calcn'!$E$66+'16 Securitization Calcn'!$H$66-'16 Securitization Calcn'!$I$66)&lt;=2</t>
  </si>
  <si>
    <t>ABS('16 Securitization Calcn'!$E$73+'16 Securitization Calcn'!$H$73-'16 Securitization Calcn'!$I$73)&lt;=2</t>
  </si>
  <si>
    <t>'16 Securitization Calcn'!C71&gt;=0%</t>
  </si>
  <si>
    <t>'16 Securitization Calcn'!$F$12='16 Securitization Calcn'!$E$92</t>
  </si>
  <si>
    <t>'16 Securitization Calcn'!$G$12='16 Securitization Calcn'!$F$92</t>
  </si>
  <si>
    <t>'17 Other Assets'!$F$24+'17 Other Assets'!F35='17 Other Assets'!$F$37</t>
  </si>
  <si>
    <t>ABS('19 Derivatives'!$F$12+'19 Derivatives'!$G$12+'19 Derivatives'!$H$12+'19 Derivatives'!$J$12+'19 Derivatives'!$L$12+'19 Derivatives'!$N$12+'19 Derivatives'!$P$12-'19 Derivatives'!$R$12)&lt;=2</t>
  </si>
  <si>
    <t>ABS('19 Derivatives'!$H$17+'19 Derivatives'!$J$17+'19 Derivatives'!$L$17+'19 Derivatives'!$N$17+'19 Derivatives'!$P$17-'19 Derivatives'!$R$17)&lt;=2</t>
  </si>
  <si>
    <t>ABS('19 Derivatives'!$F$18+'19 Derivatives'!$G$18+'19 Derivatives'!$H$18+'19 Derivatives'!$J$18+'19 Derivatives'!$L$18+'19 Derivatives'!$N$18+'19 Derivatives'!$P$18-'19 Derivatives'!$R$18)&lt;=2</t>
  </si>
  <si>
    <t>ABS('19 Derivatives'!$F$24+'19 Derivatives'!$G$24+'19 Derivatives'!$H$24+'19 Derivatives'!$J$24+'19 Derivatives'!$L$24+'19 Derivatives'!$N$24+'19 Derivatives'!$P$24-'19 Derivatives'!$R$24)&lt;=2</t>
  </si>
  <si>
    <t>ABS('19 Derivatives'!$H$29+'19 Derivatives'!$J$29+'19 Derivatives'!$L$29+'19 Derivatives'!$N$29+'19 Derivatives'!$P$29-'19 Derivatives'!$R$29)&lt;=2</t>
  </si>
  <si>
    <t>ABS('19 Derivatives'!$F$36+'19 Derivatives'!$G$36+'19 Derivatives'!$H$36+'19 Derivatives'!$J$36+'19 Derivatives'!$L$36+'19 Derivatives'!$N$36+'19 Derivatives'!$P$36-'19 Derivatives'!$R$36)&lt;=2</t>
  </si>
  <si>
    <t>ABS('19 Derivatives'!$H$41+'19 Derivatives'!$J$41+'19 Derivatives'!$L$41+'19 Derivatives'!$N$41+'19 Derivatives'!$P$41-'19 Derivatives'!$R$41)&lt;=2</t>
  </si>
  <si>
    <t>'19 Derivatives'!$F$48+'19 Derivatives'!$F$49+'19 Derivatives'!$F$50='19 Derivatives'!$F$51</t>
  </si>
  <si>
    <t>'19 Derivatives'!$F$49+'19 Derivatives'!$H$49+'19 Derivatives'!$J$49+'19 Derivatives'!$L$49+'19 Derivatives'!$N$49+'19 Derivatives'!$P$49='19 Derivatives'!$R$49</t>
  </si>
  <si>
    <t>ABS('19 Derivatives'!$F$51+'19 Derivatives'!$H$51+'19 Derivatives'!$J$51+'19 Derivatives'!$L$51+'19 Derivatives'!$N$51+'19 Derivatives'!$P$51-'19 Derivatives'!$R$51)&lt;=2</t>
  </si>
  <si>
    <t>ABS('19 Derivatives'!$G$51+'19 Derivatives'!$I$51+'19 Derivatives'!$K$51+'19 Derivatives'!$M$51+'19 Derivatives'!$O$51+'19 Derivatives'!$Q$51-'19 Derivatives'!$S$51)&lt;=2</t>
  </si>
  <si>
    <t>ABS('19 Derivatives'!$H$56+'19 Derivatives'!$J$56+'19 Derivatives'!$L$56+'19 Derivatives'!$N$56+'19 Derivatives'!$P$56-'19 Derivatives'!$R$56)&lt;=2</t>
  </si>
  <si>
    <t>ABS('19 Derivatives'!$I$56+'19 Derivatives'!$K$56+'19 Derivatives'!$M$56+'19 Derivatives'!$O$56+'19 Derivatives'!$Q$56-'19 Derivatives'!$S$56)&lt;=2</t>
  </si>
  <si>
    <t>ABS('19 Derivatives'!$F$57+'19 Derivatives'!$H$57+'19 Derivatives'!$J$57+'19 Derivatives'!$L$57+'19 Derivatives'!$N$57+'19 Derivatives'!$P$57-'19 Derivatives'!$R$57)&lt;=2</t>
  </si>
  <si>
    <t>ABS('19 Derivatives'!$G$57+'19 Derivatives'!$I$57+'19 Derivatives'!$K$57+'19 Derivatives'!$M$57+'19 Derivatives'!$O$57+'19 Derivatives'!$Q$57-'19 Derivatives'!$S$57)&lt;=2</t>
  </si>
  <si>
    <t>'19 Derivatives'!$F$9+'19 Derivatives'!$F$21+'19 Derivatives'!$F$33+'19 Derivatives'!$G$9+'19 Derivatives'!$G$21+'19 Derivatives'!$G$33='19 Derivatives'!$F$48</t>
  </si>
  <si>
    <t>ABS('19 Derivatives'!$F$12+'19 Derivatives'!$F$24+'19 Derivatives'!$F$36+'19 Derivatives'!$G$12+'19 Derivatives'!$G$24+'19 Derivatives'!$G$36-'19 Derivatives'!$F$51)&lt;=2</t>
  </si>
  <si>
    <t>ABS('19 Derivatives'!$H$12+'19 Derivatives'!$H$24+'19 Derivatives'!$H$36-'19 Derivatives'!$H$51)&lt;=2</t>
  </si>
  <si>
    <t>ABS('19 Derivatives'!$J$12+'19 Derivatives'!$J$24+'19 Derivatives'!$J$36-'19 Derivatives'!$J$51)&lt;=2</t>
  </si>
  <si>
    <t>ABS('19 Derivatives'!$L$12+'19 Derivatives'!$L$24+'19 Derivatives'!$L$36-'19 Derivatives'!$L$51)&lt;=2</t>
  </si>
  <si>
    <t>ABS('19 Derivatives'!$N$12+'19 Derivatives'!$N$24+'19 Derivatives'!$N$36-'19 Derivatives'!$N$51)&lt;=2</t>
  </si>
  <si>
    <t>ABS('19 Derivatives'!$P$12+'19 Derivatives'!$P$24+'19 Derivatives'!$P$36-'19 Derivatives'!$P$51)&lt;=2</t>
  </si>
  <si>
    <t>ABS('19 Derivatives'!$R$12+'19 Derivatives'!$R$24+'19 Derivatives'!$R$36-'19 Derivatives'!$R$51)&lt;=2</t>
  </si>
  <si>
    <t>ABS('19 Derivatives'!$H$17+'19 Derivatives'!$H$29+'19 Derivatives'!$H$41-'19 Derivatives'!$H$56)&lt;=2</t>
  </si>
  <si>
    <t>ABS('19 Derivatives'!$J$17+'19 Derivatives'!$J$29+'19 Derivatives'!$J$41-'19 Derivatives'!$J$56)&lt;=2</t>
  </si>
  <si>
    <t>ABS('19 Derivatives'!$L$17+'19 Derivatives'!$L$29+'19 Derivatives'!$L$41-'19 Derivatives'!$L$56)&lt;=2</t>
  </si>
  <si>
    <t>ABS('19 Derivatives'!$N$17+'19 Derivatives'!$N$29+'19 Derivatives'!$N$41-'19 Derivatives'!$N$56)&lt;=2</t>
  </si>
  <si>
    <t>ABS('19 Derivatives'!$P$17+'19 Derivatives'!$P$29+'19 Derivatives'!$P$41-'19 Derivatives'!$P$56)&lt;=2</t>
  </si>
  <si>
    <t>ABS('19 Derivatives'!$R$17+'19 Derivatives'!$R$29+'19 Derivatives'!$R$41-'19 Derivatives'!$R$56)&lt;=2</t>
  </si>
  <si>
    <t>ABS('19 Derivatives'!$F$18+'19 Derivatives'!$F$30+'19 Derivatives'!$F$42+'19 Derivatives'!$G$18+'19 Derivatives'!$G$30+'19 Derivatives'!$G$42-'19 Derivatives'!$F$57)&lt;=2</t>
  </si>
  <si>
    <t>ABS('19 Derivatives'!$H$18+'19 Derivatives'!$H$30+'19 Derivatives'!$H$42-'19 Derivatives'!$H$57)&lt;=2</t>
  </si>
  <si>
    <t>ABS('19 Derivatives'!$J$18+'19 Derivatives'!$J$30+'19 Derivatives'!$J$42-'19 Derivatives'!$J$57)&lt;=2</t>
  </si>
  <si>
    <t>ABS('19 Derivatives'!$L$18+'19 Derivatives'!$L$30+'19 Derivatives'!$L$42-'19 Derivatives'!$L$57)&lt;=2</t>
  </si>
  <si>
    <t>ABS('19 Derivatives'!$N$18+'19 Derivatives'!$N$30+'19 Derivatives'!$N$42-'19 Derivatives'!$N$57)&lt;=2</t>
  </si>
  <si>
    <t>ABS('19 Derivatives'!$P$18+'19 Derivatives'!$P$30+'19 Derivatives'!$P$42-'19 Derivatives'!$P$57)&lt;=2</t>
  </si>
  <si>
    <t>ABS('19 Derivatives'!$R$18+'19 Derivatives'!$R$30+'19 Derivatives'!$R$42-'19 Derivatives'!$R$57)&lt;=2</t>
  </si>
  <si>
    <t>ABS('20 Securitization Banking book'!$G$10+'20 Securitization Banking book'!$J$10-'20 Securitization Banking book'!$L$10)&lt;=2</t>
  </si>
  <si>
    <t>ABS('20 Securitization Banking book'!$L$14+'20 Securitization Banking book'!$L$15+'20 Securitization Banking book'!$L$16+'20 Securitization Banking book'!$L$18+'20 Securitization Banking book'!$L$19+'20 Securitization Banking book'!$L$20+'20 Securitization Banking book'!$L$21+'20 Securitization Banking book'!$L$23+'20 Securitization Banking book'!$L$24-'20 Securitization Banking book'!$L$25-'20 Securitization Banking book'!$L$26)&lt;=2</t>
  </si>
  <si>
    <t>ABS('21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Exch.'!$AO$12='21 Market Risk - Foreign Exch.'!$E$12)&lt;=2</t>
  </si>
  <si>
    <t>'21 Market Risk - Foreign Exch.'!$E$14+'21 Market Risk - Foreign Exch.'!$E$15+'21 Market Risk - Foreign Exch.'!$E$16&lt;='21 Market Risk - Foreign Exch.'!$E$12+2</t>
  </si>
  <si>
    <t>'21 Market Risk - Foreign Exch.'!$G$14+'21 Market Risk - Foreign Exch.'!$G$15+'21 Market Risk - Foreign Exch.'!$G$16&lt;='21 Market Risk - Foreign Exch.'!$G$12+2</t>
  </si>
  <si>
    <t>'21 Market Risk - Foreign Exch.'!$I$14+'21 Market Risk - Foreign Exch.'!$I$15+'21 Market Risk - Foreign Exch.'!$I$16&lt;='21 Market Risk - Foreign Exch.'!$I$12+2</t>
  </si>
  <si>
    <t>'21 Market Risk - Foreign Exch.'!$K$14+'21 Market Risk - Foreign Exch.'!$K$15+'21 Market Risk - Foreign Exch.'!$K$16&lt;='21 Market Risk - Foreign Exch.'!$K$12+2</t>
  </si>
  <si>
    <t>'21 Market Risk - Foreign Exch.'!$M$14+'21 Market Risk - Foreign Exch.'!$M$15+'21 Market Risk - Foreign Exch.'!$M$16&lt;='21 Market Risk - Foreign Exch.'!$M$12+2</t>
  </si>
  <si>
    <t>'21 Market Risk - Foreign Exch.'!$O$14+'21 Market Risk - Foreign Exch.'!$O$15+'21 Market Risk - Foreign Exch.'!$O$16&lt;='21 Market Risk - Foreign Exch.'!$O$12+2</t>
  </si>
  <si>
    <t>'21 Market Risk - Foreign Exch.'!$Q$14+'21 Market Risk - Foreign Exch.'!$Q$15+'21 Market Risk - Foreign Exch.'!$Q$16&lt;='21 Market Risk - Foreign Exch.'!$Q$12+2</t>
  </si>
  <si>
    <t>'21 Market Risk - Foreign Exch.'!$S$14+'21 Market Risk - Foreign Exch.'!$S$15+'21 Market Risk - Foreign Exch.'!$S$16&lt;='21 Market Risk - Foreign Exch.'!$S$12+2</t>
  </si>
  <si>
    <t>'21 Market Risk - Foreign Exch.'!$U$14+'21 Market Risk - Foreign Exch.'!$U$15+'21 Market Risk - Foreign Exch.'!$U$16&lt;='21 Market Risk - Foreign Exch.'!$U$12+2</t>
  </si>
  <si>
    <t>'21 Market Risk - Foreign Exch.'!$W$14+'21 Market Risk - Foreign Exch.'!$W$15+'21 Market Risk - Foreign Exch.'!$W$16&lt;='21 Market Risk - Foreign Exch.'!$W$12+2</t>
  </si>
  <si>
    <t>'21 Market Risk - Foreign Exch.'!$Y$14+'21 Market Risk - Foreign Exch.'!$Y$15+'21 Market Risk - Foreign Exch.'!$Y$16&lt;='21 Market Risk - Foreign Exch.'!$Y$12+2</t>
  </si>
  <si>
    <t>'21 Market Risk - Foreign Exch.'!$AA$14+'21 Market Risk - Foreign Exch.'!$AA$15+'21 Market Risk - Foreign Exch.'!$AA$16&lt;='21 Market Risk - Foreign Exch.'!$AA$12+2</t>
  </si>
  <si>
    <t>'21 Market Risk - Foreign Exch.'!$AC$14+'21 Market Risk - Foreign Exch.'!$AC$15+'21 Market Risk - Foreign Exch.'!$AC$16&lt;='21 Market Risk - Foreign Exch.'!$AC$12+2</t>
  </si>
  <si>
    <t>'21 Market Risk - Foreign Exch.'!$AE$14+'21 Market Risk - Foreign Exch.'!$AE$15+'21 Market Risk - Foreign Exch.'!$AE$16&lt;='21 Market Risk - Foreign Exch.'!$AE$12+2</t>
  </si>
  <si>
    <t>'21 Market Risk - Foreign Exch.'!$AG$14+'21 Market Risk - Foreign Exch.'!$AG$15+'21 Market Risk - Foreign Exch.'!$AG$16&lt;='21 Market Risk - Foreign Exch.'!$AG$12+2</t>
  </si>
  <si>
    <t>'21 Market Risk - Foreign Exch.'!$AI$14+'21 Market Risk - Foreign Exch.'!$AI$15+'21 Market Risk - Foreign Exch.'!$AI$16&lt;='21 Market Risk - Foreign Exch.'!$AI$12+2</t>
  </si>
  <si>
    <t>'21 Market Risk - Foreign Exch.'!$AK$14+'21 Market Risk - Foreign Exch.'!$AK$15+'21 Market Risk - Foreign Exch.'!$AK$16&lt;='21 Market Risk - Foreign Exch.'!$AK$12+2</t>
  </si>
  <si>
    <t>'21 Market Risk - Foreign Exch.'!$AM$14+'21 Market Risk - Foreign Exch.'!$AM$15+'21 Market Risk - Foreign Exch.'!$AM$16&lt;='21 Market Risk - Foreign Exch.'!$AM$12+2</t>
  </si>
  <si>
    <t>'21 Market Risk - Foreign Exch.'!$AO$14+'21 Market Risk - Foreign Exch.'!$AO$15+'21 Market Risk - Foreign Exch.'!$AO$16&lt;='21 Market Risk - Foreign Exch.'!$AO$12+2</t>
  </si>
  <si>
    <t>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Exch.'!$AO$18-'21 Market Risk - Foreign Exch.'!$E$18)&lt;=2</t>
  </si>
  <si>
    <t>'21 Market Risk - Foreign Exch.'!$E$20+'21 Market Risk - Foreign Exch.'!$E$21+'21 Market Risk - Foreign Exch.'!$E$23+'21 Market Risk - Foreign Exch.'!$E$24&lt;='21 Market Risk - Foreign Exch.'!$E$18+2</t>
  </si>
  <si>
    <t>'21 Market Risk - Foreign Exch.'!$G$20+'21 Market Risk - Foreign Exch.'!$G$21+'21 Market Risk - Foreign Exch.'!$G$23+'21 Market Risk - Foreign Exch.'!$G$24&lt;='21 Market Risk - Foreign Exch.'!$G$18+2</t>
  </si>
  <si>
    <t>'21 Market Risk - Foreign Exch.'!$I$20+'21 Market Risk - Foreign Exch.'!$I$21+'21 Market Risk - Foreign Exch.'!$I$23+'21 Market Risk - Foreign Exch.'!$I$24 &lt;='21 Market Risk - Foreign Exch.'!$I$18+2</t>
  </si>
  <si>
    <t>'21 Market Risk - Foreign Exch.'!$K$20+'21 Market Risk - Foreign Exch.'!$K$21+'21 Market Risk - Foreign Exch.'!$K$23+'21 Market Risk - Foreign Exch.'!$K$24&lt;='21 Market Risk - Foreign Exch.'!$K$18+2</t>
  </si>
  <si>
    <t>'21 Market Risk - Foreign Exch.'!$M$20+'21 Market Risk - Foreign Exch.'!$M$21+'21 Market Risk - Foreign Exch.'!$M$23+'21 Market Risk - Foreign Exch.'!$M$24&lt;='21 Market Risk - Foreign Exch.'!$M$18+2</t>
  </si>
  <si>
    <t>'21 Market Risk - Foreign Exch.'!$O$20+'21 Market Risk - Foreign Exch.'!$O$21+'21 Market Risk - Foreign Exch.'!$O$23+'21 Market Risk - Foreign Exch.'!$O$24&lt;='21 Market Risk - Foreign Exch.'!$O$18+2</t>
  </si>
  <si>
    <t>'21 Market Risk - Foreign Exch.'!$Q$20+'21 Market Risk - Foreign Exch.'!$Q$21+'21 Market Risk - Foreign Exch.'!$Q$23+'21 Market Risk - Foreign Exch.'!$Q$24&lt;='21 Market Risk - Foreign Exch.'!$Q$18+2</t>
  </si>
  <si>
    <t>'21 Market Risk - Foreign Exch.'!$S$20+'21 Market Risk - Foreign Exch.'!$S$21+'21 Market Risk - Foreign Exch.'!$S$23+'21 Market Risk - Foreign Exch.'!$S$24&lt;='21 Market Risk - Foreign Exch.'!$S$18+2</t>
  </si>
  <si>
    <t>'21 Market Risk - Foreign Exch.'!$U$20+'21 Market Risk - Foreign Exch.'!$U$21+'21 Market Risk - Foreign Exch.'!$U$23+'21 Market Risk - Foreign Exch.'!$U$24&lt;='21 Market Risk - Foreign Exch.'!$U$18+2</t>
  </si>
  <si>
    <t>'21 Market Risk - Foreign Exch.'!$W$20+'21 Market Risk - Foreign Exch.'!$W$21+'21 Market Risk - Foreign Exch.'!$W$23+'21 Market Risk - Foreign Exch.'!$W$24&lt;='21 Market Risk - Foreign Exch.'!$W$18+2</t>
  </si>
  <si>
    <t>'21 Market Risk - Foreign Exch.'!$Y$20+'21 Market Risk - Foreign Exch.'!$Y$21+'21 Market Risk - Foreign Exch.'!$Y$23+'21 Market Risk - Foreign Exch.'!$Y$24&lt;='21 Market Risk - Foreign Exch.'!$Y$18+2</t>
  </si>
  <si>
    <t>'21 Market Risk - Foreign Exch.'!$AA$20+'21 Market Risk - Foreign Exch.'!$AA$21+'21 Market Risk - Foreign Exch.'!$AA$23+'21 Market Risk - Foreign Exch.'!$AA$24&lt;='21 Market Risk - Foreign Exch.'!$AA$18+2</t>
  </si>
  <si>
    <t>'21 Market Risk - Foreign Exch.'!$AC$20+'21 Market Risk - Foreign Exch.'!$AC$21+'21 Market Risk - Foreign Exch.'!$AC$23+'21 Market Risk - Foreign Exch.'!$AC$24&lt;='21 Market Risk - Foreign Exch.'!$AC$18+2</t>
  </si>
  <si>
    <t>'21 Market Risk - Foreign Exch.'!$AE$20+'21 Market Risk - Foreign Exch.'!$AE$21+'21 Market Risk - Foreign Exch.'!$AE$23+'21 Market Risk - Foreign Exch.'!$AE$24&lt;='21 Market Risk - Foreign Exch.'!$AE$18+2</t>
  </si>
  <si>
    <t>'21 Market Risk - Foreign Exch.'!$AG$20+'21 Market Risk - Foreign Exch.'!$AG$21+'21 Market Risk - Foreign Exch.'!$AG$23+'21 Market Risk - Foreign Exch.'!$AG$24&lt;='21 Market Risk - Foreign Exch.'!$AG$18+2</t>
  </si>
  <si>
    <t>'21 Market Risk - Foreign Exch.'!$AI$20+'21 Market Risk - Foreign Exch.'!$AI$21+'21 Market Risk - Foreign Exch.'!$AI$23+'21 Market Risk - Foreign Exch.'!$AI$24&lt;='21 Market Risk - Foreign Exch.'!$AI$18+2</t>
  </si>
  <si>
    <t>'21 Market Risk - Foreign Exch.'!$AK$20+'21 Market Risk - Foreign Exch.'!$AK$21+'21 Market Risk - Foreign Exch.'!$AK$23+'21 Market Risk - Foreign Exch.'!$AK$24&lt;='21 Market Risk - Foreign Exch.'!$AK$18+2</t>
  </si>
  <si>
    <t>'21 Market Risk - Foreign Exch.'!$AM$20+'21 Market Risk - Foreign Exch.'!$AM$21+'21 Market Risk - Foreign Exch.'!$AM$23+'21 Market Risk - Foreign Exch.'!$AM$24&lt;='21 Market Risk - Foreign Exch.'!$AM$18+2</t>
  </si>
  <si>
    <t>'21 Market Risk - Foreign Exch.'!$AO$20+'21 Market Risk - Foreign Exch.'!$AO$21+'21 Market Risk - Foreign Exch.'!$AO$23+'21 Market Risk - Foreign Exch.'!$AO$24&lt;='21 Market Risk - Foreign Exch.'!$AO$18+2</t>
  </si>
  <si>
    <t>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t>
  </si>
  <si>
    <t>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t>
  </si>
  <si>
    <t>ABS('21 Market Risk - Foreign Exch.'!$E$25+'21 Market Risk - Foreign Exch.'!$E$26-'21 Market Risk - Foreign Exch.'!$E$24)&lt;=2</t>
  </si>
  <si>
    <t>ABS('21 Market Risk - Foreign Exch.'!$G$25+'21 Market Risk - Foreign Exch.'!$G$26-'21 Market Risk - Foreign Exch.'!$G$24)&lt;=2</t>
  </si>
  <si>
    <t>ABS('21 Market Risk - Foreign Exch.'!$I$25+'21 Market Risk - Foreign Exch.'!$I$26-'21 Market Risk - Foreign Exch.'!$I$24)&lt;=2</t>
  </si>
  <si>
    <t>ABS('21 Market Risk - Foreign Exch.'!$K$25+'21 Market Risk - Foreign Exch.'!$K$26-'21 Market Risk - Foreign Exch.'!$K$24)&lt;=2</t>
  </si>
  <si>
    <t>ABS('21 Market Risk - Foreign Exch.'!$M$25+'21 Market Risk - Foreign Exch.'!$M$26-'21 Market Risk - Foreign Exch.'!$M$24)&lt;=2</t>
  </si>
  <si>
    <t>ABS('21 Market Risk - Foreign Exch.'!$O$25+'21 Market Risk - Foreign Exch.'!$O$26-'21 Market Risk - Foreign Exch.'!$O$24)&lt;=2</t>
  </si>
  <si>
    <t>ABS('21 Market Risk - Foreign Exch.'!$Q$25+'21 Market Risk - Foreign Exch.'!$Q$26-'21 Market Risk - Foreign Exch.'!$Q$24)&lt;=2</t>
  </si>
  <si>
    <t>ABS('21 Market Risk - Foreign Exch.'!$S$25+'21 Market Risk - Foreign Exch.'!$S$26-'21 Market Risk - Foreign Exch.'!$S$24)&lt;=2</t>
  </si>
  <si>
    <t>ABS('21 Market Risk - Foreign Exch.'!$U$25+'21 Market Risk - Foreign Exch.'!$U$26-'21 Market Risk - Foreign Exch.'!$U$24)&lt;=2</t>
  </si>
  <si>
    <t>ABS('21 Market Risk - Foreign Exch.'!$W$25+'21 Market Risk - Foreign Exch.'!$W$26-'21 Market Risk - Foreign Exch.'!$W$24)&lt;=2</t>
  </si>
  <si>
    <t>ABS('21 Market Risk - Foreign Exch.'!$Y$25+'21 Market Risk - Foreign Exch.'!$Y$26-'21 Market Risk - Foreign Exch.'!$Y$24)&lt;=2</t>
  </si>
  <si>
    <t>ABS('21 Market Risk - Foreign Exch.'!$AA$25+'21 Market Risk - Foreign Exch.'!$AA$26-'21 Market Risk - Foreign Exch.'!$AA$24)&lt;=2</t>
  </si>
  <si>
    <t>ABS('21 Market Risk - Foreign Exch.'!$AC$25+'21 Market Risk - Foreign Exch.'!$AC$26-'21 Market Risk - Foreign Exch.'!$AC$24)&lt;=2</t>
  </si>
  <si>
    <t>ABS('21 Market Risk - Foreign Exch.'!$AE$25+'21 Market Risk - Foreign Exch.'!$AE$26-'21 Market Risk - Foreign Exch.'!$AE$24)&lt;=2</t>
  </si>
  <si>
    <t>ABS('21 Market Risk - Foreign Exch.'!$AG$25+'21 Market Risk - Foreign Exch.'!$AG$26-'21 Market Risk - Foreign Exch.'!$AG$24)&lt;=2</t>
  </si>
  <si>
    <t>ABS('21 Market Risk - Foreign Exch.'!$AI$25+'21 Market Risk - Foreign Exch.'!$AI$26-'21 Market Risk - Foreign Exch.'!$AI$24)&lt;=2</t>
  </si>
  <si>
    <t>ABS('21 Market Risk - Foreign Exch.'!$AK$25+'21 Market Risk - Foreign Exch.'!$AK$26-'21 Market Risk - Foreign Exch.'!$AK$24)&lt;=2</t>
  </si>
  <si>
    <t>ABS('21 Market Risk - Foreign Exch.'!$AM$25+'21 Market Risk - Foreign Exch.'!$AM$26-'21 Market Risk - Foreign Exch.'!$AM$24)&lt;=2</t>
  </si>
  <si>
    <t>ABS('21 Market Risk - Foreign Exch.'!$AO$25+'21 Market Risk - Foreign Exch.'!$AO$26-'21 Market Risk - Foreign Exch.'!$AO$24)&lt;=2</t>
  </si>
  <si>
    <t>'21 Market Risk - Foreign Exch.'!$E$30+'21 Market Risk - Foreign Exch.'!$E$31+'21 Market Risk - Foreign Exch.'!$E$32+'21 Market Risk - Foreign Exch.'!$E$33&lt;='21 Market Risk - Foreign Exch.'!$E$28+2</t>
  </si>
  <si>
    <t>'21 Market Risk - Foreign Exch.'!$G$30+'21 Market Risk - Foreign Exch.'!$G$31+'21 Market Risk - Foreign Exch.'!$G$32+'21 Market Risk - Foreign Exch.'!$G$33&lt;='21 Market Risk - Foreign Exch.'!$G$28+2</t>
  </si>
  <si>
    <t>'21 Market Risk - Foreign Exch.'!$I$30+'21 Market Risk - Foreign Exch.'!$I$31+'21 Market Risk - Foreign Exch.'!$I$32+'21 Market Risk - Foreign Exch.'!$I$33&lt;='21 Market Risk - Foreign Exch.'!$I$28+2</t>
  </si>
  <si>
    <t>'21 Market Risk - Foreign Exch.'!$K$30+'21 Market Risk - Foreign Exch.'!$K$31+'21 Market Risk - Foreign Exch.'!$K$32+'21 Market Risk - Foreign Exch.'!$K$33&lt;='21 Market Risk - Foreign Exch.'!$K$28+2</t>
  </si>
  <si>
    <t>'21 Market Risk - Foreign Exch.'!$M$30+'21 Market Risk - Foreign Exch.'!$M$31+'21 Market Risk - Foreign Exch.'!$M$32+'21 Market Risk - Foreign Exch.'!$M$33&lt;='21 Market Risk - Foreign Exch.'!$M$28+2</t>
  </si>
  <si>
    <t>'21 Market Risk - Foreign Exch.'!$O$30+'21 Market Risk - Foreign Exch.'!$O$31+'21 Market Risk - Foreign Exch.'!$O$32+'21 Market Risk - Foreign Exch.'!$O$33&lt;='21 Market Risk - Foreign Exch.'!$O$28+2</t>
  </si>
  <si>
    <t>'21 Market Risk - Foreign Exch.'!$Q$30+'21 Market Risk - Foreign Exch.'!$Q$31+'21 Market Risk - Foreign Exch.'!$Q$32+'21 Market Risk - Foreign Exch.'!$Q$33&lt;='21 Market Risk - Foreign Exch.'!$Q$28+2</t>
  </si>
  <si>
    <t>'21 Market Risk - Foreign Exch.'!$S$30+'21 Market Risk - Foreign Exch.'!$S$31+'21 Market Risk - Foreign Exch.'!$S$32+'21 Market Risk - Foreign Exch.'!$S$33&lt;='21 Market Risk - Foreign Exch.'!$S$28+2</t>
  </si>
  <si>
    <t>'21 Market Risk - Foreign Exch.'!$U$30+'21 Market Risk - Foreign Exch.'!$U$31+'21 Market Risk - Foreign Exch.'!$U$32+'21 Market Risk - Foreign Exch.'!$U$33&lt;='21 Market Risk - Foreign Exch.'!$U$28+2</t>
  </si>
  <si>
    <t>'21 Market Risk - Foreign Exch.'!$W$30+'21 Market Risk - Foreign Exch.'!$W$31+'21 Market Risk - Foreign Exch.'!$W$32+'21 Market Risk - Foreign Exch.'!$W$33&lt;='21 Market Risk - Foreign Exch.'!$W$28+2</t>
  </si>
  <si>
    <t>'21 Market Risk - Foreign Exch.'!$Y$30+'21 Market Risk - Foreign Exch.'!$Y$31+'21 Market Risk - Foreign Exch.'!$Y$32+'21 Market Risk - Foreign Exch.'!$Y$33&lt;='21 Market Risk - Foreign Exch.'!$Y$28+2</t>
  </si>
  <si>
    <t>'21 Market Risk - Foreign Exch.'!$AA$30+'21 Market Risk - Foreign Exch.'!$AA$31+'21 Market Risk - Foreign Exch.'!$AA$32+'21 Market Risk - Foreign Exch.'!$AA$33&lt;='21 Market Risk - Foreign Exch.'!$AA$28+2</t>
  </si>
  <si>
    <t>'21 Market Risk - Foreign Exch.'!$AC$30+'21 Market Risk - Foreign Exch.'!$AC$31+'21 Market Risk - Foreign Exch.'!$AC$32+'21 Market Risk - Foreign Exch.'!$AC$33&lt;='21 Market Risk - Foreign Exch.'!$AC$28+2</t>
  </si>
  <si>
    <t>'21 Market Risk - Foreign Exch.'!$AE$30+'21 Market Risk - Foreign Exch.'!$AE$31+'21 Market Risk - Foreign Exch.'!$AE$32+'21 Market Risk - Foreign Exch.'!$AE$33&lt;='21 Market Risk - Foreign Exch.'!$AE$28+2</t>
  </si>
  <si>
    <t>'21 Market Risk - Foreign Exch.'!$AG$30+'21 Market Risk - Foreign Exch.'!$AG$31+'21 Market Risk - Foreign Exch.'!$AG$32+'21 Market Risk - Foreign Exch.'!$AG$33&lt;='21 Market Risk - Foreign Exch.'!$AG$28+2</t>
  </si>
  <si>
    <t>'21 Market Risk - Foreign Exch.'!$AI$30+'21 Market Risk - Foreign Exch.'!$AI$31+'21 Market Risk - Foreign Exch.'!$AI$32+'21 Market Risk - Foreign Exch.'!$AI$33&lt;='21 Market Risk - Foreign Exch.'!$AI$28+2</t>
  </si>
  <si>
    <t>'21 Market Risk - Foreign Exch.'!$AK$30+'21 Market Risk - Foreign Exch.'!$AK$31+'21 Market Risk - Foreign Exch.'!$AK$32+'21 Market Risk - Foreign Exch.'!$AK$33&lt;='21 Market Risk - Foreign Exch.'!$AK$28+2</t>
  </si>
  <si>
    <t>'21 Market Risk - Foreign Exch.'!$AM$30+'21 Market Risk - Foreign Exch.'!$AM$31+'21 Market Risk - Foreign Exch.'!$AM$32+'21 Market Risk - Foreign Exch.'!$AM$33&lt;='21 Market Risk - Foreign Exch.'!$AM$28+2</t>
  </si>
  <si>
    <t>'21 Market Risk - Foreign Exch.'!$AO$30+'21 Market Risk - Foreign Exch.'!$AO$31+'21 Market Risk - Foreign Exch.'!$AO$32+'21 Market Risk - Foreign Exch.'!$AO$33&lt;='21 Market Risk - Foreign Exch.'!$AO$28+2</t>
  </si>
  <si>
    <t>ABS('21 Market Risk - Foreign Exch.'!$G$37+'21 Market Risk - Foreign Exch.'!$I$37+'21 Market Risk - Foreign Exch.'!$K$37+'21 Market Risk - Foreign Exch.'!$M$37+'21 Market Risk - Foreign Exch.'!$O$37+'21 Market Risk - Foreign Exch.'!$Q$37+'21 Market Risk - Foreign Exch.'!$S$37+'21 Market Risk - Foreign Exch.'!$U$37+'21 Market Risk - Foreign Exch.'!$W$37+'21 Market Risk - Foreign Exch.'!$Y$37+'21 Market Risk - Foreign Exch.'!$AA$37+'21 Market Risk - Foreign Exch.'!$AC$37+'21 Market Risk - Foreign Exch.'!$AE$37+'21 Market Risk - Foreign Exch.'!$AG$37+'21 Market Risk - Foreign Exch.'!$AI$37+'21 Market Risk - Foreign Exch.'!$AK$37+'21 Market Risk - Foreign Exch.'!$AM$37+'21 Market Risk - Foreign Exch.'!$AO$37-'21 Market Risk - Foreign Exch.'!$E$37)&lt;=2</t>
  </si>
  <si>
    <t>ABS('21 Market Risk - Foreign Exch.'!$G$39+'21 Market Risk - Foreign Exch.'!$I$39+'21 Market Risk - Foreign Exch.'!$K$39+'21 Market Risk - Foreign Exch.'!$M$39+'21 Market Risk - Foreign Exch.'!$O$39+'21 Market Risk - Foreign Exch.'!$Q$39+'21 Market Risk - Foreign Exch.'!$S$39+'21 Market Risk - Foreign Exch.'!$U$39+'21 Market Risk - Foreign Exch.'!$W$39+'21 Market Risk - Foreign Exch.'!$Y$39+'21 Market Risk - Foreign Exch.'!$AA$39+'21 Market Risk - Foreign Exch.'!$AC$39+'21 Market Risk - Foreign Exch.'!$AE$39+'21 Market Risk - Foreign Exch.'!$AG$39+'21 Market Risk - Foreign Exch.'!$AI$39+'21 Market Risk - Foreign Exch.'!$AK$39+'21 Market Risk - Foreign Exch.'!$AM$39+'21 Market Risk - Foreign Exch.'!$AO$39-'21 Market Risk - Foreign Exch.'!$E$39)&lt;=2</t>
  </si>
  <si>
    <t>ABS('21 Market Risk - Foreign Exch.'!$G$43+'21 Market Risk - Foreign Exch.'!$I$43+'21 Market Risk - Foreign Exch.'!$K$43+'21 Market Risk - Foreign Exch.'!$M$43+'21 Market Risk - Foreign Exch.'!$O$43+'21 Market Risk - Foreign Exch.'!$Q$43+'21 Market Risk - Foreign Exch.'!$S$43+'21 Market Risk - Foreign Exch.'!$U$43+'21 Market Risk - Foreign Exch.'!$W$43+'21 Market Risk - Foreign Exch.'!$Y$43+'21 Market Risk - Foreign Exch.'!$AA$43+'21 Market Risk - Foreign Exch.'!$AC$43+'21 Market Risk - Foreign Exch.'!$AE$43+'21 Market Risk - Foreign Exch.'!$AG$43+'21 Market Risk - Foreign Exch.'!$AI$43+'21 Market Risk - Foreign Exch.'!$AK$43+'21 Market Risk - Foreign Exch.'!$AM$43+'21 Market Risk - Foreign Exch.'!$AO$43-'21 Market Risk - Foreign Exch.'!$E$43)&lt;=2</t>
  </si>
  <si>
    <t>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t>
  </si>
  <si>
    <t>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t>
  </si>
  <si>
    <t>'21 Market Risk - Foreign Exch.'!$E$64&lt;='21 Market Risk - Foreign Exch.'!$E$62+2</t>
  </si>
  <si>
    <t>'21 Market Risk - Foreign Exch.'!$G$64&lt;='21 Market Risk - Foreign Exch.'!$G$62+2</t>
  </si>
  <si>
    <t>'21 Market Risk - Foreign Exch.'!$I$64&lt;='21 Market Risk - Foreign Exch.'!$I$62+2</t>
  </si>
  <si>
    <t>'21 Market Risk - Foreign Exch.'!$K$64&lt;='21 Market Risk - Foreign Exch.'!$K$62+2</t>
  </si>
  <si>
    <t>'21 Market Risk - Foreign Exch.'!$M$64&lt;='21 Market Risk - Foreign Exch.'!$M$62+2</t>
  </si>
  <si>
    <t>'21 Market Risk - Foreign Exch.'!$O$64&lt;='21 Market Risk - Foreign Exch.'!$O$62+2</t>
  </si>
  <si>
    <t>'21 Market Risk - Foreign Exch.'!$Q$64&lt;='21 Market Risk - Foreign Exch.'!$Q$62+2</t>
  </si>
  <si>
    <t>'21 Market Risk - Foreign Exch.'!$S$64&lt;='21 Market Risk - Foreign Exch.'!$S$62+2</t>
  </si>
  <si>
    <t>'21 Market Risk - Foreign Exch.'!$U$64&lt;='21 Market Risk - Foreign Exch.'!$U$62+2</t>
  </si>
  <si>
    <t>'21 Market Risk - Foreign Exch.'!$W$64&lt;='21 Market Risk - Foreign Exch.'!$W$62+2</t>
  </si>
  <si>
    <t>'21 Market Risk - Foreign Exch.'!$Y$64&lt;='21 Market Risk - Foreign Exch.'!$Y$62+2</t>
  </si>
  <si>
    <t>'21 Market Risk - Foreign Exch.'!$AA$64&lt;='21 Market Risk - Foreign Exch.'!$AA$62+2</t>
  </si>
  <si>
    <t>'21 Market Risk - Foreign Exch.'!$AC$64&lt;='21 Market Risk - Foreign Exch.'!$AC$62+2</t>
  </si>
  <si>
    <t>'21 Market Risk - Foreign Exch.'!$AE$64&lt;='21 Market Risk - Foreign Exch.'!$AE$62+2</t>
  </si>
  <si>
    <t>'21 Market Risk - Foreign Exch.'!$AG$64&lt;='21 Market Risk - Foreign Exch.'!$AG$62+2</t>
  </si>
  <si>
    <t>'21 Market Risk - Foreign Exch.'!$AI$64&lt;='21 Market Risk - Foreign Exch.'!$AI$62+2</t>
  </si>
  <si>
    <t>'21 Market Risk - Foreign Exch.'!$AK$64&lt;='21 Market Risk - Foreign Exch.'!$AK$62+2</t>
  </si>
  <si>
    <t>'21 Market Risk - Foreign Exch.'!$AM$64&lt;='21 Market Risk - Foreign Exch.'!$AM$62+2</t>
  </si>
  <si>
    <t>'21 Market Risk - Foreign Exch.'!AO64&lt;='21 Market Risk - Foreign Exch.'!AO62+2</t>
  </si>
  <si>
    <t>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t>
  </si>
  <si>
    <t>'21 Market Risk - Foreign Exch.'!$E$67+'21 Market Risk - Foreign Exch.'!$E$68+'21 Market Risk - Foreign Exch.'!$E$69&lt;='21 Market Risk - Foreign Exch.'!$E$65+2</t>
  </si>
  <si>
    <t>'21 Market Risk - Foreign Exch.'!$G$67+'21 Market Risk - Foreign Exch.'!$G$68+'21 Market Risk - Foreign Exch.'!$G$69&lt;='21 Market Risk - Foreign Exch.'!$G$65+2</t>
  </si>
  <si>
    <t>'21 Market Risk - Foreign Exch.'!$I$67+'21 Market Risk - Foreign Exch.'!$I$68+'21 Market Risk - Foreign Exch.'!$I$69&lt;='21 Market Risk - Foreign Exch.'!$I$65+2</t>
  </si>
  <si>
    <t>'21 Market Risk - Foreign Exch.'!$K$67+'21 Market Risk - Foreign Exch.'!$K$68+'21 Market Risk - Foreign Exch.'!$K$69&lt;='21 Market Risk - Foreign Exch.'!$K$65+2</t>
  </si>
  <si>
    <t>'21 Market Risk - Foreign Exch.'!$M$67+'21 Market Risk - Foreign Exch.'!$M$68+'21 Market Risk - Foreign Exch.'!$M$69&lt;='21 Market Risk - Foreign Exch.'!$M$65+2</t>
  </si>
  <si>
    <t>'21 Market Risk - Foreign Exch.'!$O$67+'21 Market Risk - Foreign Exch.'!$O$68+'21 Market Risk - Foreign Exch.'!$O$69&lt;='21 Market Risk - Foreign Exch.'!$O$65+2</t>
  </si>
  <si>
    <t>'21 Market Risk - Foreign Exch.'!$Q$67+'21 Market Risk - Foreign Exch.'!$Q$68+'21 Market Risk - Foreign Exch.'!$Q$69&lt;='21 Market Risk - Foreign Exch.'!$Q$65+2</t>
  </si>
  <si>
    <t>'21 Market Risk - Foreign Exch.'!$S$67+'21 Market Risk - Foreign Exch.'!$S$68+'21 Market Risk - Foreign Exch.'!$S$69&lt;='21 Market Risk - Foreign Exch.'!$S$65+2</t>
  </si>
  <si>
    <t>'21 Market Risk - Foreign Exch.'!$U$67+'21 Market Risk - Foreign Exch.'!$U$68+'21 Market Risk - Foreign Exch.'!$U$69&lt;='21 Market Risk - Foreign Exch.'!$U$65+2</t>
  </si>
  <si>
    <t>'21 Market Risk - Foreign Exch.'!$W$67+'21 Market Risk - Foreign Exch.'!$W$68+'21 Market Risk - Foreign Exch.'!$W$69&lt;='21 Market Risk - Foreign Exch.'!$W$65+2</t>
  </si>
  <si>
    <t>'21 Market Risk - Foreign Exch.'!$Y$67+'21 Market Risk - Foreign Exch.'!$Y$68+'21 Market Risk - Foreign Exch.'!$Y$69&lt;='21 Market Risk - Foreign Exch.'!$Y$65+2</t>
  </si>
  <si>
    <t>'21 Market Risk - Foreign Exch.'!$AA$67+'21 Market Risk - Foreign Exch.'!$AA$68+'21 Market Risk - Foreign Exch.'!$AA$69&lt;='21 Market Risk - Foreign Exch.'!$AA$65+2</t>
  </si>
  <si>
    <t>'21 Market Risk - Foreign Exch.'!$AC$67+'21 Market Risk - Foreign Exch.'!$AC$68+'21 Market Risk - Foreign Exch.'!$AC$69&lt;='21 Market Risk - Foreign Exch.'!$AC$65+2</t>
  </si>
  <si>
    <t>'21 Market Risk - Foreign Exch.'!$AE$67+'21 Market Risk - Foreign Exch.'!$AE$68+'21 Market Risk - Foreign Exch.'!$AE$69&lt;='21 Market Risk - Foreign Exch.'!$AE$65+2</t>
  </si>
  <si>
    <t>'21 Market Risk - Foreign Exch.'!$AG$67+'21 Market Risk - Foreign Exch.'!$AG$68+'21 Market Risk - Foreign Exch.'!$AG$69&lt;='21 Market Risk - Foreign Exch.'!$AG$65+2</t>
  </si>
  <si>
    <t>'21 Market Risk - Foreign Exch.'!$AI$67+'21 Market Risk - Foreign Exch.'!$AI$68+'21 Market Risk - Foreign Exch.'!$AI$69&lt;='21 Market Risk - Foreign Exch.'!$AI$65+2</t>
  </si>
  <si>
    <t>'21 Market Risk - Foreign Exch.'!$AK$67+'21 Market Risk - Foreign Exch.'!$AK$68+'21 Market Risk - Foreign Exch.'!$AK$69&lt;='21 Market Risk - Foreign Exch.'!$AK$65+2</t>
  </si>
  <si>
    <t>'21 Market Risk - Foreign Exch.'!$AM$67+'21 Market Risk - Foreign Exch.'!$AM$68+'21 Market Risk - Foreign Exch.'!$AM$69&lt;='21 Market Risk - Foreign Exch.'!$AM$65+2</t>
  </si>
  <si>
    <t>'21 Market Risk - Foreign Exch.'!$AO$67+'21 Market Risk - Foreign Exch.'!$AO$68+'21 Market Risk - Foreign Exch.'!$AO$69&lt;='21 Market Risk - Foreign Exch.'!$AO$65+2</t>
  </si>
  <si>
    <t>ABS('21 Market Risk - Foreign Exch.'!$G$70+'21 Market Risk - Foreign Exch.'!$I$70+'21 Market Risk - Foreign Exch.'!$K$70+'21 Market Risk - Foreign Exch.'!$M$70+'21 Market Risk - Foreign Exch.'!$O$70+'21 Market Risk - Foreign Exch.'!$Q$70+'21 Market Risk - Foreign Exch.'!$S$70+'21 Market Risk - Foreign Exch.'!$U$70+'21 Market Risk - Foreign Exch.'!$W$70+'21 Market Risk - Foreign Exch.'!$Y$70+'21 Market Risk - Foreign Exch.'!$AA$70+'21 Market Risk - Foreign Exch.'!$AC$70+'21 Market Risk - Foreign Exch.'!$AE$70+'21 Market Risk - Foreign Exch.'!$AG$70+'21 Market Risk - Foreign Exch.'!$AI$70+'21 Market Risk - Foreign Exch.'!$AK$70+'21 Market Risk - Foreign Exch.'!$AM$70+'21 Market Risk - Foreign Exch.'!$AO$70-'21 Market Risk - Foreign Exch.'!$E$70)&lt;=2</t>
  </si>
  <si>
    <t>ABS('21 Market Risk - Foreign Exch.'!$G$72+'21 Market Risk - Foreign Exch.'!$I$72+'21 Market Risk - Foreign Exch.'!$K$72+'21 Market Risk - Foreign Exch.'!$M$72+'21 Market Risk - Foreign Exch.'!$O$72+'21 Market Risk - Foreign Exch.'!$Q$72+'21 Market Risk - Foreign Exch.'!$S$72+'21 Market Risk - Foreign Exch.'!$U$72+'21 Market Risk - Foreign Exch.'!$W$72+'21 Market Risk - Foreign Exch.'!$Y$72+'21 Market Risk - Foreign Exch.'!$AA$72+'21 Market Risk - Foreign Exch.'!$AC$72+'21 Market Risk - Foreign Exch.'!$AE$72+'21 Market Risk - Foreign Exch.'!$AG$72+'21 Market Risk - Foreign Exch.'!$AI$72+'21 Market Risk - Foreign Exch.'!$AK$72+'21 Market Risk - Foreign Exch.'!$AM$72+'21 Market Risk - Foreign Exch.'!$AO$72-'21 Market Risk - Foreign Exch.'!$E$72)&lt;=2</t>
  </si>
  <si>
    <t>ABS('21 Market Risk - Foreign Exch.'!$G$76+'21 Market Risk - Foreign Exch.'!$I$76+'21 Market Risk - Foreign Exch.'!$K$76+'21 Market Risk - Foreign Exch.'!$M$76+'21 Market Risk - Foreign Exch.'!$O$76+'21 Market Risk - Foreign Exch.'!$Q$76+'21 Market Risk - Foreign Exch.'!$S$76+'21 Market Risk - Foreign Exch.'!$U$76+'21 Market Risk - Foreign Exch.'!$W$76+'21 Market Risk - Foreign Exch.'!$Y$76+'21 Market Risk - Foreign Exch.'!$AA$76+'21 Market Risk - Foreign Exch.'!$AC$76+'21 Market Risk - Foreign Exch.'!$AE$76+'21 Market Risk - Foreign Exch.'!$AG$76+'21 Market Risk - Foreign Exch.'!$AI$76+'21 Market Risk - Foreign Exch.'!$AK$76+'21 Market Risk - Foreign Exch.'!$AM$76+'21 Market Risk - Foreign Exch.'!$AO$76-'21 Market Risk - Foreign Exch.'!$E$76)&lt;=2</t>
  </si>
  <si>
    <t>IFERROR('21 Market Risk - Foreign Exch.'!$E$76+'21 Market Risk - Foreign Exch.'!$E$81='21 Market Risk - Foreign Exch.'!$E$84,"FALSE")</t>
  </si>
  <si>
    <t>IFERROR('21 Market Risk - Foreign Exch.'!$E$43-'21 Market Risk - Foreign Exch.'!$E$84='21 Market Risk - Foreign Exch.'!$E$86,"FALSE")</t>
  </si>
  <si>
    <t>SUMIF('21 Market Risk - Foreign Exch.'!D100:D117,"&gt;0",'21 Market Risk - Foreign Exch.'!D100:D117)='21 Market Risk - Foreign Exch.'!$D$118</t>
  </si>
  <si>
    <t>SUMIF('21 Market Risk - Foreign Exch.'!D100:D117,"&lt;0",'21 Market Risk - Foreign Exch.'!D100:D117)='21 Market Risk - Foreign Exch.'!$D$119</t>
  </si>
  <si>
    <t>MAX(ABS('21 Market Risk - Foreign Exch.'!$D$118), ABS('21 Market Risk - Foreign Exch.'!$D$119))='21 Market Risk - Foreign Exch.'!D122</t>
  </si>
  <si>
    <t>'21B Market Risk - IRR Spec.'!$C$9*'21B Market Risk - IRR Spec.'!$D$9='21B Market Risk - IRR Spec.'!$E$9</t>
  </si>
  <si>
    <t>'21B Market Risk - IRR Spec.'!$C$11*'21B Market Risk - IRR Spec.'!$D$11='21B Market Risk - IRR Spec.'!$E$11</t>
  </si>
  <si>
    <t>'21B Market Risk - IRR Spec.'!$C$12*'21B Market Risk - IRR Spec.'!$D$12='21B Market Risk - IRR Spec.'!$E$12</t>
  </si>
  <si>
    <t>'21B Market Risk - IRR Spec.'!$C$13*'21B Market Risk - IRR Spec.'!$D$13='21B Market Risk - IRR Spec.'!$E$13</t>
  </si>
  <si>
    <t>'21B Market Risk - IRR Spec.'!$C$14*'21B Market Risk - IRR Spec.'!$D$14='21B Market Risk - IRR Spec.'!$E$14</t>
  </si>
  <si>
    <t>'21B Market Risk - IRR Spec.'!$C$15*'21B Market Risk - IRR Spec.'!$D$15='21B Market Risk - IRR Spec.'!$E$15</t>
  </si>
  <si>
    <t>'21B Market Risk - IRR Spec.'!$C$16*'21B Market Risk - IRR Spec.'!$D$16='21B Market Risk - IRR Spec.'!$E$16</t>
  </si>
  <si>
    <t>'21B Market Risk - IRR Spec.'!$C$18*'21B Market Risk - IRR Spec.'!$D$18='21B Market Risk - IRR Spec.'!$E$18</t>
  </si>
  <si>
    <t>'21B Market Risk - IRR Spec.'!$C$19*'21B Market Risk - IRR Spec.'!$D$19='21B Market Risk - IRR Spec.'!$E$19</t>
  </si>
  <si>
    <t>'21B Market Risk - IRR Spec.'!$C$20*'21B Market Risk - IRR Spec.'!$D$20='21B Market Risk - IRR Spec.'!$E$20</t>
  </si>
  <si>
    <t>'21B Market Risk - IRR Spec.'!C22*'21B Market Risk - IRR Spec.'!D22='21B Market Risk - IRR Spec.'!E22</t>
  </si>
  <si>
    <t>'21B Market Risk - IRR Spec.'!$C$23*'21B Market Risk - IRR Spec.'!$D$23='21B Market Risk - IRR Spec.'!$E$23</t>
  </si>
  <si>
    <t>'21B Market Risk - IRR Spec.'!$C$24*'21B Market Risk - IRR Spec.'!$D$24='21B Market Risk - IRR Spec.'!$E$24</t>
  </si>
  <si>
    <t>'21B Market Risk - IRR Spec.'!$E$9+'21B Market Risk - IRR Spec.'!$E$11+'21B Market Risk - IRR Spec.'!$E$12+'21B Market Risk - IRR Spec.'!$E$13+'21B Market Risk - IRR Spec.'!$E$14+'21B Market Risk - IRR Spec.'!$E$15+'21B Market Risk - IRR Spec.'!$E$16+'21B Market Risk - IRR Spec.'!$E$18+'21B Market Risk - IRR Spec.'!$E$19+'21B Market Risk - IRR Spec.'!$E$20+'21B Market Risk - IRR Spec.'!$E$22+'21B Market Risk - IRR Spec.'!$E$23+'21B Market Risk - IRR Spec.'!$E$24='21B Market Risk - IRR Spec.'!$E$25</t>
  </si>
  <si>
    <t>'21C Market Risk - IRR Gen.'!$R$32+'21C Market Risk - IRR Gen.'!$R$64+'21C Market Risk - IRR Gen.'!$R$96+'21C Market Risk - IRR Gen.'!$R$128+'21C Market Risk - IRR Gen.'!$R$160+'21C Market Risk - IRR Gen.'!$R$192='21B Market Risk - IRR Spec.'!$E$26</t>
  </si>
  <si>
    <t>'21E Market Risk - Options'!$F$69='21B Market Risk - IRR Spec.'!$E$27</t>
  </si>
  <si>
    <t>'21B Market Risk - IRR Spec.'!$E$25+'21B Market Risk - IRR Spec.'!$E$26+'21B Market Risk - IRR Spec.'!$E$27='21B Market Risk - IRR Spec.'!$E$28</t>
  </si>
  <si>
    <t>'21B Market Risk - IRR Spec.'!E28*(100/10)='21B Market Risk - IRR Spec.'!E29</t>
  </si>
  <si>
    <t>IF('21C Market Risk - IRR Gen.'!C$16=('21C Market Risk - IRR Gen.'!C$13+'21C Market Risk - IRR Gen.'!C$14),"TRUE","FALSE")</t>
  </si>
  <si>
    <t>IF('21C Market Risk - IRR Gen.'!D$16=('21C Market Risk - IRR Gen.'!D$13+'21C Market Risk - IRR Gen.'!D$14),"TRUE","FALSE")</t>
  </si>
  <si>
    <t>'21C Market Risk - IRR Gen.'!$C$43*-1%='21C Market Risk - IRR Gen.'!$C$46</t>
  </si>
  <si>
    <t>IF('21C Market Risk - IRR Gen.'!C$48=('21C Market Risk - IRR Gen.'!C$45+'21C Market Risk - IRR Gen.'!C$46),"TRUE","FALSE")</t>
  </si>
  <si>
    <t>IF('21C Market Risk - IRR Gen.'!D$48=('21C Market Risk - IRR Gen.'!D$45+'21C Market Risk - IRR Gen.'!D$46),"TRUE","FALSE")</t>
  </si>
  <si>
    <t>IF('21C Market Risk - IRR Gen.'!C$80=('21C Market Risk - IRR Gen.'!C$77+'21C Market Risk - IRR Gen.'!C$78),"TRUE","FALSE")</t>
  </si>
  <si>
    <t>IF('21C Market Risk - IRR Gen.'!D$80=('21C Market Risk - IRR Gen.'!D$77+'21C Market Risk - IRR Gen.'!D$78),"TRUE","FALSE")</t>
  </si>
  <si>
    <t>IF('21C Market Risk - IRR Gen.'!Q$80=('21C Market Risk - IRR Gen.'!Q$77+'21C Market Risk - IRR Gen.'!Q$78),"TRUE","false")</t>
  </si>
  <si>
    <t>IF('21C Market Risk - IRR Gen.'!C$112=('21C Market Risk - IRR Gen.'!C$109+'21C Market Risk - IRR Gen.'!C$110),"TRUE","FALSE")</t>
  </si>
  <si>
    <t>IF('21C Market Risk - IRR Gen.'!D$112=('21C Market Risk - IRR Gen.'!D$109+'21C Market Risk - IRR Gen.'!D$110),"TRUE","FALSE")</t>
  </si>
  <si>
    <t>'21E Market Risk - Options'!$B$14*1%='21E Market Risk - Options'!$B$16</t>
  </si>
  <si>
    <t>'21E Market Risk - Options'!$C$14*1%='21E Market Risk - Options'!$C$16</t>
  </si>
  <si>
    <t>'21E Market Risk - Options'!$D$14*1%='21E Market Risk - Options'!$D$16</t>
  </si>
  <si>
    <t>'21E Market Risk - Options'!$E$14*1%='21E Market Risk - Options'!$E$16</t>
  </si>
  <si>
    <t>MAX(('21E Market Risk - Options'!B76*'21E Market Risk - Options'!D76)-'21E Market Risk - Options'!E76,0)='21E Market Risk - Options'!F76</t>
  </si>
  <si>
    <t>MAX(('21E Market Risk - Options'!B77*'21E Market Risk - Options'!D77)-'21E Market Risk - Options'!E77,0)='21E Market Risk - Options'!F77</t>
  </si>
  <si>
    <t>MAX(('21E Market Risk - Options'!B78*'21E Market Risk - Options'!D78)-'21E Market Risk - Options'!E78,0)='21E Market Risk - Options'!F78</t>
  </si>
  <si>
    <t>MAX(('21E Market Risk - Options'!B79*'21E Market Risk - Options'!D79)-'21E Market Risk - Options'!E79,0)='21E Market Risk - Options'!F79</t>
  </si>
  <si>
    <t>MAX(('21E Market Risk - Options'!B80*'21E Market Risk - Options'!D80)-'21E Market Risk - Options'!E80,0)='21E Market Risk - Options'!F80</t>
  </si>
  <si>
    <t>MAX(('21E Market Risk - Options'!B81*'21E Market Risk - Options'!D81)-'21E Market Risk - Options'!E81,0)='21E Market Risk - Options'!F81</t>
  </si>
  <si>
    <t>MAX(('21E Market Risk - Options'!B82*'21E Market Risk - Options'!D82)-'21E Market Risk - Options'!E82,0)='21E Market Risk - Options'!F82</t>
  </si>
  <si>
    <t>MAX(('21E Market Risk - Options'!B83*'21E Market Risk - Options'!D83)-'21E Market Risk - Options'!E83,0)='21E Market Risk - Options'!F83</t>
  </si>
  <si>
    <t>MAX(('21E Market Risk - Options'!B84*'21E Market Risk - Options'!D84)-'21E Market Risk - Options'!E84,0)='21E Market Risk - Options'!F84</t>
  </si>
  <si>
    <t>MAX(('21E Market Risk - Options'!B85*'21E Market Risk - Options'!D85)-'21E Market Risk - Options'!E85,0)='21E Market Risk - Options'!F85</t>
  </si>
  <si>
    <t>MAX(('21E Market Risk - Options'!B88*'21E Market Risk - Options'!D88)-'21E Market Risk - Options'!E88,0)='21E Market Risk - Options'!F88</t>
  </si>
  <si>
    <t>MAX(('21E Market Risk - Options'!B89*'21E Market Risk - Options'!D89)-'21E Market Risk - Options'!E89,0)='21E Market Risk - Options'!F89</t>
  </si>
  <si>
    <t>MAX(('21E Market Risk - Options'!B90*'21E Market Risk - Options'!D90)-'21E Market Risk - Options'!E90,0)='21E Market Risk - Options'!F90</t>
  </si>
  <si>
    <t>MAX(('21E Market Risk - Options'!B91*'21E Market Risk - Options'!D91)-'21E Market Risk - Options'!E91,0)='21E Market Risk - Options'!F91</t>
  </si>
  <si>
    <t>MAX(('21E Market Risk - Options'!B92*'21E Market Risk - Options'!D92)-'21E Market Risk - Options'!E92,0)='21E Market Risk - Options'!F92</t>
  </si>
  <si>
    <t>MAX(('21E Market Risk - Options'!B93*'21E Market Risk - Options'!D93)-'21E Market Risk - Options'!E93,0)='21E Market Risk - Options'!F93</t>
  </si>
  <si>
    <t>MAX(('21E Market Risk - Options'!B94*'21E Market Risk - Options'!D94)-'21E Market Risk - Options'!E94,0)='21E Market Risk - Options'!F94</t>
  </si>
  <si>
    <t>MAX(('21E Market Risk - Options'!B95*'21E Market Risk - Options'!D95)-'21E Market Risk - Options'!E95,0)='21E Market Risk - Options'!F95</t>
  </si>
  <si>
    <t>MAX(('21E Market Risk - Options'!B96*'21E Market Risk - Options'!D96)-'21E Market Risk - Options'!E96,0)='21E Market Risk - Options'!F96</t>
  </si>
  <si>
    <t>MAX(('21E Market Risk - Options'!B97*'21E Market Risk - Options'!D97)-'21E Market Risk - Options'!E97,0)='21E Market Risk - Options'!F97</t>
  </si>
  <si>
    <t>MIN(('21E Market Risk - Options'!$B100*'21E Market Risk - Options'!$D100),'21E Market Risk - Options'!C100)='21E Market Risk - Options'!$F100</t>
  </si>
  <si>
    <t>MIN(('21E Market Risk - Options'!$B101*'21E Market Risk - Options'!$D101),'21E Market Risk - Options'!C101)='21E Market Risk - Options'!$F101</t>
  </si>
  <si>
    <t>MIN(('21E Market Risk - Options'!$B102*'21E Market Risk - Options'!$D102),'21E Market Risk - Options'!C102)='21E Market Risk - Options'!$F102</t>
  </si>
  <si>
    <t>MIN(('21E Market Risk - Options'!$B103*'21E Market Risk - Options'!$D103),'21E Market Risk - Options'!C103)='21E Market Risk - Options'!$F103</t>
  </si>
  <si>
    <t>MIN(('21E Market Risk - Options'!$B104*'21E Market Risk - Options'!$D104),'21E Market Risk - Options'!C104)='21E Market Risk - Options'!$F104</t>
  </si>
  <si>
    <t>MIN(('21E Market Risk - Options'!$B105*'21E Market Risk - Options'!$D105),'21E Market Risk - Options'!C105)='21E Market Risk - Options'!$F105</t>
  </si>
  <si>
    <t>MIN(('21E Market Risk - Options'!$B106*'21E Market Risk - Options'!$D106),'21E Market Risk - Options'!C106)='21E Market Risk - Options'!$F106</t>
  </si>
  <si>
    <t>MIN(('21E Market Risk - Options'!$B107*'21E Market Risk - Options'!$D107),'21E Market Risk - Options'!C107)='21E Market Risk - Options'!$F107</t>
  </si>
  <si>
    <t>MIN(('21E Market Risk - Options'!$B108*'21E Market Risk - Options'!$D108),'21E Market Risk - Options'!C108)='21E Market Risk - Options'!$F108</t>
  </si>
  <si>
    <t>MIN(('21E Market Risk - Options'!$B109*'21E Market Risk - Options'!$D109),'21E Market Risk - Options'!C109)='21E Market Risk - Options'!$F109</t>
  </si>
  <si>
    <t>MIN(('21E Market Risk - Options'!$B112*'21E Market Risk - Options'!$D112),'21E Market Risk - Options'!C112)='21E Market Risk - Options'!$F112</t>
  </si>
  <si>
    <t>MIN(('21E Market Risk - Options'!$B113*'21E Market Risk - Options'!$D113),'21E Market Risk - Options'!C113)='21E Market Risk - Options'!$F113</t>
  </si>
  <si>
    <t>MIN(('21E Market Risk - Options'!$B114*'21E Market Risk - Options'!$D114),'21E Market Risk - Options'!C114)='21E Market Risk - Options'!$F114</t>
  </si>
  <si>
    <t>MIN(('21E Market Risk - Options'!$B115*'21E Market Risk - Options'!$D115),'21E Market Risk - Options'!C115)='21E Market Risk - Options'!$F115</t>
  </si>
  <si>
    <t>MIN(('21E Market Risk - Options'!$B116*'21E Market Risk - Options'!$D116),'21E Market Risk - Options'!C116)='21E Market Risk - Options'!$F116</t>
  </si>
  <si>
    <t>MIN(('21E Market Risk - Options'!$B117*'21E Market Risk - Options'!$D117),'21E Market Risk - Options'!C117)='21E Market Risk - Options'!$F117</t>
  </si>
  <si>
    <t>MIN(('21E Market Risk - Options'!$B118*'21E Market Risk - Options'!$D118),'21E Market Risk - Options'!C118)='21E Market Risk - Options'!$F118</t>
  </si>
  <si>
    <t>MIN(('21E Market Risk - Options'!$B119*'21E Market Risk - Options'!$D119),'21E Market Risk - Options'!C119)='21E Market Risk - Options'!$F119</t>
  </si>
  <si>
    <t>MIN(('21E Market Risk - Options'!$B120*'21E Market Risk - Options'!$D120),'21E Market Risk - Options'!C120)='21E Market Risk - Options'!$F120</t>
  </si>
  <si>
    <t>MIN(('21E Market Risk - Options'!$B121*'21E Market Risk - Options'!$D121),'21E Market Risk - Options'!C121)='21E Market Risk - Options'!$F121</t>
  </si>
  <si>
    <t>SUM('21E Market Risk - Options'!F76:F85)='21E Market Risk - Options'!F86</t>
  </si>
  <si>
    <t>SUM('21E Market Risk - Options'!F88:F97)='21E Market Risk - Options'!F98</t>
  </si>
  <si>
    <t>SUM('21E Market Risk - Options'!F100:F109)='21E Market Risk - Options'!F110</t>
  </si>
  <si>
    <t>SUM('21E Market Risk - Options'!F112:F121)='21E Market Risk - Options'!F122</t>
  </si>
  <si>
    <t>'21E Market Risk - Options'!F86+'21E Market Risk - Options'!F98+'21E Market Risk - Options'!F110+'21E Market Risk - Options'!F122='21E Market Risk - Options'!F124</t>
  </si>
  <si>
    <t>MAX(('21E Market Risk - Options'!$B131*'21E Market Risk - Options'!$D131)-'21E Market Risk - Options'!E131,0)='21E Market Risk - Options'!$F131</t>
  </si>
  <si>
    <t>MAX(('21E Market Risk - Options'!$B132*'21E Market Risk - Options'!$D132)-'21E Market Risk - Options'!E132,0)='21E Market Risk - Options'!$F132</t>
  </si>
  <si>
    <t>MAX(('21E Market Risk - Options'!$B133*'21E Market Risk - Options'!$D133)-'21E Market Risk - Options'!E133,0)='21E Market Risk - Options'!$F133</t>
  </si>
  <si>
    <t>MAX(('21E Market Risk - Options'!$B134*'21E Market Risk - Options'!$D134)-'21E Market Risk - Options'!E134,0)='21E Market Risk - Options'!$F134</t>
  </si>
  <si>
    <t>MAX(('21E Market Risk - Options'!$B135*'21E Market Risk - Options'!$D135)-'21E Market Risk - Options'!E135,0)='21E Market Risk - Options'!$F135</t>
  </si>
  <si>
    <t>MAX(('21E Market Risk - Options'!$B136*'21E Market Risk - Options'!$D136)-'21E Market Risk - Options'!E136,0)='21E Market Risk - Options'!$F136</t>
  </si>
  <si>
    <t>MAX(('21E Market Risk - Options'!$B137*'21E Market Risk - Options'!$D137)-'21E Market Risk - Options'!E137,0)='21E Market Risk - Options'!$F137</t>
  </si>
  <si>
    <t>MAX(('21E Market Risk - Options'!$B138*'21E Market Risk - Options'!$D138)-'21E Market Risk - Options'!E138,0)='21E Market Risk - Options'!$F138</t>
  </si>
  <si>
    <t>MAX(('21E Market Risk - Options'!$B139*'21E Market Risk - Options'!$D139)-'21E Market Risk - Options'!E139,0)='21E Market Risk - Options'!$F139</t>
  </si>
  <si>
    <t>MAX(('21E Market Risk - Options'!$B140*'21E Market Risk - Options'!$D140)-'21E Market Risk - Options'!E140,0)='21E Market Risk - Options'!$F140</t>
  </si>
  <si>
    <t>MAX(('21E Market Risk - Options'!$B143*'21E Market Risk - Options'!$D143)-'21E Market Risk - Options'!E143,0)='21E Market Risk - Options'!$F143</t>
  </si>
  <si>
    <t>MAX(('21E Market Risk - Options'!$B144*'21E Market Risk - Options'!$D144)-'21E Market Risk - Options'!E144,0)='21E Market Risk - Options'!$F144</t>
  </si>
  <si>
    <t>MAX(('21E Market Risk - Options'!$B145*'21E Market Risk - Options'!$D145)-'21E Market Risk - Options'!E145,0)='21E Market Risk - Options'!$F145</t>
  </si>
  <si>
    <t>MAX(('21E Market Risk - Options'!$B146*'21E Market Risk - Options'!$D146)-'21E Market Risk - Options'!E146,0)='21E Market Risk - Options'!$F146</t>
  </si>
  <si>
    <t>MAX(('21E Market Risk - Options'!$B147*'21E Market Risk - Options'!$D147)-'21E Market Risk - Options'!E147,0)='21E Market Risk - Options'!$F147</t>
  </si>
  <si>
    <t>MAX(('21E Market Risk - Options'!$B148*'21E Market Risk - Options'!$D148)-'21E Market Risk - Options'!E148,0)='21E Market Risk - Options'!$F148</t>
  </si>
  <si>
    <t>MAX(('21E Market Risk - Options'!$B149*'21E Market Risk - Options'!$D149)-'21E Market Risk - Options'!E149,0)='21E Market Risk - Options'!$F149</t>
  </si>
  <si>
    <t>MAX(('21E Market Risk - Options'!$B150*'21E Market Risk - Options'!$D150)-'21E Market Risk - Options'!E150,0)='21E Market Risk - Options'!$F150</t>
  </si>
  <si>
    <t>MAX(('21E Market Risk - Options'!$B151*'21E Market Risk - Options'!$D151)-'21E Market Risk - Options'!E151,0)='21E Market Risk - Options'!$F151</t>
  </si>
  <si>
    <t>MAX(('21E Market Risk - Options'!$B152*'21E Market Risk - Options'!$D152)-'21E Market Risk - Options'!E152,0)='21E Market Risk - Options'!$F152</t>
  </si>
  <si>
    <t>MIN(('21E Market Risk - Options'!$B155*'21E Market Risk - Options'!$D155),'21E Market Risk - Options'!C155)='21E Market Risk - Options'!$F155</t>
  </si>
  <si>
    <t>MIN(('21E Market Risk - Options'!$B156*'21E Market Risk - Options'!$D156),'21E Market Risk - Options'!C156)='21E Market Risk - Options'!$F156</t>
  </si>
  <si>
    <t>MIN(('21E Market Risk - Options'!$B157*'21E Market Risk - Options'!$D157),'21E Market Risk - Options'!C157)='21E Market Risk - Options'!$F157</t>
  </si>
  <si>
    <t>MIN(('21E Market Risk - Options'!$B158*'21E Market Risk - Options'!$D158),'21E Market Risk - Options'!C158)='21E Market Risk - Options'!$F158</t>
  </si>
  <si>
    <t>MIN(('21E Market Risk - Options'!$B159*'21E Market Risk - Options'!$D159),'21E Market Risk - Options'!C159)='21E Market Risk - Options'!$F159</t>
  </si>
  <si>
    <t>MIN(('21E Market Risk - Options'!$B160*'21E Market Risk - Options'!$D160),'21E Market Risk - Options'!C160)='21E Market Risk - Options'!$F160</t>
  </si>
  <si>
    <t>MIN(('21E Market Risk - Options'!$B161*'21E Market Risk - Options'!$D161),'21E Market Risk - Options'!C161)='21E Market Risk - Options'!$F161</t>
  </si>
  <si>
    <t>MIN(('21E Market Risk - Options'!$B162*'21E Market Risk - Options'!$D162),'21E Market Risk - Options'!C162)='21E Market Risk - Options'!$F162</t>
  </si>
  <si>
    <t>MIN(('21E Market Risk - Options'!$B163*'21E Market Risk - Options'!$D163),'21E Market Risk - Options'!C163)='21E Market Risk - Options'!$F163</t>
  </si>
  <si>
    <t>MIN(('21E Market Risk - Options'!$B164*'21E Market Risk - Options'!$D164),'21E Market Risk - Options'!C164)='21E Market Risk - Options'!$F164</t>
  </si>
  <si>
    <t>MIN(('21E Market Risk - Options'!$B167*'21E Market Risk - Options'!$D167),'21E Market Risk - Options'!C167)='21E Market Risk - Options'!$F167</t>
  </si>
  <si>
    <t>MIN(('21E Market Risk - Options'!$B168*'21E Market Risk - Options'!$D168),'21E Market Risk - Options'!C168)='21E Market Risk - Options'!$F168</t>
  </si>
  <si>
    <t>MIN(('21E Market Risk - Options'!$B169*'21E Market Risk - Options'!$D169),'21E Market Risk - Options'!C169)='21E Market Risk - Options'!$F169</t>
  </si>
  <si>
    <t>MIN(('21E Market Risk - Options'!$B170*'21E Market Risk - Options'!$D170),'21E Market Risk - Options'!C170)='21E Market Risk - Options'!$F170</t>
  </si>
  <si>
    <t>MIN(('21E Market Risk - Options'!$B171*'21E Market Risk - Options'!$D171),'21E Market Risk - Options'!C171)='21E Market Risk - Options'!$F171</t>
  </si>
  <si>
    <t>MIN(('21E Market Risk - Options'!$B172*'21E Market Risk - Options'!$D172),'21E Market Risk - Options'!C172)='21E Market Risk - Options'!$F172</t>
  </si>
  <si>
    <t>MIN(('21E Market Risk - Options'!$B173*'21E Market Risk - Options'!$D173),'21E Market Risk - Options'!C173)='21E Market Risk - Options'!$F173</t>
  </si>
  <si>
    <t>MIN(('21E Market Risk - Options'!$B174*'21E Market Risk - Options'!$D174),'21E Market Risk - Options'!C174)='21E Market Risk - Options'!$F174</t>
  </si>
  <si>
    <t>MIN(('21E Market Risk - Options'!$B175*'21E Market Risk - Options'!$D175),'21E Market Risk - Options'!C175)='21E Market Risk - Options'!$F175</t>
  </si>
  <si>
    <t>MIN(('21E Market Risk - Options'!$B176*'21E Market Risk - Options'!$D176),'21E Market Risk - Options'!C176)='21E Market Risk - Options'!$F176</t>
  </si>
  <si>
    <t>SUM('21E Market Risk - Options'!F131:F140)='21E Market Risk - Options'!F141</t>
  </si>
  <si>
    <t>SUM('21E Market Risk - Options'!F143:F152)='21E Market Risk - Options'!F153</t>
  </si>
  <si>
    <t>SUM('21E Market Risk - Options'!F155:F164)='21E Market Risk - Options'!F165</t>
  </si>
  <si>
    <t>SUM('21E Market Risk - Options'!F167:F176)='21E Market Risk - Options'!F177</t>
  </si>
  <si>
    <t>'21E Market Risk - Options'!F141+'21E Market Risk - Options'!F153+'21E Market Risk - Options'!F165+'21E Market Risk - Options'!F177='21E Market Risk - Options'!F179</t>
  </si>
  <si>
    <t>SUM('21E Market Risk - Options'!F186:F195)='21E Market Risk - Options'!F196</t>
  </si>
  <si>
    <t>SUM('21E Market Risk - Options'!F198:F207)='21E Market Risk - Options'!F208</t>
  </si>
  <si>
    <t>SUM('21E Market Risk - Options'!F210:F219)='21E Market Risk - Options'!F220</t>
  </si>
  <si>
    <t>SUM('21E Market Risk - Options'!F222:F231)='21E Market Risk - Options'!F232</t>
  </si>
  <si>
    <t>'21E Market Risk - Options'!F196+'21E Market Risk - Options'!F208+'21E Market Risk - Options'!F220+'21E Market Risk - Options'!F232='21E Market Risk - Options'!F234</t>
  </si>
  <si>
    <t>ABS('23 Obligor - Guarantor'!$K$9+'23 Obligor - Guarantor'!$K$10+'23 Obligor - Guarantor'!$K$11+'23 Obligor - Guarantor'!$K$12+'23 Obligor - Guarantor'!$K$13+'23 Obligor - Guarantor'!$K$14+'23 Obligor - Guarantor'!$K$15+'23 Obligor - Guarantor'!$K$16+'23 Obligor - Guarantor'!$K$17+'23 Obligor - Guarantor'!$K$18+'23 Obligor - Guarantor'!$K$19+'23 Obligor - Guarantor'!$K$20-'23 Obligor - Guarantor'!$K$22)&lt;=2</t>
  </si>
  <si>
    <t>'23 Obligor - Guarantor'!$B$17='11 Residential Real Estate'!$D$25</t>
  </si>
  <si>
    <t>'11 Residential Real Estate'!$C$15='24 Reconciliation'!$E$17</t>
  </si>
  <si>
    <t>ABS('24 Reconciliation'!$G$9+'24 Reconciliation'!$G$10+'24 Reconciliation'!$G$11+'24 Reconciliation'!$G$12+'24 Reconciliation'!$G$13+'24 Reconciliation'!$G$14+'24 Reconciliation'!$G$15+'24 Reconciliation'!$G$16+'24 Reconciliation'!$G$17+'24 Reconciliation'!$G$18+'24 Reconciliation'!$G$19+'24 Reconciliation'!$G$20 + '24 Reconciliation'!$G$21 + '24 Reconciliation'!$G$22 - '24 Reconciliation'!$G$23)&lt;=2</t>
  </si>
  <si>
    <t>'24 Reconciliation'!$H$9+'24 Reconciliation'!$H$10+'24 Reconciliation'!$H$11+'24 Reconciliation'!$H$12+'24 Reconciliation'!$H$13+'24 Reconciliation'!$H$14+'24 Reconciliation'!$H$15+'24 Reconciliation'!$H$16+'24 Reconciliation'!$H$17+'24 Reconciliation'!$H$18+'24 Reconciliation'!$H$19 +'24 Reconciliation'!H20+'24 Reconciliation'!H21+'24 Reconciliation'!H22='24 Reconciliation'!H23</t>
  </si>
  <si>
    <t>ABS('24 Reconciliation'!$I$9+'24 Reconciliation'!I10+'24 Reconciliation'!$I$11+'24 Reconciliation'!$I$12+'24 Reconciliation'!$I$13+'24 Reconciliation'!$I$14+'24 Reconciliation'!$I$15+'24 Reconciliation'!$I$16+'24 Reconciliation'!$I$17+'24 Reconciliation'!$I$18+'24 Reconciliation'!$I$19+'24 Reconciliation'!$I$20+'24 Reconciliation'!$I$21+'24 Reconciliation'!$I$22-'24 Reconciliation'!$I$23)&lt;=2</t>
  </si>
  <si>
    <t>ABS('24 Reconciliation'!$G$23-'24 Reconciliation'!$G$24-'24 Reconciliation'!$G$25)&lt;=2</t>
  </si>
  <si>
    <t>ABS('24 Reconciliation'!$I$23-'24 Reconciliation'!$I$24-'24 Reconciliation'!$I$25)&lt;=2</t>
  </si>
  <si>
    <t>'24 Reconciliation'!$G$25-'24 Reconciliation'!H25='24 Reconciliation'!$I$25</t>
  </si>
  <si>
    <t>ABS('4 Allowance'!$E13+'4 Allowance'!$G13-'24 Reconciliation'!$H$9)&lt;=2</t>
  </si>
  <si>
    <t>ABS('4 Allowance'!$E14+'4 Allowance'!$G14-'24 Reconciliation'!$H10)&lt;=2</t>
  </si>
  <si>
    <t>ABS('4 Allowance'!$E15+'4 Allowance'!$G15-'24 Reconciliation'!$H11)&lt;=2</t>
  </si>
  <si>
    <t>ABS('4 Allowance'!$E16+'4 Allowance'!$G16-'24 Reconciliation'!$H12)&lt;=2</t>
  </si>
  <si>
    <t>ABS('4 Allowance'!$E17+'4 Allowance'!$G17-'24 Reconciliation'!$H13)&lt;=2</t>
  </si>
  <si>
    <t>ABS('4 Allowance'!$E18+'4 Allowance'!$G18-'24 Reconciliation'!$H14)&lt;=2</t>
  </si>
  <si>
    <t>ABS('4 Allowance'!$E19+'4 Allowance'!$G19-'24 Reconciliation'!$H15)&lt;=2</t>
  </si>
  <si>
    <t>ABS('4 Allowance'!$E$20-'24 Reconciliation'!$H$16)&lt;=2</t>
  </si>
  <si>
    <t>ABS('4 Allowance'!$E$21-'24 Reconciliation'!$H$17)&lt;=2</t>
  </si>
  <si>
    <t>ABS('4 Allowance'!$E$22-'24 Reconciliation'!$H$18)&lt;=2</t>
  </si>
  <si>
    <t>ABS('5 Sovereign'!$C$20-'5 Sovereign'!$D$20+'5 Sovereign'!$C$46-'5 Sovereign'!$D$46-'24 Reconciliation'!$H$9)&lt;=2</t>
  </si>
  <si>
    <t>ABS('6 PSEs'!$C$15-'6 PSEs'!$D$15 + '6 PSEs'!$C$31-'6 PSEs'!$D$31 - '24 Reconciliation'!$H$10)&lt;=2</t>
  </si>
  <si>
    <t>ABS('7 MDBs'!$C$15-'7 MDBs'!$D$15+ '7 MDBs'!$C$31-'7 MDBs'!$D$31 - '24 Reconciliation'!$H$11)&lt;=2</t>
  </si>
  <si>
    <t>ABS('8 Bank &amp; Sec. Firms LT'!$C$15-'8 Bank &amp; Sec. Firms LT'!$D$15 + '8 Bank &amp; Sec. Firms LT'!$C$31-'8 Bank &amp; Sec. Firms LT'!$D$31 -'24 Reconciliation'!$H$12)&lt;=2</t>
  </si>
  <si>
    <t>ABS('8A Bank &amp; Sec. Firms ST'!$C$15-'8A Bank &amp; Sec. Firms ST'!$D$15 + '8A Bank &amp; Sec. Firms ST'!$C$31-'8A Bank &amp; Sec. Firms ST'!$D$31-'24 Reconciliation'!$H$13)&lt;=2</t>
  </si>
  <si>
    <t>ABS(' 9 Corp. &amp; Sec. firms LT'!$C$15-' 9 Corp. &amp; Sec. firms LT'!$D$15 + ' 9 Corp. &amp; Sec. firms LT'!$C$31-' 9 Corp. &amp; Sec. firms LT'!$D$31 - '24 Reconciliation'!$H$14)&lt;=2</t>
  </si>
  <si>
    <t>ABS('9A Corp. &amp; Sec. Firms ST'!$C$15-'9A Corp. &amp; Sec. Firms ST'!$D$15+'9A Corp. &amp; Sec. Firms ST'!$C$31-'9A Corp. &amp; Sec. Firms ST'!$D$31 -'24 Reconciliation'!$H$15)&lt;=2</t>
  </si>
  <si>
    <t>ABS('10 Commercial Real Estate'!$C$14-'10 Commercial Real Estate'!$D$14-'24 Reconciliation'!$H$16)&lt;=2</t>
  </si>
  <si>
    <t>ABS('11 Residential Real Estate'!$C$15-'11 Residential Real Estate'!$D$15-'24 Reconciliation'!$H$17)&lt;=2</t>
  </si>
  <si>
    <t>ABS('12 Other Retail'!$C$15-'12 Other Retail'!$D$15-'24 Reconciliation'!$H$18)&lt;=2</t>
  </si>
  <si>
    <t>ABS('13 SBE Other Retail'!$C$15-'13 SBE Other Retail'!$D$15+'13 SBE Other Retail'!$C$31-'13 SBE Other Retail'!$D$31-'24 Reconciliation'!$H$19)&lt;=2</t>
  </si>
  <si>
    <t>ABS('14 Private Equity'!$C$11-'14 Private Equity'!$D$11-'24 Reconciliation'!$H$20)&lt;=2</t>
  </si>
  <si>
    <t>ABS('16 Securitization Calcn'!$D$57-'16 Securitization Calcn'!$E$57+'16 Securitization Calcn'!$D$74-'16 Securitization Calcn'!$E$74-'24 Reconciliation'!$H$21)&lt;=2</t>
  </si>
  <si>
    <t>ABS('24 Reconciliation'!$G$28+'24 Reconciliation'!$G$29+'24 Reconciliation'!$G$30+'24 Reconciliation'!$G$31-'24 Reconciliation'!$G$32)&lt;=2</t>
  </si>
  <si>
    <t>ABS('24 Reconciliation'!$I$28+'24 Reconciliation'!$I$29+'24 Reconciliation'!$I$30+'24 Reconciliation'!$I$31-'24 Reconciliation'!$I$32)&lt;=2</t>
  </si>
  <si>
    <t>'24 Reconciliation'!$I$37-('24 Reconciliation'!$I$40+'24 Reconciliation'!$I$41+'24 Reconciliation'!I43+'24 Reconciliation'!I44)+('24 Reconciliation'!$I$51+'24 Reconciliation'!$I$52)-('24 Reconciliation'!$I$55+'24 Reconciliation'!$I$56)+('24 Reconciliation'!$I$59+'24 Reconciliation'!$I$60)='24 Reconciliation'!$I$62</t>
  </si>
  <si>
    <t>IF(('21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Exch.'!$AO$12)&lt;('21 Market Risk - Foreign Exch.'!$E$14+'21 Market Risk - Foreign Exch.'!$E$15+'21 Market Risk - Foreign Exch.'!$E$16),"false",('21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 '21 Market Risk - Foreign Exch.'!$E$12+2</t>
  </si>
  <si>
    <t>IF(('21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Exch.'!$AO$18)&lt;('21 Market Risk - Foreign Exch.'!$E$20+'21 Market Risk - Foreign Exch.'!$E$21+'21 Market Risk - Foreign Exch.'!$E$23+'21 Market Risk - Foreign Exch.'!$E$24),"false",ABS('21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 '21 Market Risk - Foreign Exch.'!$E$18&lt;=2)</t>
  </si>
  <si>
    <t>IF(('21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Exch.'!$AO$21)&lt;('21 Market Risk - Foreign Exch.'!$E$22),"false",ABS('21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t>
  </si>
  <si>
    <t>IF(('21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Exch.'!$AO$24)&lt;('21 Market Risk - Foreign Exch.'!$E$25+'21 Market Risk - Foreign Exch.'!$E$26),"false",ABS('21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t>
  </si>
  <si>
    <t>IF(('21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Exch.'!$AO$28)&lt;('21 Market Risk - Foreign Exch.'!$E$30+'21 Market Risk - Foreign Exch.'!$E$31+'21 Market Risk - Foreign Exch.'!$E$32+'21 Market Risk - Foreign Exch.'!$E$33),"false",ABS('21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Exch.'!$E$28)&lt;=2)</t>
  </si>
  <si>
    <t>IF(('21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Exch.'!$AO$51)&lt;ABS('21 Market Risk - Foreign Exch.'!$E$53+'21 Market Risk - Foreign Exch.'!$E$54+'21 Market Risk - Foreign Exch.'!$E$55),"false",('21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Exch.'!$AO$51-'21 Market Risk - Foreign Exch.'!$E$51)&lt;=2)</t>
  </si>
  <si>
    <t>IF(('21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Exch.'!$AO$56)&lt;('21 Market Risk - Foreign Exch.'!$E$58+'21 Market Risk - Foreign Exch.'!$E$59+'21 Market Risk - Foreign Exch.'!$E$60+'21 Market Risk - Foreign Exch.'!$E$61),"false",ABS('21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t>
  </si>
  <si>
    <t>IF(('21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Exch.'!$AO$62)&lt;('21 Market Risk - Foreign Exch.'!$E$64),"false",ABS('21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t>
  </si>
  <si>
    <t>IF(('21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Exch.'!$AO$65)&lt;('21 Market Risk - Foreign Exch.'!$E$67+'21 Market Risk - Foreign Exch.'!$E$68+'21 Market Risk - Foreign Exch.'!$E$69),"false",ABS('21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t>
  </si>
  <si>
    <t>IFERROR(ABS('21 Market Risk - Foreign Exch.'!$G$84+'21 Market Risk - Foreign Exch.'!$I$84+'21 Market Risk - Foreign Exch.'!$K$84+'21 Market Risk - Foreign Exch.'!$M$84+'21 Market Risk - Foreign Exch.'!$O$84+'21 Market Risk - Foreign Exch.'!$Q$84+'21 Market Risk - Foreign Exch.'!$S$84+'21 Market Risk - Foreign Exch.'!$U$84+'21 Market Risk - Foreign Exch.'!$W$84+'21 Market Risk - Foreign Exch.'!$Y$84+'21 Market Risk - Foreign Exch.'!$AA$84+'21 Market Risk - Foreign Exch.'!$AC$84+'21 Market Risk - Foreign Exch.'!$AE$84+'21 Market Risk - Foreign Exch.'!$AG$84+'21 Market Risk - Foreign Exch.'!$AI$84+'21 Market Risk - Foreign Exch.'!$AK$84+'21 Market Risk - Foreign Exch.'!$AM$84+'21 Market Risk - Foreign Exch.'!$AO$84-'21 Market Risk - Foreign Exch.'!$E$84)&lt;=2,"FALSE")</t>
  </si>
  <si>
    <t>IFERROR(ABS('21 Market Risk - Foreign Exch.'!$G$86+'21 Market Risk - Foreign Exch.'!$I$86+'21 Market Risk - Foreign Exch.'!$K$86+'21 Market Risk - Foreign Exch.'!$M$86+'21 Market Risk - Foreign Exch.'!$O$86+'21 Market Risk - Foreign Exch.'!$Q$86+'21 Market Risk - Foreign Exch.'!$S$86+'21 Market Risk - Foreign Exch.'!$U$86+'21 Market Risk - Foreign Exch.'!$W$86+'21 Market Risk - Foreign Exch.'!$Y$86+'21 Market Risk - Foreign Exch.'!$AA$86+'21 Market Risk - Foreign Exch.'!$AC$86+'21 Market Risk - Foreign Exch.'!$AE$86+'21 Market Risk - Foreign Exch.'!$AG$86+'21 Market Risk - Foreign Exch.'!$AI$86+'21 Market Risk - Foreign Exch.'!$AK$86+'21 Market Risk - Foreign Exch.'!$AM$86+'21 Market Risk - Foreign Exch.'!$AO$86-'21 Market Risk - Foreign Exch.'!$E$86)&lt;=2,"FALSE")</t>
  </si>
  <si>
    <t>21 Market Risk - Foreign Exch.'!$E$40+'21 Market Risk - Foreign Exch.'!$E$41+'21 Market Risk - Foreign Exch.'!$E$42='21 Market Risk - Foreign Exch.'!$E$39</t>
  </si>
  <si>
    <t>(ii) Corporate and Other</t>
  </si>
  <si>
    <t xml:space="preserve">          Residential Real Estate</t>
  </si>
  <si>
    <t>IF('21C Market Risk - IRR Gen.'!C$144=('21C Market Risk - IRR Gen.'!C$141+'21C Market Risk - IRR Gen.'!C$142),"TRUE","FALSE")</t>
  </si>
  <si>
    <t>IF('21C Market Risk - IRR Gen.'!D$144=('21C Market Risk - IRR Gen.'!D$141+'21C Market Risk - IRR Gen.'!D$142),"TRUE","FALSE")</t>
  </si>
  <si>
    <t>IF('21C Market Risk - IRR Gen.'!E$144=('21C Market Risk - IRR Gen.'!E$141+'21C Market Risk - IRR Gen.'!E$142),"TRUE","FALSE")</t>
  </si>
  <si>
    <t>IF('21C Market Risk - IRR Gen.'!F$144=('21C Market Risk - IRR Gen.'!F$141+'21C Market Risk - IRR Gen.'!F$142),"TRUE","FALSE")</t>
  </si>
  <si>
    <t>IF('21C Market Risk - IRR Gen.'!G$144=('21C Market Risk - IRR Gen.'!G$141+'21C Market Risk - IRR Gen.'!G$142),"TRUE","FALSE")</t>
  </si>
  <si>
    <t>IF('21C Market Risk - IRR Gen.'!H$144=('21C Market Risk - IRR Gen.'!H$141+'21C Market Risk - IRR Gen.'!H$142),"TRUE","FALSE")</t>
  </si>
  <si>
    <t>IF('21C Market Risk - IRR Gen.'!I$144=('21C Market Risk - IRR Gen.'!I$141+'21C Market Risk - IRR Gen.'!I$142),"TRUE","FALSE")</t>
  </si>
  <si>
    <t>IF('21C Market Risk - IRR Gen.'!J$144=('21C Market Risk - IRR Gen.'!J$141+'21C Market Risk - IRR Gen.'!J$142),"TRUE","FALSE")</t>
  </si>
  <si>
    <t>IF('21C Market Risk - IRR Gen.'!K$144=('21C Market Risk - IRR Gen.'!K$141+'21C Market Risk - IRR Gen.'!K$142),"TRUE","FALSE")</t>
  </si>
  <si>
    <t>IF('21C Market Risk - IRR Gen.'!L$144=('21C Market Risk - IRR Gen.'!L$141+'21C Market Risk - IRR Gen.'!L$142),"TRUE","FALSE")</t>
  </si>
  <si>
    <t>IF('21C Market Risk - IRR Gen.'!M$144=('21C Market Risk - IRR Gen.'!M$141+'21C Market Risk - IRR Gen.'!M$142),"TRUE","FALSE")</t>
  </si>
  <si>
    <t>IF('21C Market Risk - IRR Gen.'!N$144=('21C Market Risk - IRR Gen.'!N$141+'21C Market Risk - IRR Gen.'!N$142),"TRUE","FALSE")</t>
  </si>
  <si>
    <t>IF('21C Market Risk - IRR Gen.'!O$144=('21C Market Risk - IRR Gen.'!O$141+'21C Market Risk - IRR Gen.'!O$142),"TRUE","FALSE")</t>
  </si>
  <si>
    <t>IF('21C Market Risk - IRR Gen.'!P$144=('21C Market Risk - IRR Gen.'!P$141+'21C Market Risk - IRR Gen.'!P$142),"TRUE","FALSE")</t>
  </si>
  <si>
    <t>IF('21C Market Risk - IRR Gen.'!Q$144=('21C Market Risk - IRR Gen.'!Q$141+'21C Market Risk - IRR Gen.'!Q$142),"TRUE","FALSE")</t>
  </si>
  <si>
    <t>Schedule 24 - Balance Sheet Coverage by Risk Type and Reconciliation to Consolidated Balance Sheet</t>
  </si>
  <si>
    <t>ABS('21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 '21 Market Risk - Foreign Exch.'!$AO$51='21 Market Risk - Foreign Exch.'!$E$51+2)</t>
  </si>
  <si>
    <t>S21.DP0542+S21.DP0543+S21.DP0544&lt;=S21.DP0541</t>
  </si>
  <si>
    <t>S21.DP0561+S21.DP0562+S21.DP0563&lt;=S21.DP0560</t>
  </si>
  <si>
    <t>S21.DP0580+S21.DP0581+S21.DP0582&lt;=S21.DP0579</t>
  </si>
  <si>
    <t>S21.DP0599+S21.DP0600+S21.DP0601&lt;=S21.DP0598</t>
  </si>
  <si>
    <t>S21.DP0618+S21.DP0619+S21.DP0620&lt;=S21.DP0617</t>
  </si>
  <si>
    <t>S21.DP0637+S21.DP0638+S21.DP0639&lt;=S21.DP0636</t>
  </si>
  <si>
    <t>S21.DP0656+S21.DP0657+S21.DP0658&lt;=S21.DP0655</t>
  </si>
  <si>
    <t>S21.DP0675+S21.DP0676+S21.DP0677&lt;=S21.DP0674</t>
  </si>
  <si>
    <t>S21.DP0694+S21.DP0695+S21.DP0696&lt;=S21.DP0693</t>
  </si>
  <si>
    <t>S21.DP0713+S21.DP0714+S21.DP0715&lt;=S21.DP0712</t>
  </si>
  <si>
    <t>S21.DP0732+S21.DP0733+S21.DP0734&lt;=S21.DP0731</t>
  </si>
  <si>
    <t>S21.DP0751+S21.DP0752+S21.DP0753&lt;=S21.DP0750</t>
  </si>
  <si>
    <t>S21.DP0770+S21.DP0771+S21.DP0772&lt;=S21.DP0769</t>
  </si>
  <si>
    <t>S21.DP0789+S21.DP0790+S21.DP0791&lt;=S21.DP0788</t>
  </si>
  <si>
    <t>S21.DP0808+S21.DP0809+S21.DP0810&lt;=S21.DP0807</t>
  </si>
  <si>
    <t>S21.DP0827+S21.DP0828+S21.DP0829&lt;=S21.DP0826</t>
  </si>
  <si>
    <t>S21.DP0846+S21.DP0847+S21.DP0848&lt;=S21.DP0845</t>
  </si>
  <si>
    <t>S21.DP0865+S21.DP0866+S21.DP0867&lt;=S21.DP0864</t>
  </si>
  <si>
    <t>S21.DP0884+S21.DP0885+S21.DP0886&lt;=S21.DP0883</t>
  </si>
  <si>
    <t>S21.DP0546+S21.DP0547+S21.DP0548+S21.DP0549&lt;=S21.DP0545</t>
  </si>
  <si>
    <t>S21.DP0565+S21.DP0566+S21.DP0567+S21.DP0568&lt;=S21.DP0564</t>
  </si>
  <si>
    <t>S21.DP0584+S21.DP0585+S21.DP0586+S21.DP0587&lt;=S21.DP0583</t>
  </si>
  <si>
    <t>S21.DP0603+S21.DP0604+S21.DP0605+S21.DP0606&lt;=S21.DP0602</t>
  </si>
  <si>
    <t>S21.DP0622+S21.DP0623+S21.DP0624+S21.DP0625&lt;=S21.DP0621</t>
  </si>
  <si>
    <t>S21.DP0641+S21.DP0642+S21.DP0643+S21.DP0644&lt;=S21.DP0640</t>
  </si>
  <si>
    <t>S21.DP0660+S21.DP0661+S21.DP0662+S21.DP0663&lt;=S21.DP0659</t>
  </si>
  <si>
    <t>S21.DP0679+S21.DP0680+S21.DP0681+S21.DP0682&lt;=S21.DP0678</t>
  </si>
  <si>
    <t>S21.DP0698+S21.DP0699+S21.DP0700+S21.DP0701&lt;=S21.DP0697</t>
  </si>
  <si>
    <t>S21.DP0717+S21.DP0718+S21.DP0719+S21.DP0720&lt;=S21.DP0716</t>
  </si>
  <si>
    <t>S21.DP0736+S21.DP0737+S21.DP0738+S21.DP0739&lt;=S21.DP0735</t>
  </si>
  <si>
    <t>S21.DP0755+S21.DP0756+S21.DP0757+S21.DP0758&lt;=S21.DP0754</t>
  </si>
  <si>
    <t>S21.DP0774+S21.DP0775+S21.DP0776+S21.DP0777&lt;=S21.DP0773</t>
  </si>
  <si>
    <t>S21.DP0793+S21.DP0794+S21.DP0795+S21.DP0796&lt;=S21.DP0792</t>
  </si>
  <si>
    <t>S21.DP0812+S21.DP0813+S21.DP0814+S21.DP0815&lt;=S21.DP0811</t>
  </si>
  <si>
    <t>S21.DP0831+S21.DP0832+S21.DP0833+S21.DP0834&lt;=S21.DP0830</t>
  </si>
  <si>
    <t>S21.DP0850+S21.DP0851+S21.DP0852+S21.DP0853&lt;=S21.DP0849</t>
  </si>
  <si>
    <t>S21.DP0869+S21.DP0870+S21.DP0871+S21.DP0872&lt;=S21.DP0868</t>
  </si>
  <si>
    <t>S21.DP0888+S21.DP0889+S21.DP0890+S21.DP0891&lt;=S21.DP0887</t>
  </si>
  <si>
    <t>21 Market Risk - Foreign Exch.'!$E$58+'21 Market Risk - Foreign Exch.'!$E$59+'21 Market Risk - Foreign Exch.'!$E$60+'21 Market Risk - Foreign Exch.'!$E$61&lt;='21 Market Risk - Foreign Exch.'!$E$56+2</t>
  </si>
  <si>
    <t>21 Market Risk - Foreign Exch.'!$G$58+'21 Market Risk - Foreign Exch.'!$G$59+'21 Market Risk - Foreign Exch.'!$G$60+'21 Market Risk - Foreign Exch.'!$G$61&lt;='21 Market Risk - Foreign Exch.'!$G$56+2</t>
  </si>
  <si>
    <t>21 Market Risk - Foreign Exch.'!$I$58+'21 Market Risk - Foreign Exch.'!$I$59+'21 Market Risk - Foreign Exch.'!$I$60+'21 Market Risk - Foreign Exch.'!$I$61&lt;='21 Market Risk - Foreign Exch.'!$I$56+2</t>
  </si>
  <si>
    <t>21 Market Risk - Foreign Exch.'!$K$58+'21 Market Risk - Foreign Exch.'!$K$59+'21 Market Risk - Foreign Exch.'!$K$60+'21 Market Risk - Foreign Exch.'!$K$61&lt;='21 Market Risk - Foreign Exch.'!$K$56+2</t>
  </si>
  <si>
    <t>21 Market Risk - Foreign Exch.'!$M$58+'21 Market Risk - Foreign Exch.'!$M$59+'21 Market Risk - Foreign Exch.'!$M$60+'21 Market Risk - Foreign Exch.'!$M$61&lt;='21 Market Risk - Foreign Exch.'!$M$56+2</t>
  </si>
  <si>
    <t>21 Market Risk - Foreign Exch.'!$O$58+'21 Market Risk - Foreign Exch.'!$O$59+'21 Market Risk - Foreign Exch.'!$O$60+'21 Market Risk - Foreign Exch.'!$O$61&lt;='21 Market Risk - Foreign Exch.'!$O$56+2</t>
  </si>
  <si>
    <t>21 Market Risk - Foreign Exch.'!$Q$58+'21 Market Risk - Foreign Exch.'!$Q$59+'21 Market Risk - Foreign Exch.'!$Q$60+'21 Market Risk - Foreign Exch.'!$Q$61&lt;='21 Market Risk - Foreign Exch.'!$Q$56+2</t>
  </si>
  <si>
    <t>21 Market Risk - Foreign Exch.'!$S$58+'21 Market Risk - Foreign Exch.'!$S$59+'21 Market Risk - Foreign Exch.'!$S$60+'21 Market Risk - Foreign Exch.'!$S$61&lt;='21 Market Risk - Foreign Exch.'!$S$56+2</t>
  </si>
  <si>
    <t>21 Market Risk - Foreign Exch.'!$U$58+'21 Market Risk - Foreign Exch.'!$U$59+'21 Market Risk - Foreign Exch.'!$U$60+'21 Market Risk - Foreign Exch.'!$U$61&lt;='21 Market Risk - Foreign Exch.'!$U$56+2</t>
  </si>
  <si>
    <t>21 Market Risk - Foreign Exch.'!$W$58+'21 Market Risk - Foreign Exch.'!$W$59+'21 Market Risk - Foreign Exch.'!$W$60+'21 Market Risk - Foreign Exch.'!$W$61&lt;='21 Market Risk - Foreign Exch.'!$W$56+2</t>
  </si>
  <si>
    <t>21 Market Risk - Foreign Exch.'!$Y$58+'21 Market Risk - Foreign Exch.'!$Y$59+'21 Market Risk - Foreign Exch.'!$Y$60+'21 Market Risk - Foreign Exch.'!$Y$61&lt;='21 Market Risk - Foreign Exch.'!$Y$56+2</t>
  </si>
  <si>
    <t>21 Market Risk - Foreign Exch.'!$AA$58+'21 Market Risk - Foreign Exch.'!$AA$59+'21 Market Risk - Foreign Exch.'!$AA$60+'21 Market Risk - Foreign Exch.'!$AA$61&lt;='21 Market Risk - Foreign Exch.'!$AA$56+2</t>
  </si>
  <si>
    <t>21 Market Risk - Foreign Exch.'!$AC$58+'21 Market Risk - Foreign Exch.'!$AC$59+'21 Market Risk - Foreign Exch.'!$AC$60+'21 Market Risk - Foreign Exch.'!$AC$61&lt;='21 Market Risk - Foreign Exch.'!$AC$56+2</t>
  </si>
  <si>
    <t>21 Market Risk - Foreign Exch.'!$AE$58+'21 Market Risk - Foreign Exch.'!$AE$59+'21 Market Risk - Foreign Exch.'!$AE$60+'21 Market Risk - Foreign Exch.'!$AE$61&lt;='21 Market Risk - Foreign Exch.'!$AE$56+2</t>
  </si>
  <si>
    <t>21 Market Risk - Foreign Exch.'!$AG$58+'21 Market Risk - Foreign Exch.'!$AG$59+'21 Market Risk - Foreign Exch.'!$AG$60+'21 Market Risk - Foreign Exch.'!$AG$61&lt;='21 Market Risk - Foreign Exch.'!$AG$56+2</t>
  </si>
  <si>
    <t>21 Market Risk - Foreign Exch.'!$AI$58+'21 Market Risk - Foreign Exch.'!$AI$59+'21 Market Risk - Foreign Exch.'!$AI$60+'21 Market Risk - Foreign Exch.'!$AI$61&lt;='21 Market Risk - Foreign Exch.'!$AI$56+2</t>
  </si>
  <si>
    <t>21 Market Risk - Foreign Exch.'!$AK$58+'21 Market Risk - Foreign Exch.'!$AK$59+'21 Market Risk - Foreign Exch.'!$AK$60+'21 Market Risk - Foreign Exch.'!$AK$61&lt;='21 Market Risk - Foreign Exch.'!$AK$56+2</t>
  </si>
  <si>
    <t>21 Market Risk - Foreign Exch.'!$AM$58+'21 Market Risk - Foreign Exch.'!$AM$59+'21 Market Risk - Foreign Exch.'!$AM$60+'21 Market Risk - Foreign Exch.'!$AM$61&lt;='21 Market Risk - Foreign Exch.'!$AM$56+2</t>
  </si>
  <si>
    <t>21 Market Risk - Foreign Exch.'!$AO$58+'21 Market Risk - Foreign Exch.'!$AO$59+'21 Market Risk - Foreign Exch.'!$AO$60+'21 Market Risk - Foreign Exch.'!$AO$61&lt;='21 Market Risk - Foreign Exch.'!$AO$56+2</t>
  </si>
  <si>
    <t>21 Market Risk - Foreign Exch.'!$E$53+'21 Market Risk - Foreign Exch.'!$E$54+'21 Market Risk - Foreign Exch.'!$E$55&lt;='21 Market Risk - Foreign Exch.'!$E$51+2</t>
  </si>
  <si>
    <t>21 Market Risk - Foreign Exch.'!$G$53+'21 Market Risk - Foreign Exch.'!$G$54+'21 Market Risk - Foreign Exch.'!$G$55&lt;='21 Market Risk - Foreign Exch.'!$G$51+2</t>
  </si>
  <si>
    <t>21 Market Risk - Foreign Exch.'!$I$53+'21 Market Risk - Foreign Exch.'!$I$54+'21 Market Risk - Foreign Exch.'!$I$55&lt;='21 Market Risk - Foreign Exch.'!$I$51+2</t>
  </si>
  <si>
    <t>21 Market Risk - Foreign Exch.'!$K$53+'21 Market Risk - Foreign Exch.'!$K$54+'21 Market Risk - Foreign Exch.'!$K$55&lt;='21 Market Risk - Foreign Exch.'!$K$51+2</t>
  </si>
  <si>
    <t>21 Market Risk - Foreign Exch.'!$M$53+'21 Market Risk - Foreign Exch.'!$M$54+'21 Market Risk - Foreign Exch.'!$M$55&lt;='21 Market Risk - Foreign Exch.'!$M$51+2</t>
  </si>
  <si>
    <t>21 Market Risk - Foreign Exch.'!$O$53+'21 Market Risk - Foreign Exch.'!$O$54+'21 Market Risk - Foreign Exch.'!$O$55&lt;='21 Market Risk - Foreign Exch.'!$O$51+2</t>
  </si>
  <si>
    <t>21 Market Risk - Foreign Exch.'!$Q$53+'21 Market Risk - Foreign Exch.'!$Q$54+'21 Market Risk - Foreign Exch.'!$Q$55&lt;='21 Market Risk - Foreign Exch.'!$Q$51+2</t>
  </si>
  <si>
    <t>21 Market Risk - Foreign Exch.'!$S$53+'21 Market Risk - Foreign Exch.'!$S$54+'21 Market Risk - Foreign Exch.'!$S$55&lt;='21 Market Risk - Foreign Exch.'!$S$51+2</t>
  </si>
  <si>
    <t>21 Market Risk - Foreign Exch.'!$U$53+'21 Market Risk - Foreign Exch.'!$U$54+'21 Market Risk - Foreign Exch.'!$U$55&lt;='21 Market Risk - Foreign Exch.'!$U$51+2</t>
  </si>
  <si>
    <t>21 Market Risk - Foreign Exch.'!$W$53+'21 Market Risk - Foreign Exch.'!$W$54+'21 Market Risk - Foreign Exch.'!$W$55&lt;='21 Market Risk - Foreign Exch.'!$W$51+2</t>
  </si>
  <si>
    <t>21 Market Risk - Foreign Exch.'!$Y$53+'21 Market Risk - Foreign Exch.'!$Y$54+'21 Market Risk - Foreign Exch.'!$Y$55&lt;='21 Market Risk - Foreign Exch.'!$Y$51+2</t>
  </si>
  <si>
    <t>21 Market Risk - Foreign Exch.'!$AA$53+'21 Market Risk - Foreign Exch.'!$AA$54+'21 Market Risk - Foreign Exch.'!$AA$55&lt;='21 Market Risk - Foreign Exch.'!$AA$51+2</t>
  </si>
  <si>
    <t>21 Market Risk - Foreign Exch.'!$AC$53+'21 Market Risk - Foreign Exch.'!$AC$54+'21 Market Risk - Foreign Exch.'!$AC$55&lt;='21 Market Risk - Foreign Exch.'!$AC$51+2</t>
  </si>
  <si>
    <t>21 Market Risk - Foreign Exch.'!$AE$53+'21 Market Risk - Foreign Exch.'!$AE$54+'21 Market Risk - Foreign Exch.'!$AE$55&lt;='21 Market Risk - Foreign Exch.'!$AE$51+2</t>
  </si>
  <si>
    <t>21 Market Risk - Foreign Exch.'!$AG$53+'21 Market Risk - Foreign Exch.'!$AG$54+'21 Market Risk - Foreign Exch.'!$AG$55&lt;='21 Market Risk - Foreign Exch.'!$AG$51+2</t>
  </si>
  <si>
    <t>21 Market Risk - Foreign Exch.'!$AI$53+'21 Market Risk - Foreign Exch.'!$AI$54+'21 Market Risk - Foreign Exch.'!$AI$55&lt;='21 Market Risk - Foreign Exch.'!$AI$51+2</t>
  </si>
  <si>
    <t>21 Market Risk - Foreign Exch.'!$AK$53+'21 Market Risk - Foreign Exch.'!$AK$54+'21 Market Risk - Foreign Exch.'!$AK$55&lt;='21 Market Risk - Foreign Exch.'!$AK$51+2</t>
  </si>
  <si>
    <t>21 Market Risk - Foreign Exch.'!$AM$53+'21 Market Risk - Foreign Exch.'!$AM$54+'21 Market Risk - Foreign Exch.'!$AM$55&lt;='21 Market Risk - Foreign Exch.'!$AM$51+2</t>
  </si>
  <si>
    <t>'21 Market Risk - Foreign Exch.'!$AO$53+'21 Market Risk - Foreign Exch.'!$AO$54+'21 Market Risk - Foreign Exch.'!$AO$55&lt;='21 Market Risk - Foreign Exch.'!$AO$51+2</t>
  </si>
  <si>
    <t>S04.DP0014+S04.DP0033=S24.DP0056</t>
  </si>
  <si>
    <t>ABS('4 Allowance'!$E$23+'4 Allowance'!$G$23-'24 Reconciliation'!$H$19)&lt;=2</t>
  </si>
  <si>
    <t>CB100B/2018_v3</t>
  </si>
  <si>
    <t xml:space="preserve"> Multilateral  Development Banks (MDBs)</t>
  </si>
  <si>
    <t xml:space="preserve"> Public Sector Entities (PSEs)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</si>
</sst>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 #,##0.00_-;_-* &quot;-&quot;??_-;_-@_-"/>
    <numFmt numFmtId="165" formatCode=";;;"/>
    <numFmt numFmtId="166" formatCode="0.0000\ &quot;CF&quot;"/>
    <numFmt numFmtId="167" formatCode="##."/>
    <numFmt numFmtId="168" formatCode="0.000"/>
    <numFmt numFmtId="169" formatCode="#,##0%_);\(#,##0%\)"/>
    <numFmt numFmtId="170" formatCode="0.00_);\(0.00\)"/>
    <numFmt numFmtId="171" formatCode="0.0000"/>
    <numFmt numFmtId="172" formatCode="0_);[Red]\(0\)"/>
    <numFmt numFmtId="173" formatCode="General_)"/>
    <numFmt numFmtId="174" formatCode="0.0"/>
    <numFmt numFmtId="175" formatCode="_-* #,##0_-;\-* #,##0_-;_-* &quot;-&quot;??_-;_-@_-"/>
    <numFmt numFmtId="176" formatCode="yyyy\-mm\-dd;@"/>
    <numFmt numFmtId="177" formatCode="mmm\ yyyy"/>
    <numFmt numFmtId="178" formatCode="mmm\-yyyy"/>
  </numFmts>
  <fonts count="7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indexed="12"/>
      <name val="Arial"/>
      <family val="2"/>
    </font>
    <font>
      <sz val="10"/>
      <name val="Arial"/>
      <family val="2"/>
    </font>
    <font>
      <sz val="7"/>
      <name val="Arial"/>
      <family val="2"/>
    </font>
    <font>
      <b/>
      <sz val="13"/>
      <color theme="3"/>
      <name val="Calibri"/>
      <family val="2"/>
      <scheme val="minor"/>
    </font>
    <font>
      <sz val="10"/>
      <name val="MS Sans Serif"/>
      <family val="2"/>
    </font>
    <font>
      <sz val="10"/>
      <name val="Courier"/>
      <family val="3"/>
    </font>
    <font>
      <sz val="12"/>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b/>
      <sz val="18"/>
      <color theme="1"/>
      <name val="Calibri"/>
      <family val="2"/>
      <scheme val="minor"/>
    </font>
    <font>
      <sz val="10"/>
      <color rgb="FFFF0000"/>
      <name val="Calibri"/>
      <family val="2"/>
      <scheme val="minor"/>
    </font>
    <font>
      <sz val="8"/>
      <name val="Calibri"/>
      <family val="2"/>
      <scheme val="minor"/>
    </font>
    <font>
      <sz val="7"/>
      <name val="Calibri"/>
      <family val="2"/>
      <scheme val="minor"/>
    </font>
    <font>
      <b/>
      <u/>
      <sz val="12"/>
      <name val="Calibri"/>
      <family val="2"/>
      <scheme val="minor"/>
    </font>
    <font>
      <b/>
      <sz val="10"/>
      <color theme="0"/>
      <name val="Calibri"/>
      <family val="2"/>
      <scheme val="minor"/>
    </font>
    <font>
      <b/>
      <i/>
      <sz val="12"/>
      <color indexed="10"/>
      <name val="Calibri"/>
      <family val="2"/>
      <scheme val="minor"/>
    </font>
    <font>
      <i/>
      <sz val="8"/>
      <name val="Calibri"/>
      <family val="2"/>
      <scheme val="minor"/>
    </font>
    <font>
      <sz val="10"/>
      <name val="Calibri"/>
      <family val="2"/>
      <scheme val="minor"/>
    </font>
    <font>
      <b/>
      <sz val="12"/>
      <name val="Calibri"/>
      <family val="2"/>
      <scheme val="minor"/>
    </font>
    <font>
      <b/>
      <sz val="10"/>
      <name val="Calibri"/>
      <family val="2"/>
      <scheme val="minor"/>
    </font>
    <font>
      <sz val="8"/>
      <color theme="0"/>
      <name val="Calibri"/>
      <family val="2"/>
      <scheme val="minor"/>
    </font>
    <font>
      <i/>
      <sz val="14"/>
      <name val="Calibri"/>
      <family val="2"/>
      <scheme val="minor"/>
    </font>
    <font>
      <b/>
      <u/>
      <sz val="14"/>
      <name val="Calibri"/>
      <family val="2"/>
      <scheme val="minor"/>
    </font>
    <font>
      <b/>
      <i/>
      <u/>
      <sz val="14"/>
      <name val="Calibri"/>
      <family val="2"/>
      <scheme val="minor"/>
    </font>
    <font>
      <b/>
      <i/>
      <sz val="10"/>
      <name val="Calibri"/>
      <family val="2"/>
      <scheme val="minor"/>
    </font>
    <font>
      <b/>
      <sz val="12"/>
      <color theme="0"/>
      <name val="Calibri"/>
      <family val="2"/>
      <scheme val="minor"/>
    </font>
    <font>
      <i/>
      <sz val="10"/>
      <name val="Calibri"/>
      <family val="2"/>
      <scheme val="minor"/>
    </font>
    <font>
      <b/>
      <i/>
      <sz val="10"/>
      <color indexed="10"/>
      <name val="Calibri"/>
      <family val="2"/>
      <scheme val="minor"/>
    </font>
    <font>
      <i/>
      <sz val="14"/>
      <color indexed="10"/>
      <name val="Calibri"/>
      <family val="2"/>
      <scheme val="minor"/>
    </font>
    <font>
      <sz val="9"/>
      <name val="Calibri"/>
      <family val="2"/>
      <scheme val="minor"/>
    </font>
    <font>
      <i/>
      <sz val="9"/>
      <name val="Calibri"/>
      <family val="2"/>
      <scheme val="minor"/>
    </font>
    <font>
      <sz val="10"/>
      <color indexed="10"/>
      <name val="Calibri"/>
      <family val="2"/>
      <scheme val="minor"/>
    </font>
    <font>
      <sz val="9"/>
      <color indexed="10"/>
      <name val="Calibri"/>
      <family val="2"/>
      <scheme val="minor"/>
    </font>
    <font>
      <sz val="10"/>
      <color rgb="FF660033"/>
      <name val="Calibri"/>
      <family val="2"/>
      <scheme val="minor"/>
    </font>
    <font>
      <sz val="10"/>
      <color indexed="12"/>
      <name val="Calibri"/>
      <family val="2"/>
      <scheme val="minor"/>
    </font>
    <font>
      <i/>
      <sz val="10"/>
      <color indexed="9"/>
      <name val="Calibri"/>
      <family val="2"/>
      <scheme val="minor"/>
    </font>
    <font>
      <sz val="11"/>
      <name val="Calibri"/>
      <family val="2"/>
      <scheme val="minor"/>
    </font>
    <font>
      <strike/>
      <sz val="10"/>
      <name val="Calibri"/>
      <family val="2"/>
      <scheme val="minor"/>
    </font>
    <font>
      <b/>
      <strike/>
      <sz val="10"/>
      <name val="Calibri"/>
      <family val="2"/>
      <scheme val="minor"/>
    </font>
    <font>
      <sz val="12"/>
      <color rgb="FF000000"/>
      <name val="Calibri"/>
      <family val="2"/>
      <scheme val="minor"/>
    </font>
    <font>
      <b/>
      <u/>
      <sz val="10"/>
      <name val="Calibri"/>
      <family val="2"/>
      <scheme val="minor"/>
    </font>
    <font>
      <b/>
      <sz val="10"/>
      <color indexed="12"/>
      <name val="Calibri"/>
      <family val="2"/>
      <scheme val="minor"/>
    </font>
    <font>
      <b/>
      <i/>
      <u/>
      <sz val="10"/>
      <name val="Calibri"/>
      <family val="2"/>
      <scheme val="minor"/>
    </font>
    <font>
      <i/>
      <sz val="10"/>
      <color indexed="10"/>
      <name val="Calibri"/>
      <family val="2"/>
      <scheme val="minor"/>
    </font>
    <font>
      <b/>
      <sz val="10"/>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8"/>
      <color theme="1"/>
      <name val="Calibri"/>
      <family val="2"/>
      <scheme val="minor"/>
    </font>
    <font>
      <b/>
      <u/>
      <sz val="11"/>
      <name val="Calibri"/>
      <family val="2"/>
      <scheme val="minor"/>
    </font>
    <font>
      <b/>
      <sz val="11"/>
      <name val="Calibri"/>
      <family val="2"/>
      <scheme val="minor"/>
    </font>
    <font>
      <b/>
      <i/>
      <sz val="11"/>
      <color indexed="10"/>
      <name val="Calibri"/>
      <family val="2"/>
      <scheme val="minor"/>
    </font>
    <font>
      <i/>
      <sz val="11"/>
      <name val="Calibri"/>
      <family val="2"/>
      <scheme val="minor"/>
    </font>
    <font>
      <sz val="11"/>
      <name val="Arial"/>
      <family val="2"/>
    </font>
    <font>
      <b/>
      <i/>
      <sz val="11"/>
      <name val="Calibri"/>
      <family val="2"/>
      <scheme val="minor"/>
    </font>
    <font>
      <sz val="11"/>
      <color rgb="FFFF0000"/>
      <name val="Calibri"/>
      <family val="2"/>
      <scheme val="minor"/>
    </font>
    <font>
      <b/>
      <sz val="11"/>
      <color indexed="12"/>
      <name val="Calibri"/>
      <family val="2"/>
      <scheme val="minor"/>
    </font>
    <font>
      <vertAlign val="superscript"/>
      <sz val="11"/>
      <name val="Calibri"/>
      <family val="2"/>
      <scheme val="minor"/>
    </font>
    <font>
      <b/>
      <i/>
      <u/>
      <sz val="11"/>
      <name val="Calibri"/>
      <family val="2"/>
      <scheme val="minor"/>
    </font>
    <font>
      <sz val="11"/>
      <color indexed="12"/>
      <name val="Calibri"/>
      <family val="2"/>
      <scheme val="minor"/>
    </font>
    <font>
      <i/>
      <sz val="11"/>
      <color rgb="FF660033"/>
      <name val="Calibri"/>
      <family val="2"/>
      <scheme val="minor"/>
    </font>
    <font>
      <b/>
      <sz val="11"/>
      <color rgb="FF660033"/>
      <name val="Calibri"/>
      <family val="2"/>
      <scheme val="minor"/>
    </font>
    <font>
      <sz val="11"/>
      <color rgb="FF660033"/>
      <name val="Calibri"/>
      <family val="2"/>
      <scheme val="minor"/>
    </font>
    <font>
      <b/>
      <sz val="10"/>
      <color theme="0"/>
      <name val="Arial"/>
      <family val="2"/>
    </font>
  </fonts>
  <fills count="16">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indexed="41"/>
        <bgColor indexed="64"/>
      </patternFill>
    </fill>
    <fill>
      <patternFill patternType="solid">
        <fgColor theme="0" tint="-0.14999847407452621"/>
        <bgColor indexed="64"/>
      </patternFill>
    </fill>
    <fill>
      <patternFill patternType="lightGray"/>
    </fill>
    <fill>
      <patternFill patternType="solid">
        <fgColor theme="0" tint="-0.34998626667073579"/>
        <bgColor indexed="64"/>
      </patternFill>
    </fill>
    <fill>
      <patternFill patternType="solid">
        <fgColor indexed="45"/>
        <bgColor indexed="64"/>
      </patternFill>
    </fill>
    <fill>
      <patternFill patternType="solid">
        <fgColor theme="0" tint="-0.34998626667073579"/>
        <bgColor indexed="9"/>
      </patternFill>
    </fill>
    <fill>
      <patternFill patternType="solid">
        <fgColor rgb="FF660033"/>
        <bgColor indexed="64"/>
      </patternFill>
    </fill>
    <fill>
      <patternFill patternType="solid">
        <fgColor rgb="FF660033"/>
        <bgColor indexed="22"/>
      </patternFill>
    </fill>
    <fill>
      <patternFill patternType="solid">
        <fgColor theme="2" tint="-0.249977111117893"/>
        <bgColor indexed="64"/>
      </patternFill>
    </fill>
    <fill>
      <patternFill patternType="solid">
        <fgColor rgb="FFFF66FF"/>
        <bgColor indexed="64"/>
      </patternFill>
    </fill>
    <fill>
      <patternFill patternType="solid">
        <fgColor theme="0" tint="-0.499984740745262"/>
        <bgColor indexed="64"/>
      </patternFill>
    </fill>
  </fills>
  <borders count="7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ck">
        <color theme="4" tint="0.499984740745262"/>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right style="medium">
        <color auto="1"/>
      </right>
      <top/>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diagonal/>
    </border>
  </borders>
  <cellStyleXfs count="26">
    <xf numFmtId="0" fontId="0" fillId="0" borderId="0"/>
    <xf numFmtId="164" fontId="1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ont="0" applyBorder="0">
      <alignment horizontal="right"/>
      <protection locked="0"/>
    </xf>
    <xf numFmtId="9" fontId="11" fillId="0" borderId="0" applyFont="0" applyFill="0" applyBorder="0" applyAlignment="0" applyProtection="0"/>
    <xf numFmtId="37" fontId="14" fillId="0" borderId="4">
      <alignment horizontal="right"/>
      <protection locked="0"/>
    </xf>
    <xf numFmtId="0" fontId="15" fillId="0" borderId="16" applyNumberFormat="0" applyFill="0" applyAlignment="0" applyProtection="0"/>
    <xf numFmtId="37" fontId="14" fillId="5" borderId="4">
      <alignment horizontal="right"/>
    </xf>
    <xf numFmtId="39" fontId="14" fillId="0" borderId="4">
      <alignment horizontal="right"/>
      <protection locked="0"/>
    </xf>
    <xf numFmtId="40" fontId="16" fillId="0" borderId="0" applyFont="0" applyFill="0" applyBorder="0" applyAlignment="0" applyProtection="0"/>
    <xf numFmtId="173" fontId="17" fillId="0" borderId="0"/>
    <xf numFmtId="0" fontId="13" fillId="0" borderId="0"/>
    <xf numFmtId="0" fontId="13" fillId="0" borderId="0"/>
    <xf numFmtId="170" fontId="14" fillId="5" borderId="4">
      <alignment horizontal="right"/>
    </xf>
    <xf numFmtId="37" fontId="14" fillId="9" borderId="4">
      <alignment horizontal="right"/>
    </xf>
    <xf numFmtId="0" fontId="11" fillId="0" borderId="0"/>
    <xf numFmtId="0" fontId="11" fillId="0" borderId="0"/>
    <xf numFmtId="0" fontId="5" fillId="0" borderId="0"/>
    <xf numFmtId="164" fontId="11" fillId="0" borderId="0" applyFont="0" applyFill="0" applyBorder="0" applyAlignment="0" applyProtection="0"/>
    <xf numFmtId="9" fontId="11" fillId="0" borderId="0" applyFont="0" applyFill="0" applyBorder="0" applyAlignment="0" applyProtection="0"/>
    <xf numFmtId="37" fontId="14" fillId="0" borderId="65">
      <alignment horizontal="right"/>
      <protection locked="0"/>
    </xf>
    <xf numFmtId="37" fontId="14" fillId="5" borderId="65">
      <alignment horizontal="right"/>
    </xf>
    <xf numFmtId="39" fontId="14" fillId="0" borderId="65">
      <alignment horizontal="right"/>
      <protection locked="0"/>
    </xf>
    <xf numFmtId="170" fontId="14" fillId="5" borderId="65">
      <alignment horizontal="right"/>
    </xf>
    <xf numFmtId="37" fontId="14" fillId="9" borderId="65">
      <alignment horizontal="right"/>
    </xf>
    <xf numFmtId="0" fontId="4" fillId="0" borderId="0"/>
  </cellStyleXfs>
  <cellXfs count="1212">
    <xf numFmtId="0" fontId="0" fillId="0" borderId="0" xfId="0"/>
    <xf numFmtId="9" fontId="19" fillId="8" borderId="61" xfId="4" applyFont="1" applyFill="1" applyBorder="1" applyProtection="1"/>
    <xf numFmtId="9" fontId="19" fillId="8" borderId="8" xfId="4" applyFont="1" applyFill="1" applyBorder="1" applyProtection="1"/>
    <xf numFmtId="9" fontId="19" fillId="8" borderId="64" xfId="4" applyFont="1" applyFill="1" applyBorder="1" applyProtection="1"/>
    <xf numFmtId="9" fontId="19" fillId="8" borderId="59" xfId="4" applyFont="1" applyFill="1" applyBorder="1" applyProtection="1"/>
    <xf numFmtId="0" fontId="0" fillId="0" borderId="65" xfId="0" applyBorder="1"/>
    <xf numFmtId="0" fontId="0" fillId="0" borderId="0" xfId="0"/>
    <xf numFmtId="0" fontId="21" fillId="0" borderId="65" xfId="0" applyFont="1" applyBorder="1"/>
    <xf numFmtId="0" fontId="21" fillId="0" borderId="68" xfId="0" applyFont="1" applyBorder="1"/>
    <xf numFmtId="0" fontId="0" fillId="0" borderId="68" xfId="0" applyBorder="1"/>
    <xf numFmtId="177" fontId="0" fillId="0" borderId="65" xfId="0" applyNumberFormat="1" applyBorder="1"/>
    <xf numFmtId="0" fontId="0" fillId="0" borderId="0" xfId="0" applyFont="1"/>
    <xf numFmtId="0" fontId="22" fillId="14" borderId="65" xfId="0" applyFont="1" applyFill="1" applyBorder="1" applyAlignment="1">
      <alignment horizontal="center" wrapText="1"/>
    </xf>
    <xf numFmtId="0" fontId="0" fillId="0" borderId="65" xfId="0" applyFont="1" applyFill="1" applyBorder="1" applyAlignment="1">
      <alignment wrapText="1"/>
    </xf>
    <xf numFmtId="0" fontId="0" fillId="0" borderId="0" xfId="0" applyFont="1" applyProtection="1">
      <protection hidden="1"/>
    </xf>
    <xf numFmtId="165" fontId="24" fillId="0" borderId="0" xfId="0" applyNumberFormat="1" applyFont="1" applyProtection="1">
      <protection hidden="1"/>
    </xf>
    <xf numFmtId="0" fontId="28" fillId="0" borderId="0" xfId="0" applyFont="1" applyProtection="1">
      <protection hidden="1"/>
    </xf>
    <xf numFmtId="0" fontId="24" fillId="0" borderId="0" xfId="0" applyFont="1" applyProtection="1">
      <protection hidden="1"/>
    </xf>
    <xf numFmtId="0" fontId="29" fillId="0" borderId="0" xfId="2" applyFont="1" applyFill="1" applyBorder="1" applyAlignment="1" applyProtection="1">
      <alignment horizontal="left"/>
      <protection hidden="1"/>
    </xf>
    <xf numFmtId="0" fontId="24" fillId="0" borderId="0" xfId="0" applyFont="1" applyFill="1" applyProtection="1">
      <protection hidden="1"/>
    </xf>
    <xf numFmtId="0" fontId="0" fillId="0" borderId="0" xfId="0" applyFont="1" applyFill="1" applyProtection="1">
      <protection hidden="1"/>
    </xf>
    <xf numFmtId="0" fontId="24" fillId="0" borderId="0" xfId="0" applyFont="1" applyAlignment="1" applyProtection="1">
      <alignment horizontal="right"/>
      <protection hidden="1"/>
    </xf>
    <xf numFmtId="0" fontId="0" fillId="0" borderId="0" xfId="0" applyFont="1" applyBorder="1" applyProtection="1">
      <protection hidden="1"/>
    </xf>
    <xf numFmtId="0" fontId="26" fillId="0" borderId="0" xfId="0" applyFont="1" applyBorder="1" applyProtection="1">
      <protection hidden="1"/>
    </xf>
    <xf numFmtId="0" fontId="31" fillId="0" borderId="0" xfId="0" applyFont="1" applyProtection="1">
      <protection hidden="1"/>
    </xf>
    <xf numFmtId="0" fontId="24" fillId="0" borderId="0" xfId="2" applyFont="1" applyFill="1" applyBorder="1" applyAlignment="1" applyProtection="1">
      <alignment horizontal="left"/>
      <protection hidden="1"/>
    </xf>
    <xf numFmtId="0" fontId="32" fillId="0" borderId="0" xfId="0" applyFont="1" applyBorder="1" applyProtection="1">
      <protection hidden="1"/>
    </xf>
    <xf numFmtId="0" fontId="24" fillId="0" borderId="0" xfId="0" applyFont="1" applyFill="1" applyAlignment="1" applyProtection="1">
      <alignment horizontal="left"/>
      <protection hidden="1"/>
    </xf>
    <xf numFmtId="0" fontId="0" fillId="0" borderId="0" xfId="0" applyFont="1" applyFill="1" applyBorder="1" applyProtection="1">
      <protection hidden="1"/>
    </xf>
    <xf numFmtId="0" fontId="24" fillId="0" borderId="0" xfId="0" applyFont="1" applyFill="1" applyAlignment="1" applyProtection="1">
      <alignment horizontal="right"/>
      <protection hidden="1"/>
    </xf>
    <xf numFmtId="39" fontId="25" fillId="8" borderId="4" xfId="7" applyNumberFormat="1" applyFont="1" applyFill="1">
      <alignment horizontal="right"/>
    </xf>
    <xf numFmtId="0" fontId="24" fillId="0" borderId="0" xfId="0" applyFont="1" applyFill="1" applyBorder="1" applyAlignment="1" applyProtection="1">
      <alignment horizontal="left"/>
      <protection hidden="1"/>
    </xf>
    <xf numFmtId="2" fontId="24" fillId="0" borderId="0" xfId="0" applyNumberFormat="1" applyFont="1" applyProtection="1">
      <protection hidden="1"/>
    </xf>
    <xf numFmtId="0" fontId="20" fillId="0" borderId="0" xfId="0" applyFont="1" applyFill="1" applyAlignment="1" applyProtection="1">
      <alignment horizontal="left"/>
      <protection hidden="1"/>
    </xf>
    <xf numFmtId="0" fontId="24" fillId="0" borderId="0" xfId="0" applyFont="1" applyFill="1" applyAlignment="1" applyProtection="1">
      <alignment horizontal="left" indent="1"/>
      <protection hidden="1"/>
    </xf>
    <xf numFmtId="0" fontId="24" fillId="0" borderId="0" xfId="0" applyFont="1" applyFill="1" applyBorder="1" applyProtection="1">
      <protection hidden="1"/>
    </xf>
    <xf numFmtId="0" fontId="24" fillId="0" borderId="59" xfId="0" applyFont="1" applyFill="1" applyBorder="1" applyAlignment="1" applyProtection="1">
      <alignment horizontal="center"/>
      <protection hidden="1"/>
    </xf>
    <xf numFmtId="0" fontId="24" fillId="0" borderId="0" xfId="0" applyFont="1" applyFill="1" applyBorder="1" applyAlignment="1" applyProtection="1">
      <alignment horizontal="right"/>
      <protection hidden="1"/>
    </xf>
    <xf numFmtId="0" fontId="24" fillId="0" borderId="0" xfId="0" applyFont="1" applyAlignment="1" applyProtection="1">
      <alignment horizontal="left"/>
      <protection hidden="1"/>
    </xf>
    <xf numFmtId="0" fontId="33" fillId="0" borderId="0" xfId="0" applyFont="1" applyProtection="1">
      <protection hidden="1"/>
    </xf>
    <xf numFmtId="177" fontId="0" fillId="0" borderId="0" xfId="0" applyNumberFormat="1" applyFont="1" applyAlignment="1">
      <alignment horizontal="right"/>
    </xf>
    <xf numFmtId="0" fontId="0" fillId="0" borderId="0" xfId="0" applyFont="1" applyAlignment="1">
      <alignment horizontal="right"/>
    </xf>
    <xf numFmtId="37" fontId="0" fillId="0" borderId="0" xfId="0" applyNumberFormat="1" applyFont="1" applyAlignment="1">
      <alignment horizontal="right"/>
    </xf>
    <xf numFmtId="39" fontId="0" fillId="0" borderId="0" xfId="0" applyNumberFormat="1" applyFont="1" applyAlignment="1">
      <alignment horizontal="right"/>
    </xf>
    <xf numFmtId="37" fontId="0" fillId="0" borderId="0" xfId="0" quotePrefix="1" applyNumberFormat="1" applyFont="1" applyAlignment="1">
      <alignment horizontal="right"/>
    </xf>
    <xf numFmtId="37" fontId="0" fillId="0" borderId="0" xfId="0" applyNumberFormat="1" applyFont="1"/>
    <xf numFmtId="38" fontId="0" fillId="0" borderId="0" xfId="0" applyNumberFormat="1" applyFont="1" applyAlignment="1">
      <alignment horizontal="right"/>
    </xf>
    <xf numFmtId="9" fontId="0" fillId="0" borderId="0" xfId="0" applyNumberFormat="1" applyFont="1" applyAlignment="1">
      <alignment horizontal="right"/>
    </xf>
    <xf numFmtId="2" fontId="0" fillId="0" borderId="0" xfId="0" applyNumberFormat="1" applyFont="1" applyAlignment="1">
      <alignment horizontal="right"/>
    </xf>
    <xf numFmtId="38" fontId="30" fillId="3" borderId="13" xfId="9" applyNumberFormat="1" applyFont="1" applyFill="1" applyBorder="1" applyAlignment="1" applyProtection="1">
      <alignment horizontal="center"/>
    </xf>
    <xf numFmtId="38" fontId="30" fillId="3" borderId="11" xfId="9" applyNumberFormat="1" applyFont="1" applyFill="1" applyBorder="1" applyAlignment="1" applyProtection="1">
      <alignment horizontal="center"/>
    </xf>
    <xf numFmtId="38" fontId="32" fillId="3" borderId="11" xfId="9" applyNumberFormat="1" applyFont="1" applyFill="1" applyBorder="1" applyAlignment="1" applyProtection="1">
      <alignment horizontal="center"/>
    </xf>
    <xf numFmtId="38" fontId="30" fillId="3" borderId="14" xfId="9" applyNumberFormat="1" applyFont="1" applyFill="1" applyBorder="1" applyAlignment="1" applyProtection="1">
      <alignment horizontal="center"/>
    </xf>
    <xf numFmtId="38" fontId="30" fillId="3" borderId="6" xfId="9" applyNumberFormat="1" applyFont="1" applyFill="1" applyBorder="1" applyAlignment="1" applyProtection="1">
      <alignment horizontal="center"/>
    </xf>
    <xf numFmtId="38" fontId="30" fillId="3" borderId="8" xfId="9" applyNumberFormat="1" applyFont="1" applyFill="1" applyBorder="1" applyAlignment="1" applyProtection="1">
      <alignment horizontal="center"/>
    </xf>
    <xf numFmtId="38" fontId="32" fillId="3" borderId="0" xfId="9" applyNumberFormat="1" applyFont="1" applyFill="1" applyBorder="1" applyAlignment="1" applyProtection="1">
      <alignment horizontal="center"/>
    </xf>
    <xf numFmtId="38" fontId="32" fillId="3" borderId="8" xfId="9" applyNumberFormat="1" applyFont="1" applyFill="1" applyBorder="1" applyAlignment="1" applyProtection="1">
      <alignment horizontal="center"/>
    </xf>
    <xf numFmtId="38" fontId="30" fillId="3" borderId="0" xfId="9" applyNumberFormat="1" applyFont="1" applyFill="1" applyBorder="1" applyAlignment="1" applyProtection="1">
      <alignment horizontal="center"/>
    </xf>
    <xf numFmtId="38" fontId="30" fillId="3" borderId="15" xfId="9" applyNumberFormat="1" applyFont="1" applyFill="1" applyBorder="1" applyAlignment="1" applyProtection="1">
      <alignment horizontal="center"/>
    </xf>
    <xf numFmtId="38" fontId="32" fillId="3" borderId="1" xfId="9" applyNumberFormat="1" applyFont="1" applyFill="1" applyBorder="1" applyAlignment="1" applyProtection="1">
      <alignment horizontal="center" vertical="center"/>
    </xf>
    <xf numFmtId="38" fontId="30" fillId="3" borderId="2" xfId="9" applyNumberFormat="1" applyFont="1" applyFill="1" applyBorder="1" applyAlignment="1" applyProtection="1">
      <alignment horizontal="center" vertical="center"/>
    </xf>
    <xf numFmtId="38" fontId="32" fillId="3" borderId="2" xfId="9" applyNumberFormat="1" applyFont="1" applyFill="1" applyBorder="1" applyAlignment="1" applyProtection="1">
      <alignment horizontal="center" vertical="center"/>
    </xf>
    <xf numFmtId="38" fontId="39" fillId="3" borderId="2" xfId="9" applyNumberFormat="1" applyFont="1" applyFill="1" applyBorder="1" applyAlignment="1" applyProtection="1">
      <alignment horizontal="center" vertical="center"/>
    </xf>
    <xf numFmtId="38" fontId="37" fillId="3" borderId="2" xfId="9" applyNumberFormat="1" applyFont="1" applyFill="1" applyBorder="1" applyAlignment="1" applyProtection="1">
      <alignment horizontal="center" vertical="center"/>
    </xf>
    <xf numFmtId="38" fontId="30" fillId="3" borderId="3" xfId="9" applyNumberFormat="1" applyFont="1" applyFill="1" applyBorder="1" applyAlignment="1" applyProtection="1">
      <alignment horizontal="center" vertical="center"/>
    </xf>
    <xf numFmtId="38" fontId="30" fillId="3" borderId="6" xfId="9" applyNumberFormat="1" applyFont="1" applyFill="1" applyBorder="1" applyProtection="1"/>
    <xf numFmtId="38" fontId="39" fillId="3" borderId="0" xfId="9" applyNumberFormat="1" applyFont="1" applyFill="1" applyBorder="1" applyProtection="1"/>
    <xf numFmtId="38" fontId="32" fillId="3" borderId="0" xfId="9" applyNumberFormat="1" applyFont="1" applyFill="1" applyBorder="1" applyProtection="1"/>
    <xf numFmtId="38" fontId="48" fillId="3" borderId="0" xfId="9" quotePrefix="1" applyNumberFormat="1" applyFont="1" applyFill="1" applyBorder="1" applyProtection="1"/>
    <xf numFmtId="38" fontId="37" fillId="3" borderId="0" xfId="9" applyNumberFormat="1" applyFont="1" applyFill="1" applyBorder="1" applyProtection="1"/>
    <xf numFmtId="38" fontId="30" fillId="3" borderId="0" xfId="9" applyNumberFormat="1" applyFont="1" applyFill="1" applyBorder="1" applyProtection="1"/>
    <xf numFmtId="38" fontId="30" fillId="3" borderId="9" xfId="9" applyNumberFormat="1" applyFont="1" applyFill="1" applyBorder="1" applyProtection="1"/>
    <xf numFmtId="38" fontId="32" fillId="3" borderId="6" xfId="9" applyNumberFormat="1" applyFont="1" applyFill="1" applyBorder="1" applyAlignment="1" applyProtection="1">
      <alignment horizontal="center"/>
    </xf>
    <xf numFmtId="38" fontId="32" fillId="8" borderId="8" xfId="9" applyNumberFormat="1" applyFont="1" applyFill="1" applyBorder="1" applyProtection="1"/>
    <xf numFmtId="38" fontId="30" fillId="8" borderId="11" xfId="9" applyNumberFormat="1" applyFont="1" applyFill="1" applyBorder="1" applyProtection="1"/>
    <xf numFmtId="172" fontId="30" fillId="3" borderId="0" xfId="9" applyNumberFormat="1" applyFont="1" applyFill="1" applyBorder="1" applyProtection="1"/>
    <xf numFmtId="38" fontId="30" fillId="8" borderId="8" xfId="9" applyNumberFormat="1" applyFont="1" applyFill="1" applyBorder="1" applyProtection="1"/>
    <xf numFmtId="38" fontId="32" fillId="8" borderId="11" xfId="9" applyNumberFormat="1" applyFont="1" applyFill="1" applyBorder="1" applyProtection="1"/>
    <xf numFmtId="38" fontId="39" fillId="3" borderId="0" xfId="9" applyNumberFormat="1" applyFont="1" applyFill="1" applyBorder="1" applyAlignment="1" applyProtection="1">
      <alignment horizontal="center"/>
    </xf>
    <xf numFmtId="38" fontId="32" fillId="8" borderId="0" xfId="9" applyNumberFormat="1" applyFont="1" applyFill="1" applyBorder="1" applyProtection="1"/>
    <xf numFmtId="38" fontId="32" fillId="8" borderId="2" xfId="9" applyNumberFormat="1" applyFont="1" applyFill="1" applyBorder="1" applyAlignment="1" applyProtection="1"/>
    <xf numFmtId="38" fontId="32" fillId="3" borderId="9" xfId="9" applyNumberFormat="1" applyFont="1" applyFill="1" applyBorder="1" applyProtection="1"/>
    <xf numFmtId="38" fontId="32" fillId="8" borderId="8" xfId="9" applyNumberFormat="1" applyFont="1" applyFill="1" applyBorder="1" applyAlignment="1" applyProtection="1"/>
    <xf numFmtId="38" fontId="32" fillId="3" borderId="9" xfId="9" applyNumberFormat="1" applyFont="1" applyFill="1" applyBorder="1" applyAlignment="1" applyProtection="1">
      <alignment horizontal="centerContinuous"/>
    </xf>
    <xf numFmtId="38" fontId="30" fillId="3" borderId="5" xfId="9" applyNumberFormat="1" applyFont="1" applyFill="1" applyBorder="1" applyProtection="1"/>
    <xf numFmtId="38" fontId="30" fillId="3" borderId="8" xfId="9" applyNumberFormat="1" applyFont="1" applyFill="1" applyBorder="1" applyProtection="1"/>
    <xf numFmtId="38" fontId="30" fillId="3" borderId="8" xfId="9" applyNumberFormat="1" applyFont="1" applyFill="1" applyBorder="1" applyAlignment="1" applyProtection="1"/>
    <xf numFmtId="38" fontId="32" fillId="3" borderId="8" xfId="9" applyNumberFormat="1" applyFont="1" applyFill="1" applyBorder="1" applyProtection="1"/>
    <xf numFmtId="38" fontId="30" fillId="3" borderId="15" xfId="9" applyNumberFormat="1" applyFont="1" applyFill="1" applyBorder="1" applyProtection="1"/>
    <xf numFmtId="38" fontId="39" fillId="3" borderId="2" xfId="9" applyNumberFormat="1" applyFont="1" applyFill="1" applyBorder="1" applyProtection="1"/>
    <xf numFmtId="38" fontId="32" fillId="3" borderId="2" xfId="9" applyNumberFormat="1" applyFont="1" applyFill="1" applyBorder="1" applyAlignment="1" applyProtection="1">
      <alignment vertical="center"/>
    </xf>
    <xf numFmtId="38" fontId="30" fillId="3" borderId="2" xfId="9" applyNumberFormat="1" applyFont="1" applyFill="1" applyBorder="1" applyAlignment="1" applyProtection="1">
      <alignment vertical="center"/>
    </xf>
    <xf numFmtId="38" fontId="30" fillId="3" borderId="2" xfId="9" applyNumberFormat="1" applyFont="1" applyFill="1" applyBorder="1" applyProtection="1"/>
    <xf numFmtId="38" fontId="39" fillId="3" borderId="15" xfId="9" applyNumberFormat="1" applyFont="1" applyFill="1" applyBorder="1" applyProtection="1"/>
    <xf numFmtId="38" fontId="32" fillId="3" borderId="6" xfId="9" applyNumberFormat="1" applyFont="1" applyFill="1" applyBorder="1" applyAlignment="1" applyProtection="1">
      <alignment horizontal="centerContinuous" vertical="center"/>
    </xf>
    <xf numFmtId="38" fontId="39" fillId="3" borderId="0" xfId="9" applyNumberFormat="1" applyFont="1" applyFill="1" applyBorder="1" applyAlignment="1" applyProtection="1">
      <alignment horizontal="centerContinuous"/>
    </xf>
    <xf numFmtId="38" fontId="37" fillId="3" borderId="0" xfId="9" applyNumberFormat="1" applyFont="1" applyFill="1" applyBorder="1" applyAlignment="1" applyProtection="1">
      <alignment horizontal="centerContinuous"/>
    </xf>
    <xf numFmtId="38" fontId="37" fillId="8" borderId="11" xfId="9" applyNumberFormat="1" applyFont="1" applyFill="1" applyBorder="1" applyAlignment="1" applyProtection="1">
      <alignment horizontal="centerContinuous"/>
    </xf>
    <xf numFmtId="172" fontId="32" fillId="3" borderId="0" xfId="9" applyNumberFormat="1" applyFont="1" applyFill="1" applyBorder="1" applyProtection="1"/>
    <xf numFmtId="172" fontId="30" fillId="3" borderId="0" xfId="9" applyNumberFormat="1" applyFont="1" applyFill="1" applyBorder="1" applyAlignment="1" applyProtection="1">
      <alignment horizontal="center"/>
    </xf>
    <xf numFmtId="38" fontId="37" fillId="8" borderId="0" xfId="9" applyNumberFormat="1" applyFont="1" applyFill="1" applyBorder="1" applyAlignment="1" applyProtection="1">
      <alignment horizontal="centerContinuous"/>
    </xf>
    <xf numFmtId="38" fontId="32" fillId="3" borderId="6" xfId="9" applyNumberFormat="1" applyFont="1" applyFill="1" applyBorder="1" applyProtection="1"/>
    <xf numFmtId="38" fontId="32" fillId="8" borderId="2" xfId="9" applyNumberFormat="1" applyFont="1" applyFill="1" applyBorder="1" applyAlignment="1" applyProtection="1">
      <alignment horizontal="center" vertical="center" wrapText="1"/>
    </xf>
    <xf numFmtId="38" fontId="32" fillId="3" borderId="0" xfId="9" applyNumberFormat="1" applyFont="1" applyFill="1" applyBorder="1" applyAlignment="1" applyProtection="1">
      <alignment horizontal="center" vertical="center" wrapText="1"/>
    </xf>
    <xf numFmtId="38" fontId="32" fillId="3" borderId="1" xfId="9" applyNumberFormat="1" applyFont="1" applyFill="1" applyBorder="1" applyAlignment="1" applyProtection="1">
      <alignment horizontal="centerContinuous" vertical="center"/>
    </xf>
    <xf numFmtId="38" fontId="32" fillId="3" borderId="2" xfId="9" applyNumberFormat="1" applyFont="1" applyFill="1" applyBorder="1" applyAlignment="1" applyProtection="1">
      <alignment horizontal="left"/>
    </xf>
    <xf numFmtId="38" fontId="39" fillId="3" borderId="2" xfId="9" applyNumberFormat="1" applyFont="1" applyFill="1" applyBorder="1" applyAlignment="1" applyProtection="1">
      <alignment horizontal="centerContinuous"/>
    </xf>
    <xf numFmtId="38" fontId="37" fillId="3" borderId="2" xfId="9" applyNumberFormat="1" applyFont="1" applyFill="1" applyBorder="1" applyAlignment="1" applyProtection="1">
      <alignment horizontal="centerContinuous"/>
    </xf>
    <xf numFmtId="38" fontId="30" fillId="3" borderId="3" xfId="9" applyNumberFormat="1" applyFont="1" applyFill="1" applyBorder="1" applyProtection="1"/>
    <xf numFmtId="38" fontId="32" fillId="8" borderId="8" xfId="9" applyNumberFormat="1" applyFont="1" applyFill="1" applyBorder="1" applyAlignment="1" applyProtection="1">
      <alignment horizontal="center"/>
    </xf>
    <xf numFmtId="38" fontId="30" fillId="0" borderId="9" xfId="9" applyNumberFormat="1" applyFont="1" applyFill="1" applyBorder="1" applyProtection="1"/>
    <xf numFmtId="38" fontId="37" fillId="8" borderId="0" xfId="9" applyNumberFormat="1" applyFont="1" applyFill="1" applyBorder="1" applyAlignment="1" applyProtection="1">
      <alignment horizontal="center"/>
    </xf>
    <xf numFmtId="38" fontId="32" fillId="3" borderId="6" xfId="9" applyNumberFormat="1" applyFont="1" applyFill="1" applyBorder="1" applyAlignment="1" applyProtection="1">
      <alignment horizontal="center" vertical="center"/>
    </xf>
    <xf numFmtId="38" fontId="32" fillId="0" borderId="9" xfId="9" applyNumberFormat="1" applyFont="1" applyFill="1" applyBorder="1" applyAlignment="1" applyProtection="1"/>
    <xf numFmtId="38" fontId="32" fillId="8" borderId="0" xfId="9" applyNumberFormat="1" applyFont="1" applyFill="1" applyBorder="1" applyAlignment="1" applyProtection="1">
      <alignment horizontal="center"/>
    </xf>
    <xf numFmtId="38" fontId="30" fillId="3" borderId="9" xfId="9" applyNumberFormat="1" applyFont="1" applyFill="1" applyBorder="1" applyAlignment="1" applyProtection="1"/>
    <xf numFmtId="38" fontId="32" fillId="3" borderId="0" xfId="9" applyNumberFormat="1" applyFont="1" applyFill="1" applyBorder="1" applyAlignment="1" applyProtection="1">
      <alignment horizontal="left" vertical="top"/>
    </xf>
    <xf numFmtId="38" fontId="32" fillId="0" borderId="9" xfId="9" applyNumberFormat="1" applyFont="1" applyFill="1" applyBorder="1" applyProtection="1"/>
    <xf numFmtId="38" fontId="30" fillId="3" borderId="0" xfId="9" applyNumberFormat="1" applyFont="1" applyFill="1" applyBorder="1" applyAlignment="1" applyProtection="1">
      <alignment horizontal="left"/>
    </xf>
    <xf numFmtId="38" fontId="30" fillId="3" borderId="0" xfId="9" applyNumberFormat="1" applyFont="1" applyFill="1" applyBorder="1" applyAlignment="1" applyProtection="1">
      <alignment horizontal="left" vertical="top"/>
    </xf>
    <xf numFmtId="38" fontId="32" fillId="3" borderId="0" xfId="9" applyNumberFormat="1" applyFont="1" applyFill="1" applyBorder="1" applyAlignment="1" applyProtection="1">
      <alignment horizontal="left"/>
    </xf>
    <xf numFmtId="38" fontId="30" fillId="3" borderId="8" xfId="9" applyNumberFormat="1" applyFont="1" applyFill="1" applyBorder="1" applyAlignment="1" applyProtection="1">
      <alignment horizontal="left"/>
    </xf>
    <xf numFmtId="173" fontId="32" fillId="3" borderId="7" xfId="10" applyFont="1" applyFill="1" applyBorder="1" applyAlignment="1" applyProtection="1">
      <alignment horizontal="center" vertical="center"/>
    </xf>
    <xf numFmtId="173" fontId="32" fillId="3" borderId="12" xfId="10" applyFont="1" applyFill="1" applyBorder="1" applyAlignment="1" applyProtection="1">
      <alignment horizontal="center"/>
    </xf>
    <xf numFmtId="173" fontId="32" fillId="3" borderId="7" xfId="10" applyFont="1" applyFill="1" applyBorder="1" applyAlignment="1" applyProtection="1">
      <alignment horizontal="center"/>
    </xf>
    <xf numFmtId="173" fontId="30" fillId="8" borderId="12" xfId="10" applyFont="1" applyFill="1" applyBorder="1" applyAlignment="1" applyProtection="1">
      <alignment horizontal="center"/>
    </xf>
    <xf numFmtId="38" fontId="30" fillId="8" borderId="12" xfId="10" applyNumberFormat="1" applyFont="1" applyFill="1" applyBorder="1" applyProtection="1"/>
    <xf numFmtId="173" fontId="32" fillId="3" borderId="4" xfId="10" applyFont="1" applyFill="1" applyBorder="1" applyAlignment="1" applyProtection="1">
      <alignment horizontal="left"/>
    </xf>
    <xf numFmtId="38" fontId="32" fillId="8" borderId="4" xfId="10" applyNumberFormat="1" applyFont="1" applyFill="1" applyBorder="1" applyProtection="1"/>
    <xf numFmtId="38" fontId="32" fillId="8" borderId="65" xfId="10" applyNumberFormat="1" applyFont="1" applyFill="1" applyBorder="1" applyProtection="1"/>
    <xf numFmtId="38" fontId="32" fillId="0" borderId="0" xfId="10" applyNumberFormat="1" applyFont="1" applyFill="1" applyBorder="1" applyProtection="1"/>
    <xf numFmtId="173" fontId="32" fillId="3" borderId="0" xfId="10" applyFont="1" applyFill="1" applyProtection="1"/>
    <xf numFmtId="173" fontId="30" fillId="3" borderId="0" xfId="10" applyFont="1" applyFill="1" applyProtection="1"/>
    <xf numFmtId="0" fontId="30" fillId="0" borderId="0" xfId="12" applyFont="1" applyProtection="1"/>
    <xf numFmtId="0" fontId="30" fillId="0" borderId="0" xfId="12" applyFont="1" applyAlignment="1" applyProtection="1">
      <alignment wrapText="1"/>
    </xf>
    <xf numFmtId="0" fontId="39" fillId="8" borderId="58" xfId="12" applyFont="1" applyFill="1" applyBorder="1" applyProtection="1"/>
    <xf numFmtId="0" fontId="30" fillId="8" borderId="59" xfId="12" applyFont="1" applyFill="1" applyBorder="1" applyProtection="1"/>
    <xf numFmtId="0" fontId="30" fillId="8" borderId="61" xfId="12" applyFont="1" applyFill="1" applyBorder="1" applyProtection="1"/>
    <xf numFmtId="0" fontId="39" fillId="8" borderId="62" xfId="12" applyFont="1" applyFill="1" applyBorder="1" applyProtection="1"/>
    <xf numFmtId="0" fontId="30" fillId="8" borderId="8" xfId="12" applyFont="1" applyFill="1" applyBorder="1" applyProtection="1"/>
    <xf numFmtId="0" fontId="30" fillId="8" borderId="63" xfId="12" applyFont="1" applyFill="1" applyBorder="1" applyProtection="1"/>
    <xf numFmtId="0" fontId="39" fillId="0" borderId="0" xfId="12" applyFont="1" applyProtection="1"/>
    <xf numFmtId="0" fontId="37" fillId="0" borderId="0" xfId="12" applyFont="1" applyFill="1" applyBorder="1" applyProtection="1"/>
    <xf numFmtId="0" fontId="39" fillId="0" borderId="0" xfId="12" applyFont="1" applyFill="1" applyBorder="1" applyProtection="1"/>
    <xf numFmtId="0" fontId="32" fillId="8" borderId="61" xfId="12" applyFont="1" applyFill="1" applyBorder="1" applyAlignment="1" applyProtection="1">
      <alignment horizontal="center" vertical="top" wrapText="1"/>
    </xf>
    <xf numFmtId="0" fontId="30" fillId="8" borderId="64" xfId="12" applyFont="1" applyFill="1" applyBorder="1" applyProtection="1"/>
    <xf numFmtId="0" fontId="30" fillId="0" borderId="0" xfId="11" applyFont="1" applyProtection="1"/>
    <xf numFmtId="0" fontId="18" fillId="0" borderId="0" xfId="0" applyFont="1" applyFill="1"/>
    <xf numFmtId="39" fontId="25" fillId="8" borderId="4" xfId="3" quotePrefix="1" applyNumberFormat="1" applyFont="1" applyFill="1" applyBorder="1" applyProtection="1">
      <alignment horizontal="right"/>
    </xf>
    <xf numFmtId="0" fontId="29" fillId="0" borderId="0" xfId="2" applyFont="1" applyFill="1" applyBorder="1" applyAlignment="1" applyProtection="1">
      <alignment horizontal="left"/>
    </xf>
    <xf numFmtId="0" fontId="32" fillId="0" borderId="0" xfId="0" applyFont="1" applyFill="1" applyProtection="1"/>
    <xf numFmtId="0" fontId="32" fillId="0" borderId="0" xfId="0" applyFont="1" applyFill="1" applyBorder="1" applyProtection="1"/>
    <xf numFmtId="0" fontId="10" fillId="0" borderId="65" xfId="0" applyFont="1" applyBorder="1" applyProtection="1">
      <protection locked="0"/>
    </xf>
    <xf numFmtId="0" fontId="31" fillId="0" borderId="0" xfId="15" applyFont="1" applyFill="1" applyProtection="1"/>
    <xf numFmtId="0" fontId="24" fillId="0" borderId="0" xfId="15" applyFont="1" applyFill="1" applyProtection="1"/>
    <xf numFmtId="0" fontId="11" fillId="0" borderId="0" xfId="0" applyFont="1" applyProtection="1"/>
    <xf numFmtId="0" fontId="9" fillId="0" borderId="65" xfId="0" applyFont="1" applyBorder="1" applyAlignment="1" applyProtection="1">
      <alignment horizontal="center" vertical="center" wrapText="1"/>
    </xf>
    <xf numFmtId="0" fontId="10" fillId="0" borderId="65" xfId="0" applyFont="1" applyBorder="1" applyAlignment="1" applyProtection="1">
      <alignment horizontal="center" vertical="center" wrapText="1"/>
    </xf>
    <xf numFmtId="0" fontId="10" fillId="8" borderId="65" xfId="0" applyFont="1" applyFill="1" applyBorder="1" applyAlignment="1" applyProtection="1">
      <alignment horizontal="center"/>
    </xf>
    <xf numFmtId="0" fontId="21" fillId="0" borderId="0" xfId="0" applyFont="1" applyProtection="1"/>
    <xf numFmtId="0" fontId="10" fillId="0" borderId="0" xfId="0" applyFont="1" applyProtection="1"/>
    <xf numFmtId="49" fontId="0" fillId="0" borderId="65" xfId="0" applyNumberFormat="1" applyFont="1" applyBorder="1" applyProtection="1">
      <protection locked="0"/>
    </xf>
    <xf numFmtId="0" fontId="27" fillId="12" borderId="4" xfId="2" applyFont="1" applyFill="1" applyBorder="1" applyAlignment="1" applyProtection="1">
      <alignment horizontal="center"/>
    </xf>
    <xf numFmtId="3" fontId="49" fillId="8" borderId="65" xfId="0" applyNumberFormat="1" applyFont="1" applyFill="1" applyBorder="1" applyProtection="1"/>
    <xf numFmtId="0" fontId="32" fillId="0" borderId="0" xfId="0" applyFont="1" applyProtection="1"/>
    <xf numFmtId="0" fontId="32" fillId="0" borderId="8" xfId="0" applyFont="1" applyBorder="1" applyAlignment="1" applyProtection="1"/>
    <xf numFmtId="0" fontId="32" fillId="0" borderId="0" xfId="0" applyFont="1" applyBorder="1" applyAlignment="1" applyProtection="1"/>
    <xf numFmtId="0" fontId="32" fillId="0" borderId="0" xfId="0" applyFont="1" applyFill="1" applyBorder="1" applyAlignment="1" applyProtection="1">
      <alignment horizontal="left"/>
    </xf>
    <xf numFmtId="0" fontId="53" fillId="0" borderId="0" xfId="0" applyFont="1" applyProtection="1"/>
    <xf numFmtId="0" fontId="19" fillId="0" borderId="0" xfId="0" applyFont="1" applyProtection="1"/>
    <xf numFmtId="165" fontId="30" fillId="0" borderId="0" xfId="0" applyNumberFormat="1" applyFont="1" applyProtection="1"/>
    <xf numFmtId="0" fontId="40" fillId="0" borderId="0" xfId="0" applyFont="1" applyProtection="1"/>
    <xf numFmtId="0" fontId="37" fillId="0" borderId="0" xfId="0" applyFont="1" applyProtection="1"/>
    <xf numFmtId="0" fontId="39" fillId="0" borderId="0" xfId="2" applyFont="1" applyFill="1" applyBorder="1" applyAlignment="1" applyProtection="1">
      <alignment horizontal="left"/>
    </xf>
    <xf numFmtId="0" fontId="30" fillId="0" borderId="0" xfId="0" applyFont="1" applyBorder="1" applyAlignment="1" applyProtection="1">
      <alignment horizontal="center"/>
    </xf>
    <xf numFmtId="0" fontId="30" fillId="0" borderId="0" xfId="0" applyFont="1" applyProtection="1"/>
    <xf numFmtId="0" fontId="30" fillId="0" borderId="4" xfId="0" applyFont="1" applyBorder="1" applyAlignment="1" applyProtection="1">
      <alignment horizontal="center"/>
    </xf>
    <xf numFmtId="0" fontId="30" fillId="0" borderId="4" xfId="0" applyFont="1" applyBorder="1" applyAlignment="1" applyProtection="1">
      <alignment horizontal="center" wrapText="1"/>
    </xf>
    <xf numFmtId="0" fontId="30" fillId="0" borderId="5" xfId="0" applyFont="1" applyBorder="1" applyAlignment="1" applyProtection="1">
      <alignment horizontal="center" wrapText="1"/>
    </xf>
    <xf numFmtId="0" fontId="30" fillId="0" borderId="6" xfId="0" applyFont="1" applyBorder="1" applyAlignment="1" applyProtection="1">
      <alignment horizontal="center" wrapText="1"/>
    </xf>
    <xf numFmtId="0" fontId="30" fillId="0" borderId="7" xfId="0" applyFont="1" applyBorder="1" applyAlignment="1" applyProtection="1">
      <alignment horizontal="center" wrapText="1"/>
    </xf>
    <xf numFmtId="0" fontId="30" fillId="0" borderId="0" xfId="0" applyFont="1" applyAlignment="1" applyProtection="1">
      <alignment horizontal="right" wrapText="1"/>
    </xf>
    <xf numFmtId="0" fontId="30" fillId="0" borderId="0" xfId="0" applyFont="1" applyBorder="1" applyAlignment="1" applyProtection="1">
      <alignment horizontal="center" wrapText="1"/>
    </xf>
    <xf numFmtId="0" fontId="30" fillId="0" borderId="0" xfId="0" applyFont="1" applyAlignment="1" applyProtection="1">
      <alignment horizontal="center" wrapText="1"/>
    </xf>
    <xf numFmtId="0" fontId="19" fillId="0" borderId="8" xfId="0" applyFont="1" applyBorder="1" applyAlignment="1" applyProtection="1"/>
    <xf numFmtId="0" fontId="30" fillId="0" borderId="0" xfId="0" applyFont="1" applyBorder="1" applyAlignment="1" applyProtection="1">
      <alignment horizontal="right" wrapText="1"/>
    </xf>
    <xf numFmtId="0" fontId="32" fillId="0" borderId="0" xfId="0" applyFont="1" applyBorder="1" applyAlignment="1" applyProtection="1">
      <alignment horizontal="center" wrapText="1"/>
    </xf>
    <xf numFmtId="37" fontId="30" fillId="0" borderId="4" xfId="3" quotePrefix="1" applyNumberFormat="1" applyFont="1" applyBorder="1" applyProtection="1">
      <alignment horizontal="right"/>
      <protection locked="0"/>
    </xf>
    <xf numFmtId="164" fontId="30" fillId="0" borderId="6" xfId="1" applyFont="1" applyBorder="1" applyProtection="1"/>
    <xf numFmtId="37" fontId="30" fillId="0" borderId="4" xfId="3" quotePrefix="1" applyNumberFormat="1" applyFont="1" applyFill="1" applyBorder="1" applyProtection="1">
      <alignment horizontal="right"/>
      <protection locked="0"/>
    </xf>
    <xf numFmtId="164" fontId="30" fillId="0" borderId="0" xfId="1" applyFont="1" applyProtection="1"/>
    <xf numFmtId="37" fontId="30" fillId="8" borderId="4" xfId="3" quotePrefix="1" applyNumberFormat="1" applyFont="1" applyFill="1" applyBorder="1" applyProtection="1">
      <alignment horizontal="right"/>
    </xf>
    <xf numFmtId="164" fontId="30" fillId="0" borderId="0" xfId="1" applyFont="1" applyBorder="1" applyProtection="1"/>
    <xf numFmtId="0" fontId="19" fillId="0" borderId="4" xfId="0" applyFont="1" applyBorder="1" applyAlignment="1" applyProtection="1">
      <alignment horizontal="right"/>
    </xf>
    <xf numFmtId="164" fontId="19" fillId="0" borderId="0" xfId="1" applyFont="1" applyBorder="1" applyProtection="1"/>
    <xf numFmtId="164" fontId="19" fillId="0" borderId="0" xfId="1" applyFont="1" applyProtection="1"/>
    <xf numFmtId="0" fontId="19" fillId="0" borderId="0" xfId="0" applyFont="1" applyBorder="1" applyAlignment="1" applyProtection="1">
      <alignment horizontal="right"/>
    </xf>
    <xf numFmtId="0" fontId="19" fillId="0" borderId="0" xfId="0" applyFont="1" applyBorder="1" applyProtection="1"/>
    <xf numFmtId="0" fontId="19" fillId="0" borderId="0" xfId="0" applyFont="1" applyFill="1" applyBorder="1" applyAlignment="1" applyProtection="1">
      <alignment horizontal="right"/>
    </xf>
    <xf numFmtId="166" fontId="30" fillId="0" borderId="0" xfId="1" applyNumberFormat="1" applyFont="1" applyFill="1" applyBorder="1" applyAlignment="1" applyProtection="1">
      <alignment horizontal="center"/>
    </xf>
    <xf numFmtId="164" fontId="19" fillId="0" borderId="0" xfId="1" applyFont="1" applyFill="1" applyBorder="1" applyProtection="1"/>
    <xf numFmtId="164" fontId="30" fillId="0" borderId="0" xfId="1" applyFont="1" applyFill="1" applyBorder="1" applyAlignment="1" applyProtection="1">
      <alignment horizontal="center"/>
    </xf>
    <xf numFmtId="164" fontId="19" fillId="0" borderId="0" xfId="1" applyFont="1" applyFill="1" applyProtection="1"/>
    <xf numFmtId="0" fontId="19" fillId="0" borderId="0" xfId="0" applyFont="1" applyFill="1" applyProtection="1"/>
    <xf numFmtId="0" fontId="30" fillId="0" borderId="0" xfId="0" applyFont="1" applyFill="1" applyBorder="1" applyAlignment="1" applyProtection="1">
      <alignment horizontal="left"/>
    </xf>
    <xf numFmtId="164" fontId="30" fillId="0" borderId="0" xfId="1" applyFont="1" applyFill="1" applyAlignment="1" applyProtection="1">
      <alignment horizontal="right"/>
    </xf>
    <xf numFmtId="0" fontId="30" fillId="0" borderId="0" xfId="0" applyFont="1" applyAlignment="1" applyProtection="1">
      <alignment horizontal="right"/>
    </xf>
    <xf numFmtId="9" fontId="30" fillId="0" borderId="4" xfId="0" applyNumberFormat="1" applyFont="1" applyFill="1" applyBorder="1" applyProtection="1"/>
    <xf numFmtId="0" fontId="30" fillId="0" borderId="0" xfId="0" applyFont="1" applyFill="1" applyBorder="1" applyAlignment="1" applyProtection="1">
      <alignment horizontal="right" wrapText="1"/>
    </xf>
    <xf numFmtId="0" fontId="30" fillId="0" borderId="0" xfId="0" applyFont="1" applyFill="1" applyAlignment="1" applyProtection="1">
      <alignment horizontal="right" wrapText="1"/>
    </xf>
    <xf numFmtId="9" fontId="30" fillId="0" borderId="4" xfId="0" applyNumberFormat="1" applyFont="1" applyBorder="1" applyProtection="1"/>
    <xf numFmtId="0" fontId="30" fillId="2" borderId="4" xfId="0" applyFont="1" applyFill="1" applyBorder="1" applyAlignment="1" applyProtection="1">
      <alignment horizontal="right"/>
    </xf>
    <xf numFmtId="0" fontId="30" fillId="0" borderId="0" xfId="0" applyFont="1" applyBorder="1" applyAlignment="1" applyProtection="1">
      <alignment horizontal="right"/>
    </xf>
    <xf numFmtId="0" fontId="30" fillId="0" borderId="0" xfId="0" applyFont="1" applyBorder="1" applyProtection="1"/>
    <xf numFmtId="0" fontId="32" fillId="0" borderId="0" xfId="0" applyFont="1" applyBorder="1" applyAlignment="1" applyProtection="1">
      <alignment horizontal="right" wrapText="1"/>
    </xf>
    <xf numFmtId="164" fontId="30" fillId="0" borderId="6" xfId="1" applyFont="1" applyFill="1" applyBorder="1" applyProtection="1"/>
    <xf numFmtId="164" fontId="30" fillId="0" borderId="0" xfId="1" applyFont="1" applyFill="1" applyProtection="1"/>
    <xf numFmtId="37" fontId="30" fillId="0" borderId="4" xfId="3" quotePrefix="1" applyNumberFormat="1" applyFont="1" applyFill="1" applyBorder="1" applyAlignment="1" applyProtection="1">
      <alignment horizontal="right"/>
      <protection locked="0"/>
    </xf>
    <xf numFmtId="0" fontId="32" fillId="0" borderId="8" xfId="0" applyFont="1" applyBorder="1" applyAlignment="1" applyProtection="1">
      <alignment wrapText="1"/>
    </xf>
    <xf numFmtId="0" fontId="32" fillId="0" borderId="8" xfId="0" applyFont="1" applyBorder="1" applyAlignment="1" applyProtection="1">
      <alignment horizontal="left"/>
    </xf>
    <xf numFmtId="0" fontId="19" fillId="0" borderId="0" xfId="0" applyFont="1" applyAlignment="1" applyProtection="1">
      <alignment wrapText="1"/>
    </xf>
    <xf numFmtId="9" fontId="30" fillId="2" borderId="1" xfId="0" applyNumberFormat="1" applyFont="1" applyFill="1" applyBorder="1" applyProtection="1"/>
    <xf numFmtId="0" fontId="19" fillId="2" borderId="1" xfId="0" applyFont="1" applyFill="1" applyBorder="1" applyAlignment="1" applyProtection="1">
      <alignment horizontal="right"/>
    </xf>
    <xf numFmtId="37" fontId="30" fillId="0" borderId="0" xfId="3" quotePrefix="1" applyNumberFormat="1" applyFont="1" applyBorder="1" applyProtection="1">
      <alignment horizontal="right"/>
    </xf>
    <xf numFmtId="9" fontId="30" fillId="8" borderId="1" xfId="0" applyNumberFormat="1" applyFont="1" applyFill="1" applyBorder="1" applyProtection="1"/>
    <xf numFmtId="0" fontId="19" fillId="8" borderId="1" xfId="0" applyFont="1" applyFill="1" applyBorder="1" applyAlignment="1" applyProtection="1">
      <alignment horizontal="right"/>
    </xf>
    <xf numFmtId="166" fontId="30" fillId="0" borderId="0" xfId="0" applyNumberFormat="1" applyFont="1" applyBorder="1" applyAlignment="1" applyProtection="1">
      <alignment horizontal="center"/>
    </xf>
    <xf numFmtId="0" fontId="19" fillId="3" borderId="0" xfId="0" applyFont="1" applyFill="1" applyProtection="1"/>
    <xf numFmtId="0" fontId="30" fillId="0" borderId="0" xfId="0" applyFont="1" applyBorder="1" applyAlignment="1" applyProtection="1">
      <alignment horizontal="left"/>
    </xf>
    <xf numFmtId="3" fontId="30" fillId="0" borderId="4" xfId="3" quotePrefix="1" applyNumberFormat="1" applyFont="1" applyBorder="1" applyProtection="1">
      <alignment horizontal="right"/>
      <protection locked="0"/>
    </xf>
    <xf numFmtId="3" fontId="30" fillId="0" borderId="4" xfId="3" quotePrefix="1" applyNumberFormat="1" applyFont="1" applyBorder="1" applyProtection="1">
      <alignment horizontal="right"/>
    </xf>
    <xf numFmtId="0" fontId="30" fillId="0" borderId="1" xfId="0" applyFont="1" applyBorder="1" applyAlignment="1" applyProtection="1">
      <alignment horizontal="center" wrapText="1"/>
    </xf>
    <xf numFmtId="0" fontId="19" fillId="0" borderId="0" xfId="0" applyFont="1" applyAlignment="1" applyProtection="1">
      <alignment horizontal="center"/>
    </xf>
    <xf numFmtId="0" fontId="30" fillId="0" borderId="0" xfId="0" applyFont="1" applyFill="1" applyBorder="1" applyProtection="1"/>
    <xf numFmtId="0" fontId="30" fillId="0" borderId="0" xfId="0" applyFont="1" applyFill="1" applyProtection="1"/>
    <xf numFmtId="0" fontId="23" fillId="0" borderId="0" xfId="0" applyFont="1" applyFill="1" applyProtection="1"/>
    <xf numFmtId="0" fontId="37" fillId="0" borderId="0" xfId="0" applyFont="1" applyFill="1" applyBorder="1" applyProtection="1"/>
    <xf numFmtId="0" fontId="30" fillId="8" borderId="65" xfId="0" applyFont="1" applyFill="1" applyBorder="1" applyProtection="1"/>
    <xf numFmtId="0" fontId="30" fillId="0" borderId="0" xfId="0" applyFont="1" applyFill="1" applyBorder="1" applyAlignment="1" applyProtection="1"/>
    <xf numFmtId="0" fontId="32" fillId="0" borderId="0" xfId="0" applyFont="1" applyFill="1" applyBorder="1" applyAlignment="1" applyProtection="1">
      <alignment horizontal="left" vertical="top"/>
    </xf>
    <xf numFmtId="0" fontId="50" fillId="0" borderId="0" xfId="0" applyFont="1" applyFill="1" applyBorder="1" applyProtection="1"/>
    <xf numFmtId="0" fontId="30" fillId="0" borderId="2" xfId="0" applyFont="1" applyFill="1" applyBorder="1" applyProtection="1"/>
    <xf numFmtId="0" fontId="30" fillId="0" borderId="66" xfId="0" applyFont="1" applyFill="1" applyBorder="1" applyProtection="1"/>
    <xf numFmtId="0" fontId="51" fillId="0" borderId="0" xfId="0" applyFont="1" applyFill="1" applyBorder="1" applyProtection="1"/>
    <xf numFmtId="37" fontId="30" fillId="0" borderId="0" xfId="0" applyNumberFormat="1" applyFont="1" applyFill="1" applyProtection="1"/>
    <xf numFmtId="168" fontId="30" fillId="8" borderId="4" xfId="0" applyNumberFormat="1" applyFont="1" applyFill="1" applyBorder="1" applyAlignment="1" applyProtection="1">
      <alignment horizontal="right"/>
    </xf>
    <xf numFmtId="165" fontId="30" fillId="0" borderId="0" xfId="0" applyNumberFormat="1" applyFont="1" applyFill="1" applyBorder="1" applyProtection="1"/>
    <xf numFmtId="0" fontId="30" fillId="0" borderId="0" xfId="0" applyFont="1" applyFill="1" applyBorder="1" applyAlignment="1" applyProtection="1">
      <alignment horizontal="right"/>
    </xf>
    <xf numFmtId="0" fontId="54" fillId="0" borderId="0" xfId="0" applyFont="1" applyFill="1" applyBorder="1" applyAlignment="1" applyProtection="1">
      <alignment horizontal="left"/>
    </xf>
    <xf numFmtId="0" fontId="30" fillId="0" borderId="4" xfId="0" applyFont="1" applyFill="1" applyBorder="1" applyAlignment="1" applyProtection="1">
      <alignment horizontal="center" wrapText="1"/>
    </xf>
    <xf numFmtId="0" fontId="30" fillId="0" borderId="0" xfId="0" applyFont="1" applyFill="1" applyBorder="1" applyAlignment="1" applyProtection="1">
      <alignment horizontal="left" wrapText="1"/>
    </xf>
    <xf numFmtId="0" fontId="30" fillId="0" borderId="0" xfId="0" applyFont="1" applyFill="1" applyBorder="1" applyAlignment="1" applyProtection="1">
      <alignment horizontal="center" vertical="top" wrapText="1"/>
    </xf>
    <xf numFmtId="0" fontId="30" fillId="0" borderId="62" xfId="0" applyFont="1" applyBorder="1" applyAlignment="1" applyProtection="1">
      <alignment horizontal="center" wrapText="1"/>
    </xf>
    <xf numFmtId="0" fontId="50" fillId="0" borderId="0" xfId="0" applyFont="1" applyFill="1" applyBorder="1" applyAlignment="1" applyProtection="1">
      <alignment horizontal="center" wrapText="1"/>
    </xf>
    <xf numFmtId="14" fontId="30" fillId="0" borderId="0" xfId="0" applyNumberFormat="1" applyFont="1" applyProtection="1"/>
    <xf numFmtId="0" fontId="50" fillId="0" borderId="0" xfId="0" applyFont="1" applyFill="1" applyBorder="1" applyAlignment="1" applyProtection="1">
      <alignment horizontal="center"/>
    </xf>
    <xf numFmtId="0" fontId="30" fillId="0" borderId="0" xfId="0" applyFont="1" applyFill="1" applyBorder="1" applyAlignment="1" applyProtection="1">
      <alignment horizontal="center" wrapText="1"/>
    </xf>
    <xf numFmtId="0" fontId="30" fillId="0" borderId="8" xfId="0" applyFont="1" applyFill="1" applyBorder="1" applyAlignment="1" applyProtection="1">
      <alignment horizontal="center" wrapText="1"/>
    </xf>
    <xf numFmtId="0" fontId="30" fillId="0" borderId="8" xfId="0" applyFont="1" applyBorder="1" applyAlignment="1" applyProtection="1">
      <alignment horizontal="center" wrapText="1"/>
    </xf>
    <xf numFmtId="9" fontId="30" fillId="0" borderId="4" xfId="0" applyNumberFormat="1" applyFont="1" applyFill="1" applyBorder="1" applyAlignment="1" applyProtection="1">
      <alignment horizontal="right"/>
    </xf>
    <xf numFmtId="37" fontId="50" fillId="0" borderId="0" xfId="3" quotePrefix="1" applyNumberFormat="1" applyFont="1" applyFill="1" applyBorder="1" applyProtection="1">
      <alignment horizontal="right"/>
    </xf>
    <xf numFmtId="9" fontId="30" fillId="0" borderId="0" xfId="0" applyNumberFormat="1" applyFont="1" applyFill="1" applyBorder="1" applyAlignment="1" applyProtection="1">
      <alignment horizontal="right"/>
    </xf>
    <xf numFmtId="37" fontId="30" fillId="8" borderId="4" xfId="7" applyFont="1" applyFill="1" applyBorder="1" applyProtection="1">
      <alignment horizontal="right"/>
    </xf>
    <xf numFmtId="37" fontId="50" fillId="0" borderId="0" xfId="7" applyFont="1" applyFill="1" applyBorder="1" applyProtection="1">
      <alignment horizontal="right"/>
    </xf>
    <xf numFmtId="37" fontId="30" fillId="8" borderId="4" xfId="7" applyFont="1" applyFill="1" applyProtection="1">
      <alignment horizontal="right"/>
    </xf>
    <xf numFmtId="9" fontId="30" fillId="0" borderId="0" xfId="0" applyNumberFormat="1" applyFont="1" applyFill="1" applyBorder="1" applyProtection="1"/>
    <xf numFmtId="0" fontId="30" fillId="0" borderId="0" xfId="0" applyFont="1" applyBorder="1" applyAlignment="1" applyProtection="1"/>
    <xf numFmtId="0" fontId="30" fillId="0" borderId="65" xfId="0" applyFont="1" applyFill="1" applyBorder="1" applyAlignment="1" applyProtection="1">
      <alignment horizontal="center" wrapText="1"/>
    </xf>
    <xf numFmtId="0" fontId="30" fillId="0" borderId="65" xfId="0" applyFont="1" applyBorder="1" applyAlignment="1" applyProtection="1">
      <alignment horizontal="center" wrapText="1"/>
    </xf>
    <xf numFmtId="0" fontId="30" fillId="0" borderId="68" xfId="0" applyFont="1" applyBorder="1" applyAlignment="1" applyProtection="1">
      <alignment horizontal="center" wrapText="1"/>
    </xf>
    <xf numFmtId="9" fontId="19" fillId="0" borderId="65" xfId="0" applyNumberFormat="1" applyFont="1" applyFill="1" applyBorder="1" applyProtection="1"/>
    <xf numFmtId="37" fontId="30" fillId="8" borderId="65" xfId="3" quotePrefix="1" applyNumberFormat="1" applyFont="1" applyFill="1" applyBorder="1" applyProtection="1">
      <alignment horizontal="right"/>
    </xf>
    <xf numFmtId="9" fontId="19" fillId="0" borderId="65" xfId="0" applyNumberFormat="1" applyFont="1" applyFill="1" applyBorder="1" applyAlignment="1" applyProtection="1">
      <alignment horizontal="right"/>
    </xf>
    <xf numFmtId="9" fontId="23" fillId="0" borderId="0" xfId="0" applyNumberFormat="1" applyFont="1" applyFill="1" applyBorder="1" applyAlignment="1" applyProtection="1">
      <alignment horizontal="right"/>
    </xf>
    <xf numFmtId="0" fontId="30" fillId="0" borderId="8" xfId="0" applyFont="1" applyFill="1" applyBorder="1" applyAlignment="1" applyProtection="1">
      <alignment horizontal="center"/>
    </xf>
    <xf numFmtId="37" fontId="30" fillId="0" borderId="0" xfId="0" applyNumberFormat="1" applyFont="1" applyBorder="1" applyProtection="1"/>
    <xf numFmtId="37" fontId="30" fillId="0" borderId="0" xfId="3" quotePrefix="1" applyNumberFormat="1" applyFont="1" applyFill="1" applyBorder="1" applyProtection="1">
      <alignment horizontal="right"/>
    </xf>
    <xf numFmtId="0" fontId="19" fillId="8" borderId="4" xfId="0" applyFont="1" applyFill="1" applyBorder="1" applyProtection="1"/>
    <xf numFmtId="0" fontId="30" fillId="0" borderId="65" xfId="0" applyFont="1" applyFill="1" applyBorder="1" applyAlignment="1" applyProtection="1">
      <alignment horizontal="left"/>
    </xf>
    <xf numFmtId="175" fontId="32" fillId="0" borderId="0" xfId="0" applyNumberFormat="1" applyFont="1" applyFill="1" applyBorder="1" applyProtection="1"/>
    <xf numFmtId="0" fontId="30" fillId="0" borderId="0" xfId="0" applyFont="1" applyFill="1" applyBorder="1" applyAlignment="1" applyProtection="1">
      <alignment horizontal="center"/>
    </xf>
    <xf numFmtId="175" fontId="30" fillId="0" borderId="4" xfId="0" applyNumberFormat="1" applyFont="1" applyFill="1" applyBorder="1" applyAlignment="1" applyProtection="1">
      <alignment horizontal="center"/>
    </xf>
    <xf numFmtId="0" fontId="30" fillId="0" borderId="4" xfId="0" applyFont="1" applyFill="1" applyBorder="1" applyAlignment="1" applyProtection="1">
      <alignment horizontal="center"/>
    </xf>
    <xf numFmtId="0" fontId="32" fillId="0" borderId="0" xfId="0" applyFont="1" applyFill="1" applyBorder="1" applyAlignment="1" applyProtection="1">
      <alignment horizontal="left" wrapText="1"/>
    </xf>
    <xf numFmtId="0" fontId="44" fillId="0" borderId="2" xfId="0" applyFont="1" applyFill="1" applyBorder="1" applyProtection="1"/>
    <xf numFmtId="0" fontId="30" fillId="0" borderId="0" xfId="0" applyFont="1" applyFill="1" applyBorder="1" applyAlignment="1" applyProtection="1">
      <alignment horizontal="left" indent="1"/>
    </xf>
    <xf numFmtId="0" fontId="30" fillId="0" borderId="56" xfId="0" applyFont="1" applyFill="1" applyBorder="1" applyAlignment="1" applyProtection="1">
      <alignment horizontal="left"/>
    </xf>
    <xf numFmtId="0" fontId="30" fillId="0" borderId="0" xfId="0" applyFont="1" applyFill="1" applyBorder="1" applyAlignment="1" applyProtection="1">
      <alignment horizontal="left" wrapText="1" indent="1"/>
    </xf>
    <xf numFmtId="0" fontId="30" fillId="0" borderId="56" xfId="0" applyFont="1" applyFill="1" applyBorder="1" applyAlignment="1" applyProtection="1">
      <alignment horizontal="left" wrapText="1"/>
    </xf>
    <xf numFmtId="0" fontId="30" fillId="0" borderId="0" xfId="0" applyFont="1" applyBorder="1" applyAlignment="1" applyProtection="1">
      <alignment horizontal="center" vertical="top"/>
    </xf>
    <xf numFmtId="0" fontId="30" fillId="0" borderId="0" xfId="0" applyFont="1" applyFill="1" applyBorder="1" applyAlignment="1" applyProtection="1">
      <alignment horizontal="left" vertical="center" wrapText="1"/>
    </xf>
    <xf numFmtId="0" fontId="19" fillId="8" borderId="65" xfId="0" applyFont="1" applyFill="1" applyBorder="1" applyProtection="1"/>
    <xf numFmtId="0" fontId="30" fillId="8" borderId="4" xfId="0" applyFont="1" applyFill="1" applyBorder="1" applyAlignment="1" applyProtection="1">
      <alignment horizontal="center"/>
    </xf>
    <xf numFmtId="37" fontId="23" fillId="8" borderId="4" xfId="3" quotePrefix="1" applyNumberFormat="1" applyFont="1" applyFill="1" applyBorder="1" applyProtection="1">
      <alignment horizontal="right"/>
    </xf>
    <xf numFmtId="37" fontId="30" fillId="8" borderId="4" xfId="0" applyNumberFormat="1" applyFont="1" applyFill="1" applyBorder="1" applyAlignment="1" applyProtection="1">
      <alignment horizontal="right"/>
    </xf>
    <xf numFmtId="0" fontId="30" fillId="8" borderId="65" xfId="0" applyFont="1" applyFill="1" applyBorder="1" applyAlignment="1" applyProtection="1">
      <alignment horizontal="center"/>
    </xf>
    <xf numFmtId="0" fontId="32" fillId="0" borderId="0" xfId="0" applyFont="1" applyFill="1" applyAlignment="1" applyProtection="1">
      <alignment horizontal="left" wrapText="1"/>
    </xf>
    <xf numFmtId="0" fontId="30" fillId="0" borderId="1" xfId="0" applyFont="1" applyBorder="1" applyProtection="1"/>
    <xf numFmtId="0" fontId="30" fillId="0" borderId="2" xfId="0" applyFont="1" applyBorder="1" applyProtection="1"/>
    <xf numFmtId="0" fontId="30" fillId="0" borderId="3" xfId="0" applyFont="1" applyBorder="1" applyProtection="1"/>
    <xf numFmtId="0" fontId="30" fillId="0" borderId="13" xfId="0" applyFont="1" applyBorder="1" applyProtection="1"/>
    <xf numFmtId="0" fontId="30" fillId="0" borderId="11" xfId="0" applyFont="1" applyBorder="1" applyProtection="1"/>
    <xf numFmtId="0" fontId="30" fillId="0" borderId="14" xfId="0" applyFont="1" applyBorder="1" applyProtection="1"/>
    <xf numFmtId="0" fontId="19" fillId="0" borderId="0" xfId="0" applyFont="1" applyFill="1" applyBorder="1" applyAlignment="1" applyProtection="1">
      <alignment vertical="center" textRotation="90" wrapText="1"/>
    </xf>
    <xf numFmtId="0" fontId="19" fillId="0" borderId="6" xfId="0" applyFont="1" applyFill="1" applyBorder="1" applyAlignment="1" applyProtection="1">
      <alignment vertical="center" textRotation="90" wrapText="1"/>
    </xf>
    <xf numFmtId="0" fontId="30" fillId="0" borderId="66" xfId="0" applyFont="1" applyBorder="1" applyProtection="1"/>
    <xf numFmtId="0" fontId="19" fillId="0" borderId="2" xfId="0" applyFont="1" applyBorder="1" applyProtection="1"/>
    <xf numFmtId="0" fontId="19" fillId="0" borderId="0" xfId="0" applyFont="1" applyFill="1" applyBorder="1" applyProtection="1"/>
    <xf numFmtId="0" fontId="55" fillId="0" borderId="0" xfId="0" applyFont="1" applyFill="1" applyProtection="1"/>
    <xf numFmtId="0" fontId="32" fillId="0" borderId="0" xfId="0" applyFont="1" applyFill="1" applyAlignment="1" applyProtection="1">
      <alignment vertical="center" wrapText="1"/>
    </xf>
    <xf numFmtId="0" fontId="37" fillId="0" borderId="0" xfId="0" applyFont="1" applyFill="1" applyAlignment="1" applyProtection="1"/>
    <xf numFmtId="0" fontId="37" fillId="0" borderId="0" xfId="0" applyFont="1" applyFill="1" applyAlignment="1" applyProtection="1">
      <alignment horizontal="left"/>
    </xf>
    <xf numFmtId="3" fontId="30" fillId="8" borderId="4" xfId="0" applyNumberFormat="1" applyFont="1" applyFill="1" applyBorder="1" applyAlignment="1" applyProtection="1">
      <alignment horizontal="center"/>
    </xf>
    <xf numFmtId="3" fontId="30" fillId="8" borderId="4" xfId="3" quotePrefix="1" applyNumberFormat="1" applyFont="1" applyFill="1" applyBorder="1" applyProtection="1">
      <alignment horizontal="right"/>
    </xf>
    <xf numFmtId="3" fontId="30" fillId="0" borderId="0" xfId="0" applyNumberFormat="1" applyFont="1" applyProtection="1"/>
    <xf numFmtId="3" fontId="19" fillId="0" borderId="0" xfId="0" applyNumberFormat="1" applyFont="1" applyProtection="1"/>
    <xf numFmtId="3" fontId="30" fillId="0" borderId="0" xfId="0" applyNumberFormat="1" applyFont="1" applyAlignment="1" applyProtection="1"/>
    <xf numFmtId="3" fontId="30" fillId="0" borderId="0" xfId="0" applyNumberFormat="1" applyFont="1" applyFill="1" applyBorder="1" applyProtection="1"/>
    <xf numFmtId="3" fontId="30" fillId="0" borderId="4" xfId="0" applyNumberFormat="1" applyFont="1" applyBorder="1" applyAlignment="1" applyProtection="1">
      <alignment horizontal="center" wrapText="1"/>
    </xf>
    <xf numFmtId="3" fontId="30" fillId="0" borderId="0" xfId="0" applyNumberFormat="1" applyFont="1" applyBorder="1" applyProtection="1"/>
    <xf numFmtId="3" fontId="30" fillId="0" borderId="0" xfId="0" applyNumberFormat="1" applyFont="1" applyFill="1" applyProtection="1"/>
    <xf numFmtId="3" fontId="30" fillId="0" borderId="0" xfId="0" applyNumberFormat="1" applyFont="1" applyBorder="1" applyAlignment="1" applyProtection="1">
      <alignment horizontal="center" wrapText="1"/>
    </xf>
    <xf numFmtId="3" fontId="19" fillId="0" borderId="0" xfId="0" applyNumberFormat="1" applyFont="1" applyFill="1" applyProtection="1"/>
    <xf numFmtId="3" fontId="30" fillId="0" borderId="0" xfId="0" applyNumberFormat="1" applyFont="1" applyFill="1" applyBorder="1" applyAlignment="1" applyProtection="1">
      <alignment horizontal="center" wrapText="1"/>
    </xf>
    <xf numFmtId="3" fontId="30" fillId="0" borderId="0" xfId="0" applyNumberFormat="1" applyFont="1" applyBorder="1" applyAlignment="1" applyProtection="1">
      <alignment horizontal="center"/>
    </xf>
    <xf numFmtId="3" fontId="30" fillId="0" borderId="0" xfId="0" applyNumberFormat="1" applyFont="1" applyFill="1" applyBorder="1" applyAlignment="1" applyProtection="1">
      <alignment horizontal="center"/>
    </xf>
    <xf numFmtId="0" fontId="53" fillId="0" borderId="0" xfId="0" applyFont="1" applyBorder="1" applyAlignment="1" applyProtection="1">
      <alignment horizontal="left" vertical="center"/>
    </xf>
    <xf numFmtId="0" fontId="30" fillId="0" borderId="0" xfId="0" applyFont="1" applyBorder="1" applyAlignment="1" applyProtection="1">
      <alignment vertical="center"/>
    </xf>
    <xf numFmtId="0" fontId="30" fillId="8" borderId="31" xfId="11" applyFont="1" applyFill="1" applyBorder="1" applyProtection="1"/>
    <xf numFmtId="0" fontId="53" fillId="8" borderId="32" xfId="11" applyFont="1" applyFill="1" applyBorder="1" applyProtection="1"/>
    <xf numFmtId="0" fontId="32" fillId="6" borderId="38" xfId="11" applyFont="1" applyFill="1" applyBorder="1" applyAlignment="1" applyProtection="1">
      <alignment horizontal="center"/>
    </xf>
    <xf numFmtId="0" fontId="30" fillId="8" borderId="39" xfId="11" applyFont="1" applyFill="1" applyBorder="1" applyProtection="1"/>
    <xf numFmtId="0" fontId="32" fillId="8" borderId="7" xfId="11" applyFont="1" applyFill="1" applyBorder="1" applyProtection="1"/>
    <xf numFmtId="0" fontId="32" fillId="8" borderId="7" xfId="11" applyFont="1" applyFill="1" applyBorder="1" applyAlignment="1" applyProtection="1">
      <alignment horizontal="center"/>
    </xf>
    <xf numFmtId="16" fontId="32" fillId="8" borderId="7" xfId="11" applyNumberFormat="1" applyFont="1" applyFill="1" applyBorder="1" applyAlignment="1" applyProtection="1">
      <alignment horizontal="center"/>
    </xf>
    <xf numFmtId="0" fontId="32" fillId="8" borderId="40" xfId="11" applyFont="1" applyFill="1" applyBorder="1" applyAlignment="1" applyProtection="1">
      <alignment horizontal="center"/>
    </xf>
    <xf numFmtId="0" fontId="32" fillId="8" borderId="3" xfId="11" applyFont="1" applyFill="1" applyBorder="1" applyAlignment="1" applyProtection="1">
      <alignment horizontal="center"/>
    </xf>
    <xf numFmtId="0" fontId="32" fillId="8" borderId="4" xfId="11" applyFont="1" applyFill="1" applyBorder="1" applyAlignment="1" applyProtection="1">
      <alignment horizontal="center"/>
    </xf>
    <xf numFmtId="0" fontId="32" fillId="8" borderId="24" xfId="11" applyFont="1" applyFill="1" applyBorder="1" applyAlignment="1" applyProtection="1">
      <alignment horizontal="center"/>
    </xf>
    <xf numFmtId="0" fontId="32" fillId="8" borderId="4" xfId="11" applyFont="1" applyFill="1" applyBorder="1" applyProtection="1"/>
    <xf numFmtId="0" fontId="32" fillId="8" borderId="24" xfId="11" applyFont="1" applyFill="1" applyBorder="1" applyProtection="1"/>
    <xf numFmtId="0" fontId="32" fillId="6" borderId="41" xfId="11" applyFont="1" applyFill="1" applyBorder="1" applyAlignment="1" applyProtection="1">
      <alignment horizontal="center"/>
    </xf>
    <xf numFmtId="0" fontId="30" fillId="0" borderId="39" xfId="11" applyFont="1" applyBorder="1" applyProtection="1"/>
    <xf numFmtId="0" fontId="32" fillId="0" borderId="12" xfId="11" applyFont="1" applyBorder="1" applyProtection="1"/>
    <xf numFmtId="0" fontId="30" fillId="7" borderId="7" xfId="11" applyFont="1" applyFill="1" applyBorder="1" applyProtection="1"/>
    <xf numFmtId="0" fontId="30" fillId="7" borderId="24" xfId="11" applyFont="1" applyFill="1" applyBorder="1" applyProtection="1"/>
    <xf numFmtId="0" fontId="30" fillId="7" borderId="15" xfId="11" applyFont="1" applyFill="1" applyBorder="1" applyProtection="1"/>
    <xf numFmtId="0" fontId="30" fillId="7" borderId="40" xfId="11" applyFont="1" applyFill="1" applyBorder="1" applyProtection="1"/>
    <xf numFmtId="0" fontId="30" fillId="7" borderId="41" xfId="11" applyFont="1" applyFill="1" applyBorder="1" applyProtection="1"/>
    <xf numFmtId="0" fontId="30" fillId="0" borderId="12" xfId="11" applyFont="1" applyBorder="1" applyProtection="1"/>
    <xf numFmtId="0" fontId="30" fillId="0" borderId="21" xfId="11" applyFont="1" applyBorder="1" applyProtection="1"/>
    <xf numFmtId="0" fontId="19" fillId="0" borderId="23" xfId="11" applyFont="1" applyBorder="1" applyAlignment="1" applyProtection="1">
      <alignment horizontal="left"/>
    </xf>
    <xf numFmtId="0" fontId="19" fillId="0" borderId="4" xfId="11" applyFont="1" applyBorder="1" applyProtection="1"/>
    <xf numFmtId="0" fontId="30" fillId="0" borderId="42" xfId="11" applyFont="1" applyBorder="1" applyProtection="1"/>
    <xf numFmtId="0" fontId="30" fillId="0" borderId="10" xfId="11" applyFont="1" applyBorder="1" applyProtection="1"/>
    <xf numFmtId="0" fontId="30" fillId="0" borderId="43" xfId="11" applyFont="1" applyBorder="1" applyProtection="1"/>
    <xf numFmtId="0" fontId="30" fillId="0" borderId="44" xfId="11" applyFont="1" applyBorder="1" applyProtection="1"/>
    <xf numFmtId="0" fontId="30" fillId="0" borderId="7" xfId="11" applyFont="1" applyFill="1" applyBorder="1" applyProtection="1"/>
    <xf numFmtId="0" fontId="19" fillId="0" borderId="21" xfId="11" applyFont="1" applyBorder="1" applyAlignment="1" applyProtection="1">
      <alignment horizontal="left"/>
    </xf>
    <xf numFmtId="0" fontId="19" fillId="0" borderId="12" xfId="11" applyFont="1" applyBorder="1" applyProtection="1"/>
    <xf numFmtId="0" fontId="30" fillId="0" borderId="23" xfId="11" applyFont="1" applyBorder="1" applyProtection="1"/>
    <xf numFmtId="0" fontId="32" fillId="0" borderId="26" xfId="11" applyFont="1" applyBorder="1" applyProtection="1"/>
    <xf numFmtId="0" fontId="30" fillId="7" borderId="46" xfId="11" applyFont="1" applyFill="1" applyBorder="1" applyProtection="1"/>
    <xf numFmtId="0" fontId="30" fillId="7" borderId="36" xfId="11" applyFont="1" applyFill="1" applyBorder="1" applyProtection="1"/>
    <xf numFmtId="0" fontId="30" fillId="7" borderId="35" xfId="11" applyFont="1" applyFill="1" applyBorder="1" applyProtection="1"/>
    <xf numFmtId="0" fontId="30" fillId="7" borderId="38" xfId="11" applyFont="1" applyFill="1" applyBorder="1" applyProtection="1"/>
    <xf numFmtId="0" fontId="30" fillId="0" borderId="12" xfId="11" applyFont="1" applyFill="1" applyBorder="1" applyProtection="1"/>
    <xf numFmtId="0" fontId="30" fillId="7" borderId="1" xfId="11" applyFont="1" applyFill="1" applyBorder="1" applyProtection="1"/>
    <xf numFmtId="0" fontId="30" fillId="7" borderId="2" xfId="11" applyFont="1" applyFill="1" applyBorder="1" applyProtection="1"/>
    <xf numFmtId="0" fontId="30" fillId="7" borderId="3" xfId="11" applyFont="1" applyFill="1" applyBorder="1" applyProtection="1"/>
    <xf numFmtId="0" fontId="30" fillId="7" borderId="22" xfId="11" applyFont="1" applyFill="1" applyBorder="1" applyProtection="1"/>
    <xf numFmtId="0" fontId="30" fillId="7" borderId="29" xfId="11" applyFont="1" applyFill="1" applyBorder="1" applyProtection="1"/>
    <xf numFmtId="0" fontId="30" fillId="7" borderId="30" xfId="11" applyFont="1" applyFill="1" applyBorder="1" applyProtection="1"/>
    <xf numFmtId="0" fontId="30" fillId="7" borderId="45" xfId="11" applyFont="1" applyFill="1" applyBorder="1" applyProtection="1"/>
    <xf numFmtId="0" fontId="30" fillId="7" borderId="5" xfId="11" applyFont="1" applyFill="1" applyBorder="1" applyProtection="1"/>
    <xf numFmtId="0" fontId="30" fillId="7" borderId="8" xfId="11" applyFont="1" applyFill="1" applyBorder="1" applyProtection="1"/>
    <xf numFmtId="0" fontId="19" fillId="0" borderId="21" xfId="11" applyFont="1" applyBorder="1" applyProtection="1"/>
    <xf numFmtId="0" fontId="30" fillId="7" borderId="6" xfId="11" applyFont="1" applyFill="1" applyBorder="1" applyProtection="1"/>
    <xf numFmtId="0" fontId="30" fillId="7" borderId="0" xfId="11" applyFont="1" applyFill="1" applyBorder="1" applyProtection="1"/>
    <xf numFmtId="0" fontId="30" fillId="7" borderId="9" xfId="11" applyFont="1" applyFill="1" applyBorder="1" applyProtection="1"/>
    <xf numFmtId="0" fontId="32" fillId="0" borderId="18" xfId="11" applyFont="1" applyFill="1" applyBorder="1" applyProtection="1"/>
    <xf numFmtId="174" fontId="30" fillId="0" borderId="43" xfId="11" applyNumberFormat="1" applyFont="1" applyBorder="1" applyProtection="1"/>
    <xf numFmtId="0" fontId="32" fillId="0" borderId="18" xfId="11" applyFont="1" applyBorder="1" applyAlignment="1" applyProtection="1"/>
    <xf numFmtId="174" fontId="30" fillId="0" borderId="17" xfId="11" applyNumberFormat="1" applyFont="1" applyBorder="1" applyProtection="1"/>
    <xf numFmtId="0" fontId="32" fillId="0" borderId="18" xfId="11" applyFont="1" applyBorder="1" applyProtection="1"/>
    <xf numFmtId="0" fontId="30" fillId="0" borderId="18" xfId="11" applyFont="1" applyBorder="1" applyProtection="1"/>
    <xf numFmtId="0" fontId="32" fillId="0" borderId="0" xfId="11" applyFont="1" applyProtection="1"/>
    <xf numFmtId="0" fontId="30" fillId="0" borderId="0" xfId="11" applyFont="1" applyAlignment="1" applyProtection="1">
      <alignment horizontal="left" indent="1"/>
    </xf>
    <xf numFmtId="0" fontId="32" fillId="8" borderId="38" xfId="11" applyFont="1" applyFill="1" applyBorder="1" applyAlignment="1" applyProtection="1">
      <alignment horizontal="center"/>
    </xf>
    <xf numFmtId="0" fontId="32" fillId="8" borderId="41" xfId="11" applyFont="1" applyFill="1" applyBorder="1" applyAlignment="1" applyProtection="1">
      <alignment horizontal="center"/>
    </xf>
    <xf numFmtId="10" fontId="19" fillId="8" borderId="4" xfId="11" applyNumberFormat="1" applyFont="1" applyFill="1" applyBorder="1" applyProtection="1"/>
    <xf numFmtId="10" fontId="19" fillId="8" borderId="24" xfId="11" applyNumberFormat="1" applyFont="1" applyFill="1" applyBorder="1" applyProtection="1"/>
    <xf numFmtId="10" fontId="19" fillId="8" borderId="3" xfId="11" applyNumberFormat="1" applyFont="1" applyFill="1" applyBorder="1" applyProtection="1"/>
    <xf numFmtId="0" fontId="30" fillId="8" borderId="4" xfId="11" applyFont="1" applyFill="1" applyBorder="1" applyProtection="1"/>
    <xf numFmtId="0" fontId="30" fillId="8" borderId="24" xfId="11" applyFont="1" applyFill="1" applyBorder="1" applyProtection="1"/>
    <xf numFmtId="0" fontId="30" fillId="8" borderId="3" xfId="11" applyFont="1" applyFill="1" applyBorder="1" applyProtection="1"/>
    <xf numFmtId="0" fontId="30" fillId="8" borderId="44" xfId="11" applyFont="1" applyFill="1" applyBorder="1" applyProtection="1"/>
    <xf numFmtId="0" fontId="30" fillId="8" borderId="7" xfId="11" applyFont="1" applyFill="1" applyBorder="1" applyProtection="1"/>
    <xf numFmtId="0" fontId="30" fillId="8" borderId="40" xfId="11" applyFont="1" applyFill="1" applyBorder="1" applyProtection="1"/>
    <xf numFmtId="0" fontId="30" fillId="8" borderId="15" xfId="11" applyFont="1" applyFill="1" applyBorder="1" applyProtection="1"/>
    <xf numFmtId="9" fontId="19" fillId="8" borderId="12" xfId="11" applyNumberFormat="1" applyFont="1" applyFill="1" applyBorder="1" applyProtection="1"/>
    <xf numFmtId="9" fontId="19" fillId="8" borderId="24" xfId="11" applyNumberFormat="1" applyFont="1" applyFill="1" applyBorder="1" applyProtection="1"/>
    <xf numFmtId="9" fontId="19" fillId="8" borderId="9" xfId="11" applyNumberFormat="1" applyFont="1" applyFill="1" applyBorder="1" applyProtection="1"/>
    <xf numFmtId="2" fontId="30" fillId="8" borderId="26" xfId="11" applyNumberFormat="1" applyFont="1" applyFill="1" applyBorder="1" applyProtection="1"/>
    <xf numFmtId="2" fontId="30" fillId="8" borderId="27" xfId="11" applyNumberFormat="1" applyFont="1" applyFill="1" applyBorder="1" applyProtection="1"/>
    <xf numFmtId="2" fontId="30" fillId="8" borderId="45" xfId="11" applyNumberFormat="1" applyFont="1" applyFill="1" applyBorder="1" applyProtection="1"/>
    <xf numFmtId="0" fontId="30" fillId="8" borderId="28" xfId="11" applyFont="1" applyFill="1" applyBorder="1" applyProtection="1"/>
    <xf numFmtId="0" fontId="30" fillId="8" borderId="37" xfId="11" applyFont="1" applyFill="1" applyBorder="1" applyProtection="1"/>
    <xf numFmtId="0" fontId="30" fillId="8" borderId="47" xfId="11" applyFont="1" applyFill="1" applyBorder="1" applyProtection="1"/>
    <xf numFmtId="9" fontId="19" fillId="8" borderId="47" xfId="11" applyNumberFormat="1" applyFont="1" applyFill="1" applyBorder="1" applyProtection="1"/>
    <xf numFmtId="2" fontId="30" fillId="8" borderId="48" xfId="11" applyNumberFormat="1" applyFont="1" applyFill="1" applyBorder="1" applyProtection="1"/>
    <xf numFmtId="0" fontId="30" fillId="8" borderId="48" xfId="11" applyFont="1" applyFill="1" applyBorder="1" applyProtection="1"/>
    <xf numFmtId="0" fontId="30" fillId="8" borderId="49" xfId="11" applyFont="1" applyFill="1" applyBorder="1" applyProtection="1"/>
    <xf numFmtId="9" fontId="19" fillId="8" borderId="39" xfId="11" applyNumberFormat="1" applyFont="1" applyFill="1" applyBorder="1" applyProtection="1"/>
    <xf numFmtId="0" fontId="30" fillId="8" borderId="25" xfId="11" applyFont="1" applyFill="1" applyBorder="1" applyProtection="1"/>
    <xf numFmtId="0" fontId="30" fillId="8" borderId="50" xfId="11" applyFont="1" applyFill="1" applyBorder="1" applyProtection="1"/>
    <xf numFmtId="9" fontId="19" fillId="8" borderId="51" xfId="11" applyNumberFormat="1" applyFont="1" applyFill="1" applyBorder="1" applyProtection="1"/>
    <xf numFmtId="0" fontId="30" fillId="8" borderId="20" xfId="11" applyFont="1" applyFill="1" applyBorder="1" applyProtection="1"/>
    <xf numFmtId="0" fontId="30" fillId="8" borderId="53" xfId="11" applyFont="1" applyFill="1" applyBorder="1" applyProtection="1"/>
    <xf numFmtId="0" fontId="30" fillId="8" borderId="55" xfId="11" applyFont="1" applyFill="1" applyBorder="1" applyProtection="1"/>
    <xf numFmtId="0" fontId="30" fillId="8" borderId="21" xfId="11" applyFont="1" applyFill="1" applyBorder="1" applyProtection="1"/>
    <xf numFmtId="0" fontId="30" fillId="7" borderId="66" xfId="11" applyFont="1" applyFill="1" applyBorder="1" applyProtection="1"/>
    <xf numFmtId="0" fontId="30" fillId="7" borderId="69" xfId="11" applyFont="1" applyFill="1" applyBorder="1" applyProtection="1"/>
    <xf numFmtId="0" fontId="30" fillId="7" borderId="51" xfId="11" applyFont="1" applyFill="1" applyBorder="1" applyProtection="1"/>
    <xf numFmtId="0" fontId="30" fillId="7" borderId="50" xfId="11" applyFont="1" applyFill="1" applyBorder="1" applyProtection="1"/>
    <xf numFmtId="0" fontId="37" fillId="0" borderId="0" xfId="6" applyFont="1" applyFill="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0" xfId="0" applyFont="1" applyAlignment="1" applyProtection="1">
      <alignment vertical="center" wrapText="1"/>
    </xf>
    <xf numFmtId="0" fontId="30" fillId="8" borderId="33" xfId="11" applyFont="1" applyFill="1" applyBorder="1" applyProtection="1"/>
    <xf numFmtId="0" fontId="30" fillId="8" borderId="64" xfId="11" applyFont="1" applyFill="1" applyBorder="1" applyProtection="1"/>
    <xf numFmtId="0" fontId="30" fillId="8" borderId="26" xfId="11" applyFont="1" applyFill="1" applyBorder="1" applyProtection="1"/>
    <xf numFmtId="3" fontId="30" fillId="0" borderId="4" xfId="11" applyNumberFormat="1" applyFont="1" applyFill="1" applyBorder="1" applyProtection="1">
      <protection locked="0"/>
    </xf>
    <xf numFmtId="3" fontId="30" fillId="0" borderId="12" xfId="11" applyNumberFormat="1" applyFont="1" applyFill="1" applyBorder="1" applyProtection="1">
      <protection locked="0"/>
    </xf>
    <xf numFmtId="0" fontId="30" fillId="8" borderId="65" xfId="11" applyFont="1" applyFill="1" applyBorder="1" applyProtection="1"/>
    <xf numFmtId="9" fontId="19" fillId="8" borderId="65" xfId="11" applyNumberFormat="1" applyFont="1" applyFill="1" applyBorder="1" applyProtection="1"/>
    <xf numFmtId="0" fontId="30" fillId="8" borderId="18" xfId="11" applyFont="1" applyFill="1" applyBorder="1" applyProtection="1"/>
    <xf numFmtId="0" fontId="57" fillId="0" borderId="12" xfId="11" applyFont="1" applyFill="1" applyBorder="1" applyProtection="1"/>
    <xf numFmtId="2" fontId="19" fillId="8" borderId="24" xfId="11" applyNumberFormat="1" applyFont="1" applyFill="1" applyBorder="1" applyProtection="1"/>
    <xf numFmtId="0" fontId="19" fillId="0" borderId="0" xfId="0" quotePrefix="1" applyFont="1" applyProtection="1"/>
    <xf numFmtId="0" fontId="0" fillId="0" borderId="65" xfId="0" applyFont="1" applyFill="1" applyBorder="1" applyAlignment="1">
      <alignment horizontal="center" wrapText="1"/>
    </xf>
    <xf numFmtId="0" fontId="22" fillId="0" borderId="65" xfId="0" applyFont="1" applyBorder="1" applyAlignment="1">
      <alignment horizontal="center" wrapText="1"/>
    </xf>
    <xf numFmtId="0" fontId="0" fillId="0" borderId="0" xfId="0" applyFont="1" applyAlignment="1">
      <alignment horizontal="center" wrapText="1"/>
    </xf>
    <xf numFmtId="0" fontId="0" fillId="0" borderId="65" xfId="0" applyFont="1" applyBorder="1" applyAlignment="1">
      <alignment wrapText="1"/>
    </xf>
    <xf numFmtId="0" fontId="18" fillId="0" borderId="65" xfId="0" applyFont="1" applyFill="1" applyBorder="1" applyAlignment="1">
      <alignment wrapText="1"/>
    </xf>
    <xf numFmtId="0" fontId="18" fillId="0" borderId="65" xfId="0" quotePrefix="1" applyFont="1" applyFill="1" applyBorder="1" applyAlignment="1">
      <alignment wrapText="1"/>
    </xf>
    <xf numFmtId="2" fontId="0" fillId="0" borderId="65" xfId="0" applyNumberFormat="1" applyFont="1" applyFill="1" applyBorder="1" applyAlignment="1">
      <alignment wrapText="1"/>
    </xf>
    <xf numFmtId="0" fontId="19" fillId="0" borderId="0" xfId="0" applyFont="1" applyProtection="1"/>
    <xf numFmtId="3" fontId="30" fillId="8" borderId="4" xfId="3" quotePrefix="1" applyNumberFormat="1" applyFont="1" applyFill="1" applyBorder="1" applyProtection="1">
      <alignment horizontal="right"/>
    </xf>
    <xf numFmtId="3" fontId="30" fillId="0" borderId="4" xfId="3" quotePrefix="1" applyNumberFormat="1" applyFont="1" applyBorder="1" applyProtection="1">
      <alignment horizontal="right"/>
      <protection locked="0"/>
    </xf>
    <xf numFmtId="38" fontId="32" fillId="3" borderId="0" xfId="9" applyNumberFormat="1" applyFont="1" applyFill="1" applyBorder="1" applyAlignment="1" applyProtection="1"/>
    <xf numFmtId="0" fontId="19" fillId="3" borderId="0" xfId="0" applyFont="1" applyFill="1" applyAlignment="1" applyProtection="1">
      <alignment horizontal="left" wrapText="1"/>
    </xf>
    <xf numFmtId="0" fontId="19" fillId="3" borderId="0" xfId="0" applyFont="1" applyFill="1" applyBorder="1" applyAlignment="1" applyProtection="1">
      <alignment horizontal="left" wrapText="1"/>
    </xf>
    <xf numFmtId="173" fontId="32" fillId="3" borderId="10" xfId="10" applyFont="1" applyFill="1" applyBorder="1" applyAlignment="1" applyProtection="1">
      <alignment horizontal="center" vertical="center"/>
    </xf>
    <xf numFmtId="38" fontId="30" fillId="3" borderId="0" xfId="9" applyNumberFormat="1" applyFont="1" applyFill="1" applyBorder="1" applyAlignment="1" applyProtection="1"/>
    <xf numFmtId="38" fontId="39" fillId="3" borderId="0" xfId="9" applyNumberFormat="1" applyFont="1" applyFill="1" applyBorder="1" applyAlignment="1" applyProtection="1"/>
    <xf numFmtId="0" fontId="19" fillId="0" borderId="0" xfId="0" applyFont="1" applyProtection="1"/>
    <xf numFmtId="0" fontId="19" fillId="0" borderId="0" xfId="0" applyFont="1" applyAlignment="1" applyProtection="1">
      <alignment vertical="center" wrapText="1"/>
    </xf>
    <xf numFmtId="0" fontId="0" fillId="0" borderId="0" xfId="0" applyFont="1" applyFill="1" applyAlignment="1">
      <alignment horizontal="center"/>
    </xf>
    <xf numFmtId="0" fontId="61" fillId="0" borderId="67" xfId="0" applyFont="1" applyBorder="1" applyAlignment="1">
      <alignment horizontal="center" vertical="center" wrapText="1"/>
    </xf>
    <xf numFmtId="0" fontId="61" fillId="0" borderId="67" xfId="0" applyFont="1" applyBorder="1" applyAlignment="1">
      <alignment horizontal="center" vertical="center"/>
    </xf>
    <xf numFmtId="0" fontId="61" fillId="0" borderId="65" xfId="0" applyFont="1" applyBorder="1" applyAlignment="1">
      <alignment horizontal="center" vertical="center" wrapText="1"/>
    </xf>
    <xf numFmtId="0" fontId="61" fillId="0" borderId="65" xfId="0" applyFont="1" applyFill="1" applyBorder="1" applyAlignment="1">
      <alignment vertical="center" wrapText="1"/>
    </xf>
    <xf numFmtId="0" fontId="61" fillId="0" borderId="65" xfId="0" applyFont="1" applyBorder="1" applyAlignment="1">
      <alignment horizontal="center" vertical="center"/>
    </xf>
    <xf numFmtId="0" fontId="0" fillId="0" borderId="67" xfId="0" applyFont="1" applyFill="1" applyBorder="1" applyAlignment="1">
      <alignment wrapText="1"/>
    </xf>
    <xf numFmtId="0" fontId="0" fillId="0" borderId="67" xfId="0" applyFont="1" applyFill="1" applyBorder="1"/>
    <xf numFmtId="0" fontId="0" fillId="0" borderId="65" xfId="0" applyFont="1" applyBorder="1" applyAlignment="1">
      <alignment horizontal="center"/>
    </xf>
    <xf numFmtId="0" fontId="0" fillId="0" borderId="67" xfId="0" applyFont="1" applyBorder="1" applyAlignment="1">
      <alignment wrapText="1"/>
    </xf>
    <xf numFmtId="0" fontId="0" fillId="0" borderId="67" xfId="0" applyFont="1" applyBorder="1"/>
    <xf numFmtId="0" fontId="0" fillId="0" borderId="65" xfId="0" applyFont="1" applyFill="1" applyBorder="1" applyAlignment="1">
      <alignment horizontal="center"/>
    </xf>
    <xf numFmtId="0" fontId="0" fillId="0" borderId="0" xfId="0" applyFont="1" applyFill="1"/>
    <xf numFmtId="0" fontId="18" fillId="0" borderId="65" xfId="0" applyFont="1" applyBorder="1" applyAlignment="1">
      <alignment wrapText="1"/>
    </xf>
    <xf numFmtId="0" fontId="18" fillId="0" borderId="67" xfId="0" applyFont="1" applyFill="1" applyBorder="1" applyAlignment="1">
      <alignment wrapText="1"/>
    </xf>
    <xf numFmtId="0" fontId="18" fillId="0" borderId="67" xfId="0" applyFont="1" applyFill="1" applyBorder="1"/>
    <xf numFmtId="0" fontId="0" fillId="0" borderId="0" xfId="0" applyFont="1" applyFill="1" applyBorder="1"/>
    <xf numFmtId="0" fontId="18" fillId="0" borderId="67" xfId="0" applyFont="1" applyBorder="1" applyAlignment="1">
      <alignment wrapText="1"/>
    </xf>
    <xf numFmtId="0" fontId="18" fillId="0" borderId="67" xfId="0" applyFont="1" applyBorder="1"/>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horizontal="center"/>
    </xf>
    <xf numFmtId="0" fontId="63" fillId="0" borderId="0" xfId="0" applyFont="1" applyProtection="1"/>
    <xf numFmtId="0" fontId="8" fillId="0" borderId="0" xfId="0" applyFont="1" applyProtection="1"/>
    <xf numFmtId="0" fontId="64" fillId="0" borderId="0" xfId="0" applyFont="1" applyProtection="1"/>
    <xf numFmtId="165" fontId="49" fillId="0" borderId="0" xfId="0" applyNumberFormat="1" applyFont="1" applyProtection="1"/>
    <xf numFmtId="0" fontId="65" fillId="0" borderId="0" xfId="0" applyFont="1" applyProtection="1"/>
    <xf numFmtId="0" fontId="49" fillId="0" borderId="0" xfId="0" applyFont="1" applyProtection="1"/>
    <xf numFmtId="0" fontId="49" fillId="0" borderId="0" xfId="0" applyFont="1" applyBorder="1" applyProtection="1"/>
    <xf numFmtId="0" fontId="66" fillId="0" borderId="0" xfId="2" applyFont="1" applyFill="1" applyBorder="1" applyAlignment="1" applyProtection="1">
      <alignment horizontal="left"/>
    </xf>
    <xf numFmtId="0" fontId="49" fillId="0" borderId="2" xfId="0" applyFont="1" applyFill="1" applyBorder="1" applyAlignment="1" applyProtection="1">
      <alignment horizontal="center"/>
    </xf>
    <xf numFmtId="0" fontId="49" fillId="0" borderId="4" xfId="0" applyFont="1" applyBorder="1" applyAlignment="1" applyProtection="1">
      <alignment horizontal="center" wrapText="1"/>
    </xf>
    <xf numFmtId="0" fontId="64" fillId="0" borderId="0" xfId="0" applyFont="1" applyBorder="1" applyAlignment="1" applyProtection="1">
      <alignment horizontal="center" wrapText="1"/>
    </xf>
    <xf numFmtId="0" fontId="49" fillId="0" borderId="0" xfId="0" applyFont="1" applyAlignment="1" applyProtection="1">
      <alignment horizontal="center" wrapText="1"/>
    </xf>
    <xf numFmtId="0" fontId="49" fillId="0" borderId="0" xfId="0" applyFont="1" applyBorder="1" applyAlignment="1" applyProtection="1">
      <alignment horizontal="center" wrapText="1"/>
    </xf>
    <xf numFmtId="0" fontId="64" fillId="0" borderId="0" xfId="0" applyFont="1" applyAlignment="1" applyProtection="1">
      <alignment horizontal="center" wrapText="1"/>
    </xf>
    <xf numFmtId="0" fontId="49" fillId="0" borderId="0" xfId="0" applyFont="1" applyAlignment="1" applyProtection="1">
      <alignment horizontal="left" indent="1"/>
    </xf>
    <xf numFmtId="37" fontId="67" fillId="8" borderId="65" xfId="3" quotePrefix="1" applyNumberFormat="1" applyFont="1" applyFill="1" applyBorder="1" applyProtection="1">
      <alignment horizontal="right"/>
    </xf>
    <xf numFmtId="0" fontId="49" fillId="0" borderId="6" xfId="0" applyFont="1" applyBorder="1" applyProtection="1"/>
    <xf numFmtId="0" fontId="49" fillId="0" borderId="6" xfId="0" applyFont="1" applyBorder="1" applyAlignment="1" applyProtection="1">
      <alignment wrapText="1"/>
    </xf>
    <xf numFmtId="0" fontId="49" fillId="0" borderId="0" xfId="0" applyFont="1" applyFill="1" applyAlignment="1" applyProtection="1">
      <alignment horizontal="left" indent="1"/>
    </xf>
    <xf numFmtId="0" fontId="49" fillId="0" borderId="0" xfId="0" applyFont="1" applyFill="1" applyProtection="1"/>
    <xf numFmtId="0" fontId="49" fillId="0" borderId="0" xfId="0" applyFont="1" applyAlignment="1" applyProtection="1">
      <alignment wrapText="1"/>
    </xf>
    <xf numFmtId="37" fontId="49" fillId="0" borderId="11" xfId="0" applyNumberFormat="1" applyFont="1" applyBorder="1" applyProtection="1"/>
    <xf numFmtId="0" fontId="49" fillId="0" borderId="11" xfId="0" applyFont="1" applyBorder="1" applyProtection="1"/>
    <xf numFmtId="0" fontId="49" fillId="0" borderId="0" xfId="0" applyFont="1" applyAlignment="1" applyProtection="1">
      <alignment horizontal="left"/>
    </xf>
    <xf numFmtId="0" fontId="49" fillId="0" borderId="8" xfId="0" applyFont="1" applyBorder="1" applyProtection="1"/>
    <xf numFmtId="3" fontId="49" fillId="0" borderId="4" xfId="3" quotePrefix="1" applyNumberFormat="1" applyFont="1" applyBorder="1" applyProtection="1">
      <alignment horizontal="right"/>
      <protection locked="0"/>
    </xf>
    <xf numFmtId="37" fontId="49" fillId="8" borderId="61" xfId="3" quotePrefix="1" applyNumberFormat="1" applyFont="1" applyFill="1" applyBorder="1" applyProtection="1">
      <alignment horizontal="right"/>
    </xf>
    <xf numFmtId="37" fontId="49" fillId="8" borderId="4" xfId="3" quotePrefix="1" applyNumberFormat="1" applyFont="1" applyFill="1" applyBorder="1" applyProtection="1">
      <alignment horizontal="right"/>
    </xf>
    <xf numFmtId="0" fontId="49" fillId="0" borderId="0" xfId="0" applyFont="1" applyFill="1" applyBorder="1" applyProtection="1"/>
    <xf numFmtId="0" fontId="49" fillId="0" borderId="11" xfId="0" applyFont="1" applyFill="1" applyBorder="1" applyProtection="1"/>
    <xf numFmtId="0" fontId="49" fillId="2" borderId="4" xfId="0" applyFont="1" applyFill="1" applyBorder="1" applyProtection="1"/>
    <xf numFmtId="171" fontId="49" fillId="2" borderId="4" xfId="0" applyNumberFormat="1" applyFont="1" applyFill="1" applyBorder="1" applyAlignment="1" applyProtection="1">
      <alignment horizontal="center"/>
    </xf>
    <xf numFmtId="166" fontId="49" fillId="0" borderId="0" xfId="0" applyNumberFormat="1" applyFont="1" applyBorder="1" applyAlignment="1" applyProtection="1">
      <alignment horizontal="center"/>
    </xf>
    <xf numFmtId="166" fontId="49" fillId="0" borderId="0" xfId="0" applyNumberFormat="1" applyFont="1" applyFill="1" applyBorder="1" applyAlignment="1" applyProtection="1">
      <alignment horizontal="center"/>
    </xf>
    <xf numFmtId="0" fontId="49" fillId="0" borderId="0" xfId="0" quotePrefix="1" applyFont="1" applyFill="1" applyAlignment="1" applyProtection="1">
      <alignment horizontal="left" indent="1"/>
    </xf>
    <xf numFmtId="171" fontId="49" fillId="0" borderId="2" xfId="0" applyNumberFormat="1" applyFont="1" applyBorder="1" applyAlignment="1" applyProtection="1">
      <alignment horizontal="center"/>
    </xf>
    <xf numFmtId="0" fontId="49" fillId="0" borderId="0" xfId="0" quotePrefix="1" applyFont="1" applyFill="1" applyAlignment="1" applyProtection="1">
      <alignment horizontal="left" indent="2"/>
    </xf>
    <xf numFmtId="171" fontId="49" fillId="0" borderId="0" xfId="0" applyNumberFormat="1" applyFont="1" applyBorder="1" applyAlignment="1" applyProtection="1">
      <alignment horizontal="center"/>
    </xf>
    <xf numFmtId="37" fontId="49" fillId="8" borderId="65" xfId="3" quotePrefix="1" applyNumberFormat="1" applyFont="1" applyFill="1" applyBorder="1" applyProtection="1">
      <alignment horizontal="right"/>
    </xf>
    <xf numFmtId="0" fontId="49" fillId="0" borderId="0" xfId="0" quotePrefix="1" applyFont="1" applyProtection="1"/>
    <xf numFmtId="0" fontId="58" fillId="12" borderId="4" xfId="2" applyFont="1" applyFill="1" applyBorder="1" applyAlignment="1" applyProtection="1">
      <alignment horizontal="center"/>
    </xf>
    <xf numFmtId="0" fontId="49" fillId="0" borderId="4" xfId="0" applyFont="1" applyFill="1" applyBorder="1" applyAlignment="1" applyProtection="1">
      <alignment horizontal="center"/>
    </xf>
    <xf numFmtId="0" fontId="49" fillId="0" borderId="0" xfId="0" applyFont="1" applyAlignment="1" applyProtection="1">
      <alignment horizontal="center"/>
    </xf>
    <xf numFmtId="0" fontId="49" fillId="0" borderId="0" xfId="0" applyFont="1" applyFill="1" applyAlignment="1" applyProtection="1">
      <alignment horizontal="left" wrapText="1" indent="2"/>
    </xf>
    <xf numFmtId="37" fontId="49" fillId="0" borderId="4" xfId="3" quotePrefix="1" applyNumberFormat="1" applyFont="1" applyBorder="1" applyProtection="1">
      <alignment horizontal="right"/>
      <protection locked="0"/>
    </xf>
    <xf numFmtId="0" fontId="49" fillId="0" borderId="0" xfId="0" applyFont="1" applyAlignment="1" applyProtection="1">
      <alignment horizontal="left" indent="2"/>
    </xf>
    <xf numFmtId="0" fontId="49" fillId="0" borderId="0" xfId="0" applyFont="1" applyFill="1" applyAlignment="1" applyProtection="1">
      <alignment horizontal="left" indent="2"/>
    </xf>
    <xf numFmtId="0" fontId="49" fillId="0" borderId="0" xfId="0" applyFont="1" applyAlignment="1" applyProtection="1">
      <alignment horizontal="left" wrapText="1" indent="2"/>
    </xf>
    <xf numFmtId="37" fontId="49" fillId="0" borderId="65" xfId="3" quotePrefix="1" applyNumberFormat="1" applyFont="1" applyBorder="1" applyProtection="1">
      <alignment horizontal="right"/>
      <protection locked="0"/>
    </xf>
    <xf numFmtId="37" fontId="49" fillId="0" borderId="0" xfId="3" quotePrefix="1" applyNumberFormat="1" applyFont="1" applyBorder="1" applyProtection="1">
      <alignment horizontal="right"/>
    </xf>
    <xf numFmtId="0" fontId="63" fillId="0" borderId="0" xfId="0" applyFont="1" applyBorder="1" applyAlignment="1" applyProtection="1">
      <alignment horizontal="left" vertical="center"/>
    </xf>
    <xf numFmtId="0" fontId="49" fillId="0" borderId="8" xfId="0" applyFont="1" applyBorder="1" applyAlignment="1" applyProtection="1">
      <alignment horizontal="center"/>
    </xf>
    <xf numFmtId="0" fontId="49" fillId="0" borderId="0" xfId="0" applyFont="1" applyAlignment="1" applyProtection="1">
      <alignment horizontal="right"/>
    </xf>
    <xf numFmtId="0" fontId="49" fillId="0" borderId="0" xfId="0" applyFont="1" applyBorder="1" applyAlignment="1" applyProtection="1">
      <alignment horizontal="left" indent="1"/>
    </xf>
    <xf numFmtId="169" fontId="49" fillId="0" borderId="4" xfId="4" applyNumberFormat="1" applyFont="1" applyBorder="1" applyProtection="1"/>
    <xf numFmtId="169" fontId="49" fillId="0" borderId="0" xfId="4" applyNumberFormat="1" applyFont="1" applyProtection="1"/>
    <xf numFmtId="0" fontId="49" fillId="0" borderId="0" xfId="0" applyFont="1" applyBorder="1" applyAlignment="1" applyProtection="1">
      <alignment horizontal="left" indent="2"/>
    </xf>
    <xf numFmtId="169" fontId="49" fillId="0" borderId="0" xfId="4" applyNumberFormat="1" applyFont="1" applyBorder="1" applyProtection="1"/>
    <xf numFmtId="3" fontId="63" fillId="0" borderId="0" xfId="0" applyNumberFormat="1" applyFont="1" applyBorder="1" applyAlignment="1" applyProtection="1">
      <alignment horizontal="left" vertical="center"/>
    </xf>
    <xf numFmtId="3" fontId="49" fillId="0" borderId="0" xfId="0" applyNumberFormat="1" applyFont="1" applyBorder="1" applyProtection="1"/>
    <xf numFmtId="3" fontId="49" fillId="0" borderId="0" xfId="0" applyNumberFormat="1" applyFont="1" applyBorder="1" applyAlignment="1" applyProtection="1">
      <alignment vertical="center"/>
    </xf>
    <xf numFmtId="3" fontId="49" fillId="0" borderId="0" xfId="0" applyNumberFormat="1" applyFont="1" applyProtection="1"/>
    <xf numFmtId="3" fontId="66" fillId="0" borderId="0" xfId="2" applyNumberFormat="1" applyFont="1" applyFill="1" applyBorder="1" applyAlignment="1" applyProtection="1">
      <alignment horizontal="left"/>
    </xf>
    <xf numFmtId="3" fontId="49" fillId="0" borderId="0" xfId="0" applyNumberFormat="1" applyFont="1" applyBorder="1" applyAlignment="1" applyProtection="1"/>
    <xf numFmtId="3" fontId="64" fillId="0" borderId="0" xfId="0" applyNumberFormat="1" applyFont="1" applyBorder="1" applyAlignment="1" applyProtection="1"/>
    <xf numFmtId="3" fontId="64" fillId="0" borderId="0" xfId="0" applyNumberFormat="1" applyFont="1" applyBorder="1" applyAlignment="1" applyProtection="1">
      <alignment horizontal="center"/>
    </xf>
    <xf numFmtId="3" fontId="49" fillId="0" borderId="65" xfId="0" applyNumberFormat="1" applyFont="1" applyBorder="1" applyProtection="1"/>
    <xf numFmtId="3" fontId="64" fillId="8" borderId="65" xfId="0" applyNumberFormat="1" applyFont="1" applyFill="1" applyBorder="1" applyProtection="1"/>
    <xf numFmtId="3" fontId="49" fillId="0" borderId="65" xfId="0" applyNumberFormat="1" applyFont="1" applyFill="1" applyBorder="1" applyAlignment="1" applyProtection="1">
      <protection locked="0"/>
    </xf>
    <xf numFmtId="3" fontId="49" fillId="8" borderId="65" xfId="0" applyNumberFormat="1" applyFont="1" applyFill="1" applyBorder="1" applyAlignment="1" applyProtection="1"/>
    <xf numFmtId="3" fontId="49" fillId="0" borderId="65" xfId="0" applyNumberFormat="1" applyFont="1" applyBorder="1" applyAlignment="1" applyProtection="1"/>
    <xf numFmtId="3" fontId="49" fillId="0" borderId="0" xfId="0" applyNumberFormat="1" applyFont="1" applyAlignment="1" applyProtection="1"/>
    <xf numFmtId="3" fontId="64" fillId="0" borderId="0" xfId="0" applyNumberFormat="1" applyFont="1" applyAlignment="1" applyProtection="1">
      <alignment horizontal="right"/>
    </xf>
    <xf numFmtId="3" fontId="64" fillId="0" borderId="0" xfId="0" applyNumberFormat="1" applyFont="1" applyAlignment="1" applyProtection="1"/>
    <xf numFmtId="3" fontId="64" fillId="8" borderId="65" xfId="0" applyNumberFormat="1" applyFont="1" applyFill="1" applyBorder="1" applyAlignment="1" applyProtection="1"/>
    <xf numFmtId="0" fontId="32" fillId="8" borderId="64" xfId="11" applyFont="1" applyFill="1" applyBorder="1" applyProtection="1"/>
    <xf numFmtId="0" fontId="32" fillId="8" borderId="64" xfId="11" applyFont="1" applyFill="1" applyBorder="1" applyAlignment="1" applyProtection="1">
      <alignment horizontal="center"/>
    </xf>
    <xf numFmtId="16" fontId="32" fillId="8" borderId="64" xfId="11" applyNumberFormat="1" applyFont="1" applyFill="1" applyBorder="1" applyAlignment="1" applyProtection="1">
      <alignment horizontal="center"/>
    </xf>
    <xf numFmtId="0" fontId="32" fillId="8" borderId="67" xfId="11" applyFont="1" applyFill="1" applyBorder="1" applyAlignment="1" applyProtection="1">
      <alignment horizontal="center"/>
    </xf>
    <xf numFmtId="0" fontId="32" fillId="8" borderId="65" xfId="11" applyFont="1" applyFill="1" applyBorder="1" applyAlignment="1" applyProtection="1">
      <alignment horizontal="center"/>
    </xf>
    <xf numFmtId="0" fontId="32" fillId="8" borderId="65" xfId="11" applyFont="1" applyFill="1" applyBorder="1" applyProtection="1"/>
    <xf numFmtId="0" fontId="19" fillId="0" borderId="65" xfId="11" applyFont="1" applyBorder="1" applyProtection="1"/>
    <xf numFmtId="10" fontId="19" fillId="8" borderId="65" xfId="11" applyNumberFormat="1" applyFont="1" applyFill="1" applyBorder="1" applyProtection="1"/>
    <xf numFmtId="10" fontId="19" fillId="8" borderId="67" xfId="11" applyNumberFormat="1" applyFont="1" applyFill="1" applyBorder="1" applyProtection="1"/>
    <xf numFmtId="16" fontId="32" fillId="8" borderId="65" xfId="11" applyNumberFormat="1" applyFont="1" applyFill="1" applyBorder="1" applyAlignment="1" applyProtection="1">
      <alignment horizontal="center"/>
    </xf>
    <xf numFmtId="10" fontId="19" fillId="8" borderId="65" xfId="4" applyNumberFormat="1" applyFont="1" applyFill="1" applyBorder="1" applyProtection="1"/>
    <xf numFmtId="10" fontId="19" fillId="8" borderId="67" xfId="4" applyNumberFormat="1" applyFont="1" applyFill="1" applyBorder="1" applyProtection="1"/>
    <xf numFmtId="2" fontId="19" fillId="8" borderId="65" xfId="11" applyNumberFormat="1" applyFont="1" applyFill="1" applyBorder="1" applyProtection="1"/>
    <xf numFmtId="2" fontId="19" fillId="8" borderId="67" xfId="11" applyNumberFormat="1" applyFont="1" applyFill="1" applyBorder="1" applyProtection="1"/>
    <xf numFmtId="0" fontId="39" fillId="8" borderId="68" xfId="12" applyFont="1" applyFill="1" applyBorder="1" applyProtection="1"/>
    <xf numFmtId="0" fontId="30" fillId="8" borderId="66" xfId="12" applyFont="1" applyFill="1" applyBorder="1" applyProtection="1"/>
    <xf numFmtId="9" fontId="19" fillId="8" borderId="66" xfId="4" applyFont="1" applyFill="1" applyBorder="1" applyProtection="1"/>
    <xf numFmtId="0" fontId="30" fillId="8" borderId="67" xfId="12" applyFont="1" applyFill="1" applyBorder="1" applyProtection="1"/>
    <xf numFmtId="3" fontId="30" fillId="0" borderId="65" xfId="12" applyNumberFormat="1" applyFont="1" applyFill="1" applyBorder="1" applyProtection="1">
      <protection locked="0"/>
    </xf>
    <xf numFmtId="0" fontId="30" fillId="8" borderId="65" xfId="12" applyFont="1" applyFill="1" applyBorder="1" applyProtection="1"/>
    <xf numFmtId="0" fontId="37" fillId="8" borderId="68" xfId="12" applyFont="1" applyFill="1" applyBorder="1" applyProtection="1"/>
    <xf numFmtId="0" fontId="39" fillId="8" borderId="66" xfId="12" applyFont="1" applyFill="1" applyBorder="1" applyProtection="1"/>
    <xf numFmtId="9" fontId="19" fillId="8" borderId="65" xfId="4" applyFont="1" applyFill="1" applyBorder="1" applyProtection="1"/>
    <xf numFmtId="0" fontId="64" fillId="0" borderId="0" xfId="0" applyFont="1" applyFill="1" applyProtection="1"/>
    <xf numFmtId="0" fontId="49" fillId="0" borderId="0" xfId="0" applyFont="1" applyFill="1" applyAlignment="1" applyProtection="1">
      <alignment horizontal="right"/>
    </xf>
    <xf numFmtId="0" fontId="65" fillId="0" borderId="0" xfId="0" applyFont="1" applyFill="1" applyProtection="1"/>
    <xf numFmtId="0" fontId="64" fillId="0" borderId="0" xfId="0" applyFont="1" applyFill="1" applyBorder="1" applyAlignment="1" applyProtection="1">
      <alignment horizontal="centerContinuous"/>
    </xf>
    <xf numFmtId="0" fontId="49" fillId="0" borderId="0" xfId="0" applyFont="1" applyFill="1" applyBorder="1" applyAlignment="1" applyProtection="1">
      <alignment horizontal="centerContinuous"/>
    </xf>
    <xf numFmtId="0" fontId="64" fillId="0" borderId="0" xfId="0" applyFont="1" applyFill="1" applyAlignment="1" applyProtection="1">
      <alignment horizontal="right"/>
    </xf>
    <xf numFmtId="0" fontId="49" fillId="0" borderId="0" xfId="0" applyFont="1" applyFill="1" applyAlignment="1" applyProtection="1">
      <alignment horizontal="left" vertical="top"/>
    </xf>
    <xf numFmtId="0" fontId="49" fillId="0" borderId="0" xfId="0" applyFont="1" applyFill="1" applyAlignment="1" applyProtection="1">
      <alignment horizontal="left"/>
    </xf>
    <xf numFmtId="0" fontId="49" fillId="0" borderId="4" xfId="0" applyFont="1" applyFill="1" applyBorder="1" applyAlignment="1" applyProtection="1">
      <alignment horizontal="right"/>
    </xf>
    <xf numFmtId="37" fontId="49" fillId="8" borderId="65" xfId="0" applyNumberFormat="1" applyFont="1" applyFill="1" applyBorder="1" applyProtection="1"/>
    <xf numFmtId="0" fontId="49" fillId="0" borderId="4" xfId="0" applyFont="1" applyBorder="1" applyAlignment="1" applyProtection="1">
      <alignment horizontal="right"/>
    </xf>
    <xf numFmtId="37" fontId="49" fillId="8" borderId="4" xfId="5" applyFont="1" applyFill="1" applyProtection="1">
      <alignment horizontal="right"/>
    </xf>
    <xf numFmtId="0" fontId="49" fillId="0" borderId="65" xfId="0" applyFont="1" applyBorder="1" applyAlignment="1" applyProtection="1">
      <alignment horizontal="right"/>
    </xf>
    <xf numFmtId="37" fontId="49" fillId="0" borderId="0" xfId="0" applyNumberFormat="1" applyFont="1" applyFill="1" applyBorder="1" applyProtection="1"/>
    <xf numFmtId="167" fontId="64" fillId="0" borderId="0" xfId="0" applyNumberFormat="1" applyFont="1" applyFill="1" applyAlignment="1" applyProtection="1">
      <alignment horizontal="left"/>
    </xf>
    <xf numFmtId="0" fontId="7" fillId="0" borderId="0" xfId="0" applyFont="1" applyProtection="1"/>
    <xf numFmtId="0" fontId="68" fillId="0" borderId="0" xfId="0" applyFont="1" applyProtection="1"/>
    <xf numFmtId="0" fontId="49" fillId="0" borderId="0" xfId="0" applyFont="1" applyBorder="1" applyAlignment="1" applyProtection="1">
      <alignment horizontal="center"/>
    </xf>
    <xf numFmtId="0" fontId="49" fillId="0" borderId="4" xfId="0" applyFont="1" applyBorder="1" applyAlignment="1" applyProtection="1">
      <alignment horizontal="center"/>
    </xf>
    <xf numFmtId="0" fontId="49" fillId="0" borderId="5" xfId="0" applyFont="1" applyBorder="1" applyAlignment="1" applyProtection="1">
      <alignment horizontal="center" wrapText="1"/>
    </xf>
    <xf numFmtId="0" fontId="49" fillId="0" borderId="6" xfId="0" applyFont="1" applyBorder="1" applyAlignment="1" applyProtection="1">
      <alignment horizontal="center" wrapText="1"/>
    </xf>
    <xf numFmtId="0" fontId="49" fillId="0" borderId="7" xfId="0" applyFont="1" applyBorder="1" applyAlignment="1" applyProtection="1">
      <alignment horizontal="center" wrapText="1"/>
    </xf>
    <xf numFmtId="0" fontId="49" fillId="0" borderId="0" xfId="0" applyFont="1" applyAlignment="1" applyProtection="1">
      <alignment horizontal="right" wrapText="1"/>
    </xf>
    <xf numFmtId="0" fontId="64" fillId="0" borderId="8" xfId="0" applyFont="1" applyBorder="1" applyAlignment="1" applyProtection="1"/>
    <xf numFmtId="0" fontId="7" fillId="0" borderId="8" xfId="0" applyFont="1" applyBorder="1" applyAlignment="1" applyProtection="1"/>
    <xf numFmtId="0" fontId="49" fillId="0" borderId="0" xfId="0" applyFont="1" applyBorder="1" applyAlignment="1" applyProtection="1">
      <alignment horizontal="right" wrapText="1"/>
    </xf>
    <xf numFmtId="9" fontId="49" fillId="0" borderId="4" xfId="0" applyNumberFormat="1" applyFont="1" applyBorder="1" applyProtection="1"/>
    <xf numFmtId="9" fontId="49" fillId="2" borderId="4" xfId="0" applyNumberFormat="1" applyFont="1" applyFill="1" applyBorder="1" applyProtection="1"/>
    <xf numFmtId="164" fontId="49" fillId="0" borderId="6" xfId="1" applyFont="1" applyBorder="1" applyProtection="1"/>
    <xf numFmtId="37" fontId="49" fillId="0" borderId="4" xfId="3" quotePrefix="1" applyNumberFormat="1" applyFont="1" applyFill="1" applyBorder="1" applyAlignment="1" applyProtection="1">
      <alignment horizontal="right"/>
      <protection locked="0"/>
    </xf>
    <xf numFmtId="37" fontId="49" fillId="0" borderId="4" xfId="3" quotePrefix="1" applyNumberFormat="1" applyFont="1" applyFill="1" applyBorder="1" applyProtection="1">
      <alignment horizontal="right"/>
      <protection locked="0"/>
    </xf>
    <xf numFmtId="164" fontId="49" fillId="0" borderId="0" xfId="1" applyFont="1" applyProtection="1"/>
    <xf numFmtId="0" fontId="7" fillId="0" borderId="4" xfId="0" applyFont="1" applyBorder="1" applyAlignment="1" applyProtection="1">
      <alignment horizontal="right"/>
    </xf>
    <xf numFmtId="0" fontId="7" fillId="2" borderId="4" xfId="0" applyFont="1" applyFill="1" applyBorder="1" applyAlignment="1" applyProtection="1">
      <alignment horizontal="right"/>
    </xf>
    <xf numFmtId="164" fontId="7" fillId="0" borderId="0" xfId="1" applyFont="1" applyBorder="1" applyProtection="1"/>
    <xf numFmtId="164" fontId="7" fillId="0" borderId="0" xfId="1" applyFont="1" applyProtection="1"/>
    <xf numFmtId="0" fontId="7" fillId="0" borderId="0" xfId="0" applyFont="1" applyBorder="1" applyAlignment="1" applyProtection="1">
      <alignment horizontal="right"/>
    </xf>
    <xf numFmtId="0" fontId="7" fillId="0" borderId="0" xfId="0" applyFont="1" applyBorder="1" applyProtection="1"/>
    <xf numFmtId="0" fontId="64" fillId="0" borderId="0" xfId="0" applyFont="1" applyBorder="1" applyAlignment="1" applyProtection="1"/>
    <xf numFmtId="0" fontId="7" fillId="0" borderId="0" xfId="0" applyFont="1" applyFill="1" applyBorder="1" applyAlignment="1" applyProtection="1">
      <alignment horizontal="right"/>
    </xf>
    <xf numFmtId="166" fontId="49" fillId="0" borderId="0" xfId="1" applyNumberFormat="1" applyFont="1" applyFill="1" applyBorder="1" applyAlignment="1" applyProtection="1">
      <alignment horizontal="center"/>
    </xf>
    <xf numFmtId="164" fontId="7" fillId="0" borderId="0" xfId="1" applyFont="1" applyFill="1" applyBorder="1" applyProtection="1"/>
    <xf numFmtId="164" fontId="49" fillId="0" borderId="0" xfId="1" applyFont="1" applyFill="1" applyBorder="1" applyAlignment="1" applyProtection="1">
      <alignment horizontal="center"/>
    </xf>
    <xf numFmtId="164" fontId="7" fillId="0" borderId="0" xfId="1" applyFont="1" applyFill="1" applyProtection="1"/>
    <xf numFmtId="0" fontId="7" fillId="0" borderId="0" xfId="0" applyFont="1" applyFill="1" applyProtection="1"/>
    <xf numFmtId="0" fontId="64" fillId="0" borderId="0" xfId="0" applyFont="1" applyFill="1" applyBorder="1" applyAlignment="1" applyProtection="1">
      <alignment horizontal="left"/>
    </xf>
    <xf numFmtId="0" fontId="49" fillId="0" borderId="0" xfId="0" applyFont="1" applyFill="1" applyBorder="1" applyAlignment="1" applyProtection="1">
      <alignment horizontal="left"/>
    </xf>
    <xf numFmtId="164" fontId="49" fillId="0" borderId="0" xfId="1" applyFont="1" applyFill="1" applyAlignment="1" applyProtection="1">
      <alignment horizontal="right"/>
    </xf>
    <xf numFmtId="165" fontId="49" fillId="0" borderId="0" xfId="0" applyNumberFormat="1" applyFont="1" applyBorder="1" applyProtection="1"/>
    <xf numFmtId="0" fontId="64" fillId="0" borderId="0" xfId="0" applyFont="1" applyAlignment="1" applyProtection="1">
      <alignment horizontal="left"/>
    </xf>
    <xf numFmtId="0" fontId="49" fillId="0" borderId="0" xfId="0" quotePrefix="1" applyFont="1" applyBorder="1" applyAlignment="1" applyProtection="1">
      <alignment horizontal="center"/>
    </xf>
    <xf numFmtId="0" fontId="49" fillId="0" borderId="0" xfId="0" applyFont="1" applyBorder="1" applyAlignment="1" applyProtection="1">
      <alignment horizontal="right"/>
    </xf>
    <xf numFmtId="0" fontId="49" fillId="0" borderId="0" xfId="0" quotePrefix="1" applyFont="1" applyBorder="1" applyAlignment="1" applyProtection="1">
      <alignment horizontal="right"/>
    </xf>
    <xf numFmtId="0" fontId="49" fillId="0" borderId="0" xfId="0" applyFont="1" applyAlignment="1" applyProtection="1">
      <alignment horizontal="left" wrapText="1" indent="3"/>
    </xf>
    <xf numFmtId="37" fontId="49" fillId="0" borderId="0" xfId="3" quotePrefix="1" applyNumberFormat="1" applyFont="1" applyFill="1" applyBorder="1" applyProtection="1">
      <alignment horizontal="right"/>
    </xf>
    <xf numFmtId="0" fontId="49" fillId="0" borderId="56" xfId="0" applyFont="1" applyBorder="1" applyAlignment="1" applyProtection="1">
      <alignment horizontal="right"/>
    </xf>
    <xf numFmtId="0" fontId="49" fillId="0" borderId="0" xfId="0" applyFont="1" applyFill="1" applyAlignment="1" applyProtection="1">
      <alignment horizontal="left" wrapText="1" indent="3"/>
    </xf>
    <xf numFmtId="0" fontId="49" fillId="0" borderId="0" xfId="0" applyFont="1" applyBorder="1" applyAlignment="1" applyProtection="1">
      <alignment horizontal="left"/>
    </xf>
    <xf numFmtId="0" fontId="49" fillId="0" borderId="0" xfId="0" applyFont="1" applyAlignment="1" applyProtection="1">
      <alignment horizontal="left" indent="3"/>
    </xf>
    <xf numFmtId="0" fontId="49" fillId="0" borderId="0" xfId="0" applyFont="1" applyFill="1" applyBorder="1" applyAlignment="1" applyProtection="1">
      <alignment horizontal="left" wrapText="1" indent="2"/>
    </xf>
    <xf numFmtId="0" fontId="49" fillId="0" borderId="0" xfId="0" applyFont="1" applyFill="1" applyBorder="1" applyAlignment="1" applyProtection="1">
      <alignment horizontal="right"/>
    </xf>
    <xf numFmtId="0" fontId="7" fillId="0" borderId="0" xfId="0" applyFont="1" applyFill="1" applyBorder="1" applyProtection="1"/>
    <xf numFmtId="0" fontId="49" fillId="0" borderId="0" xfId="0" applyFont="1" applyFill="1" applyBorder="1" applyAlignment="1" applyProtection="1">
      <alignment horizontal="left" indent="2"/>
    </xf>
    <xf numFmtId="0" fontId="49" fillId="0" borderId="0" xfId="0" applyFont="1" applyFill="1" applyBorder="1" applyAlignment="1" applyProtection="1">
      <alignment horizontal="center"/>
    </xf>
    <xf numFmtId="0" fontId="49" fillId="0" borderId="0" xfId="0" applyFont="1" applyFill="1" applyBorder="1" applyAlignment="1" applyProtection="1">
      <alignment horizontal="left" indent="1"/>
    </xf>
    <xf numFmtId="166" fontId="49" fillId="0" borderId="59" xfId="0" applyNumberFormat="1" applyFont="1" applyFill="1" applyBorder="1" applyAlignment="1" applyProtection="1">
      <alignment horizontal="center"/>
    </xf>
    <xf numFmtId="0" fontId="49" fillId="0" borderId="8" xfId="0" applyFont="1" applyBorder="1" applyAlignment="1" applyProtection="1">
      <alignment horizontal="left"/>
    </xf>
    <xf numFmtId="3" fontId="49" fillId="0" borderId="0" xfId="0" applyNumberFormat="1" applyFont="1" applyAlignment="1" applyProtection="1">
      <alignment horizontal="center"/>
    </xf>
    <xf numFmtId="0" fontId="49" fillId="0" borderId="0" xfId="0" applyFont="1" applyFill="1" applyAlignment="1" applyProtection="1">
      <alignment horizontal="center"/>
    </xf>
    <xf numFmtId="167" fontId="64" fillId="0" borderId="0" xfId="0" applyNumberFormat="1" applyFont="1" applyAlignment="1" applyProtection="1">
      <alignment horizontal="left"/>
    </xf>
    <xf numFmtId="0" fontId="49" fillId="0" borderId="65" xfId="0" applyFont="1" applyBorder="1" applyAlignment="1" applyProtection="1">
      <alignment horizontal="center" vertical="center"/>
    </xf>
    <xf numFmtId="0" fontId="49" fillId="0" borderId="65" xfId="0" applyFont="1" applyFill="1" applyBorder="1" applyAlignment="1" applyProtection="1">
      <alignment horizontal="center" vertical="center" wrapText="1"/>
    </xf>
    <xf numFmtId="0" fontId="49" fillId="0" borderId="0" xfId="0" applyFont="1" applyFill="1" applyAlignment="1" applyProtection="1">
      <alignment vertical="center"/>
    </xf>
    <xf numFmtId="3" fontId="49" fillId="0" borderId="0" xfId="0" applyNumberFormat="1" applyFont="1" applyFill="1" applyAlignment="1" applyProtection="1">
      <alignment horizontal="center"/>
    </xf>
    <xf numFmtId="167" fontId="49" fillId="0" borderId="0" xfId="0" applyNumberFormat="1" applyFont="1" applyFill="1" applyAlignment="1" applyProtection="1">
      <alignment horizontal="left"/>
    </xf>
    <xf numFmtId="0" fontId="49" fillId="8" borderId="65" xfId="0" applyFont="1" applyFill="1" applyBorder="1" applyProtection="1"/>
    <xf numFmtId="0" fontId="49" fillId="8" borderId="65" xfId="0" applyFont="1" applyFill="1" applyBorder="1" applyAlignment="1" applyProtection="1">
      <alignment horizontal="center"/>
    </xf>
    <xf numFmtId="3" fontId="49" fillId="0" borderId="4" xfId="3" quotePrefix="1" applyNumberFormat="1" applyFont="1" applyFill="1" applyBorder="1" applyProtection="1">
      <alignment horizontal="right"/>
      <protection locked="0"/>
    </xf>
    <xf numFmtId="3" fontId="49" fillId="0" borderId="65" xfId="3" quotePrefix="1" applyNumberFormat="1" applyFont="1" applyFill="1" applyBorder="1" applyProtection="1">
      <alignment horizontal="right"/>
      <protection locked="0"/>
    </xf>
    <xf numFmtId="0" fontId="49" fillId="0" borderId="0" xfId="0" applyFont="1" applyFill="1" applyBorder="1" applyAlignment="1" applyProtection="1">
      <alignment horizontal="left" wrapText="1"/>
    </xf>
    <xf numFmtId="0" fontId="64" fillId="0" borderId="0" xfId="0" applyFont="1" applyFill="1" applyBorder="1" applyProtection="1"/>
    <xf numFmtId="3" fontId="49" fillId="0" borderId="65" xfId="0" applyNumberFormat="1" applyFont="1" applyFill="1" applyBorder="1" applyProtection="1">
      <protection locked="0"/>
    </xf>
    <xf numFmtId="0" fontId="70" fillId="0" borderId="0" xfId="0" applyFont="1" applyFill="1" applyBorder="1" applyAlignment="1" applyProtection="1">
      <alignment horizontal="left"/>
    </xf>
    <xf numFmtId="0" fontId="49" fillId="0" borderId="0" xfId="0" applyFont="1" applyFill="1" applyBorder="1" applyAlignment="1" applyProtection="1">
      <alignment horizontal="left" wrapText="1" indent="1"/>
    </xf>
    <xf numFmtId="37" fontId="49" fillId="13" borderId="65" xfId="0" applyNumberFormat="1" applyFont="1" applyFill="1" applyBorder="1" applyProtection="1"/>
    <xf numFmtId="0" fontId="69" fillId="0" borderId="0" xfId="0" applyFont="1" applyFill="1" applyProtection="1"/>
    <xf numFmtId="0" fontId="49" fillId="8" borderId="4" xfId="0" applyFont="1" applyFill="1" applyBorder="1" applyProtection="1"/>
    <xf numFmtId="0" fontId="49" fillId="8" borderId="65" xfId="0" applyFont="1" applyFill="1" applyBorder="1" applyAlignment="1" applyProtection="1">
      <alignment horizontal="right"/>
    </xf>
    <xf numFmtId="37" fontId="49" fillId="8" borderId="65" xfId="0" applyNumberFormat="1" applyFont="1" applyFill="1" applyBorder="1" applyAlignment="1" applyProtection="1">
      <alignment horizontal="right"/>
    </xf>
    <xf numFmtId="2" fontId="49" fillId="8" borderId="65" xfId="0" applyNumberFormat="1" applyFont="1" applyFill="1" applyBorder="1" applyAlignment="1" applyProtection="1">
      <alignment horizontal="center"/>
    </xf>
    <xf numFmtId="0" fontId="49" fillId="8" borderId="61" xfId="0" applyFont="1" applyFill="1" applyBorder="1" applyAlignment="1" applyProtection="1">
      <alignment horizontal="center"/>
    </xf>
    <xf numFmtId="0" fontId="49" fillId="4" borderId="65" xfId="0" applyFont="1" applyFill="1" applyBorder="1" applyProtection="1"/>
    <xf numFmtId="0" fontId="49" fillId="8" borderId="4" xfId="0" applyFont="1" applyFill="1" applyBorder="1" applyAlignment="1" applyProtection="1">
      <alignment horizontal="right"/>
    </xf>
    <xf numFmtId="37" fontId="49" fillId="4" borderId="65" xfId="0" applyNumberFormat="1" applyFont="1" applyFill="1" applyBorder="1" applyProtection="1"/>
    <xf numFmtId="37" fontId="49" fillId="0" borderId="0" xfId="3" quotePrefix="1" applyNumberFormat="1" applyFont="1" applyFill="1" applyBorder="1" applyAlignment="1" applyProtection="1">
      <alignment horizontal="left"/>
    </xf>
    <xf numFmtId="37" fontId="49" fillId="8" borderId="64" xfId="3" quotePrefix="1" applyNumberFormat="1" applyFont="1" applyFill="1" applyBorder="1" applyProtection="1">
      <alignment horizontal="right"/>
    </xf>
    <xf numFmtId="37" fontId="49" fillId="15" borderId="4" xfId="3" quotePrefix="1" applyNumberFormat="1" applyFont="1" applyFill="1" applyBorder="1" applyProtection="1">
      <alignment horizontal="right"/>
    </xf>
    <xf numFmtId="0" fontId="66" fillId="0" borderId="0" xfId="0" applyFont="1" applyProtection="1"/>
    <xf numFmtId="0" fontId="69" fillId="0" borderId="0" xfId="0" applyFont="1" applyProtection="1"/>
    <xf numFmtId="0" fontId="69" fillId="0" borderId="0" xfId="0" applyFont="1" applyAlignment="1" applyProtection="1">
      <alignment horizontal="right"/>
    </xf>
    <xf numFmtId="175" fontId="49" fillId="0" borderId="4" xfId="1" applyNumberFormat="1" applyFont="1" applyBorder="1" applyAlignment="1" applyProtection="1">
      <alignment horizontal="center" wrapText="1"/>
    </xf>
    <xf numFmtId="37" fontId="67" fillId="15" borderId="65" xfId="3" quotePrefix="1" applyNumberFormat="1" applyFont="1" applyFill="1" applyBorder="1" applyProtection="1">
      <alignment horizontal="right"/>
    </xf>
    <xf numFmtId="0" fontId="49" fillId="0" borderId="68" xfId="0" applyFont="1" applyBorder="1" applyAlignment="1" applyProtection="1">
      <alignment horizontal="left"/>
    </xf>
    <xf numFmtId="0" fontId="49" fillId="0" borderId="67" xfId="0" applyFont="1" applyBorder="1" applyAlignment="1" applyProtection="1">
      <alignment horizontal="left"/>
    </xf>
    <xf numFmtId="168" fontId="67" fillId="15" borderId="65" xfId="0" applyNumberFormat="1" applyFont="1" applyFill="1" applyBorder="1" applyAlignment="1" applyProtection="1">
      <alignment horizontal="center"/>
    </xf>
    <xf numFmtId="0" fontId="49" fillId="15" borderId="65" xfId="0" applyFont="1" applyFill="1" applyBorder="1" applyProtection="1"/>
    <xf numFmtId="0" fontId="49" fillId="0" borderId="1" xfId="0" applyFont="1" applyFill="1" applyBorder="1" applyProtection="1"/>
    <xf numFmtId="0" fontId="49" fillId="0" borderId="2" xfId="0" applyFont="1" applyFill="1" applyBorder="1" applyProtection="1"/>
    <xf numFmtId="0" fontId="49" fillId="0" borderId="66" xfId="0" applyFont="1" applyBorder="1" applyProtection="1"/>
    <xf numFmtId="0" fontId="49" fillId="0" borderId="67" xfId="0" applyFont="1" applyBorder="1" applyProtection="1"/>
    <xf numFmtId="0" fontId="69" fillId="0" borderId="0" xfId="0" applyFont="1" applyBorder="1" applyProtection="1"/>
    <xf numFmtId="0" fontId="69" fillId="0" borderId="59" xfId="0" applyFont="1" applyBorder="1" applyProtection="1"/>
    <xf numFmtId="9" fontId="49" fillId="0" borderId="4" xfId="0" applyNumberFormat="1" applyFont="1" applyBorder="1" applyAlignment="1" applyProtection="1">
      <alignment horizontal="right"/>
    </xf>
    <xf numFmtId="9" fontId="49" fillId="0" borderId="65" xfId="0" applyNumberFormat="1" applyFont="1" applyBorder="1" applyAlignment="1" applyProtection="1">
      <alignment horizontal="right"/>
    </xf>
    <xf numFmtId="9" fontId="49" fillId="2" borderId="65" xfId="0" applyNumberFormat="1" applyFont="1" applyFill="1" applyBorder="1" applyProtection="1"/>
    <xf numFmtId="164" fontId="49" fillId="0" borderId="0" xfId="1" applyFont="1" applyBorder="1" applyProtection="1"/>
    <xf numFmtId="37" fontId="7" fillId="0" borderId="0" xfId="0" applyNumberFormat="1" applyFont="1" applyProtection="1"/>
    <xf numFmtId="0" fontId="64" fillId="0" borderId="0" xfId="0" applyFont="1" applyBorder="1" applyAlignment="1" applyProtection="1">
      <alignment horizontal="right" wrapText="1"/>
    </xf>
    <xf numFmtId="0" fontId="7" fillId="0" borderId="0" xfId="0" applyFont="1" applyAlignment="1" applyProtection="1">
      <alignment wrapText="1"/>
    </xf>
    <xf numFmtId="0" fontId="64" fillId="0" borderId="8" xfId="0" applyFont="1" applyBorder="1" applyAlignment="1" applyProtection="1">
      <alignment wrapText="1"/>
    </xf>
    <xf numFmtId="9" fontId="49" fillId="8" borderId="1" xfId="0" applyNumberFormat="1" applyFont="1" applyFill="1" applyBorder="1" applyProtection="1"/>
    <xf numFmtId="0" fontId="7" fillId="8" borderId="1" xfId="0" applyFont="1" applyFill="1" applyBorder="1" applyAlignment="1" applyProtection="1">
      <alignment horizontal="right"/>
    </xf>
    <xf numFmtId="3" fontId="49" fillId="8" borderId="4" xfId="1" applyNumberFormat="1" applyFont="1" applyFill="1" applyBorder="1" applyAlignment="1" applyProtection="1">
      <alignment horizontal="right"/>
    </xf>
    <xf numFmtId="164" fontId="49" fillId="0" borderId="0" xfId="1" applyFont="1" applyFill="1" applyBorder="1" applyAlignment="1" applyProtection="1">
      <alignment horizontal="right"/>
    </xf>
    <xf numFmtId="0" fontId="64" fillId="0" borderId="0" xfId="0" applyFont="1" applyBorder="1" applyAlignment="1" applyProtection="1">
      <alignment horizontal="left"/>
    </xf>
    <xf numFmtId="9" fontId="49" fillId="8" borderId="4" xfId="0" applyNumberFormat="1" applyFont="1" applyFill="1" applyBorder="1" applyProtection="1"/>
    <xf numFmtId="0" fontId="7" fillId="8" borderId="4" xfId="0" applyFont="1" applyFill="1" applyBorder="1" applyAlignment="1" applyProtection="1">
      <alignment horizontal="right"/>
    </xf>
    <xf numFmtId="164" fontId="49" fillId="0" borderId="0" xfId="1" applyFont="1" applyAlignment="1" applyProtection="1">
      <alignment horizontal="right"/>
    </xf>
    <xf numFmtId="0" fontId="49" fillId="3" borderId="0" xfId="0" applyFont="1" applyFill="1" applyBorder="1" applyAlignment="1" applyProtection="1">
      <alignment horizontal="left"/>
    </xf>
    <xf numFmtId="0" fontId="7" fillId="3" borderId="0" xfId="0" applyFont="1" applyFill="1" applyBorder="1" applyAlignment="1" applyProtection="1">
      <alignment horizontal="right"/>
    </xf>
    <xf numFmtId="0" fontId="7" fillId="3" borderId="0" xfId="0" applyFont="1" applyFill="1" applyProtection="1"/>
    <xf numFmtId="0" fontId="7" fillId="3" borderId="0" xfId="0" applyFont="1" applyFill="1" applyBorder="1" applyProtection="1"/>
    <xf numFmtId="0" fontId="49" fillId="3" borderId="0" xfId="0" applyFont="1" applyFill="1" applyAlignment="1" applyProtection="1">
      <alignment horizontal="right"/>
    </xf>
    <xf numFmtId="0" fontId="49" fillId="3" borderId="0" xfId="0" applyFont="1" applyFill="1" applyProtection="1"/>
    <xf numFmtId="9" fontId="7" fillId="0" borderId="4" xfId="0" applyNumberFormat="1" applyFont="1" applyBorder="1" applyProtection="1"/>
    <xf numFmtId="9" fontId="7" fillId="3" borderId="4" xfId="0" applyNumberFormat="1" applyFont="1" applyFill="1" applyBorder="1" applyProtection="1"/>
    <xf numFmtId="3" fontId="49" fillId="3" borderId="65" xfId="1" applyNumberFormat="1" applyFont="1" applyFill="1" applyBorder="1" applyProtection="1">
      <protection locked="0"/>
    </xf>
    <xf numFmtId="0" fontId="49" fillId="0" borderId="1" xfId="0" applyFont="1" applyBorder="1" applyAlignment="1" applyProtection="1">
      <alignment horizontal="center" wrapText="1"/>
    </xf>
    <xf numFmtId="9" fontId="49" fillId="0" borderId="1" xfId="0" applyNumberFormat="1" applyFont="1" applyBorder="1" applyProtection="1"/>
    <xf numFmtId="164" fontId="49" fillId="2" borderId="1" xfId="1" applyFont="1" applyFill="1" applyBorder="1" applyAlignment="1" applyProtection="1">
      <alignment horizontal="center"/>
    </xf>
    <xf numFmtId="164" fontId="49" fillId="2" borderId="4" xfId="1" applyFont="1" applyFill="1" applyBorder="1" applyProtection="1"/>
    <xf numFmtId="0" fontId="7" fillId="0" borderId="1" xfId="0" applyFont="1" applyBorder="1" applyAlignment="1" applyProtection="1">
      <alignment horizontal="right"/>
    </xf>
    <xf numFmtId="0" fontId="7" fillId="2" borderId="65" xfId="0" applyFont="1" applyFill="1" applyBorder="1" applyAlignment="1" applyProtection="1">
      <alignment horizontal="right"/>
    </xf>
    <xf numFmtId="166" fontId="49" fillId="0" borderId="0" xfId="1" applyNumberFormat="1" applyFont="1" applyBorder="1" applyAlignment="1" applyProtection="1">
      <alignment horizontal="center"/>
    </xf>
    <xf numFmtId="164" fontId="49" fillId="0" borderId="0" xfId="1" applyFont="1" applyFill="1" applyBorder="1" applyProtection="1"/>
    <xf numFmtId="9" fontId="49" fillId="0" borderId="0" xfId="0" applyNumberFormat="1" applyFont="1" applyBorder="1" applyProtection="1"/>
    <xf numFmtId="164" fontId="49" fillId="0" borderId="0" xfId="1" applyFont="1" applyFill="1" applyProtection="1"/>
    <xf numFmtId="0" fontId="71" fillId="0" borderId="0" xfId="0" applyFont="1" applyProtection="1"/>
    <xf numFmtId="0" fontId="7" fillId="0" borderId="0" xfId="0" applyFont="1" applyAlignment="1" applyProtection="1">
      <alignment horizontal="center"/>
    </xf>
    <xf numFmtId="164" fontId="49" fillId="8" borderId="4" xfId="1" applyFont="1" applyFill="1" applyBorder="1" applyProtection="1"/>
    <xf numFmtId="164" fontId="49" fillId="8" borderId="1" xfId="1" applyFont="1" applyFill="1" applyBorder="1" applyAlignment="1" applyProtection="1">
      <alignment horizontal="center"/>
    </xf>
    <xf numFmtId="164" fontId="49" fillId="8" borderId="4" xfId="1" applyFont="1" applyFill="1" applyBorder="1" applyAlignment="1" applyProtection="1">
      <alignment horizontal="center"/>
    </xf>
    <xf numFmtId="0" fontId="63" fillId="0" borderId="0" xfId="0" applyFont="1" applyBorder="1" applyProtection="1"/>
    <xf numFmtId="0" fontId="68" fillId="0" borderId="0" xfId="0" applyFont="1" applyFill="1" applyProtection="1"/>
    <xf numFmtId="0" fontId="68" fillId="0" borderId="0" xfId="0" applyFont="1" applyFill="1" applyBorder="1" applyProtection="1"/>
    <xf numFmtId="0" fontId="49" fillId="0" borderId="56" xfId="0" applyFont="1" applyBorder="1" applyProtection="1"/>
    <xf numFmtId="0" fontId="49" fillId="0" borderId="59" xfId="0" applyFont="1" applyBorder="1" applyAlignment="1" applyProtection="1">
      <alignment horizontal="center" wrapText="1"/>
    </xf>
    <xf numFmtId="0" fontId="49" fillId="0" borderId="8" xfId="0" applyFont="1" applyBorder="1" applyAlignment="1" applyProtection="1">
      <alignment horizontal="right" wrapText="1"/>
    </xf>
    <xf numFmtId="9" fontId="49" fillId="8" borderId="4" xfId="0" applyNumberFormat="1" applyFont="1" applyFill="1" applyBorder="1" applyAlignment="1" applyProtection="1">
      <alignment horizontal="right"/>
    </xf>
    <xf numFmtId="0" fontId="49" fillId="8" borderId="65" xfId="0" applyFont="1" applyFill="1" applyBorder="1" applyAlignment="1" applyProtection="1">
      <alignment horizontal="right" wrapText="1"/>
    </xf>
    <xf numFmtId="0" fontId="49" fillId="0" borderId="56" xfId="0" applyFont="1" applyBorder="1" applyAlignment="1" applyProtection="1">
      <alignment horizontal="left" wrapText="1" indent="1"/>
    </xf>
    <xf numFmtId="9" fontId="49" fillId="8" borderId="4" xfId="0" applyNumberFormat="1" applyFont="1" applyFill="1" applyBorder="1" applyAlignment="1" applyProtection="1"/>
    <xf numFmtId="0" fontId="49" fillId="0" borderId="56" xfId="0" applyFont="1" applyFill="1" applyBorder="1" applyAlignment="1" applyProtection="1">
      <alignment horizontal="right" wrapText="1"/>
    </xf>
    <xf numFmtId="0" fontId="49" fillId="0" borderId="56" xfId="0" applyFont="1" applyFill="1" applyBorder="1" applyAlignment="1" applyProtection="1">
      <alignment wrapText="1"/>
    </xf>
    <xf numFmtId="9" fontId="49" fillId="0" borderId="4" xfId="0" applyNumberFormat="1" applyFont="1" applyFill="1" applyBorder="1" applyAlignment="1" applyProtection="1">
      <alignment horizontal="right"/>
    </xf>
    <xf numFmtId="9" fontId="49" fillId="8" borderId="61" xfId="0" applyNumberFormat="1" applyFont="1" applyFill="1" applyBorder="1" applyAlignment="1" applyProtection="1">
      <alignment horizontal="right"/>
    </xf>
    <xf numFmtId="0" fontId="49" fillId="0" borderId="61" xfId="0" applyFont="1" applyBorder="1" applyProtection="1"/>
    <xf numFmtId="0" fontId="7" fillId="0" borderId="0" xfId="0" applyFont="1" applyFill="1" applyAlignment="1" applyProtection="1">
      <alignment wrapText="1"/>
    </xf>
    <xf numFmtId="0" fontId="49" fillId="0" borderId="56" xfId="0" applyFont="1" applyFill="1" applyBorder="1" applyProtection="1"/>
    <xf numFmtId="0" fontId="49" fillId="0" borderId="4" xfId="0" applyFont="1" applyFill="1" applyBorder="1" applyAlignment="1" applyProtection="1">
      <alignment horizontal="center" wrapText="1"/>
    </xf>
    <xf numFmtId="0" fontId="49" fillId="0" borderId="59" xfId="0" applyFont="1" applyFill="1" applyBorder="1" applyAlignment="1" applyProtection="1">
      <alignment horizontal="center" wrapText="1"/>
    </xf>
    <xf numFmtId="0" fontId="49" fillId="0" borderId="8" xfId="0" applyFont="1" applyFill="1" applyBorder="1" applyAlignment="1" applyProtection="1">
      <alignment horizontal="center" wrapText="1"/>
    </xf>
    <xf numFmtId="37" fontId="49" fillId="8" borderId="4" xfId="0" applyNumberFormat="1" applyFont="1" applyFill="1" applyBorder="1" applyProtection="1"/>
    <xf numFmtId="167" fontId="63" fillId="0" borderId="0" xfId="0" applyNumberFormat="1" applyFont="1" applyFill="1" applyAlignment="1" applyProtection="1">
      <alignment horizontal="left"/>
    </xf>
    <xf numFmtId="167" fontId="49" fillId="0" borderId="0" xfId="0" applyNumberFormat="1" applyFont="1" applyAlignment="1" applyProtection="1">
      <alignment horizontal="left"/>
    </xf>
    <xf numFmtId="0" fontId="49" fillId="0" borderId="9" xfId="0" applyFont="1" applyBorder="1" applyAlignment="1" applyProtection="1">
      <alignment horizontal="center" wrapText="1"/>
    </xf>
    <xf numFmtId="0" fontId="64" fillId="0" borderId="0" xfId="0" applyFont="1" applyBorder="1" applyAlignment="1" applyProtection="1">
      <alignment horizontal="right"/>
    </xf>
    <xf numFmtId="14" fontId="49" fillId="0" borderId="0" xfId="0" applyNumberFormat="1" applyFont="1" applyProtection="1"/>
    <xf numFmtId="167" fontId="49" fillId="0" borderId="0" xfId="0" applyNumberFormat="1" applyFont="1" applyBorder="1" applyAlignment="1" applyProtection="1">
      <alignment horizontal="left"/>
    </xf>
    <xf numFmtId="0" fontId="49" fillId="0" borderId="9" xfId="0" applyFont="1" applyBorder="1" applyAlignment="1" applyProtection="1">
      <alignment horizontal="left"/>
    </xf>
    <xf numFmtId="9" fontId="49" fillId="0" borderId="4" xfId="4" applyFont="1" applyBorder="1" applyAlignment="1" applyProtection="1">
      <alignment horizontal="right"/>
    </xf>
    <xf numFmtId="166" fontId="49" fillId="2" borderId="4" xfId="0" applyNumberFormat="1" applyFont="1" applyFill="1" applyBorder="1" applyAlignment="1" applyProtection="1">
      <alignment horizontal="center"/>
    </xf>
    <xf numFmtId="10" fontId="49" fillId="0" borderId="4" xfId="3" quotePrefix="1" applyNumberFormat="1" applyFont="1" applyFill="1" applyBorder="1" applyProtection="1">
      <alignment horizontal="right"/>
    </xf>
    <xf numFmtId="9" fontId="49" fillId="0" borderId="10" xfId="0" applyNumberFormat="1" applyFont="1" applyFill="1" applyBorder="1" applyAlignment="1" applyProtection="1">
      <alignment horizontal="right"/>
    </xf>
    <xf numFmtId="167" fontId="64" fillId="0" borderId="0" xfId="0" applyNumberFormat="1" applyFont="1" applyBorder="1" applyAlignment="1" applyProtection="1">
      <alignment horizontal="left"/>
    </xf>
    <xf numFmtId="167" fontId="49" fillId="0" borderId="0" xfId="0" applyNumberFormat="1" applyFont="1" applyBorder="1" applyAlignment="1" applyProtection="1">
      <alignment horizontal="left" wrapText="1"/>
    </xf>
    <xf numFmtId="0" fontId="49" fillId="0" borderId="9" xfId="0" applyFont="1" applyBorder="1" applyAlignment="1" applyProtection="1">
      <alignment horizontal="right"/>
    </xf>
    <xf numFmtId="0" fontId="49" fillId="0" borderId="9" xfId="0" applyFont="1" applyBorder="1" applyAlignment="1" applyProtection="1">
      <alignment horizontal="center"/>
    </xf>
    <xf numFmtId="0" fontId="72" fillId="0" borderId="0" xfId="0" applyFont="1" applyProtection="1"/>
    <xf numFmtId="0" fontId="64" fillId="0" borderId="0" xfId="0" applyFont="1" applyFill="1" applyBorder="1" applyAlignment="1" applyProtection="1">
      <alignment horizontal="right"/>
    </xf>
    <xf numFmtId="0" fontId="68" fillId="0" borderId="0" xfId="6" applyFont="1" applyFill="1" applyBorder="1" applyAlignment="1" applyProtection="1">
      <alignment horizontal="left" wrapText="1"/>
    </xf>
    <xf numFmtId="0" fontId="68" fillId="0" borderId="9" xfId="6" applyFont="1" applyFill="1" applyBorder="1" applyAlignment="1" applyProtection="1">
      <alignment horizontal="left" wrapText="1"/>
    </xf>
    <xf numFmtId="0" fontId="49" fillId="0" borderId="12" xfId="0" applyFont="1" applyFill="1" applyBorder="1" applyAlignment="1" applyProtection="1">
      <alignment horizontal="right" wrapText="1"/>
    </xf>
    <xf numFmtId="0" fontId="49" fillId="0" borderId="12" xfId="0" applyFont="1" applyFill="1" applyBorder="1" applyAlignment="1" applyProtection="1">
      <alignment horizontal="center" wrapText="1"/>
    </xf>
    <xf numFmtId="0" fontId="49" fillId="0" borderId="0" xfId="0" applyFont="1" applyFill="1" applyBorder="1" applyAlignment="1" applyProtection="1">
      <alignment horizontal="right" wrapText="1"/>
    </xf>
    <xf numFmtId="0" fontId="49" fillId="0" borderId="11" xfId="0" applyFont="1" applyFill="1" applyBorder="1" applyAlignment="1" applyProtection="1">
      <alignment horizontal="center"/>
    </xf>
    <xf numFmtId="3" fontId="49" fillId="0" borderId="8" xfId="0" applyNumberFormat="1" applyFont="1" applyFill="1" applyBorder="1" applyAlignment="1" applyProtection="1">
      <alignment horizontal="right"/>
    </xf>
    <xf numFmtId="3" fontId="49" fillId="0" borderId="0" xfId="0" applyNumberFormat="1" applyFont="1" applyFill="1" applyBorder="1" applyProtection="1"/>
    <xf numFmtId="0" fontId="49" fillId="0" borderId="12" xfId="0" applyFont="1" applyFill="1" applyBorder="1" applyAlignment="1" applyProtection="1">
      <alignment horizontal="right"/>
    </xf>
    <xf numFmtId="0" fontId="49" fillId="0" borderId="12" xfId="0" applyFont="1" applyFill="1" applyBorder="1" applyProtection="1"/>
    <xf numFmtId="3" fontId="49" fillId="8" borderId="4" xfId="3" quotePrefix="1" applyNumberFormat="1" applyFont="1" applyFill="1" applyBorder="1" applyProtection="1">
      <alignment horizontal="right"/>
    </xf>
    <xf numFmtId="9" fontId="49" fillId="0" borderId="0" xfId="0" applyNumberFormat="1" applyFont="1" applyFill="1" applyBorder="1" applyAlignment="1" applyProtection="1">
      <alignment horizontal="right"/>
    </xf>
    <xf numFmtId="0" fontId="49" fillId="0" borderId="0" xfId="0" applyFont="1" applyFill="1" applyBorder="1" applyAlignment="1" applyProtection="1"/>
    <xf numFmtId="0" fontId="49" fillId="0" borderId="0" xfId="0" applyFont="1" applyFill="1" applyBorder="1" applyAlignment="1" applyProtection="1">
      <alignment wrapText="1"/>
    </xf>
    <xf numFmtId="0" fontId="49" fillId="0" borderId="12" xfId="0" applyFont="1" applyFill="1" applyBorder="1" applyAlignment="1" applyProtection="1">
      <alignment horizontal="center"/>
    </xf>
    <xf numFmtId="0" fontId="49" fillId="0" borderId="8" xfId="0" applyFont="1" applyFill="1" applyBorder="1" applyAlignment="1" applyProtection="1">
      <alignment horizontal="right"/>
    </xf>
    <xf numFmtId="3" fontId="49" fillId="0" borderId="8" xfId="0" applyNumberFormat="1" applyFont="1" applyFill="1" applyBorder="1" applyProtection="1"/>
    <xf numFmtId="9" fontId="49" fillId="0" borderId="65" xfId="0" applyNumberFormat="1" applyFont="1" applyBorder="1" applyProtection="1"/>
    <xf numFmtId="3" fontId="49" fillId="0" borderId="65" xfId="0" applyNumberFormat="1" applyFont="1" applyFill="1" applyBorder="1" applyAlignment="1" applyProtection="1">
      <alignment horizontal="right"/>
      <protection locked="0"/>
    </xf>
    <xf numFmtId="0" fontId="73" fillId="0" borderId="0" xfId="0" applyFont="1" applyFill="1" applyBorder="1" applyProtection="1"/>
    <xf numFmtId="3" fontId="49" fillId="0" borderId="65" xfId="3" quotePrefix="1" applyNumberFormat="1" applyFont="1" applyBorder="1" applyProtection="1">
      <alignment horizontal="right"/>
      <protection locked="0"/>
    </xf>
    <xf numFmtId="0" fontId="69" fillId="0" borderId="2" xfId="0" applyFont="1" applyFill="1" applyBorder="1" applyAlignment="1" applyProtection="1">
      <alignment horizontal="right"/>
    </xf>
    <xf numFmtId="3" fontId="49" fillId="0" borderId="2" xfId="0" applyNumberFormat="1" applyFont="1" applyFill="1" applyBorder="1" applyAlignment="1" applyProtection="1">
      <alignment horizontal="right"/>
    </xf>
    <xf numFmtId="3" fontId="69" fillId="0" borderId="2" xfId="5" applyNumberFormat="1" applyFont="1" applyBorder="1" applyProtection="1">
      <alignment horizontal="right"/>
    </xf>
    <xf numFmtId="3" fontId="49" fillId="0" borderId="2" xfId="0" applyNumberFormat="1" applyFont="1" applyFill="1" applyBorder="1" applyProtection="1"/>
    <xf numFmtId="0" fontId="49" fillId="0" borderId="0" xfId="0" applyFont="1" applyBorder="1" applyAlignment="1" applyProtection="1">
      <alignment vertical="center"/>
    </xf>
    <xf numFmtId="0" fontId="74" fillId="0" borderId="0" xfId="0" applyFont="1" applyProtection="1"/>
    <xf numFmtId="3" fontId="49" fillId="0" borderId="4" xfId="1" applyNumberFormat="1" applyFont="1" applyFill="1" applyBorder="1" applyProtection="1">
      <protection locked="0"/>
    </xf>
    <xf numFmtId="9" fontId="64" fillId="8" borderId="65" xfId="4" applyNumberFormat="1" applyFont="1" applyFill="1" applyBorder="1" applyProtection="1"/>
    <xf numFmtId="0" fontId="75" fillId="0" borderId="0" xfId="0" applyFont="1" applyBorder="1" applyProtection="1"/>
    <xf numFmtId="3" fontId="0" fillId="0" borderId="0" xfId="0" applyNumberFormat="1" applyFont="1" applyAlignment="1">
      <alignment horizontal="right"/>
    </xf>
    <xf numFmtId="0" fontId="64" fillId="0" borderId="0" xfId="0" applyFont="1" applyBorder="1" applyAlignment="1" applyProtection="1">
      <alignment horizontal="center" wrapText="1"/>
    </xf>
    <xf numFmtId="0" fontId="49" fillId="0" borderId="0" xfId="0" applyFont="1" applyAlignment="1" applyProtection="1">
      <alignment horizontal="left"/>
    </xf>
    <xf numFmtId="0" fontId="64" fillId="0" borderId="0" xfId="0" applyFont="1" applyFill="1" applyAlignment="1" applyProtection="1">
      <alignment horizontal="right"/>
      <protection locked="0"/>
    </xf>
    <xf numFmtId="3" fontId="49" fillId="8" borderId="4" xfId="0" applyNumberFormat="1" applyFont="1" applyFill="1" applyBorder="1" applyAlignment="1" applyProtection="1">
      <alignment horizontal="center"/>
    </xf>
    <xf numFmtId="3" fontId="49" fillId="8" borderId="4" xfId="0" applyNumberFormat="1" applyFont="1" applyFill="1" applyBorder="1" applyAlignment="1" applyProtection="1">
      <alignment horizontal="right"/>
    </xf>
    <xf numFmtId="3" fontId="49" fillId="8" borderId="4" xfId="0" applyNumberFormat="1" applyFont="1" applyFill="1" applyBorder="1" applyProtection="1"/>
    <xf numFmtId="38" fontId="30" fillId="3" borderId="0" xfId="9" applyNumberFormat="1" applyFont="1" applyFill="1" applyBorder="1" applyAlignment="1" applyProtection="1">
      <protection locked="0"/>
    </xf>
    <xf numFmtId="38" fontId="30" fillId="3" borderId="0" xfId="9" applyNumberFormat="1" applyFont="1" applyFill="1" applyBorder="1" applyProtection="1">
      <protection locked="0"/>
    </xf>
    <xf numFmtId="0" fontId="6" fillId="0" borderId="0" xfId="0" applyFont="1" applyProtection="1"/>
    <xf numFmtId="0" fontId="6" fillId="0" borderId="0" xfId="0" applyFont="1" applyBorder="1" applyProtection="1"/>
    <xf numFmtId="0" fontId="6" fillId="0" borderId="0" xfId="0" applyFont="1" applyAlignment="1" applyProtection="1">
      <alignment wrapText="1"/>
    </xf>
    <xf numFmtId="0" fontId="6" fillId="0" borderId="0" xfId="0" applyFont="1" applyBorder="1" applyAlignment="1" applyProtection="1">
      <alignment wrapText="1"/>
    </xf>
    <xf numFmtId="0" fontId="6" fillId="0" borderId="0" xfId="0" applyFont="1" applyFill="1" applyBorder="1" applyProtection="1"/>
    <xf numFmtId="0" fontId="49" fillId="0" borderId="0" xfId="0" applyFont="1" applyAlignment="1">
      <alignment vertical="center"/>
    </xf>
    <xf numFmtId="0" fontId="18" fillId="0" borderId="0" xfId="0" applyFont="1"/>
    <xf numFmtId="0" fontId="31" fillId="0" borderId="65" xfId="0" applyFont="1" applyFill="1" applyBorder="1"/>
    <xf numFmtId="0" fontId="49" fillId="0" borderId="65" xfId="0" applyFont="1" applyBorder="1" applyAlignment="1">
      <alignment vertical="center"/>
    </xf>
    <xf numFmtId="0" fontId="0" fillId="3" borderId="0" xfId="0" applyFont="1" applyFill="1" applyAlignment="1" applyProtection="1">
      <alignment horizontal="right"/>
    </xf>
    <xf numFmtId="0" fontId="0" fillId="3" borderId="0" xfId="0" applyFont="1" applyFill="1" applyProtection="1"/>
    <xf numFmtId="0" fontId="0" fillId="0" borderId="0" xfId="0" applyFont="1" applyProtection="1"/>
    <xf numFmtId="0" fontId="37" fillId="3" borderId="0" xfId="0" applyFont="1" applyFill="1" applyProtection="1"/>
    <xf numFmtId="0" fontId="40" fillId="3" borderId="0" xfId="0" applyFont="1" applyFill="1" applyAlignment="1" applyProtection="1">
      <alignment horizontal="right"/>
    </xf>
    <xf numFmtId="0" fontId="40" fillId="3" borderId="0" xfId="0" applyFont="1" applyFill="1" applyProtection="1"/>
    <xf numFmtId="0" fontId="24" fillId="3" borderId="0" xfId="0" applyFont="1" applyFill="1" applyBorder="1" applyAlignment="1" applyProtection="1">
      <alignment horizontal="right" wrapText="1"/>
    </xf>
    <xf numFmtId="0" fontId="24" fillId="3" borderId="0" xfId="0" applyFont="1" applyFill="1" applyBorder="1" applyAlignment="1" applyProtection="1">
      <alignment horizontal="right"/>
    </xf>
    <xf numFmtId="0" fontId="42" fillId="3" borderId="0" xfId="0" applyFont="1" applyFill="1" applyBorder="1" applyAlignment="1" applyProtection="1">
      <alignment horizontal="right"/>
    </xf>
    <xf numFmtId="0" fontId="42" fillId="3" borderId="0" xfId="0" applyFont="1" applyFill="1" applyBorder="1" applyAlignment="1" applyProtection="1">
      <alignment horizontal="right" wrapText="1"/>
    </xf>
    <xf numFmtId="0" fontId="24" fillId="0" borderId="0" xfId="0" applyFont="1" applyBorder="1" applyAlignment="1" applyProtection="1">
      <alignment horizontal="right"/>
    </xf>
    <xf numFmtId="0" fontId="42" fillId="0" borderId="0" xfId="0" applyFont="1" applyProtection="1"/>
    <xf numFmtId="0" fontId="43" fillId="3" borderId="0" xfId="0" applyFont="1" applyFill="1" applyBorder="1" applyAlignment="1" applyProtection="1">
      <alignment horizontal="right"/>
    </xf>
    <xf numFmtId="0" fontId="44" fillId="3" borderId="0" xfId="0" applyFont="1" applyFill="1" applyBorder="1" applyAlignment="1" applyProtection="1">
      <alignment vertical="center"/>
    </xf>
    <xf numFmtId="0" fontId="37" fillId="3" borderId="0" xfId="0" applyFont="1" applyFill="1" applyBorder="1" applyAlignment="1" applyProtection="1">
      <alignment vertical="center"/>
    </xf>
    <xf numFmtId="0" fontId="43" fillId="3" borderId="8" xfId="0" applyFont="1" applyFill="1" applyBorder="1" applyAlignment="1" applyProtection="1">
      <alignment horizontal="right"/>
    </xf>
    <xf numFmtId="0" fontId="45" fillId="3" borderId="0" xfId="0" applyFont="1" applyFill="1" applyAlignment="1" applyProtection="1">
      <alignment vertical="center"/>
    </xf>
    <xf numFmtId="0" fontId="21" fillId="3" borderId="0" xfId="0" applyFont="1" applyFill="1" applyAlignment="1" applyProtection="1">
      <alignment horizontal="right"/>
    </xf>
    <xf numFmtId="0" fontId="24" fillId="3" borderId="0" xfId="0" applyFont="1" applyFill="1" applyAlignment="1" applyProtection="1">
      <alignment horizontal="right"/>
    </xf>
    <xf numFmtId="0" fontId="0" fillId="0" borderId="0" xfId="0" applyFont="1" applyAlignment="1" applyProtection="1">
      <alignment horizontal="left"/>
    </xf>
    <xf numFmtId="0" fontId="32" fillId="3" borderId="0" xfId="0" applyFont="1" applyFill="1" applyAlignment="1" applyProtection="1">
      <alignment horizontal="right"/>
    </xf>
    <xf numFmtId="0" fontId="0" fillId="0" borderId="0" xfId="0" applyFont="1" applyFill="1" applyAlignment="1" applyProtection="1">
      <alignment horizontal="right"/>
    </xf>
    <xf numFmtId="0" fontId="24" fillId="0" borderId="0" xfId="0" applyFont="1" applyFill="1" applyAlignment="1" applyProtection="1">
      <alignment horizontal="right"/>
    </xf>
    <xf numFmtId="0" fontId="0" fillId="0" borderId="0" xfId="0" applyFont="1" applyFill="1" applyProtection="1"/>
    <xf numFmtId="0" fontId="30" fillId="3" borderId="0" xfId="0" applyFont="1" applyFill="1" applyAlignment="1" applyProtection="1">
      <alignment horizontal="right"/>
    </xf>
    <xf numFmtId="0" fontId="42" fillId="3" borderId="0" xfId="0" applyFont="1" applyFill="1" applyProtection="1"/>
    <xf numFmtId="0" fontId="0" fillId="0" borderId="0" xfId="0" applyFont="1" applyAlignment="1" applyProtection="1">
      <alignment horizontal="right"/>
    </xf>
    <xf numFmtId="0" fontId="29" fillId="0" borderId="0" xfId="0" applyFont="1" applyProtection="1"/>
    <xf numFmtId="0" fontId="21" fillId="3" borderId="0" xfId="0" applyFont="1" applyFill="1" applyProtection="1"/>
    <xf numFmtId="0" fontId="0" fillId="0" borderId="65" xfId="0" applyFont="1" applyBorder="1"/>
    <xf numFmtId="0" fontId="0" fillId="0" borderId="65" xfId="0" applyFont="1" applyFill="1" applyBorder="1"/>
    <xf numFmtId="2" fontId="30" fillId="8" borderId="44" xfId="11" applyNumberFormat="1" applyFont="1" applyFill="1" applyBorder="1" applyProtection="1"/>
    <xf numFmtId="0" fontId="64" fillId="0" borderId="0" xfId="0" applyFont="1" applyBorder="1" applyAlignment="1" applyProtection="1">
      <alignment horizontal="center"/>
    </xf>
    <xf numFmtId="0" fontId="63" fillId="0" borderId="0" xfId="16" applyFont="1" applyBorder="1" applyAlignment="1" applyProtection="1">
      <alignment horizontal="left" vertical="center"/>
    </xf>
    <xf numFmtId="0" fontId="49" fillId="0" borderId="0" xfId="16" applyFont="1" applyBorder="1" applyProtection="1"/>
    <xf numFmtId="0" fontId="49" fillId="0" borderId="0" xfId="16" applyFont="1" applyBorder="1" applyAlignment="1" applyProtection="1">
      <alignment vertical="center"/>
    </xf>
    <xf numFmtId="0" fontId="11" fillId="0" borderId="0" xfId="16"/>
    <xf numFmtId="0" fontId="65" fillId="0" borderId="0" xfId="16" applyFont="1" applyProtection="1"/>
    <xf numFmtId="0" fontId="49" fillId="8" borderId="65" xfId="16" applyFont="1" applyFill="1" applyBorder="1" applyProtection="1"/>
    <xf numFmtId="0" fontId="64" fillId="8" borderId="65" xfId="16" applyNumberFormat="1" applyFont="1" applyFill="1" applyBorder="1" applyAlignment="1" applyProtection="1">
      <alignment wrapText="1"/>
    </xf>
    <xf numFmtId="0" fontId="64" fillId="8" borderId="65" xfId="16" applyNumberFormat="1" applyFont="1" applyFill="1" applyBorder="1" applyAlignment="1" applyProtection="1">
      <alignment horizontal="center" wrapText="1"/>
    </xf>
    <xf numFmtId="0" fontId="64" fillId="8" borderId="65" xfId="16" applyNumberFormat="1" applyFont="1" applyFill="1" applyBorder="1" applyAlignment="1" applyProtection="1">
      <alignment horizontal="center" vertical="center" wrapText="1"/>
    </xf>
    <xf numFmtId="174" fontId="49" fillId="0" borderId="65" xfId="16" applyNumberFormat="1" applyFont="1" applyBorder="1" applyProtection="1"/>
    <xf numFmtId="0" fontId="64" fillId="8" borderId="65" xfId="16" applyNumberFormat="1" applyFont="1" applyFill="1" applyBorder="1" applyAlignment="1" applyProtection="1"/>
    <xf numFmtId="10" fontId="49" fillId="8" borderId="65" xfId="16" applyNumberFormat="1" applyFont="1" applyFill="1" applyBorder="1" applyProtection="1"/>
    <xf numFmtId="0" fontId="49" fillId="8" borderId="65" xfId="16" applyNumberFormat="1" applyFont="1" applyFill="1" applyBorder="1" applyAlignment="1" applyProtection="1"/>
    <xf numFmtId="0" fontId="64" fillId="0" borderId="65" xfId="16" applyNumberFormat="1" applyFont="1" applyBorder="1" applyAlignment="1" applyProtection="1">
      <alignment horizontal="left" indent="2"/>
    </xf>
    <xf numFmtId="0" fontId="64" fillId="0" borderId="65" xfId="16" applyNumberFormat="1" applyFont="1" applyFill="1" applyBorder="1" applyAlignment="1" applyProtection="1">
      <alignment horizontal="left" indent="2"/>
    </xf>
    <xf numFmtId="2" fontId="49" fillId="0" borderId="65" xfId="16" applyNumberFormat="1" applyFont="1" applyBorder="1" applyProtection="1"/>
    <xf numFmtId="0" fontId="49" fillId="0" borderId="65" xfId="16" applyNumberFormat="1" applyFont="1" applyFill="1" applyBorder="1" applyAlignment="1" applyProtection="1">
      <alignment horizontal="left" indent="3"/>
    </xf>
    <xf numFmtId="0" fontId="49" fillId="0" borderId="65" xfId="16" applyNumberFormat="1" applyFont="1" applyFill="1" applyBorder="1" applyAlignment="1" applyProtection="1">
      <alignment horizontal="left" wrapText="1" indent="3"/>
    </xf>
    <xf numFmtId="0" fontId="49" fillId="10" borderId="65" xfId="16" applyNumberFormat="1" applyFont="1" applyFill="1" applyBorder="1" applyAlignment="1" applyProtection="1"/>
    <xf numFmtId="10" fontId="49" fillId="10" borderId="65" xfId="16" applyNumberFormat="1" applyFont="1" applyFill="1" applyBorder="1" applyAlignment="1" applyProtection="1"/>
    <xf numFmtId="174" fontId="49" fillId="0" borderId="65" xfId="16" applyNumberFormat="1" applyFont="1" applyBorder="1" applyAlignment="1" applyProtection="1">
      <alignment horizontal="right"/>
    </xf>
    <xf numFmtId="0" fontId="49" fillId="0" borderId="65" xfId="16" applyNumberFormat="1" applyFont="1" applyBorder="1" applyAlignment="1" applyProtection="1">
      <alignment horizontal="left" indent="2"/>
    </xf>
    <xf numFmtId="0" fontId="49" fillId="0" borderId="65" xfId="16" applyNumberFormat="1" applyFont="1" applyBorder="1" applyAlignment="1" applyProtection="1">
      <alignment horizontal="left" wrapText="1" indent="2"/>
    </xf>
    <xf numFmtId="3" fontId="49" fillId="8" borderId="65" xfId="16" applyNumberFormat="1" applyFont="1" applyFill="1" applyBorder="1" applyAlignment="1" applyProtection="1">
      <protection locked="0"/>
    </xf>
    <xf numFmtId="3" fontId="30" fillId="3" borderId="65" xfId="12" applyNumberFormat="1" applyFont="1" applyFill="1" applyBorder="1" applyProtection="1">
      <protection locked="0"/>
    </xf>
    <xf numFmtId="3" fontId="30" fillId="3" borderId="61" xfId="12" applyNumberFormat="1" applyFont="1" applyFill="1" applyBorder="1" applyProtection="1">
      <protection locked="0"/>
    </xf>
    <xf numFmtId="3" fontId="30" fillId="3" borderId="64" xfId="12" applyNumberFormat="1" applyFont="1" applyFill="1" applyBorder="1" applyProtection="1">
      <protection locked="0"/>
    </xf>
    <xf numFmtId="3" fontId="49" fillId="0" borderId="65" xfId="16" applyNumberFormat="1" applyFont="1" applyFill="1" applyBorder="1" applyAlignment="1" applyProtection="1">
      <protection locked="0"/>
    </xf>
    <xf numFmtId="0" fontId="5" fillId="0" borderId="67" xfId="17" applyFont="1" applyBorder="1" applyAlignment="1">
      <alignment wrapText="1"/>
    </xf>
    <xf numFmtId="0" fontId="5" fillId="0" borderId="67" xfId="17" applyFont="1" applyBorder="1"/>
    <xf numFmtId="0" fontId="5" fillId="0" borderId="65" xfId="17" applyFont="1" applyFill="1" applyBorder="1" applyAlignment="1">
      <alignment wrapText="1"/>
    </xf>
    <xf numFmtId="0" fontId="5" fillId="0" borderId="67" xfId="17" applyFont="1" applyFill="1" applyBorder="1" applyAlignment="1">
      <alignment wrapText="1"/>
    </xf>
    <xf numFmtId="0" fontId="5" fillId="0" borderId="67" xfId="17" applyFont="1" applyFill="1" applyBorder="1"/>
    <xf numFmtId="0" fontId="5" fillId="0" borderId="65" xfId="17" quotePrefix="1" applyFont="1" applyFill="1" applyBorder="1" applyAlignment="1">
      <alignment wrapText="1"/>
    </xf>
    <xf numFmtId="38" fontId="32" fillId="8" borderId="2" xfId="9" applyNumberFormat="1" applyFont="1" applyFill="1" applyBorder="1" applyAlignment="1" applyProtection="1">
      <alignment horizontal="center"/>
    </xf>
    <xf numFmtId="0" fontId="19" fillId="3" borderId="0" xfId="0" applyFont="1" applyFill="1" applyAlignment="1" applyProtection="1">
      <alignment horizontal="center"/>
    </xf>
    <xf numFmtId="38" fontId="39" fillId="3" borderId="2" xfId="9" applyNumberFormat="1" applyFont="1" applyFill="1" applyBorder="1" applyAlignment="1" applyProtection="1">
      <alignment horizontal="center"/>
    </xf>
    <xf numFmtId="0" fontId="56" fillId="0" borderId="0" xfId="0" applyFont="1" applyBorder="1" applyAlignment="1" applyProtection="1">
      <alignment horizontal="center" vertical="center"/>
    </xf>
    <xf numFmtId="38" fontId="32" fillId="0" borderId="0" xfId="9" applyNumberFormat="1" applyFont="1" applyBorder="1" applyAlignment="1" applyProtection="1">
      <alignment horizontal="center"/>
    </xf>
    <xf numFmtId="38" fontId="30" fillId="0" borderId="0" xfId="9" applyNumberFormat="1" applyFont="1" applyBorder="1" applyAlignment="1" applyProtection="1">
      <alignment horizontal="center"/>
    </xf>
    <xf numFmtId="38" fontId="39" fillId="0" borderId="0" xfId="9" applyNumberFormat="1" applyFont="1" applyBorder="1" applyAlignment="1" applyProtection="1">
      <alignment horizontal="center"/>
    </xf>
    <xf numFmtId="38" fontId="37" fillId="0" borderId="0" xfId="9" applyNumberFormat="1" applyFont="1" applyBorder="1" applyAlignment="1" applyProtection="1">
      <alignment horizontal="center"/>
    </xf>
    <xf numFmtId="38" fontId="30" fillId="3" borderId="0" xfId="9" applyNumberFormat="1" applyFont="1" applyFill="1" applyBorder="1" applyAlignment="1" applyProtection="1">
      <alignment horizontal="center" vertical="top"/>
    </xf>
    <xf numFmtId="38" fontId="32" fillId="3" borderId="0" xfId="9" applyNumberFormat="1" applyFont="1" applyFill="1" applyBorder="1" applyAlignment="1" applyProtection="1">
      <alignment horizontal="center" vertical="top"/>
    </xf>
    <xf numFmtId="0" fontId="30" fillId="0" borderId="0" xfId="0" applyFont="1" applyBorder="1" applyAlignment="1" applyProtection="1">
      <alignment horizontal="right" vertical="center"/>
    </xf>
    <xf numFmtId="0" fontId="19" fillId="0" borderId="0" xfId="0" applyFont="1" applyAlignment="1" applyProtection="1">
      <alignment horizontal="right"/>
    </xf>
    <xf numFmtId="38" fontId="30" fillId="3" borderId="11" xfId="9" applyNumberFormat="1" applyFont="1" applyFill="1" applyBorder="1" applyAlignment="1" applyProtection="1">
      <alignment horizontal="right"/>
    </xf>
    <xf numFmtId="38" fontId="30" fillId="3" borderId="0" xfId="9" applyNumberFormat="1" applyFont="1" applyFill="1" applyBorder="1" applyAlignment="1" applyProtection="1">
      <alignment horizontal="right"/>
    </xf>
    <xf numFmtId="38" fontId="30" fillId="3" borderId="8" xfId="9" applyNumberFormat="1" applyFont="1" applyFill="1" applyBorder="1" applyAlignment="1" applyProtection="1">
      <alignment horizontal="right"/>
    </xf>
    <xf numFmtId="38" fontId="32" fillId="3" borderId="8" xfId="9" applyNumberFormat="1" applyFont="1" applyFill="1" applyBorder="1" applyAlignment="1" applyProtection="1">
      <alignment horizontal="right"/>
    </xf>
    <xf numFmtId="38" fontId="32" fillId="0" borderId="0" xfId="9" applyNumberFormat="1" applyFont="1" applyFill="1" applyBorder="1" applyAlignment="1" applyProtection="1">
      <alignment horizontal="right"/>
    </xf>
    <xf numFmtId="38" fontId="32" fillId="0" borderId="8" xfId="9" applyNumberFormat="1" applyFont="1" applyFill="1" applyBorder="1" applyAlignment="1" applyProtection="1">
      <alignment horizontal="right"/>
      <protection locked="0"/>
    </xf>
    <xf numFmtId="38" fontId="32" fillId="3" borderId="2" xfId="9" applyNumberFormat="1" applyFont="1" applyFill="1" applyBorder="1" applyAlignment="1" applyProtection="1">
      <alignment horizontal="right" vertical="center" wrapText="1"/>
    </xf>
    <xf numFmtId="38" fontId="30" fillId="3" borderId="2" xfId="9" applyNumberFormat="1" applyFont="1" applyFill="1" applyBorder="1" applyAlignment="1" applyProtection="1">
      <alignment horizontal="right" vertical="center"/>
    </xf>
    <xf numFmtId="38" fontId="30" fillId="3" borderId="8" xfId="9" applyNumberFormat="1" applyFont="1" applyFill="1" applyBorder="1" applyAlignment="1" applyProtection="1">
      <alignment horizontal="right" vertical="center"/>
    </xf>
    <xf numFmtId="38" fontId="32" fillId="3" borderId="0" xfId="9" applyNumberFormat="1" applyFont="1" applyFill="1" applyBorder="1" applyAlignment="1" applyProtection="1">
      <alignment horizontal="right" wrapText="1"/>
    </xf>
    <xf numFmtId="38" fontId="30" fillId="0" borderId="0" xfId="9" applyNumberFormat="1" applyFont="1" applyBorder="1" applyAlignment="1" applyProtection="1">
      <alignment horizontal="right"/>
    </xf>
    <xf numFmtId="38" fontId="30" fillId="0" borderId="11" xfId="9" applyNumberFormat="1" applyFont="1" applyBorder="1" applyAlignment="1" applyProtection="1">
      <alignment horizontal="right"/>
    </xf>
    <xf numFmtId="38" fontId="30" fillId="0" borderId="0" xfId="9" applyNumberFormat="1" applyFont="1" applyFill="1" applyBorder="1" applyAlignment="1" applyProtection="1">
      <alignment horizontal="right"/>
    </xf>
    <xf numFmtId="38" fontId="30" fillId="0" borderId="59" xfId="9" applyNumberFormat="1" applyFont="1" applyFill="1" applyBorder="1" applyAlignment="1" applyProtection="1">
      <alignment horizontal="right"/>
      <protection locked="0"/>
    </xf>
    <xf numFmtId="38" fontId="30" fillId="0" borderId="8" xfId="9" applyNumberFormat="1" applyFont="1" applyFill="1" applyBorder="1" applyAlignment="1" applyProtection="1">
      <alignment horizontal="right"/>
      <protection locked="0"/>
    </xf>
    <xf numFmtId="38" fontId="30" fillId="0" borderId="0" xfId="9" applyNumberFormat="1" applyFont="1" applyFill="1" applyBorder="1" applyAlignment="1" applyProtection="1">
      <alignment horizontal="right"/>
      <protection locked="0"/>
    </xf>
    <xf numFmtId="38" fontId="30" fillId="0" borderId="2" xfId="9" applyNumberFormat="1" applyFont="1" applyFill="1" applyBorder="1" applyAlignment="1" applyProtection="1">
      <alignment horizontal="right"/>
      <protection locked="0"/>
    </xf>
    <xf numFmtId="38" fontId="32" fillId="0" borderId="2" xfId="9" applyNumberFormat="1" applyFont="1" applyFill="1" applyBorder="1" applyAlignment="1" applyProtection="1">
      <alignment horizontal="right"/>
      <protection locked="0"/>
    </xf>
    <xf numFmtId="38" fontId="30" fillId="0" borderId="11" xfId="9" applyNumberFormat="1" applyFont="1" applyFill="1" applyBorder="1" applyAlignment="1" applyProtection="1">
      <alignment horizontal="right"/>
    </xf>
    <xf numFmtId="38" fontId="32" fillId="8" borderId="2" xfId="9" applyNumberFormat="1" applyFont="1" applyFill="1" applyBorder="1" applyAlignment="1" applyProtection="1">
      <alignment horizontal="right"/>
    </xf>
    <xf numFmtId="38" fontId="32" fillId="3" borderId="0" xfId="9" applyNumberFormat="1" applyFont="1" applyFill="1" applyBorder="1" applyAlignment="1" applyProtection="1">
      <alignment horizontal="right"/>
    </xf>
    <xf numFmtId="38" fontId="32" fillId="8" borderId="8" xfId="9" applyNumberFormat="1" applyFont="1" applyFill="1" applyBorder="1" applyAlignment="1" applyProtection="1">
      <alignment horizontal="right"/>
    </xf>
    <xf numFmtId="38" fontId="39" fillId="3" borderId="2" xfId="9" applyNumberFormat="1" applyFont="1" applyFill="1" applyBorder="1" applyAlignment="1" applyProtection="1">
      <alignment horizontal="right"/>
    </xf>
    <xf numFmtId="38" fontId="32" fillId="3" borderId="2" xfId="9" applyNumberFormat="1" applyFont="1" applyFill="1" applyBorder="1" applyAlignment="1" applyProtection="1">
      <alignment horizontal="right"/>
    </xf>
    <xf numFmtId="38" fontId="30" fillId="3" borderId="2" xfId="9" applyNumberFormat="1" applyFont="1" applyFill="1" applyBorder="1" applyAlignment="1" applyProtection="1">
      <alignment horizontal="right"/>
    </xf>
    <xf numFmtId="38" fontId="30" fillId="3" borderId="0" xfId="9" applyNumberFormat="1" applyFont="1" applyFill="1" applyBorder="1" applyAlignment="1" applyProtection="1">
      <alignment horizontal="right" vertical="center" wrapText="1"/>
    </xf>
    <xf numFmtId="38" fontId="39" fillId="3" borderId="0" xfId="9" applyNumberFormat="1" applyFont="1" applyFill="1" applyBorder="1" applyAlignment="1" applyProtection="1">
      <alignment horizontal="right"/>
    </xf>
    <xf numFmtId="38" fontId="32" fillId="0" borderId="8" xfId="9" applyNumberFormat="1" applyFont="1" applyFill="1" applyBorder="1" applyAlignment="1" applyProtection="1">
      <alignment horizontal="right" vertical="center" wrapText="1"/>
      <protection locked="0"/>
    </xf>
    <xf numFmtId="38" fontId="37" fillId="0" borderId="0" xfId="9" applyNumberFormat="1" applyFont="1" applyFill="1" applyBorder="1" applyAlignment="1" applyProtection="1">
      <alignment horizontal="right"/>
    </xf>
    <xf numFmtId="38" fontId="32" fillId="0" borderId="2" xfId="9" applyNumberFormat="1" applyFont="1" applyFill="1" applyBorder="1" applyAlignment="1" applyProtection="1">
      <alignment horizontal="right" vertical="center" wrapText="1"/>
      <protection locked="0"/>
    </xf>
    <xf numFmtId="38" fontId="30" fillId="0" borderId="0" xfId="9" applyNumberFormat="1" applyFont="1" applyFill="1" applyBorder="1" applyAlignment="1" applyProtection="1">
      <alignment horizontal="right" vertical="center" wrapText="1"/>
    </xf>
    <xf numFmtId="38" fontId="39" fillId="0" borderId="0" xfId="9" applyNumberFormat="1" applyFont="1" applyFill="1" applyBorder="1" applyAlignment="1" applyProtection="1">
      <alignment horizontal="right"/>
    </xf>
    <xf numFmtId="38" fontId="30" fillId="0" borderId="8" xfId="9" applyNumberFormat="1" applyFont="1" applyFill="1" applyBorder="1" applyAlignment="1" applyProtection="1">
      <alignment horizontal="right" vertical="center" wrapText="1"/>
      <protection locked="0"/>
    </xf>
    <xf numFmtId="38" fontId="30" fillId="0" borderId="2" xfId="9" applyNumberFormat="1" applyFont="1" applyFill="1" applyBorder="1" applyAlignment="1" applyProtection="1">
      <alignment horizontal="right" vertical="center" wrapText="1"/>
      <protection locked="0"/>
    </xf>
    <xf numFmtId="38" fontId="30" fillId="0" borderId="11" xfId="9" applyNumberFormat="1" applyFont="1" applyFill="1" applyBorder="1" applyAlignment="1" applyProtection="1">
      <alignment horizontal="right" vertical="center" wrapText="1"/>
    </xf>
    <xf numFmtId="38" fontId="32" fillId="8" borderId="2" xfId="9" applyNumberFormat="1" applyFont="1" applyFill="1" applyBorder="1" applyAlignment="1" applyProtection="1">
      <alignment horizontal="right" vertical="center" wrapText="1"/>
    </xf>
    <xf numFmtId="38" fontId="32" fillId="3" borderId="0" xfId="9" applyNumberFormat="1" applyFont="1" applyFill="1" applyBorder="1" applyAlignment="1" applyProtection="1">
      <alignment horizontal="right" vertical="center" wrapText="1"/>
    </xf>
    <xf numFmtId="38" fontId="37" fillId="3" borderId="0" xfId="9" applyNumberFormat="1" applyFont="1" applyFill="1" applyBorder="1" applyAlignment="1" applyProtection="1">
      <alignment horizontal="right"/>
    </xf>
    <xf numFmtId="38" fontId="30" fillId="3" borderId="2" xfId="9" applyNumberFormat="1" applyFont="1" applyFill="1" applyBorder="1" applyAlignment="1" applyProtection="1">
      <alignment horizontal="right" vertical="center" wrapText="1"/>
    </xf>
    <xf numFmtId="0" fontId="19" fillId="3" borderId="0" xfId="0" applyFont="1" applyFill="1" applyAlignment="1" applyProtection="1">
      <alignment horizontal="right"/>
    </xf>
    <xf numFmtId="37" fontId="49" fillId="0" borderId="4" xfId="5" applyFont="1" applyFill="1" applyProtection="1">
      <alignment horizontal="right"/>
      <protection locked="0"/>
    </xf>
    <xf numFmtId="3" fontId="30" fillId="0" borderId="65" xfId="3" applyNumberFormat="1" applyFont="1" applyBorder="1" applyAlignment="1" applyProtection="1">
      <protection locked="0"/>
    </xf>
    <xf numFmtId="3" fontId="30" fillId="0" borderId="65" xfId="3" quotePrefix="1" applyNumberFormat="1" applyFont="1" applyBorder="1" applyAlignment="1" applyProtection="1">
      <protection locked="0"/>
    </xf>
    <xf numFmtId="0" fontId="0" fillId="0" borderId="0" xfId="0" applyFont="1"/>
    <xf numFmtId="0" fontId="0" fillId="0" borderId="65" xfId="0" quotePrefix="1" applyFont="1" applyFill="1" applyBorder="1" applyAlignment="1">
      <alignment wrapText="1"/>
    </xf>
    <xf numFmtId="0" fontId="0" fillId="0" borderId="65" xfId="0" quotePrefix="1" applyFont="1" applyBorder="1" applyAlignment="1">
      <alignment wrapText="1"/>
    </xf>
    <xf numFmtId="37" fontId="49" fillId="8" borderId="61" xfId="3" quotePrefix="1" applyNumberFormat="1" applyFont="1" applyFill="1" applyBorder="1" applyProtection="1">
      <alignment horizontal="right"/>
    </xf>
    <xf numFmtId="0" fontId="0" fillId="0" borderId="65" xfId="0" quotePrefix="1" applyFont="1" applyBorder="1"/>
    <xf numFmtId="0" fontId="0" fillId="0" borderId="65" xfId="0" quotePrefix="1" applyFont="1" applyFill="1" applyBorder="1"/>
    <xf numFmtId="0" fontId="35" fillId="3" borderId="0" xfId="0" applyFont="1" applyFill="1" applyAlignment="1" applyProtection="1">
      <alignment horizontal="center"/>
    </xf>
    <xf numFmtId="38" fontId="32" fillId="0" borderId="68" xfId="9" applyNumberFormat="1" applyFont="1" applyBorder="1" applyAlignment="1" applyProtection="1">
      <alignment vertical="center"/>
    </xf>
    <xf numFmtId="38" fontId="32" fillId="0" borderId="66" xfId="9" applyNumberFormat="1" applyFont="1" applyBorder="1" applyAlignment="1" applyProtection="1">
      <alignment vertical="center"/>
    </xf>
    <xf numFmtId="38" fontId="32" fillId="0" borderId="67" xfId="9" applyNumberFormat="1" applyFont="1" applyBorder="1" applyAlignment="1" applyProtection="1">
      <alignment vertical="center"/>
    </xf>
    <xf numFmtId="0" fontId="46" fillId="3" borderId="0" xfId="2" applyFont="1" applyFill="1" applyAlignment="1" applyProtection="1"/>
    <xf numFmtId="0" fontId="30" fillId="3" borderId="0" xfId="0" applyFont="1" applyFill="1" applyAlignment="1" applyProtection="1">
      <alignment horizontal="left" indent="2"/>
    </xf>
    <xf numFmtId="0" fontId="47" fillId="3" borderId="0" xfId="2" applyFont="1" applyFill="1" applyAlignment="1" applyProtection="1"/>
    <xf numFmtId="0" fontId="3" fillId="0" borderId="0" xfId="0" applyFont="1" applyProtection="1"/>
    <xf numFmtId="0" fontId="60" fillId="11" borderId="66" xfId="0" applyFont="1" applyFill="1" applyBorder="1" applyAlignment="1">
      <alignment vertical="top" wrapText="1"/>
    </xf>
    <xf numFmtId="0" fontId="60" fillId="11" borderId="67" xfId="0" applyFont="1" applyFill="1" applyBorder="1" applyAlignment="1">
      <alignment vertical="top" wrapText="1"/>
    </xf>
    <xf numFmtId="0" fontId="60" fillId="11" borderId="68" xfId="0" applyFont="1" applyFill="1" applyBorder="1" applyAlignment="1"/>
    <xf numFmtId="0" fontId="60" fillId="11" borderId="66" xfId="0" applyFont="1" applyFill="1" applyBorder="1" applyAlignment="1"/>
    <xf numFmtId="37" fontId="49" fillId="15" borderId="65" xfId="3" quotePrefix="1" applyNumberFormat="1" applyFont="1" applyFill="1" applyBorder="1" applyProtection="1">
      <alignment horizontal="right"/>
    </xf>
    <xf numFmtId="0" fontId="68" fillId="0" borderId="0" xfId="6" applyFont="1" applyFill="1" applyBorder="1" applyAlignment="1" applyProtection="1">
      <alignment vertical="center" wrapText="1"/>
    </xf>
    <xf numFmtId="0" fontId="46" fillId="3" borderId="0" xfId="2" applyFont="1" applyFill="1" applyAlignment="1" applyProtection="1">
      <alignment horizontal="left" indent="2"/>
    </xf>
    <xf numFmtId="0" fontId="2" fillId="0" borderId="0" xfId="0" applyFont="1" applyProtection="1"/>
    <xf numFmtId="0" fontId="76" fillId="11" borderId="0" xfId="0" applyFont="1" applyFill="1" applyBorder="1" applyAlignment="1" applyProtection="1"/>
    <xf numFmtId="0" fontId="58" fillId="12" borderId="0" xfId="2" applyFont="1" applyFill="1" applyBorder="1" applyAlignment="1" applyProtection="1"/>
    <xf numFmtId="0" fontId="59" fillId="11" borderId="0" xfId="0" applyFont="1" applyFill="1" applyBorder="1" applyAlignment="1" applyProtection="1"/>
    <xf numFmtId="3" fontId="49" fillId="11" borderId="0" xfId="0" applyNumberFormat="1" applyFont="1" applyFill="1" applyBorder="1" applyAlignment="1" applyProtection="1">
      <alignment horizontal="left" vertical="center"/>
    </xf>
    <xf numFmtId="165" fontId="30" fillId="11" borderId="0" xfId="0" applyNumberFormat="1" applyFont="1" applyFill="1" applyBorder="1" applyAlignment="1" applyProtection="1">
      <alignment horizontal="left" vertical="center"/>
    </xf>
    <xf numFmtId="165" fontId="49" fillId="11" borderId="0" xfId="0" applyNumberFormat="1" applyFont="1" applyFill="1" applyBorder="1" applyAlignment="1" applyProtection="1">
      <alignment horizontal="left" vertical="center"/>
    </xf>
    <xf numFmtId="165" fontId="49" fillId="11" borderId="0" xfId="16" applyNumberFormat="1" applyFont="1" applyFill="1" applyBorder="1" applyAlignment="1" applyProtection="1">
      <alignment horizontal="left" vertical="center"/>
    </xf>
    <xf numFmtId="0" fontId="58" fillId="0" borderId="0" xfId="2" applyFont="1" applyFill="1" applyBorder="1" applyAlignment="1" applyProtection="1"/>
    <xf numFmtId="0" fontId="49" fillId="0" borderId="0" xfId="0" applyFont="1" applyBorder="1" applyAlignment="1" applyProtection="1">
      <alignment horizontal="left" vertical="center"/>
    </xf>
    <xf numFmtId="165" fontId="49" fillId="11" borderId="0" xfId="0" applyNumberFormat="1" applyFont="1" applyFill="1" applyProtection="1"/>
    <xf numFmtId="0" fontId="68" fillId="11" borderId="0" xfId="0" applyFont="1" applyFill="1" applyBorder="1" applyProtection="1"/>
    <xf numFmtId="0" fontId="58" fillId="12" borderId="4" xfId="2" applyFont="1" applyFill="1" applyBorder="1" applyAlignment="1" applyProtection="1">
      <alignment horizontal="left"/>
    </xf>
    <xf numFmtId="165" fontId="30" fillId="11" borderId="0" xfId="0" applyNumberFormat="1" applyFont="1" applyFill="1" applyProtection="1"/>
    <xf numFmtId="165" fontId="49" fillId="11" borderId="0" xfId="0" applyNumberFormat="1" applyFont="1" applyFill="1" applyAlignment="1" applyProtection="1">
      <alignment horizontal="left"/>
    </xf>
    <xf numFmtId="0" fontId="7" fillId="11" borderId="0" xfId="0" applyFont="1" applyFill="1" applyProtection="1"/>
    <xf numFmtId="0" fontId="58" fillId="11" borderId="65" xfId="2" applyFont="1" applyFill="1" applyBorder="1" applyAlignment="1" applyProtection="1">
      <alignment horizontal="left"/>
    </xf>
    <xf numFmtId="0" fontId="49" fillId="11" borderId="0" xfId="0" applyFont="1" applyFill="1" applyProtection="1"/>
    <xf numFmtId="0" fontId="58" fillId="11" borderId="4" xfId="2" applyFont="1" applyFill="1" applyBorder="1" applyAlignment="1" applyProtection="1">
      <alignment horizontal="left"/>
    </xf>
    <xf numFmtId="0" fontId="58" fillId="12" borderId="4" xfId="2" applyFont="1" applyFill="1" applyBorder="1" applyAlignment="1" applyProtection="1">
      <alignment horizontal="left"/>
      <protection hidden="1"/>
    </xf>
    <xf numFmtId="49" fontId="1" fillId="8" borderId="65" xfId="0" applyNumberFormat="1" applyFont="1" applyFill="1" applyBorder="1" applyProtection="1"/>
    <xf numFmtId="3" fontId="49" fillId="8" borderId="65" xfId="16" applyNumberFormat="1" applyFont="1" applyFill="1" applyBorder="1" applyAlignment="1" applyProtection="1"/>
    <xf numFmtId="3" fontId="49" fillId="10" borderId="65" xfId="16" applyNumberFormat="1" applyFont="1" applyFill="1" applyBorder="1" applyAlignment="1" applyProtection="1"/>
    <xf numFmtId="3" fontId="49" fillId="8" borderId="65" xfId="16" applyNumberFormat="1" applyFont="1" applyFill="1" applyBorder="1" applyProtection="1"/>
    <xf numFmtId="3" fontId="30" fillId="8" borderId="64" xfId="12" applyNumberFormat="1" applyFont="1" applyFill="1" applyBorder="1" applyProtection="1"/>
    <xf numFmtId="3" fontId="30" fillId="8" borderId="65" xfId="12" applyNumberFormat="1" applyFont="1" applyFill="1" applyBorder="1" applyProtection="1"/>
    <xf numFmtId="3" fontId="30" fillId="8" borderId="61" xfId="12" applyNumberFormat="1" applyFont="1" applyFill="1" applyBorder="1" applyProtection="1"/>
    <xf numFmtId="3" fontId="30" fillId="8" borderId="60" xfId="12" applyNumberFormat="1" applyFont="1" applyFill="1" applyBorder="1" applyProtection="1"/>
    <xf numFmtId="3" fontId="30" fillId="8" borderId="67" xfId="12" applyNumberFormat="1" applyFont="1" applyFill="1" applyBorder="1" applyProtection="1"/>
    <xf numFmtId="3" fontId="37" fillId="8" borderId="67" xfId="12" applyNumberFormat="1" applyFont="1" applyFill="1" applyBorder="1" applyProtection="1"/>
    <xf numFmtId="0" fontId="30" fillId="2" borderId="4" xfId="0" applyFont="1" applyFill="1" applyBorder="1" applyAlignment="1" applyProtection="1">
      <alignment horizontal="right"/>
      <protection locked="0"/>
    </xf>
    <xf numFmtId="3" fontId="58" fillId="0" borderId="0" xfId="2" applyNumberFormat="1" applyFont="1" applyFill="1" applyBorder="1" applyAlignment="1" applyProtection="1"/>
    <xf numFmtId="38" fontId="0" fillId="0" borderId="65" xfId="0" applyNumberFormat="1" applyFont="1" applyFill="1" applyBorder="1" applyAlignment="1">
      <alignment horizontal="center" wrapText="1"/>
    </xf>
    <xf numFmtId="3" fontId="30" fillId="8" borderId="4" xfId="3" quotePrefix="1" applyNumberFormat="1" applyFont="1" applyFill="1" applyBorder="1" applyProtection="1">
      <alignment horizontal="right"/>
    </xf>
    <xf numFmtId="0" fontId="46" fillId="3" borderId="0" xfId="2" applyFont="1" applyFill="1" applyAlignment="1" applyProtection="1"/>
    <xf numFmtId="0" fontId="32" fillId="3" borderId="0" xfId="0" applyFont="1" applyFill="1" applyAlignment="1" applyProtection="1"/>
    <xf numFmtId="0" fontId="34" fillId="3" borderId="0" xfId="0" applyFont="1" applyFill="1" applyAlignment="1" applyProtection="1">
      <alignment horizontal="center" wrapText="1"/>
    </xf>
    <xf numFmtId="0" fontId="26" fillId="3" borderId="0" xfId="0" applyFont="1" applyFill="1" applyAlignment="1" applyProtection="1">
      <alignment horizontal="center"/>
    </xf>
    <xf numFmtId="0" fontId="35" fillId="3" borderId="0" xfId="0" applyFont="1" applyFill="1" applyAlignment="1" applyProtection="1">
      <alignment horizontal="center"/>
    </xf>
    <xf numFmtId="0" fontId="36" fillId="3" borderId="0" xfId="0" applyFont="1" applyFill="1" applyAlignment="1" applyProtection="1">
      <alignment horizontal="center"/>
    </xf>
    <xf numFmtId="0" fontId="37" fillId="3" borderId="0" xfId="0" applyFont="1" applyFill="1" applyAlignment="1" applyProtection="1">
      <alignment horizontal="left" wrapText="1"/>
    </xf>
    <xf numFmtId="0" fontId="32" fillId="3" borderId="0" xfId="0" applyFont="1" applyFill="1" applyAlignment="1" applyProtection="1">
      <alignment horizontal="left"/>
    </xf>
    <xf numFmtId="0" fontId="38" fillId="11" borderId="1" xfId="0" applyFont="1" applyFill="1" applyBorder="1" applyAlignment="1" applyProtection="1">
      <alignment horizontal="center"/>
      <protection locked="0"/>
    </xf>
    <xf numFmtId="0" fontId="38" fillId="11" borderId="2" xfId="0" applyFont="1" applyFill="1" applyBorder="1" applyAlignment="1" applyProtection="1">
      <alignment horizontal="center"/>
      <protection locked="0"/>
    </xf>
    <xf numFmtId="0" fontId="38" fillId="11" borderId="3" xfId="0" applyFont="1" applyFill="1" applyBorder="1" applyAlignment="1" applyProtection="1">
      <alignment horizontal="center"/>
      <protection locked="0"/>
    </xf>
    <xf numFmtId="178" fontId="38" fillId="11" borderId="68" xfId="0" applyNumberFormat="1" applyFont="1" applyFill="1" applyBorder="1" applyAlignment="1" applyProtection="1">
      <alignment horizontal="center"/>
      <protection locked="0"/>
    </xf>
    <xf numFmtId="178" fontId="38" fillId="11" borderId="66" xfId="0" applyNumberFormat="1" applyFont="1" applyFill="1" applyBorder="1" applyAlignment="1" applyProtection="1">
      <alignment horizontal="center"/>
      <protection locked="0"/>
    </xf>
    <xf numFmtId="178" fontId="38" fillId="11" borderId="67" xfId="0" applyNumberFormat="1" applyFont="1" applyFill="1" applyBorder="1" applyAlignment="1" applyProtection="1">
      <alignment horizontal="center"/>
      <protection locked="0"/>
    </xf>
    <xf numFmtId="176" fontId="38" fillId="11" borderId="1" xfId="0" applyNumberFormat="1" applyFont="1" applyFill="1" applyBorder="1" applyAlignment="1" applyProtection="1">
      <alignment horizontal="center"/>
      <protection locked="0"/>
    </xf>
    <xf numFmtId="176" fontId="38" fillId="11" borderId="2" xfId="0" applyNumberFormat="1" applyFont="1" applyFill="1" applyBorder="1" applyAlignment="1" applyProtection="1">
      <alignment horizontal="center"/>
      <protection locked="0"/>
    </xf>
    <xf numFmtId="176" fontId="38" fillId="11" borderId="3" xfId="0" applyNumberFormat="1" applyFont="1" applyFill="1" applyBorder="1" applyAlignment="1" applyProtection="1">
      <alignment horizontal="center"/>
      <protection locked="0"/>
    </xf>
    <xf numFmtId="0" fontId="39" fillId="3" borderId="0" xfId="0" applyFont="1" applyFill="1" applyAlignment="1" applyProtection="1">
      <alignment horizontal="center" wrapText="1"/>
    </xf>
    <xf numFmtId="0" fontId="0" fillId="3" borderId="0" xfId="0" applyFont="1" applyFill="1" applyAlignment="1" applyProtection="1">
      <alignment horizontal="center"/>
    </xf>
    <xf numFmtId="0" fontId="41" fillId="3" borderId="0" xfId="0" applyFont="1" applyFill="1" applyAlignment="1" applyProtection="1">
      <alignment vertical="center"/>
    </xf>
    <xf numFmtId="0" fontId="39" fillId="3" borderId="0" xfId="0" applyFont="1" applyFill="1" applyAlignment="1" applyProtection="1">
      <alignment vertical="center"/>
    </xf>
    <xf numFmtId="0" fontId="46" fillId="0" borderId="0" xfId="2" applyFont="1" applyFill="1" applyAlignment="1" applyProtection="1"/>
    <xf numFmtId="0" fontId="32" fillId="3" borderId="0" xfId="0" applyFont="1" applyFill="1" applyAlignment="1" applyProtection="1">
      <alignment horizontal="left" indent="2"/>
    </xf>
    <xf numFmtId="0" fontId="46" fillId="3" borderId="0" xfId="2" applyFont="1" applyFill="1" applyAlignment="1" applyProtection="1">
      <alignment horizontal="left" indent="3"/>
    </xf>
    <xf numFmtId="0" fontId="46" fillId="3" borderId="0" xfId="2" applyFont="1" applyFill="1" applyAlignment="1" applyProtection="1">
      <alignment horizontal="left" indent="2"/>
    </xf>
    <xf numFmtId="0" fontId="46" fillId="3" borderId="0" xfId="2" applyFont="1" applyFill="1" applyAlignment="1" applyProtection="1">
      <alignment horizontal="left"/>
    </xf>
    <xf numFmtId="0" fontId="46" fillId="3" borderId="0" xfId="2" applyFont="1" applyFill="1" applyAlignment="1" applyProtection="1">
      <alignment horizontal="left" wrapText="1" indent="3"/>
    </xf>
    <xf numFmtId="0" fontId="46" fillId="0" borderId="0" xfId="2" applyFont="1" applyAlignment="1" applyProtection="1"/>
    <xf numFmtId="0" fontId="46" fillId="3" borderId="0" xfId="2" applyFont="1" applyFill="1" applyAlignment="1" applyProtection="1">
      <alignment horizontal="left" indent="1"/>
    </xf>
    <xf numFmtId="0" fontId="49" fillId="0" borderId="0" xfId="0" applyFont="1" applyFill="1" applyAlignment="1" applyProtection="1">
      <alignment horizontal="left" vertical="center" wrapText="1"/>
    </xf>
    <xf numFmtId="0" fontId="49" fillId="0" borderId="0" xfId="0" applyFont="1" applyFill="1" applyAlignment="1" applyProtection="1">
      <alignment horizontal="left" wrapText="1"/>
    </xf>
    <xf numFmtId="167" fontId="63" fillId="0" borderId="0" xfId="0" applyNumberFormat="1" applyFont="1" applyAlignment="1" applyProtection="1">
      <alignment horizontal="left"/>
    </xf>
    <xf numFmtId="0" fontId="7" fillId="0" borderId="0" xfId="0" applyFont="1" applyAlignment="1" applyProtection="1"/>
    <xf numFmtId="0" fontId="49" fillId="0" borderId="65" xfId="0" applyFont="1" applyBorder="1" applyAlignment="1" applyProtection="1">
      <alignment horizontal="center" vertical="center"/>
    </xf>
    <xf numFmtId="0" fontId="49" fillId="0" borderId="0" xfId="0" applyFont="1" applyFill="1" applyAlignment="1" applyProtection="1">
      <alignment vertical="center" wrapText="1"/>
    </xf>
    <xf numFmtId="0" fontId="7" fillId="0" borderId="0" xfId="0" applyFont="1" applyAlignment="1" applyProtection="1">
      <alignment vertical="center" wrapText="1"/>
    </xf>
    <xf numFmtId="0" fontId="49" fillId="8" borderId="61" xfId="0" applyFont="1" applyFill="1" applyBorder="1" applyAlignment="1" applyProtection="1">
      <alignment horizontal="center"/>
    </xf>
    <xf numFmtId="0" fontId="49" fillId="8" borderId="64" xfId="0" applyFont="1" applyFill="1" applyBorder="1" applyAlignment="1" applyProtection="1">
      <alignment horizontal="center"/>
    </xf>
    <xf numFmtId="0" fontId="49" fillId="0" borderId="56" xfId="0" applyFont="1" applyFill="1" applyBorder="1" applyAlignment="1" applyProtection="1">
      <alignment horizontal="right"/>
    </xf>
    <xf numFmtId="0" fontId="7" fillId="0" borderId="0" xfId="0" applyFont="1" applyFill="1" applyAlignment="1" applyProtection="1">
      <alignment vertical="center" wrapText="1"/>
    </xf>
    <xf numFmtId="0" fontId="7" fillId="0" borderId="0" xfId="0" applyFont="1" applyFill="1" applyAlignment="1" applyProtection="1">
      <alignment horizontal="left" vertical="center" wrapText="1"/>
    </xf>
    <xf numFmtId="0" fontId="49" fillId="0" borderId="0" xfId="0" applyFont="1" applyFill="1" applyAlignment="1" applyProtection="1">
      <alignment wrapText="1"/>
    </xf>
    <xf numFmtId="0" fontId="49" fillId="0" borderId="1" xfId="0" applyFont="1" applyBorder="1" applyAlignment="1" applyProtection="1">
      <alignment horizontal="left"/>
    </xf>
    <xf numFmtId="0" fontId="49" fillId="0" borderId="2" xfId="0" applyFont="1" applyBorder="1" applyAlignment="1" applyProtection="1">
      <alignment horizontal="left"/>
    </xf>
    <xf numFmtId="0" fontId="49" fillId="0" borderId="3" xfId="0" applyFont="1" applyBorder="1" applyAlignment="1" applyProtection="1">
      <alignment horizontal="left"/>
    </xf>
    <xf numFmtId="0" fontId="49" fillId="0" borderId="9" xfId="0" applyFont="1" applyFill="1" applyBorder="1" applyAlignment="1" applyProtection="1">
      <alignment horizontal="left" wrapText="1"/>
    </xf>
    <xf numFmtId="0" fontId="49" fillId="0" borderId="10" xfId="0" applyFont="1" applyBorder="1" applyAlignment="1" applyProtection="1">
      <alignment vertical="center" textRotation="90"/>
    </xf>
    <xf numFmtId="0" fontId="49" fillId="0" borderId="12" xfId="0" applyFont="1" applyBorder="1" applyAlignment="1" applyProtection="1">
      <alignment vertical="center" textRotation="90"/>
    </xf>
    <xf numFmtId="0" fontId="49" fillId="0" borderId="13" xfId="0" applyFont="1" applyBorder="1" applyAlignment="1" applyProtection="1">
      <alignment horizontal="left" vertical="top"/>
    </xf>
    <xf numFmtId="0" fontId="49" fillId="0" borderId="11" xfId="0" applyFont="1" applyBorder="1" applyAlignment="1" applyProtection="1">
      <alignment horizontal="left" vertical="top"/>
    </xf>
    <xf numFmtId="0" fontId="49" fillId="0" borderId="14" xfId="0" applyFont="1" applyBorder="1" applyAlignment="1" applyProtection="1">
      <alignment horizontal="left" vertical="top"/>
    </xf>
    <xf numFmtId="0" fontId="49" fillId="0" borderId="4" xfId="0" applyFont="1" applyFill="1" applyBorder="1" applyAlignment="1" applyProtection="1">
      <alignment horizontal="center"/>
    </xf>
    <xf numFmtId="0" fontId="49" fillId="0" borderId="2" xfId="0" applyFont="1" applyBorder="1" applyAlignment="1" applyProtection="1">
      <alignment horizontal="center"/>
    </xf>
    <xf numFmtId="0" fontId="49" fillId="0" borderId="3" xfId="0" applyFont="1" applyBorder="1" applyAlignment="1" applyProtection="1">
      <alignment horizontal="center"/>
    </xf>
    <xf numFmtId="0" fontId="58" fillId="12" borderId="68" xfId="2" applyFont="1" applyFill="1" applyBorder="1" applyAlignment="1" applyProtection="1">
      <alignment horizontal="left"/>
    </xf>
    <xf numFmtId="0" fontId="58" fillId="11" borderId="66" xfId="2" applyFont="1" applyFill="1" applyBorder="1" applyAlignment="1" applyProtection="1">
      <alignment horizontal="left"/>
    </xf>
    <xf numFmtId="0" fontId="58" fillId="11" borderId="67" xfId="2" applyFont="1" applyFill="1" applyBorder="1" applyAlignment="1" applyProtection="1">
      <alignment horizontal="left"/>
    </xf>
    <xf numFmtId="0" fontId="27" fillId="12" borderId="68" xfId="2" applyFont="1" applyFill="1" applyBorder="1" applyAlignment="1" applyProtection="1">
      <alignment horizontal="left"/>
    </xf>
    <xf numFmtId="0" fontId="27" fillId="11" borderId="66" xfId="2" applyFont="1" applyFill="1" applyBorder="1" applyAlignment="1" applyProtection="1">
      <alignment horizontal="left"/>
    </xf>
    <xf numFmtId="0" fontId="27" fillId="11" borderId="67" xfId="2" applyFont="1" applyFill="1" applyBorder="1" applyAlignment="1" applyProtection="1">
      <alignment horizontal="left"/>
    </xf>
    <xf numFmtId="0" fontId="30" fillId="0" borderId="4" xfId="0" applyFont="1" applyFill="1" applyBorder="1" applyAlignment="1" applyProtection="1">
      <alignment horizontal="center"/>
    </xf>
    <xf numFmtId="0" fontId="30" fillId="0" borderId="2" xfId="0" applyFont="1" applyBorder="1" applyAlignment="1" applyProtection="1">
      <alignment horizontal="center"/>
    </xf>
    <xf numFmtId="0" fontId="30" fillId="0" borderId="3" xfId="0" applyFont="1" applyBorder="1" applyAlignment="1" applyProtection="1">
      <alignment horizontal="center"/>
    </xf>
    <xf numFmtId="0" fontId="37" fillId="0" borderId="0" xfId="0" applyFont="1" applyFill="1" applyAlignment="1" applyProtection="1">
      <alignment vertical="top" wrapText="1"/>
    </xf>
    <xf numFmtId="0" fontId="19" fillId="0" borderId="0" xfId="0" applyFont="1" applyFill="1" applyAlignment="1" applyProtection="1">
      <alignment vertical="top" wrapText="1"/>
    </xf>
    <xf numFmtId="0" fontId="27" fillId="12" borderId="1" xfId="2" applyFont="1" applyFill="1" applyBorder="1" applyAlignment="1" applyProtection="1">
      <alignment horizontal="center"/>
    </xf>
    <xf numFmtId="0" fontId="27" fillId="11" borderId="2" xfId="2" applyFont="1" applyFill="1" applyBorder="1" applyAlignment="1" applyProtection="1"/>
    <xf numFmtId="0" fontId="27" fillId="11" borderId="3" xfId="2" applyFont="1" applyFill="1" applyBorder="1" applyAlignment="1" applyProtection="1"/>
    <xf numFmtId="0" fontId="68" fillId="0" borderId="0" xfId="0" applyFont="1" applyFill="1" applyAlignment="1" applyProtection="1">
      <alignment vertical="top" wrapText="1"/>
    </xf>
    <xf numFmtId="0" fontId="7" fillId="0" borderId="0" xfId="0" applyFont="1" applyFill="1" applyAlignment="1" applyProtection="1">
      <alignment vertical="top" wrapText="1"/>
    </xf>
    <xf numFmtId="0" fontId="64" fillId="0" borderId="8" xfId="0" applyFont="1" applyBorder="1" applyAlignment="1" applyProtection="1">
      <alignment wrapText="1"/>
    </xf>
    <xf numFmtId="0" fontId="7" fillId="0" borderId="8" xfId="0" applyFont="1" applyBorder="1" applyAlignment="1" applyProtection="1">
      <alignment wrapText="1"/>
    </xf>
    <xf numFmtId="0" fontId="68" fillId="0" borderId="0" xfId="0" applyFont="1" applyAlignment="1" applyProtection="1">
      <alignment wrapText="1"/>
    </xf>
    <xf numFmtId="0" fontId="7" fillId="0" borderId="0" xfId="0" applyFont="1" applyProtection="1"/>
    <xf numFmtId="0" fontId="49" fillId="0" borderId="1" xfId="0" applyFont="1" applyFill="1" applyBorder="1" applyAlignment="1" applyProtection="1">
      <alignment horizontal="center"/>
    </xf>
    <xf numFmtId="0" fontId="49" fillId="0" borderId="3" xfId="0" applyFont="1" applyFill="1" applyBorder="1" applyAlignment="1" applyProtection="1">
      <alignment horizontal="center"/>
    </xf>
    <xf numFmtId="0" fontId="32" fillId="0" borderId="0" xfId="0" applyFont="1" applyFill="1" applyBorder="1" applyAlignment="1" applyProtection="1">
      <alignment wrapText="1"/>
    </xf>
    <xf numFmtId="0" fontId="19" fillId="0" borderId="0" xfId="0" applyFont="1" applyFill="1" applyAlignment="1" applyProtection="1">
      <alignment wrapText="1"/>
    </xf>
    <xf numFmtId="0" fontId="30" fillId="0" borderId="59" xfId="0" applyFont="1" applyFill="1" applyBorder="1" applyAlignment="1" applyProtection="1">
      <alignment horizontal="center"/>
    </xf>
    <xf numFmtId="0" fontId="30" fillId="0" borderId="65" xfId="0" applyFont="1" applyFill="1" applyBorder="1" applyAlignment="1" applyProtection="1">
      <alignment horizontal="center"/>
    </xf>
    <xf numFmtId="0" fontId="50" fillId="0" borderId="0" xfId="0" applyFont="1" applyFill="1" applyBorder="1" applyAlignment="1" applyProtection="1">
      <alignment horizontal="center"/>
    </xf>
    <xf numFmtId="0" fontId="30" fillId="0" borderId="59" xfId="0" applyFont="1" applyFill="1" applyBorder="1" applyAlignment="1" applyProtection="1">
      <alignment horizontal="center" shrinkToFit="1"/>
    </xf>
    <xf numFmtId="0" fontId="32" fillId="0" borderId="0" xfId="0" applyFont="1" applyFill="1" applyBorder="1" applyAlignment="1" applyProtection="1">
      <alignment horizontal="left" wrapText="1"/>
    </xf>
    <xf numFmtId="0" fontId="30" fillId="0" borderId="1"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175" fontId="30" fillId="0" borderId="4" xfId="0" applyNumberFormat="1" applyFont="1" applyFill="1" applyBorder="1" applyAlignment="1" applyProtection="1">
      <alignment horizontal="center"/>
    </xf>
    <xf numFmtId="175" fontId="30" fillId="0" borderId="2" xfId="0" applyNumberFormat="1" applyFont="1" applyFill="1" applyBorder="1" applyAlignment="1" applyProtection="1">
      <alignment horizontal="center"/>
    </xf>
    <xf numFmtId="175" fontId="30" fillId="0" borderId="3" xfId="0" applyNumberFormat="1" applyFont="1" applyFill="1" applyBorder="1" applyAlignment="1" applyProtection="1">
      <alignment horizontal="center"/>
    </xf>
    <xf numFmtId="0" fontId="30" fillId="0" borderId="3" xfId="0" applyFont="1" applyFill="1" applyBorder="1" applyAlignment="1" applyProtection="1">
      <alignment horizontal="center"/>
    </xf>
    <xf numFmtId="0" fontId="30" fillId="0" borderId="67" xfId="0" applyFont="1" applyBorder="1" applyAlignment="1" applyProtection="1">
      <alignment horizontal="center"/>
    </xf>
    <xf numFmtId="0" fontId="30" fillId="0" borderId="66" xfId="0" applyFont="1" applyBorder="1" applyAlignment="1" applyProtection="1">
      <alignment horizontal="center"/>
    </xf>
    <xf numFmtId="0" fontId="49" fillId="0" borderId="0" xfId="0" applyFont="1" applyBorder="1" applyAlignment="1" applyProtection="1">
      <alignment horizontal="left" vertical="center" wrapText="1" indent="1"/>
    </xf>
    <xf numFmtId="0" fontId="49" fillId="0" borderId="0" xfId="0" applyFont="1" applyBorder="1" applyAlignment="1" applyProtection="1">
      <alignment horizontal="left" wrapText="1" indent="1"/>
    </xf>
    <xf numFmtId="0" fontId="7" fillId="0" borderId="0" xfId="0" applyFont="1" applyFill="1" applyAlignment="1" applyProtection="1">
      <alignment wrapText="1"/>
    </xf>
    <xf numFmtId="0" fontId="49" fillId="0" borderId="0" xfId="0" applyFont="1" applyFill="1" applyBorder="1" applyAlignment="1" applyProtection="1">
      <alignment horizontal="left" wrapText="1" indent="1"/>
    </xf>
    <xf numFmtId="0" fontId="64" fillId="0" borderId="0" xfId="0" applyFont="1" applyFill="1" applyAlignment="1" applyProtection="1">
      <alignment wrapText="1"/>
    </xf>
    <xf numFmtId="0" fontId="66" fillId="0" borderId="0" xfId="0" applyFont="1" applyProtection="1"/>
    <xf numFmtId="0" fontId="66" fillId="0" borderId="0" xfId="0" applyFont="1" applyAlignment="1" applyProtection="1">
      <alignment wrapText="1"/>
    </xf>
    <xf numFmtId="0" fontId="64" fillId="0" borderId="0" xfId="0" applyFont="1" applyAlignment="1" applyProtection="1">
      <alignment horizontal="center"/>
    </xf>
    <xf numFmtId="0" fontId="64" fillId="0" borderId="0" xfId="0" applyFont="1" applyBorder="1" applyAlignment="1" applyProtection="1">
      <alignment horizontal="center"/>
    </xf>
    <xf numFmtId="167" fontId="66" fillId="0" borderId="0" xfId="0" applyNumberFormat="1" applyFont="1" applyBorder="1" applyAlignment="1" applyProtection="1">
      <alignment horizontal="left" wrapText="1"/>
    </xf>
    <xf numFmtId="0" fontId="7" fillId="0" borderId="0" xfId="0" applyFont="1" applyAlignment="1" applyProtection="1">
      <alignment horizontal="left" wrapText="1"/>
    </xf>
    <xf numFmtId="0" fontId="64" fillId="0" borderId="0" xfId="0" applyFont="1" applyBorder="1" applyAlignment="1" applyProtection="1">
      <alignment horizontal="center" wrapText="1"/>
    </xf>
    <xf numFmtId="167" fontId="64" fillId="0" borderId="0" xfId="0" applyNumberFormat="1" applyFont="1" applyBorder="1" applyAlignment="1" applyProtection="1">
      <alignment horizontal="left" wrapText="1"/>
    </xf>
    <xf numFmtId="0" fontId="7" fillId="0" borderId="0" xfId="0" applyFont="1" applyAlignment="1" applyProtection="1">
      <alignment wrapText="1"/>
    </xf>
    <xf numFmtId="0" fontId="64" fillId="0" borderId="8" xfId="0" applyFont="1" applyBorder="1" applyAlignment="1" applyProtection="1">
      <alignment horizontal="center" wrapText="1"/>
    </xf>
    <xf numFmtId="3" fontId="30" fillId="8" borderId="4" xfId="3" quotePrefix="1" applyNumberFormat="1" applyFont="1" applyFill="1" applyBorder="1" applyProtection="1">
      <alignment horizontal="right"/>
    </xf>
    <xf numFmtId="3" fontId="30" fillId="8" borderId="4" xfId="3" applyNumberFormat="1" applyFont="1" applyFill="1" applyBorder="1" applyProtection="1">
      <alignment horizontal="right"/>
    </xf>
    <xf numFmtId="3" fontId="30" fillId="0" borderId="68" xfId="7" applyNumberFormat="1" applyFont="1" applyFill="1" applyBorder="1" applyProtection="1">
      <alignment horizontal="right"/>
      <protection locked="0"/>
    </xf>
    <xf numFmtId="3" fontId="30" fillId="0" borderId="67" xfId="7" applyNumberFormat="1" applyFont="1" applyFill="1" applyBorder="1" applyProtection="1">
      <alignment horizontal="right"/>
      <protection locked="0"/>
    </xf>
    <xf numFmtId="3" fontId="30" fillId="8" borderId="1" xfId="0" applyNumberFormat="1" applyFont="1" applyFill="1" applyBorder="1" applyAlignment="1" applyProtection="1">
      <alignment horizontal="center"/>
    </xf>
    <xf numFmtId="3" fontId="30" fillId="8" borderId="3" xfId="0" applyNumberFormat="1" applyFont="1" applyFill="1" applyBorder="1" applyAlignment="1" applyProtection="1">
      <alignment horizontal="center"/>
    </xf>
    <xf numFmtId="3" fontId="30" fillId="0" borderId="4" xfId="5" applyNumberFormat="1" applyFont="1" applyFill="1" applyProtection="1">
      <alignment horizontal="right"/>
      <protection locked="0"/>
    </xf>
    <xf numFmtId="3" fontId="30" fillId="0" borderId="4" xfId="7" applyNumberFormat="1" applyFont="1" applyFill="1" applyProtection="1">
      <alignment horizontal="right"/>
      <protection locked="0"/>
    </xf>
    <xf numFmtId="0" fontId="32" fillId="0" borderId="0" xfId="0" applyFont="1" applyFill="1" applyAlignment="1" applyProtection="1">
      <alignment wrapText="1"/>
    </xf>
    <xf numFmtId="0" fontId="32" fillId="0" borderId="9" xfId="0" applyFont="1" applyFill="1" applyBorder="1" applyAlignment="1" applyProtection="1">
      <alignment wrapText="1"/>
    </xf>
    <xf numFmtId="3" fontId="30" fillId="0" borderId="1" xfId="0" applyNumberFormat="1" applyFont="1" applyFill="1" applyBorder="1" applyAlignment="1" applyProtection="1">
      <alignment horizontal="center" wrapText="1"/>
    </xf>
    <xf numFmtId="3" fontId="30" fillId="0" borderId="3" xfId="0" applyNumberFormat="1" applyFont="1" applyFill="1" applyBorder="1" applyAlignment="1" applyProtection="1">
      <alignment horizontal="center" wrapText="1"/>
    </xf>
    <xf numFmtId="3" fontId="30" fillId="0" borderId="4" xfId="3" quotePrefix="1" applyNumberFormat="1" applyFont="1" applyBorder="1" applyProtection="1">
      <alignment horizontal="right"/>
      <protection locked="0"/>
    </xf>
    <xf numFmtId="3" fontId="30" fillId="0" borderId="4" xfId="3" applyNumberFormat="1" applyFont="1" applyBorder="1" applyProtection="1">
      <alignment horizontal="right"/>
      <protection locked="0"/>
    </xf>
    <xf numFmtId="3" fontId="30" fillId="0" borderId="1" xfId="0" applyNumberFormat="1" applyFont="1" applyBorder="1" applyAlignment="1" applyProtection="1">
      <alignment horizontal="center" wrapText="1"/>
    </xf>
    <xf numFmtId="3" fontId="30" fillId="0" borderId="3" xfId="0" applyNumberFormat="1" applyFont="1" applyBorder="1" applyAlignment="1" applyProtection="1">
      <alignment horizontal="center" wrapText="1"/>
    </xf>
    <xf numFmtId="0" fontId="30" fillId="0" borderId="10" xfId="0" applyFont="1" applyFill="1" applyBorder="1" applyAlignment="1" applyProtection="1">
      <alignment vertical="center" textRotation="90" wrapText="1"/>
    </xf>
    <xf numFmtId="0" fontId="30" fillId="0" borderId="12" xfId="0" applyFont="1" applyFill="1" applyBorder="1" applyAlignment="1" applyProtection="1">
      <alignment vertical="center" textRotation="90" wrapText="1"/>
    </xf>
    <xf numFmtId="0" fontId="19" fillId="0" borderId="7" xfId="0" applyFont="1" applyFill="1" applyBorder="1" applyAlignment="1" applyProtection="1">
      <alignment vertical="center" textRotation="90" wrapText="1"/>
    </xf>
    <xf numFmtId="0" fontId="30" fillId="0" borderId="13" xfId="0" applyFont="1" applyBorder="1" applyAlignment="1" applyProtection="1">
      <alignment vertical="center" textRotation="90" wrapText="1"/>
    </xf>
    <xf numFmtId="0" fontId="30" fillId="0" borderId="6" xfId="0" applyFont="1" applyBorder="1" applyAlignment="1" applyProtection="1">
      <alignment vertical="center" textRotation="90" wrapText="1"/>
    </xf>
    <xf numFmtId="0" fontId="19" fillId="0" borderId="5" xfId="0" applyFont="1" applyBorder="1" applyAlignment="1" applyProtection="1">
      <alignment vertical="center" textRotation="90" wrapText="1"/>
    </xf>
    <xf numFmtId="0" fontId="30" fillId="0" borderId="10" xfId="0" applyFont="1" applyBorder="1" applyAlignment="1" applyProtection="1">
      <alignment vertical="center" textRotation="90" wrapText="1"/>
    </xf>
    <xf numFmtId="0" fontId="30" fillId="0" borderId="12" xfId="0" applyFont="1" applyBorder="1" applyAlignment="1" applyProtection="1">
      <alignment vertical="center" textRotation="90" wrapText="1"/>
    </xf>
    <xf numFmtId="0" fontId="30" fillId="0" borderId="7" xfId="0" applyFont="1" applyBorder="1" applyAlignment="1" applyProtection="1">
      <alignment vertical="center" textRotation="90" wrapText="1"/>
    </xf>
    <xf numFmtId="0" fontId="30" fillId="0" borderId="61" xfId="0" applyFont="1" applyBorder="1" applyAlignment="1" applyProtection="1">
      <alignment vertical="center" textRotation="90" wrapText="1"/>
    </xf>
    <xf numFmtId="0" fontId="19" fillId="0" borderId="64" xfId="0" applyFont="1" applyBorder="1" applyAlignment="1" applyProtection="1">
      <alignment vertical="center" textRotation="90" wrapText="1"/>
    </xf>
    <xf numFmtId="0" fontId="30" fillId="0" borderId="61" xfId="0" applyFont="1" applyFill="1" applyBorder="1" applyAlignment="1" applyProtection="1">
      <alignment vertical="center" textRotation="90" wrapText="1"/>
    </xf>
    <xf numFmtId="0" fontId="19" fillId="0" borderId="64" xfId="0" applyFont="1" applyFill="1" applyBorder="1" applyAlignment="1" applyProtection="1">
      <alignment vertical="center" textRotation="90" wrapText="1"/>
    </xf>
    <xf numFmtId="3" fontId="30" fillId="0" borderId="68" xfId="3" quotePrefix="1" applyNumberFormat="1" applyFont="1" applyBorder="1" applyProtection="1">
      <alignment horizontal="right"/>
      <protection locked="0"/>
    </xf>
    <xf numFmtId="3" fontId="30" fillId="0" borderId="67" xfId="3" quotePrefix="1" applyNumberFormat="1" applyFont="1" applyBorder="1" applyProtection="1">
      <alignment horizontal="right"/>
      <protection locked="0"/>
    </xf>
    <xf numFmtId="0" fontId="30" fillId="0" borderId="1" xfId="0" applyFont="1" applyBorder="1" applyAlignment="1" applyProtection="1">
      <alignment horizontal="center" wrapText="1"/>
    </xf>
    <xf numFmtId="0" fontId="30" fillId="0" borderId="3" xfId="0" applyFont="1" applyBorder="1" applyAlignment="1" applyProtection="1">
      <alignment horizontal="center" wrapText="1"/>
    </xf>
    <xf numFmtId="0" fontId="49" fillId="0" borderId="10" xfId="0" applyFont="1" applyBorder="1" applyAlignment="1" applyProtection="1">
      <alignment horizontal="center" wrapText="1"/>
    </xf>
    <xf numFmtId="0" fontId="49" fillId="0" borderId="7" xfId="0" applyFont="1" applyBorder="1" applyAlignment="1" applyProtection="1">
      <alignment horizontal="center" wrapText="1"/>
    </xf>
    <xf numFmtId="0" fontId="49" fillId="0" borderId="4" xfId="0" applyFont="1" applyFill="1" applyBorder="1" applyAlignment="1" applyProtection="1">
      <alignment horizontal="center" wrapText="1"/>
    </xf>
    <xf numFmtId="0" fontId="68" fillId="0" borderId="0" xfId="6" applyFont="1" applyFill="1" applyBorder="1" applyAlignment="1" applyProtection="1">
      <alignment horizontal="left" wrapText="1"/>
    </xf>
    <xf numFmtId="0" fontId="7" fillId="0" borderId="9" xfId="0" applyFont="1" applyBorder="1" applyAlignment="1" applyProtection="1">
      <alignment horizontal="left" wrapText="1"/>
    </xf>
    <xf numFmtId="0" fontId="7" fillId="0" borderId="0" xfId="0" applyFont="1" applyBorder="1" applyAlignment="1" applyProtection="1">
      <alignment horizontal="left" wrapText="1"/>
    </xf>
    <xf numFmtId="0" fontId="19" fillId="3" borderId="0" xfId="0" applyFont="1" applyFill="1" applyAlignment="1" applyProtection="1">
      <alignment horizontal="left"/>
    </xf>
    <xf numFmtId="0" fontId="19" fillId="3" borderId="56" xfId="0" applyFont="1" applyFill="1" applyBorder="1" applyAlignment="1" applyProtection="1">
      <alignment horizontal="left"/>
    </xf>
    <xf numFmtId="38" fontId="32" fillId="3" borderId="0" xfId="9" applyNumberFormat="1" applyFont="1" applyFill="1" applyBorder="1" applyAlignment="1" applyProtection="1"/>
    <xf numFmtId="0" fontId="37" fillId="3" borderId="0" xfId="6"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9" fillId="3" borderId="0" xfId="0" applyFont="1" applyFill="1" applyAlignment="1" applyProtection="1">
      <alignment vertical="center" wrapText="1"/>
    </xf>
    <xf numFmtId="0" fontId="19" fillId="0" borderId="0" xfId="0" applyFont="1" applyAlignment="1" applyProtection="1">
      <alignment vertical="center" wrapText="1"/>
    </xf>
    <xf numFmtId="0" fontId="58" fillId="12" borderId="66" xfId="2" applyFont="1" applyFill="1" applyBorder="1" applyAlignment="1" applyProtection="1">
      <alignment horizontal="left"/>
    </xf>
    <xf numFmtId="0" fontId="58" fillId="11" borderId="2" xfId="2" applyFont="1" applyFill="1" applyBorder="1" applyAlignment="1" applyProtection="1">
      <alignment horizontal="left"/>
    </xf>
    <xf numFmtId="0" fontId="58" fillId="11" borderId="3" xfId="2" applyFont="1" applyFill="1" applyBorder="1" applyAlignment="1" applyProtection="1">
      <alignment horizontal="left"/>
    </xf>
    <xf numFmtId="0" fontId="37" fillId="0" borderId="0" xfId="6" applyFont="1" applyFill="1" applyBorder="1" applyAlignment="1" applyProtection="1">
      <alignment horizontal="left" wrapText="1"/>
    </xf>
    <xf numFmtId="0" fontId="19" fillId="0" borderId="0" xfId="0" applyFont="1" applyBorder="1" applyAlignment="1" applyProtection="1">
      <alignment horizontal="left" wrapText="1"/>
    </xf>
    <xf numFmtId="0" fontId="19" fillId="3" borderId="0" xfId="0" applyFont="1" applyFill="1" applyAlignment="1" applyProtection="1">
      <alignment horizontal="left" wrapText="1"/>
    </xf>
    <xf numFmtId="0" fontId="19" fillId="3" borderId="0" xfId="0" applyFont="1" applyFill="1" applyBorder="1" applyAlignment="1" applyProtection="1">
      <alignment horizontal="left" wrapText="1"/>
    </xf>
    <xf numFmtId="173" fontId="32" fillId="3" borderId="1" xfId="10" applyFont="1" applyFill="1" applyBorder="1" applyAlignment="1" applyProtection="1">
      <alignment horizontal="center" vertical="center"/>
    </xf>
    <xf numFmtId="173" fontId="30" fillId="3" borderId="3" xfId="10" applyFont="1" applyFill="1" applyBorder="1" applyAlignment="1" applyProtection="1">
      <alignment horizontal="center" vertical="center"/>
    </xf>
    <xf numFmtId="173" fontId="32" fillId="3" borderId="10" xfId="10" applyFont="1" applyFill="1" applyBorder="1" applyAlignment="1" applyProtection="1">
      <alignment horizontal="center" vertical="center"/>
    </xf>
    <xf numFmtId="173" fontId="30" fillId="3" borderId="12" xfId="10" applyFont="1" applyFill="1" applyBorder="1" applyAlignment="1" applyProtection="1">
      <alignment horizontal="center" vertical="center"/>
    </xf>
    <xf numFmtId="38" fontId="30" fillId="3" borderId="0" xfId="9" applyNumberFormat="1" applyFont="1" applyFill="1" applyBorder="1" applyAlignment="1" applyProtection="1"/>
    <xf numFmtId="38" fontId="32" fillId="0" borderId="59" xfId="9" applyNumberFormat="1" applyFont="1" applyBorder="1" applyAlignment="1" applyProtection="1">
      <alignment horizontal="center"/>
    </xf>
    <xf numFmtId="38" fontId="39" fillId="3" borderId="0" xfId="9" applyNumberFormat="1" applyFont="1" applyFill="1" applyBorder="1" applyAlignment="1" applyProtection="1"/>
    <xf numFmtId="0" fontId="68" fillId="0" borderId="0" xfId="6" applyFont="1" applyFill="1" applyBorder="1" applyAlignment="1" applyProtection="1">
      <alignment horizontal="left" vertical="center" wrapText="1"/>
    </xf>
    <xf numFmtId="0" fontId="64" fillId="0" borderId="68" xfId="16" applyNumberFormat="1" applyFont="1" applyBorder="1" applyAlignment="1" applyProtection="1">
      <alignment horizontal="left"/>
    </xf>
    <xf numFmtId="0" fontId="64" fillId="0" borderId="66" xfId="16" applyNumberFormat="1" applyFont="1" applyBorder="1" applyAlignment="1" applyProtection="1">
      <alignment horizontal="left"/>
    </xf>
    <xf numFmtId="0" fontId="64" fillId="0" borderId="67" xfId="16" applyNumberFormat="1" applyFont="1" applyBorder="1" applyAlignment="1" applyProtection="1">
      <alignment horizontal="left"/>
    </xf>
    <xf numFmtId="0" fontId="30" fillId="7" borderId="19" xfId="11" applyFont="1" applyFill="1" applyBorder="1" applyAlignment="1" applyProtection="1">
      <alignment horizontal="center"/>
    </xf>
    <xf numFmtId="0" fontId="30" fillId="7" borderId="52" xfId="11" applyFont="1" applyFill="1" applyBorder="1" applyAlignment="1" applyProtection="1">
      <alignment horizontal="center"/>
    </xf>
    <xf numFmtId="0" fontId="30" fillId="7" borderId="54" xfId="11" applyFont="1" applyFill="1" applyBorder="1" applyAlignment="1" applyProtection="1">
      <alignment horizontal="center"/>
    </xf>
    <xf numFmtId="0" fontId="32" fillId="8" borderId="33" xfId="11" applyFont="1" applyFill="1" applyBorder="1" applyAlignment="1" applyProtection="1">
      <alignment horizontal="center"/>
    </xf>
    <xf numFmtId="0" fontId="32" fillId="8" borderId="34" xfId="11" applyFont="1" applyFill="1" applyBorder="1" applyAlignment="1" applyProtection="1">
      <alignment horizontal="center"/>
    </xf>
    <xf numFmtId="0" fontId="32" fillId="8" borderId="35" xfId="11" applyFont="1" applyFill="1" applyBorder="1" applyAlignment="1" applyProtection="1">
      <alignment horizontal="center"/>
    </xf>
    <xf numFmtId="0" fontId="32" fillId="8" borderId="36" xfId="11" applyFont="1" applyFill="1" applyBorder="1" applyAlignment="1" applyProtection="1">
      <alignment horizontal="center"/>
    </xf>
    <xf numFmtId="0" fontId="32" fillId="8" borderId="37" xfId="11" applyFont="1" applyFill="1" applyBorder="1" applyAlignment="1" applyProtection="1">
      <alignment horizontal="center"/>
    </xf>
    <xf numFmtId="0" fontId="37" fillId="0" borderId="0" xfId="6" applyFont="1" applyFill="1" applyBorder="1" applyAlignment="1" applyProtection="1">
      <alignment horizontal="left" vertical="center" wrapText="1"/>
    </xf>
    <xf numFmtId="0" fontId="19" fillId="0" borderId="0" xfId="0" applyFont="1" applyBorder="1" applyAlignment="1" applyProtection="1">
      <alignment horizontal="left" vertical="center" wrapText="1"/>
    </xf>
    <xf numFmtId="0" fontId="58" fillId="12" borderId="1" xfId="2" applyFont="1" applyFill="1" applyBorder="1" applyAlignment="1" applyProtection="1"/>
    <xf numFmtId="0" fontId="58" fillId="11" borderId="2" xfId="2" applyFont="1" applyFill="1" applyBorder="1" applyAlignment="1" applyProtection="1"/>
    <xf numFmtId="0" fontId="58" fillId="11" borderId="3" xfId="2" applyFont="1" applyFill="1" applyBorder="1" applyAlignment="1" applyProtection="1"/>
    <xf numFmtId="3" fontId="64" fillId="0" borderId="68" xfId="0" applyNumberFormat="1" applyFont="1" applyBorder="1" applyAlignment="1" applyProtection="1">
      <alignment horizontal="left"/>
    </xf>
    <xf numFmtId="3" fontId="64" fillId="0" borderId="66" xfId="0" applyNumberFormat="1" applyFont="1" applyBorder="1" applyAlignment="1" applyProtection="1">
      <alignment horizontal="left"/>
    </xf>
    <xf numFmtId="3" fontId="64" fillId="0" borderId="67" xfId="0" applyNumberFormat="1" applyFont="1" applyBorder="1" applyAlignment="1" applyProtection="1">
      <alignment horizontal="left"/>
    </xf>
    <xf numFmtId="3" fontId="49" fillId="8" borderId="65" xfId="0" applyNumberFormat="1" applyFont="1" applyFill="1" applyBorder="1" applyAlignment="1" applyProtection="1">
      <alignment horizontal="center" vertical="top" wrapText="1"/>
    </xf>
    <xf numFmtId="3" fontId="49" fillId="8" borderId="61" xfId="0" applyNumberFormat="1" applyFont="1" applyFill="1" applyBorder="1" applyAlignment="1" applyProtection="1">
      <alignment horizontal="center" vertical="top"/>
    </xf>
    <xf numFmtId="3" fontId="68" fillId="0" borderId="0" xfId="6" applyNumberFormat="1" applyFont="1" applyFill="1" applyBorder="1" applyAlignment="1" applyProtection="1">
      <alignment horizontal="left" vertical="center" wrapText="1"/>
    </xf>
    <xf numFmtId="3" fontId="49" fillId="0" borderId="0" xfId="0" applyNumberFormat="1" applyFont="1" applyBorder="1" applyAlignment="1" applyProtection="1">
      <alignment horizontal="left" vertical="center" wrapText="1"/>
    </xf>
    <xf numFmtId="3" fontId="49" fillId="0" borderId="0" xfId="0" applyNumberFormat="1" applyFont="1" applyAlignment="1" applyProtection="1">
      <alignment vertical="center" wrapText="1"/>
    </xf>
    <xf numFmtId="0" fontId="77" fillId="11" borderId="0" xfId="2" applyFont="1" applyFill="1" applyAlignment="1" applyProtection="1">
      <alignment horizontal="left"/>
    </xf>
    <xf numFmtId="0" fontId="32" fillId="8" borderId="57" xfId="11" applyFont="1" applyFill="1" applyBorder="1" applyAlignment="1" applyProtection="1">
      <alignment horizontal="center"/>
    </xf>
    <xf numFmtId="0" fontId="19" fillId="0" borderId="0" xfId="0" applyFont="1" applyAlignment="1" applyProtection="1">
      <alignment horizontal="left" vertical="center" wrapText="1"/>
    </xf>
    <xf numFmtId="0" fontId="32" fillId="8" borderId="46" xfId="11" applyFont="1" applyFill="1" applyBorder="1" applyAlignment="1" applyProtection="1">
      <alignment horizontal="center"/>
    </xf>
    <xf numFmtId="0" fontId="49" fillId="0" borderId="8" xfId="0" applyFont="1" applyBorder="1" applyAlignment="1" applyProtection="1">
      <alignment horizontal="center"/>
    </xf>
    <xf numFmtId="0" fontId="64" fillId="0" borderId="0" xfId="0" applyFont="1" applyFill="1" applyBorder="1" applyAlignment="1" applyProtection="1">
      <alignment wrapText="1"/>
    </xf>
    <xf numFmtId="0" fontId="8" fillId="0" borderId="0" xfId="0" applyFont="1" applyAlignment="1" applyProtection="1"/>
    <xf numFmtId="0" fontId="8" fillId="0" borderId="9" xfId="0" applyFont="1" applyBorder="1" applyAlignment="1" applyProtection="1"/>
    <xf numFmtId="0" fontId="8" fillId="0" borderId="0" xfId="0" applyFont="1" applyAlignment="1" applyProtection="1">
      <alignment horizontal="left" vertical="center" wrapText="1"/>
    </xf>
    <xf numFmtId="0" fontId="8" fillId="0" borderId="0" xfId="0" applyFont="1" applyAlignment="1" applyProtection="1">
      <alignment vertical="center" wrapText="1"/>
    </xf>
    <xf numFmtId="0" fontId="49" fillId="0" borderId="66" xfId="0" applyFont="1" applyBorder="1" applyAlignment="1" applyProtection="1">
      <alignment horizontal="center"/>
    </xf>
    <xf numFmtId="0" fontId="49" fillId="0" borderId="7" xfId="0" applyFont="1" applyBorder="1" applyAlignment="1" applyProtection="1">
      <alignment horizontal="center"/>
    </xf>
    <xf numFmtId="0" fontId="8" fillId="0" borderId="0" xfId="0" applyFont="1" applyAlignment="1" applyProtection="1">
      <alignment wrapText="1"/>
    </xf>
    <xf numFmtId="0" fontId="49" fillId="0" borderId="0" xfId="0" applyFont="1" applyAlignment="1" applyProtection="1">
      <alignment wrapText="1"/>
    </xf>
    <xf numFmtId="0" fontId="49" fillId="0" borderId="0" xfId="0" applyFont="1" applyAlignment="1" applyProtection="1">
      <alignment horizontal="left" wrapText="1" indent="1"/>
    </xf>
    <xf numFmtId="0" fontId="6" fillId="0" borderId="0" xfId="0" applyFont="1" applyAlignment="1" applyProtection="1">
      <alignment horizontal="left" wrapText="1" indent="1"/>
    </xf>
    <xf numFmtId="0" fontId="6" fillId="0" borderId="9" xfId="0" applyFont="1" applyBorder="1" applyAlignment="1" applyProtection="1">
      <alignment horizontal="left" wrapText="1" indent="1"/>
    </xf>
    <xf numFmtId="0" fontId="49" fillId="0" borderId="1" xfId="0" applyFont="1" applyFill="1" applyBorder="1" applyAlignment="1" applyProtection="1">
      <alignment horizontal="center" wrapText="1"/>
    </xf>
    <xf numFmtId="0" fontId="49" fillId="0" borderId="2" xfId="0" applyFont="1" applyFill="1" applyBorder="1" applyAlignment="1" applyProtection="1">
      <alignment horizontal="center"/>
    </xf>
    <xf numFmtId="0" fontId="49" fillId="0" borderId="61" xfId="0" applyFont="1" applyFill="1" applyBorder="1" applyAlignment="1" applyProtection="1">
      <alignment horizontal="center" wrapText="1"/>
    </xf>
    <xf numFmtId="0" fontId="49" fillId="0" borderId="64" xfId="0" applyFont="1" applyFill="1" applyBorder="1" applyAlignment="1" applyProtection="1"/>
    <xf numFmtId="0" fontId="49" fillId="0" borderId="10" xfId="0" applyFont="1" applyFill="1" applyBorder="1" applyAlignment="1" applyProtection="1">
      <alignment horizontal="center" wrapText="1"/>
    </xf>
    <xf numFmtId="0" fontId="49" fillId="0" borderId="7" xfId="0" applyFont="1" applyFill="1" applyBorder="1" applyAlignment="1" applyProtection="1"/>
    <xf numFmtId="0" fontId="49" fillId="0" borderId="0" xfId="0" applyFont="1" applyFill="1" applyAlignment="1" applyProtection="1">
      <alignment horizontal="left" wrapText="1" indent="1"/>
    </xf>
    <xf numFmtId="0" fontId="49" fillId="0" borderId="9" xfId="0" applyFont="1" applyBorder="1" applyAlignment="1" applyProtection="1">
      <alignment wrapText="1"/>
    </xf>
    <xf numFmtId="0" fontId="49" fillId="0" borderId="0" xfId="0" applyFont="1" applyAlignment="1" applyProtection="1">
      <alignment horizontal="left"/>
    </xf>
    <xf numFmtId="0" fontId="77" fillId="12" borderId="0" xfId="2" applyFont="1" applyFill="1" applyBorder="1" applyAlignment="1" applyProtection="1"/>
    <xf numFmtId="0" fontId="77" fillId="12" borderId="6" xfId="2" applyFont="1" applyFill="1" applyBorder="1" applyAlignment="1" applyProtection="1"/>
    <xf numFmtId="3" fontId="77" fillId="12" borderId="0" xfId="2" applyNumberFormat="1" applyFont="1" applyFill="1" applyBorder="1" applyAlignment="1" applyProtection="1"/>
  </cellXfs>
  <cellStyles count="26">
    <cellStyle name="Comma" xfId="1" builtinId="3"/>
    <cellStyle name="Comma 2" xfId="18"/>
    <cellStyle name="Comma_C100_101" xfId="9"/>
    <cellStyle name="Formula0decimals" xfId="7"/>
    <cellStyle name="Formula0decimals 2" xfId="21"/>
    <cellStyle name="Formula2decimals" xfId="13"/>
    <cellStyle name="Formula2decimals 2" xfId="23"/>
    <cellStyle name="FormulaProxy0decimals" xfId="14"/>
    <cellStyle name="FormulaProxy0decimals 2" xfId="24"/>
    <cellStyle name="Heading 2" xfId="6" builtinId="17"/>
    <cellStyle name="Hyperlink" xfId="2" builtinId="8"/>
    <cellStyle name="Input0decimals" xfId="5"/>
    <cellStyle name="Input0decimals 2" xfId="20"/>
    <cellStyle name="Input2decimals" xfId="8"/>
    <cellStyle name="Input2decimals 2" xfId="22"/>
    <cellStyle name="Normal" xfId="0" builtinId="0"/>
    <cellStyle name="Normal 2" xfId="15"/>
    <cellStyle name="Normal 3" xfId="16"/>
    <cellStyle name="Normal 4" xfId="17"/>
    <cellStyle name="Normal 4 2" xfId="25"/>
    <cellStyle name="Normal_C100_101" xfId="10"/>
    <cellStyle name="Normal_Marketriskgrid" xfId="11"/>
    <cellStyle name="Normal_Option sheet" xfId="12"/>
    <cellStyle name="Percent" xfId="4" builtinId="5"/>
    <cellStyle name="Percent 2" xfId="19"/>
    <cellStyle name="Unlocked Input" xfId="3"/>
  </cellStyles>
  <dxfs count="177">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u val="double"/>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dxf>
    <dxf>
      <fill>
        <patternFill>
          <bgColor rgb="FFFF0000"/>
        </patternFill>
      </fill>
    </dxf>
    <dxf>
      <fill>
        <patternFill>
          <bgColor rgb="FFFF0000"/>
        </patternFill>
      </fill>
    </dxf>
  </dxfs>
  <tableStyles count="0" defaultTableStyle="TableStyleMedium9" defaultPivotStyle="PivotStyleMedium7"/>
  <colors>
    <mruColors>
      <color rgb="FF660033"/>
      <color rgb="FFFF7C80"/>
      <color rgb="FFFF66FF"/>
      <color rgb="FFBF51F3"/>
      <color rgb="FF0000FF"/>
      <color rgb="FFA645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1485900</xdr:colOff>
      <xdr:row>6</xdr:row>
      <xdr:rowOff>161925</xdr:rowOff>
    </xdr:to>
    <xdr:pic>
      <xdr:nvPicPr>
        <xdr:cNvPr id="2" name="Picture 1" descr="CB Logo_HORIZONTAL.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3086100" cy="11620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NKS_NFIs\PROJECTS\2014_%20BANKS_%20BASEL%20II%20CAPITAL%20ADEQUACY%20-%20FISD\BASEL%20II_III%20Template%20Coding%20Exercise\Stage7\Basel%20II_III%20Template_Dummy%20Data_27Feb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Listing"/>
      <sheetName val="1 Capital Ratios"/>
      <sheetName val="2 RWA Summary"/>
      <sheetName val="3 Capital"/>
      <sheetName val="3A Capital from Subs"/>
      <sheetName val="3B Supp. Subs. Info."/>
      <sheetName val="4 Allowance"/>
      <sheetName val="5 Sovereign"/>
      <sheetName val="6 PSEs"/>
      <sheetName val="7 MDBs"/>
      <sheetName val="8 Bank &amp; Sec. Firms LT"/>
      <sheetName val="8A Bank &amp; Sec. Firms ST"/>
      <sheetName val=" 9 Corp. &amp; Sec. firms LT"/>
      <sheetName val="9A Corp. &amp; Sec. Firms ST"/>
      <sheetName val="10 Commercial Real Estate"/>
      <sheetName val="11 Residential Mortgages"/>
      <sheetName val="12 Other Retail"/>
      <sheetName val="13 SBE Other Retail"/>
      <sheetName val="14 Private Equity"/>
      <sheetName val="15 Trading"/>
      <sheetName val="16 Securitization Calcn"/>
      <sheetName val="17 Other Assets"/>
      <sheetName val="18 Off-Balance Sheet"/>
      <sheetName val="19 Derivatives"/>
      <sheetName val="20 Securitization Banking book"/>
      <sheetName val="21 Market Risk - Foreign Exch."/>
      <sheetName val="21A Market  Risk - Trigger"/>
      <sheetName val="21B Market Risk - IRR Spec."/>
      <sheetName val="21C Market Risk - IRR Gen."/>
      <sheetName val="21D Market Risk - Equity &amp; Com."/>
      <sheetName val="21E Market Risk - Options"/>
      <sheetName val="22 Op Risk"/>
      <sheetName val="23 Obligor - Guarantor"/>
      <sheetName val="24 Reconciliation"/>
      <sheetName val="Lists"/>
      <sheetName val="Validations"/>
      <sheetName val="ASC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 xml:space="preserve">Bank of Baroda </v>
          </cell>
          <cell r="C2">
            <v>42766</v>
          </cell>
        </row>
        <row r="3">
          <cell r="A3" t="str">
            <v xml:space="preserve">Citibank </v>
          </cell>
          <cell r="C3">
            <v>42794</v>
          </cell>
        </row>
        <row r="4">
          <cell r="A4" t="str">
            <v xml:space="preserve">First Citizens Bank </v>
          </cell>
          <cell r="C4">
            <v>42825</v>
          </cell>
        </row>
        <row r="5">
          <cell r="A5" t="str">
            <v>FirstCaribbean International Bank</v>
          </cell>
          <cell r="C5">
            <v>42855</v>
          </cell>
        </row>
        <row r="6">
          <cell r="A6" t="str">
            <v>JMMB Bank</v>
          </cell>
          <cell r="C6">
            <v>42886</v>
          </cell>
        </row>
        <row r="7">
          <cell r="A7" t="str">
            <v xml:space="preserve">RBC Royal Bank </v>
          </cell>
          <cell r="C7">
            <v>42916</v>
          </cell>
        </row>
        <row r="8">
          <cell r="A8" t="str">
            <v xml:space="preserve">Republic Bank </v>
          </cell>
          <cell r="C8">
            <v>42947</v>
          </cell>
        </row>
        <row r="9">
          <cell r="A9" t="str">
            <v>Scotiabank</v>
          </cell>
          <cell r="C9">
            <v>42978</v>
          </cell>
        </row>
        <row r="10">
          <cell r="A10" t="str">
            <v xml:space="preserve">NCB Global Finance  </v>
          </cell>
          <cell r="C10">
            <v>43008</v>
          </cell>
        </row>
        <row r="11">
          <cell r="A11" t="str">
            <v xml:space="preserve">ANSA Merchant Bank  </v>
          </cell>
          <cell r="C11">
            <v>43039</v>
          </cell>
        </row>
        <row r="12">
          <cell r="A12" t="str">
            <v xml:space="preserve">Caribbean Finance Company </v>
          </cell>
          <cell r="C12">
            <v>43069</v>
          </cell>
        </row>
        <row r="13">
          <cell r="A13" t="str">
            <v xml:space="preserve">Citicorp Merchant Bank </v>
          </cell>
          <cell r="C13">
            <v>43100</v>
          </cell>
        </row>
        <row r="14">
          <cell r="A14" t="str">
            <v xml:space="preserve">Development Finance  </v>
          </cell>
          <cell r="C14">
            <v>43131</v>
          </cell>
        </row>
        <row r="15">
          <cell r="A15" t="str">
            <v xml:space="preserve">Fidelity Finance &amp; Leasing Co.  </v>
          </cell>
          <cell r="C15">
            <v>43159</v>
          </cell>
        </row>
        <row r="16">
          <cell r="A16" t="str">
            <v xml:space="preserve">First Citizens Asset Management  </v>
          </cell>
          <cell r="C16">
            <v>43190</v>
          </cell>
        </row>
        <row r="17">
          <cell r="A17" t="str">
            <v xml:space="preserve">First Citizens Trustee Services   </v>
          </cell>
          <cell r="C17">
            <v>43220</v>
          </cell>
        </row>
        <row r="18">
          <cell r="A18" t="str">
            <v xml:space="preserve">Massy Finance GFC  </v>
          </cell>
          <cell r="C18">
            <v>43251</v>
          </cell>
        </row>
        <row r="19">
          <cell r="A19" t="str">
            <v>Guardian Group Trust</v>
          </cell>
          <cell r="C19">
            <v>43281</v>
          </cell>
        </row>
        <row r="20">
          <cell r="A20" t="str">
            <v xml:space="preserve">Intercommercial Trust and Merchant Bank </v>
          </cell>
          <cell r="C20">
            <v>43312</v>
          </cell>
        </row>
        <row r="21">
          <cell r="A21" t="str">
            <v xml:space="preserve">Island Finance Trinidad &amp; Tobago </v>
          </cell>
          <cell r="C21">
            <v>43343</v>
          </cell>
        </row>
        <row r="22">
          <cell r="A22" t="str">
            <v xml:space="preserve">RBC Investment Management (Caribbean) </v>
          </cell>
          <cell r="C22">
            <v>43373</v>
          </cell>
        </row>
        <row r="23">
          <cell r="A23" t="str">
            <v xml:space="preserve">RBC Merchant Bank (Caribbean)  </v>
          </cell>
          <cell r="C23">
            <v>43404</v>
          </cell>
        </row>
        <row r="24">
          <cell r="A24" t="str">
            <v xml:space="preserve">RBC Trust </v>
          </cell>
          <cell r="C24">
            <v>43434</v>
          </cell>
        </row>
        <row r="25">
          <cell r="A25" t="str">
            <v xml:space="preserve">Republic Finance &amp; Merchant Bank  </v>
          </cell>
          <cell r="C25">
            <v>43465</v>
          </cell>
        </row>
        <row r="26">
          <cell r="A26" t="str">
            <v xml:space="preserve">Scotia Investments Trinidad and Tobago  </v>
          </cell>
          <cell r="C26">
            <v>43496</v>
          </cell>
        </row>
        <row r="27">
          <cell r="A27" t="str">
            <v xml:space="preserve">Scotiatrust and Merchant Bank </v>
          </cell>
          <cell r="C27">
            <v>43524</v>
          </cell>
        </row>
        <row r="28">
          <cell r="C28">
            <v>43555</v>
          </cell>
        </row>
        <row r="29">
          <cell r="C29">
            <v>43585</v>
          </cell>
        </row>
        <row r="30">
          <cell r="C30">
            <v>43616</v>
          </cell>
        </row>
        <row r="31">
          <cell r="C31">
            <v>43646</v>
          </cell>
        </row>
        <row r="32">
          <cell r="C32">
            <v>43677</v>
          </cell>
        </row>
        <row r="33">
          <cell r="C33">
            <v>43708</v>
          </cell>
        </row>
        <row r="34">
          <cell r="C34">
            <v>43738</v>
          </cell>
        </row>
        <row r="35">
          <cell r="C35">
            <v>43769</v>
          </cell>
        </row>
        <row r="36">
          <cell r="C36">
            <v>43799</v>
          </cell>
        </row>
        <row r="37">
          <cell r="C37">
            <v>43830</v>
          </cell>
        </row>
        <row r="38">
          <cell r="C38">
            <v>43861</v>
          </cell>
        </row>
        <row r="39">
          <cell r="C39">
            <v>43890</v>
          </cell>
        </row>
        <row r="40">
          <cell r="C40">
            <v>43921</v>
          </cell>
        </row>
        <row r="41">
          <cell r="C41">
            <v>43951</v>
          </cell>
        </row>
        <row r="42">
          <cell r="C42">
            <v>43982</v>
          </cell>
        </row>
        <row r="43">
          <cell r="C43">
            <v>44012</v>
          </cell>
        </row>
        <row r="44">
          <cell r="C44">
            <v>44043</v>
          </cell>
        </row>
        <row r="45">
          <cell r="C45">
            <v>44074</v>
          </cell>
        </row>
        <row r="46">
          <cell r="C46">
            <v>44104</v>
          </cell>
        </row>
        <row r="47">
          <cell r="C47">
            <v>44135</v>
          </cell>
        </row>
        <row r="48">
          <cell r="C48">
            <v>44165</v>
          </cell>
        </row>
        <row r="49">
          <cell r="C49">
            <v>44196</v>
          </cell>
        </row>
        <row r="50">
          <cell r="C50">
            <v>44227</v>
          </cell>
        </row>
        <row r="51">
          <cell r="C51">
            <v>44255</v>
          </cell>
        </row>
        <row r="52">
          <cell r="C52">
            <v>44286</v>
          </cell>
        </row>
        <row r="53">
          <cell r="C53">
            <v>44316</v>
          </cell>
        </row>
        <row r="54">
          <cell r="C54">
            <v>44347</v>
          </cell>
        </row>
        <row r="55">
          <cell r="C55">
            <v>44377</v>
          </cell>
        </row>
        <row r="56">
          <cell r="C56">
            <v>44408</v>
          </cell>
        </row>
        <row r="57">
          <cell r="C57">
            <v>44439</v>
          </cell>
        </row>
        <row r="58">
          <cell r="C58">
            <v>44469</v>
          </cell>
        </row>
        <row r="59">
          <cell r="C59">
            <v>44500</v>
          </cell>
        </row>
        <row r="60">
          <cell r="C60">
            <v>44530</v>
          </cell>
        </row>
        <row r="61">
          <cell r="C61">
            <v>44561</v>
          </cell>
        </row>
        <row r="62">
          <cell r="C62">
            <v>44592</v>
          </cell>
        </row>
        <row r="63">
          <cell r="C63">
            <v>44620</v>
          </cell>
        </row>
        <row r="64">
          <cell r="C64">
            <v>44651</v>
          </cell>
        </row>
        <row r="65">
          <cell r="C65">
            <v>44681</v>
          </cell>
        </row>
        <row r="66">
          <cell r="C66">
            <v>44712</v>
          </cell>
        </row>
        <row r="67">
          <cell r="C67">
            <v>44742</v>
          </cell>
        </row>
        <row r="68">
          <cell r="C68">
            <v>44773</v>
          </cell>
        </row>
        <row r="69">
          <cell r="C69">
            <v>44804</v>
          </cell>
        </row>
        <row r="70">
          <cell r="C70">
            <v>44834</v>
          </cell>
        </row>
        <row r="71">
          <cell r="C71">
            <v>44865</v>
          </cell>
        </row>
        <row r="72">
          <cell r="C72">
            <v>44895</v>
          </cell>
        </row>
        <row r="73">
          <cell r="C73">
            <v>44926</v>
          </cell>
        </row>
        <row r="74">
          <cell r="C74">
            <v>44957</v>
          </cell>
        </row>
        <row r="75">
          <cell r="C75">
            <v>44985</v>
          </cell>
        </row>
        <row r="76">
          <cell r="C76">
            <v>45016</v>
          </cell>
        </row>
        <row r="77">
          <cell r="C77">
            <v>45046</v>
          </cell>
        </row>
        <row r="78">
          <cell r="C78">
            <v>45077</v>
          </cell>
        </row>
        <row r="79">
          <cell r="C79">
            <v>45107</v>
          </cell>
        </row>
        <row r="80">
          <cell r="C80">
            <v>45138</v>
          </cell>
        </row>
        <row r="81">
          <cell r="C81">
            <v>45169</v>
          </cell>
        </row>
        <row r="82">
          <cell r="C82">
            <v>45199</v>
          </cell>
        </row>
        <row r="83">
          <cell r="C83">
            <v>45230</v>
          </cell>
        </row>
        <row r="84">
          <cell r="C84">
            <v>45260</v>
          </cell>
        </row>
        <row r="85">
          <cell r="C85">
            <v>45291</v>
          </cell>
        </row>
        <row r="86">
          <cell r="C86">
            <v>45322</v>
          </cell>
        </row>
        <row r="87">
          <cell r="C87">
            <v>45351</v>
          </cell>
        </row>
        <row r="88">
          <cell r="C88">
            <v>45382</v>
          </cell>
        </row>
        <row r="89">
          <cell r="C89">
            <v>45412</v>
          </cell>
        </row>
        <row r="90">
          <cell r="C90">
            <v>45443</v>
          </cell>
        </row>
        <row r="91">
          <cell r="C91">
            <v>45473</v>
          </cell>
        </row>
        <row r="92">
          <cell r="C92">
            <v>45504</v>
          </cell>
        </row>
        <row r="93">
          <cell r="C93">
            <v>45535</v>
          </cell>
        </row>
        <row r="94">
          <cell r="C94">
            <v>45565</v>
          </cell>
        </row>
        <row r="95">
          <cell r="C95">
            <v>45596</v>
          </cell>
        </row>
        <row r="96">
          <cell r="C96">
            <v>45626</v>
          </cell>
        </row>
        <row r="97">
          <cell r="C97">
            <v>45657</v>
          </cell>
        </row>
        <row r="98">
          <cell r="C98">
            <v>45688</v>
          </cell>
        </row>
        <row r="99">
          <cell r="C99">
            <v>45716</v>
          </cell>
        </row>
        <row r="100">
          <cell r="C100">
            <v>45747</v>
          </cell>
        </row>
        <row r="101">
          <cell r="C101">
            <v>45777</v>
          </cell>
        </row>
        <row r="102">
          <cell r="C102">
            <v>45808</v>
          </cell>
        </row>
        <row r="103">
          <cell r="C103">
            <v>45838</v>
          </cell>
        </row>
        <row r="104">
          <cell r="C104">
            <v>45869</v>
          </cell>
        </row>
        <row r="105">
          <cell r="C105">
            <v>45900</v>
          </cell>
        </row>
        <row r="106">
          <cell r="C106">
            <v>45930</v>
          </cell>
        </row>
        <row r="107">
          <cell r="C107">
            <v>45961</v>
          </cell>
        </row>
        <row r="108">
          <cell r="C108">
            <v>45991</v>
          </cell>
        </row>
        <row r="109">
          <cell r="C109">
            <v>46022</v>
          </cell>
        </row>
        <row r="110">
          <cell r="C110">
            <v>46053</v>
          </cell>
        </row>
        <row r="111">
          <cell r="C111">
            <v>46081</v>
          </cell>
        </row>
        <row r="112">
          <cell r="C112">
            <v>46112</v>
          </cell>
        </row>
        <row r="113">
          <cell r="C113">
            <v>46142</v>
          </cell>
        </row>
        <row r="114">
          <cell r="C114">
            <v>46173</v>
          </cell>
        </row>
        <row r="115">
          <cell r="C115">
            <v>46203</v>
          </cell>
        </row>
        <row r="116">
          <cell r="C116">
            <v>46234</v>
          </cell>
        </row>
        <row r="117">
          <cell r="C117">
            <v>46265</v>
          </cell>
        </row>
        <row r="118">
          <cell r="C118">
            <v>46295</v>
          </cell>
        </row>
        <row r="119">
          <cell r="C119">
            <v>46326</v>
          </cell>
        </row>
        <row r="120">
          <cell r="C120">
            <v>46356</v>
          </cell>
        </row>
        <row r="121">
          <cell r="C121">
            <v>46387</v>
          </cell>
        </row>
        <row r="122">
          <cell r="C122">
            <v>46418</v>
          </cell>
        </row>
        <row r="123">
          <cell r="C123">
            <v>46446</v>
          </cell>
        </row>
        <row r="124">
          <cell r="C124">
            <v>46477</v>
          </cell>
        </row>
        <row r="125">
          <cell r="C125">
            <v>46507</v>
          </cell>
        </row>
        <row r="126">
          <cell r="C126">
            <v>46538</v>
          </cell>
        </row>
        <row r="127">
          <cell r="C127">
            <v>46568</v>
          </cell>
        </row>
        <row r="128">
          <cell r="C128">
            <v>46599</v>
          </cell>
        </row>
        <row r="129">
          <cell r="C129">
            <v>46630</v>
          </cell>
        </row>
        <row r="130">
          <cell r="C130">
            <v>46660</v>
          </cell>
        </row>
        <row r="131">
          <cell r="C131">
            <v>46691</v>
          </cell>
        </row>
        <row r="132">
          <cell r="C132">
            <v>46721</v>
          </cell>
        </row>
        <row r="133">
          <cell r="C133">
            <v>46752</v>
          </cell>
        </row>
        <row r="134">
          <cell r="C134">
            <v>46783</v>
          </cell>
        </row>
        <row r="135">
          <cell r="C135">
            <v>46812</v>
          </cell>
        </row>
        <row r="136">
          <cell r="C136">
            <v>46843</v>
          </cell>
        </row>
        <row r="137">
          <cell r="C137">
            <v>46873</v>
          </cell>
        </row>
        <row r="138">
          <cell r="C138">
            <v>46904</v>
          </cell>
        </row>
        <row r="139">
          <cell r="C139">
            <v>46934</v>
          </cell>
        </row>
        <row r="140">
          <cell r="C140">
            <v>46965</v>
          </cell>
        </row>
        <row r="141">
          <cell r="C141">
            <v>46996</v>
          </cell>
        </row>
        <row r="142">
          <cell r="C142">
            <v>47026</v>
          </cell>
        </row>
        <row r="143">
          <cell r="C143">
            <v>47057</v>
          </cell>
        </row>
        <row r="144">
          <cell r="C144">
            <v>47087</v>
          </cell>
        </row>
        <row r="145">
          <cell r="C145">
            <v>47118</v>
          </cell>
        </row>
        <row r="146">
          <cell r="C146">
            <v>47149</v>
          </cell>
        </row>
        <row r="147">
          <cell r="C147">
            <v>47177</v>
          </cell>
        </row>
        <row r="148">
          <cell r="C148">
            <v>47208</v>
          </cell>
        </row>
        <row r="149">
          <cell r="C149">
            <v>47238</v>
          </cell>
        </row>
        <row r="150">
          <cell r="C150">
            <v>47269</v>
          </cell>
        </row>
        <row r="151">
          <cell r="C151">
            <v>47299</v>
          </cell>
        </row>
        <row r="152">
          <cell r="C152">
            <v>47330</v>
          </cell>
        </row>
        <row r="153">
          <cell r="C153">
            <v>47361</v>
          </cell>
        </row>
        <row r="154">
          <cell r="C154">
            <v>47391</v>
          </cell>
        </row>
        <row r="155">
          <cell r="C155">
            <v>47422</v>
          </cell>
        </row>
        <row r="156">
          <cell r="C156">
            <v>47452</v>
          </cell>
        </row>
        <row r="157">
          <cell r="C157">
            <v>47483</v>
          </cell>
        </row>
        <row r="158">
          <cell r="C158">
            <v>47514</v>
          </cell>
        </row>
        <row r="159">
          <cell r="C159">
            <v>47542</v>
          </cell>
        </row>
        <row r="160">
          <cell r="C160">
            <v>47573</v>
          </cell>
        </row>
        <row r="161">
          <cell r="C161">
            <v>47603</v>
          </cell>
        </row>
        <row r="162">
          <cell r="C162">
            <v>47634</v>
          </cell>
        </row>
        <row r="163">
          <cell r="C163">
            <v>47664</v>
          </cell>
        </row>
        <row r="164">
          <cell r="C164">
            <v>47695</v>
          </cell>
        </row>
        <row r="165">
          <cell r="C165">
            <v>47726</v>
          </cell>
        </row>
        <row r="166">
          <cell r="C166">
            <v>47756</v>
          </cell>
        </row>
        <row r="167">
          <cell r="C167">
            <v>47787</v>
          </cell>
        </row>
        <row r="168">
          <cell r="C168">
            <v>47817</v>
          </cell>
        </row>
        <row r="169">
          <cell r="C169">
            <v>47848</v>
          </cell>
        </row>
        <row r="170">
          <cell r="C170">
            <v>47879</v>
          </cell>
        </row>
        <row r="171">
          <cell r="C171">
            <v>47907</v>
          </cell>
        </row>
        <row r="172">
          <cell r="C172">
            <v>47938</v>
          </cell>
        </row>
        <row r="173">
          <cell r="C173">
            <v>47968</v>
          </cell>
        </row>
        <row r="174">
          <cell r="C174">
            <v>47999</v>
          </cell>
        </row>
        <row r="175">
          <cell r="C175">
            <v>48029</v>
          </cell>
        </row>
        <row r="176">
          <cell r="C176">
            <v>48060</v>
          </cell>
        </row>
        <row r="177">
          <cell r="C177">
            <v>48091</v>
          </cell>
        </row>
        <row r="178">
          <cell r="C178">
            <v>48121</v>
          </cell>
        </row>
        <row r="179">
          <cell r="C179">
            <v>48152</v>
          </cell>
        </row>
        <row r="180">
          <cell r="C180">
            <v>48182</v>
          </cell>
        </row>
        <row r="181">
          <cell r="C181">
            <v>48213</v>
          </cell>
        </row>
        <row r="182">
          <cell r="C182">
            <v>48244</v>
          </cell>
        </row>
        <row r="183">
          <cell r="C183">
            <v>48273</v>
          </cell>
        </row>
        <row r="184">
          <cell r="C184">
            <v>48304</v>
          </cell>
        </row>
        <row r="185">
          <cell r="C185">
            <v>48334</v>
          </cell>
        </row>
        <row r="186">
          <cell r="C186">
            <v>48365</v>
          </cell>
        </row>
        <row r="187">
          <cell r="C187">
            <v>48395</v>
          </cell>
        </row>
        <row r="188">
          <cell r="C188">
            <v>48426</v>
          </cell>
        </row>
        <row r="189">
          <cell r="C189">
            <v>48457</v>
          </cell>
        </row>
        <row r="190">
          <cell r="C190">
            <v>48487</v>
          </cell>
        </row>
        <row r="191">
          <cell r="C191">
            <v>48518</v>
          </cell>
        </row>
        <row r="192">
          <cell r="C192">
            <v>48548</v>
          </cell>
        </row>
        <row r="193">
          <cell r="C193">
            <v>48579</v>
          </cell>
        </row>
        <row r="194">
          <cell r="C194">
            <v>48610</v>
          </cell>
        </row>
        <row r="195">
          <cell r="C195">
            <v>48638</v>
          </cell>
        </row>
        <row r="196">
          <cell r="C196">
            <v>48669</v>
          </cell>
        </row>
        <row r="197">
          <cell r="C197">
            <v>48699</v>
          </cell>
        </row>
        <row r="198">
          <cell r="C198">
            <v>48730</v>
          </cell>
        </row>
        <row r="199">
          <cell r="C199">
            <v>48760</v>
          </cell>
        </row>
        <row r="200">
          <cell r="C200">
            <v>48791</v>
          </cell>
        </row>
        <row r="201">
          <cell r="C201">
            <v>48822</v>
          </cell>
        </row>
        <row r="202">
          <cell r="C202">
            <v>48852</v>
          </cell>
        </row>
        <row r="203">
          <cell r="C203">
            <v>48883</v>
          </cell>
        </row>
        <row r="204">
          <cell r="C204">
            <v>48913</v>
          </cell>
        </row>
        <row r="205">
          <cell r="C205">
            <v>48944</v>
          </cell>
        </row>
        <row r="206">
          <cell r="C206">
            <v>48975</v>
          </cell>
        </row>
        <row r="207">
          <cell r="C207">
            <v>49003</v>
          </cell>
        </row>
        <row r="208">
          <cell r="C208">
            <v>49034</v>
          </cell>
        </row>
        <row r="209">
          <cell r="C209">
            <v>49064</v>
          </cell>
        </row>
        <row r="210">
          <cell r="C210">
            <v>49095</v>
          </cell>
        </row>
        <row r="211">
          <cell r="C211">
            <v>49125</v>
          </cell>
        </row>
        <row r="212">
          <cell r="C212">
            <v>49156</v>
          </cell>
        </row>
        <row r="213">
          <cell r="C213">
            <v>49187</v>
          </cell>
        </row>
        <row r="214">
          <cell r="C214">
            <v>49217</v>
          </cell>
        </row>
        <row r="215">
          <cell r="C215">
            <v>49248</v>
          </cell>
        </row>
        <row r="216">
          <cell r="C216">
            <v>49278</v>
          </cell>
        </row>
        <row r="217">
          <cell r="C217">
            <v>49309</v>
          </cell>
        </row>
        <row r="218">
          <cell r="C218">
            <v>49340</v>
          </cell>
        </row>
        <row r="219">
          <cell r="C219">
            <v>49368</v>
          </cell>
        </row>
        <row r="220">
          <cell r="C220">
            <v>49399</v>
          </cell>
        </row>
        <row r="221">
          <cell r="C221">
            <v>49429</v>
          </cell>
        </row>
        <row r="222">
          <cell r="C222">
            <v>49460</v>
          </cell>
        </row>
        <row r="223">
          <cell r="C223">
            <v>49490</v>
          </cell>
        </row>
        <row r="224">
          <cell r="C224">
            <v>49521</v>
          </cell>
        </row>
        <row r="225">
          <cell r="C225">
            <v>49552</v>
          </cell>
        </row>
        <row r="226">
          <cell r="C226">
            <v>49582</v>
          </cell>
        </row>
        <row r="227">
          <cell r="C227">
            <v>49613</v>
          </cell>
        </row>
        <row r="228">
          <cell r="C228">
            <v>49643</v>
          </cell>
        </row>
        <row r="229">
          <cell r="C229">
            <v>49674</v>
          </cell>
        </row>
        <row r="230">
          <cell r="C230">
            <v>49705</v>
          </cell>
        </row>
        <row r="231">
          <cell r="C231">
            <v>49734</v>
          </cell>
        </row>
        <row r="232">
          <cell r="C232">
            <v>49765</v>
          </cell>
        </row>
        <row r="233">
          <cell r="C233">
            <v>49795</v>
          </cell>
        </row>
        <row r="234">
          <cell r="C234">
            <v>49826</v>
          </cell>
        </row>
        <row r="235">
          <cell r="C235">
            <v>49856</v>
          </cell>
        </row>
        <row r="236">
          <cell r="C236">
            <v>49887</v>
          </cell>
        </row>
        <row r="237">
          <cell r="C237">
            <v>49918</v>
          </cell>
        </row>
        <row r="238">
          <cell r="C238">
            <v>49948</v>
          </cell>
        </row>
        <row r="239">
          <cell r="C239">
            <v>49979</v>
          </cell>
        </row>
        <row r="240">
          <cell r="C240">
            <v>50009</v>
          </cell>
        </row>
        <row r="241">
          <cell r="C241">
            <v>50040</v>
          </cell>
        </row>
      </sheetData>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8"/>
  <sheetViews>
    <sheetView showGridLines="0" tabSelected="1" zoomScale="90" zoomScaleNormal="90" zoomScalePageLayoutView="90" workbookViewId="0">
      <selection activeCell="J36" sqref="J36"/>
    </sheetView>
  </sheetViews>
  <sheetFormatPr defaultColWidth="8.875" defaultRowHeight="15.75" x14ac:dyDescent="0.25"/>
  <cols>
    <col min="1" max="1" width="8.125" style="841" customWidth="1"/>
    <col min="2" max="2" width="6.5" style="841" customWidth="1"/>
    <col min="3" max="3" width="6.125" style="817" customWidth="1"/>
    <col min="4" max="4" width="31.625" style="817" customWidth="1"/>
    <col min="5" max="5" width="6.125" style="817" customWidth="1"/>
    <col min="6" max="6" width="31.625" style="817" customWidth="1"/>
    <col min="7" max="7" width="15.125" style="817" bestFit="1" customWidth="1"/>
    <col min="8" max="11" width="10" style="817" customWidth="1"/>
    <col min="12" max="16384" width="8.875" style="817"/>
  </cols>
  <sheetData>
    <row r="1" spans="1:7" x14ac:dyDescent="0.25">
      <c r="A1" s="815"/>
      <c r="B1" s="815"/>
      <c r="C1" s="816"/>
      <c r="D1" s="816"/>
      <c r="E1" s="816"/>
      <c r="F1" s="816"/>
      <c r="G1" s="816"/>
    </row>
    <row r="2" spans="1:7" x14ac:dyDescent="0.25">
      <c r="A2" s="815"/>
      <c r="B2" s="815"/>
      <c r="C2" s="816"/>
      <c r="D2" s="816"/>
      <c r="E2" s="816"/>
      <c r="F2" s="816"/>
      <c r="G2" s="843" t="s">
        <v>15108</v>
      </c>
    </row>
    <row r="3" spans="1:7" x14ac:dyDescent="0.25">
      <c r="A3" s="815"/>
      <c r="B3" s="815"/>
      <c r="C3" s="816"/>
      <c r="D3" s="816"/>
      <c r="E3" s="816"/>
      <c r="F3" s="816"/>
      <c r="G3" s="816"/>
    </row>
    <row r="4" spans="1:7" x14ac:dyDescent="0.25">
      <c r="A4" s="815"/>
      <c r="B4" s="815"/>
      <c r="C4" s="816"/>
      <c r="D4" s="816"/>
      <c r="E4" s="816"/>
      <c r="F4" s="816"/>
      <c r="G4" s="816"/>
    </row>
    <row r="5" spans="1:7" x14ac:dyDescent="0.25">
      <c r="A5" s="815"/>
      <c r="B5" s="815"/>
      <c r="C5" s="816"/>
      <c r="D5" s="816"/>
      <c r="E5" s="816"/>
      <c r="F5" s="816"/>
      <c r="G5" s="816"/>
    </row>
    <row r="6" spans="1:7" x14ac:dyDescent="0.25">
      <c r="A6" s="815"/>
      <c r="B6" s="815"/>
      <c r="C6" s="816"/>
      <c r="D6" s="816"/>
      <c r="E6" s="816"/>
      <c r="F6" s="816"/>
      <c r="G6" s="816"/>
    </row>
    <row r="7" spans="1:7" x14ac:dyDescent="0.25">
      <c r="A7" s="815"/>
      <c r="B7" s="815"/>
      <c r="C7" s="816"/>
      <c r="D7" s="816"/>
      <c r="E7" s="816"/>
      <c r="F7" s="816"/>
      <c r="G7" s="816"/>
    </row>
    <row r="8" spans="1:7" ht="9.75" customHeight="1" x14ac:dyDescent="0.25">
      <c r="A8" s="815"/>
      <c r="B8" s="815"/>
      <c r="C8" s="816"/>
      <c r="D8" s="816"/>
      <c r="E8" s="816"/>
      <c r="F8" s="816"/>
      <c r="G8" s="816"/>
    </row>
    <row r="9" spans="1:7" ht="21" customHeight="1" x14ac:dyDescent="0.3">
      <c r="A9" s="994" t="s">
        <v>522</v>
      </c>
      <c r="B9" s="995"/>
      <c r="C9" s="996"/>
      <c r="D9" s="996"/>
      <c r="E9" s="997"/>
      <c r="F9" s="996"/>
      <c r="G9" s="996"/>
    </row>
    <row r="10" spans="1:7" ht="26.25" customHeight="1" x14ac:dyDescent="0.3">
      <c r="A10" s="998" t="s">
        <v>423</v>
      </c>
      <c r="B10" s="999"/>
      <c r="C10" s="1000" t="s">
        <v>14447</v>
      </c>
      <c r="D10" s="1001"/>
      <c r="E10" s="1001"/>
      <c r="F10" s="1002"/>
      <c r="G10" s="943"/>
    </row>
    <row r="11" spans="1:7" ht="29.25" customHeight="1" x14ac:dyDescent="0.3">
      <c r="A11" s="998" t="s">
        <v>762</v>
      </c>
      <c r="B11" s="999"/>
      <c r="C11" s="1003" t="s">
        <v>14446</v>
      </c>
      <c r="D11" s="1004"/>
      <c r="E11" s="1004"/>
      <c r="F11" s="1005"/>
      <c r="G11" s="943"/>
    </row>
    <row r="12" spans="1:7" ht="30" customHeight="1" x14ac:dyDescent="0.3">
      <c r="A12" s="998" t="s">
        <v>14448</v>
      </c>
      <c r="B12" s="999"/>
      <c r="C12" s="1006" t="s">
        <v>14482</v>
      </c>
      <c r="D12" s="1007"/>
      <c r="E12" s="1007"/>
      <c r="F12" s="1008"/>
      <c r="G12" s="943"/>
    </row>
    <row r="13" spans="1:7" x14ac:dyDescent="0.25">
      <c r="A13" s="1009"/>
      <c r="B13" s="1010"/>
      <c r="C13" s="816"/>
      <c r="D13" s="816"/>
      <c r="E13" s="816"/>
      <c r="F13" s="816"/>
    </row>
    <row r="14" spans="1:7" x14ac:dyDescent="0.25">
      <c r="A14" s="818" t="s">
        <v>424</v>
      </c>
      <c r="B14" s="819"/>
      <c r="C14" s="820"/>
      <c r="D14" s="820"/>
      <c r="E14" s="820"/>
      <c r="F14" s="820"/>
      <c r="G14" s="816"/>
    </row>
    <row r="15" spans="1:7" ht="11.25" customHeight="1" x14ac:dyDescent="0.25">
      <c r="A15" s="815"/>
      <c r="B15" s="821"/>
      <c r="C15" s="1011"/>
      <c r="D15" s="1012"/>
      <c r="E15" s="1012"/>
      <c r="F15" s="1012"/>
      <c r="G15" s="822"/>
    </row>
    <row r="16" spans="1:7" s="826" customFormat="1" ht="11.25" customHeight="1" x14ac:dyDescent="0.2">
      <c r="A16" s="823"/>
      <c r="B16" s="824"/>
      <c r="C16" s="1012"/>
      <c r="D16" s="1012"/>
      <c r="E16" s="1012"/>
      <c r="F16" s="1012"/>
      <c r="G16" s="825"/>
    </row>
    <row r="17" spans="1:11" s="826" customFormat="1" ht="11.25" customHeight="1" x14ac:dyDescent="0.2">
      <c r="A17" s="827" t="s">
        <v>569</v>
      </c>
      <c r="B17" s="824"/>
      <c r="C17" s="828"/>
      <c r="D17" s="829"/>
      <c r="E17" s="828"/>
      <c r="F17" s="829"/>
      <c r="G17" s="822"/>
    </row>
    <row r="18" spans="1:11" s="826" customFormat="1" ht="11.25" customHeight="1" x14ac:dyDescent="0.2">
      <c r="A18" s="830" t="s">
        <v>425</v>
      </c>
      <c r="B18" s="824"/>
      <c r="C18" s="831"/>
      <c r="D18" s="831"/>
      <c r="E18" s="831"/>
      <c r="F18" s="831"/>
      <c r="G18" s="822"/>
    </row>
    <row r="19" spans="1:11" x14ac:dyDescent="0.25">
      <c r="A19" s="832">
        <v>1</v>
      </c>
      <c r="B19" s="815"/>
      <c r="C19" s="1013" t="s">
        <v>607</v>
      </c>
      <c r="D19" s="1013"/>
      <c r="E19" s="1013"/>
      <c r="F19" s="1013"/>
      <c r="G19" s="822"/>
    </row>
    <row r="20" spans="1:11" x14ac:dyDescent="0.25">
      <c r="A20" s="832">
        <v>2</v>
      </c>
      <c r="B20" s="815"/>
      <c r="C20" s="992" t="s">
        <v>426</v>
      </c>
      <c r="D20" s="992"/>
      <c r="E20" s="992"/>
      <c r="F20" s="992"/>
      <c r="G20" s="833"/>
      <c r="K20" s="834"/>
    </row>
    <row r="21" spans="1:11" x14ac:dyDescent="0.25">
      <c r="A21" s="832">
        <v>3</v>
      </c>
      <c r="B21" s="815"/>
      <c r="C21" s="992" t="s">
        <v>427</v>
      </c>
      <c r="D21" s="992"/>
      <c r="E21" s="992"/>
      <c r="F21" s="992"/>
      <c r="G21" s="833"/>
    </row>
    <row r="22" spans="1:11" x14ac:dyDescent="0.25">
      <c r="A22" s="835" t="s">
        <v>404</v>
      </c>
      <c r="B22" s="815"/>
      <c r="C22" s="992" t="s">
        <v>428</v>
      </c>
      <c r="D22" s="992"/>
      <c r="E22" s="992"/>
      <c r="F22" s="992"/>
      <c r="G22" s="833"/>
    </row>
    <row r="23" spans="1:11" x14ac:dyDescent="0.25">
      <c r="A23" s="835" t="s">
        <v>704</v>
      </c>
      <c r="B23" s="815"/>
      <c r="C23" s="947" t="s">
        <v>705</v>
      </c>
      <c r="D23" s="947"/>
      <c r="E23" s="947"/>
      <c r="F23" s="947"/>
      <c r="G23" s="833"/>
    </row>
    <row r="24" spans="1:11" x14ac:dyDescent="0.25">
      <c r="A24" s="832">
        <v>4</v>
      </c>
      <c r="B24" s="815"/>
      <c r="C24" s="992" t="s">
        <v>429</v>
      </c>
      <c r="D24" s="992"/>
      <c r="E24" s="992"/>
      <c r="F24" s="992"/>
      <c r="G24" s="833"/>
    </row>
    <row r="25" spans="1:11" x14ac:dyDescent="0.25">
      <c r="A25" s="815"/>
      <c r="B25" s="815"/>
      <c r="C25" s="993" t="s">
        <v>430</v>
      </c>
      <c r="D25" s="993"/>
      <c r="E25" s="993"/>
      <c r="F25" s="993"/>
      <c r="G25" s="816"/>
      <c r="K25" s="834"/>
    </row>
    <row r="26" spans="1:11" x14ac:dyDescent="0.25">
      <c r="A26" s="815"/>
      <c r="B26" s="815"/>
      <c r="C26" s="1014" t="s">
        <v>525</v>
      </c>
      <c r="D26" s="1014"/>
      <c r="E26" s="1014"/>
      <c r="F26" s="1014"/>
      <c r="G26" s="816"/>
    </row>
    <row r="27" spans="1:11" x14ac:dyDescent="0.25">
      <c r="A27" s="815">
        <v>5</v>
      </c>
      <c r="B27" s="815"/>
      <c r="C27" s="957" t="s">
        <v>526</v>
      </c>
      <c r="D27" s="948"/>
      <c r="E27" s="948"/>
      <c r="F27" s="948"/>
      <c r="G27" s="816"/>
    </row>
    <row r="28" spans="1:11" x14ac:dyDescent="0.25">
      <c r="A28" s="815">
        <v>6</v>
      </c>
      <c r="B28" s="815"/>
      <c r="C28" s="957" t="s">
        <v>15110</v>
      </c>
      <c r="D28" s="948"/>
      <c r="E28" s="948"/>
      <c r="F28" s="948"/>
      <c r="G28" s="816"/>
    </row>
    <row r="29" spans="1:11" x14ac:dyDescent="0.25">
      <c r="A29" s="815">
        <v>7</v>
      </c>
      <c r="B29" s="815"/>
      <c r="C29" s="957" t="s">
        <v>15109</v>
      </c>
      <c r="D29" s="948"/>
      <c r="E29" s="948"/>
      <c r="F29" s="948"/>
      <c r="G29" s="816"/>
    </row>
    <row r="30" spans="1:11" x14ac:dyDescent="0.25">
      <c r="A30" s="815">
        <v>8</v>
      </c>
      <c r="B30" s="815"/>
      <c r="C30" s="957" t="s">
        <v>527</v>
      </c>
      <c r="D30" s="948"/>
      <c r="E30" s="948"/>
      <c r="F30" s="948"/>
      <c r="G30" s="816"/>
    </row>
    <row r="31" spans="1:11" x14ac:dyDescent="0.25">
      <c r="A31" s="815" t="s">
        <v>523</v>
      </c>
      <c r="B31" s="815"/>
      <c r="C31" s="957" t="s">
        <v>528</v>
      </c>
      <c r="D31" s="948"/>
      <c r="E31" s="948"/>
      <c r="F31" s="948"/>
      <c r="G31" s="816"/>
    </row>
    <row r="32" spans="1:11" x14ac:dyDescent="0.25">
      <c r="A32" s="815">
        <v>9</v>
      </c>
      <c r="B32" s="815"/>
      <c r="C32" s="957" t="s">
        <v>530</v>
      </c>
      <c r="D32" s="948"/>
      <c r="E32" s="948"/>
      <c r="F32" s="948"/>
      <c r="G32" s="816"/>
    </row>
    <row r="33" spans="1:11" x14ac:dyDescent="0.25">
      <c r="A33" s="815" t="s">
        <v>524</v>
      </c>
      <c r="B33" s="815"/>
      <c r="C33" s="957" t="s">
        <v>529</v>
      </c>
      <c r="D33" s="948"/>
      <c r="E33" s="948"/>
      <c r="F33" s="948"/>
      <c r="G33" s="816"/>
    </row>
    <row r="34" spans="1:11" x14ac:dyDescent="0.25">
      <c r="A34" s="815">
        <v>10</v>
      </c>
      <c r="B34" s="815"/>
      <c r="C34" s="1017" t="s">
        <v>582</v>
      </c>
      <c r="D34" s="1017"/>
      <c r="E34" s="948"/>
      <c r="F34" s="948"/>
      <c r="G34" s="816"/>
    </row>
    <row r="35" spans="1:11" s="838" customFormat="1" x14ac:dyDescent="0.25">
      <c r="A35" s="836">
        <v>11</v>
      </c>
      <c r="B35" s="836"/>
      <c r="C35" s="1017" t="s">
        <v>15012</v>
      </c>
      <c r="D35" s="1017"/>
      <c r="E35" s="1017"/>
      <c r="F35" s="1017"/>
      <c r="G35" s="837"/>
    </row>
    <row r="36" spans="1:11" ht="16.5" customHeight="1" x14ac:dyDescent="0.25">
      <c r="A36" s="815">
        <v>12</v>
      </c>
      <c r="B36" s="815"/>
      <c r="C36" s="1018" t="s">
        <v>431</v>
      </c>
      <c r="D36" s="1018"/>
      <c r="E36" s="1018"/>
      <c r="F36" s="1018"/>
      <c r="G36" s="833"/>
    </row>
    <row r="37" spans="1:11" x14ac:dyDescent="0.25">
      <c r="A37" s="815">
        <v>13</v>
      </c>
      <c r="B37" s="815"/>
      <c r="C37" s="1015" t="s">
        <v>419</v>
      </c>
      <c r="D37" s="1015"/>
      <c r="E37" s="1015"/>
      <c r="F37" s="1015"/>
      <c r="G37" s="833"/>
      <c r="K37" s="834"/>
    </row>
    <row r="38" spans="1:11" x14ac:dyDescent="0.25">
      <c r="A38" s="815">
        <v>14</v>
      </c>
      <c r="B38" s="815"/>
      <c r="C38" s="1015" t="s">
        <v>11191</v>
      </c>
      <c r="D38" s="1015"/>
      <c r="E38" s="1015"/>
      <c r="F38" s="1015"/>
      <c r="G38" s="833"/>
    </row>
    <row r="39" spans="1:11" x14ac:dyDescent="0.25">
      <c r="A39" s="815">
        <v>15</v>
      </c>
      <c r="B39" s="815"/>
      <c r="C39" s="1016" t="s">
        <v>98</v>
      </c>
      <c r="D39" s="1016"/>
      <c r="E39" s="1016"/>
      <c r="F39" s="1016"/>
      <c r="G39" s="833"/>
    </row>
    <row r="40" spans="1:11" x14ac:dyDescent="0.25">
      <c r="A40" s="815">
        <v>16</v>
      </c>
      <c r="B40" s="815"/>
      <c r="C40" s="1016" t="s">
        <v>531</v>
      </c>
      <c r="D40" s="1016"/>
      <c r="E40" s="1016"/>
      <c r="F40" s="1016"/>
      <c r="G40" s="833"/>
    </row>
    <row r="41" spans="1:11" x14ac:dyDescent="0.25">
      <c r="A41" s="839">
        <v>17</v>
      </c>
      <c r="B41" s="815"/>
      <c r="C41" s="1020" t="s">
        <v>420</v>
      </c>
      <c r="D41" s="1020"/>
      <c r="E41" s="1020"/>
      <c r="F41" s="1020"/>
      <c r="G41" s="833"/>
    </row>
    <row r="42" spans="1:11" x14ac:dyDescent="0.25">
      <c r="A42" s="839">
        <v>18</v>
      </c>
      <c r="B42" s="815"/>
      <c r="C42" s="1017" t="s">
        <v>432</v>
      </c>
      <c r="D42" s="1017"/>
      <c r="E42" s="1017"/>
      <c r="F42" s="1017"/>
      <c r="G42" s="833"/>
    </row>
    <row r="43" spans="1:11" x14ac:dyDescent="0.25">
      <c r="A43" s="839">
        <v>19</v>
      </c>
      <c r="B43" s="815"/>
      <c r="C43" s="1017" t="s">
        <v>575</v>
      </c>
      <c r="D43" s="1017"/>
      <c r="E43" s="1017"/>
      <c r="F43" s="1017"/>
      <c r="G43" s="833"/>
    </row>
    <row r="44" spans="1:11" x14ac:dyDescent="0.25">
      <c r="A44" s="839">
        <v>20</v>
      </c>
      <c r="B44" s="815"/>
      <c r="C44" s="1017" t="s">
        <v>433</v>
      </c>
      <c r="D44" s="1017"/>
      <c r="E44" s="1017"/>
      <c r="F44" s="1017"/>
      <c r="G44" s="833"/>
    </row>
    <row r="45" spans="1:11" x14ac:dyDescent="0.25">
      <c r="A45" s="839"/>
      <c r="B45" s="815"/>
      <c r="C45" s="993" t="s">
        <v>434</v>
      </c>
      <c r="D45" s="993"/>
      <c r="E45" s="993"/>
      <c r="F45" s="993"/>
      <c r="G45" s="833"/>
    </row>
    <row r="46" spans="1:11" x14ac:dyDescent="0.25">
      <c r="A46" s="839">
        <v>21</v>
      </c>
      <c r="B46" s="815"/>
      <c r="C46" s="947" t="s">
        <v>533</v>
      </c>
      <c r="D46" s="949"/>
      <c r="E46" s="949"/>
      <c r="F46" s="949"/>
      <c r="G46" s="833"/>
    </row>
    <row r="47" spans="1:11" x14ac:dyDescent="0.25">
      <c r="A47" s="839" t="s">
        <v>594</v>
      </c>
      <c r="B47" s="815"/>
      <c r="C47" s="947" t="s">
        <v>568</v>
      </c>
      <c r="D47" s="949"/>
      <c r="E47" s="949"/>
      <c r="F47" s="949"/>
      <c r="G47" s="833"/>
    </row>
    <row r="48" spans="1:11" x14ac:dyDescent="0.25">
      <c r="A48" s="839" t="s">
        <v>595</v>
      </c>
      <c r="B48" s="815"/>
      <c r="C48" s="947" t="s">
        <v>532</v>
      </c>
      <c r="D48" s="949"/>
      <c r="E48" s="949"/>
      <c r="F48" s="949"/>
      <c r="G48" s="833"/>
    </row>
    <row r="49" spans="1:7" x14ac:dyDescent="0.25">
      <c r="A49" s="839" t="s">
        <v>596</v>
      </c>
      <c r="B49" s="815"/>
      <c r="C49" s="947" t="s">
        <v>534</v>
      </c>
      <c r="D49" s="949"/>
      <c r="E49" s="949"/>
      <c r="F49" s="949"/>
      <c r="G49" s="833"/>
    </row>
    <row r="50" spans="1:7" x14ac:dyDescent="0.25">
      <c r="A50" s="839" t="s">
        <v>597</v>
      </c>
      <c r="B50" s="815"/>
      <c r="C50" s="947" t="s">
        <v>667</v>
      </c>
      <c r="D50" s="949"/>
      <c r="E50" s="949"/>
      <c r="F50" s="949"/>
      <c r="G50" s="833"/>
    </row>
    <row r="51" spans="1:7" x14ac:dyDescent="0.25">
      <c r="A51" s="839" t="s">
        <v>598</v>
      </c>
      <c r="B51" s="815"/>
      <c r="C51" s="947" t="s">
        <v>668</v>
      </c>
      <c r="D51" s="949"/>
      <c r="E51" s="949"/>
      <c r="F51" s="949"/>
      <c r="G51" s="833"/>
    </row>
    <row r="52" spans="1:7" x14ac:dyDescent="0.25">
      <c r="A52" s="839">
        <v>22</v>
      </c>
      <c r="B52" s="815"/>
      <c r="C52" s="1019" t="s">
        <v>435</v>
      </c>
      <c r="D52" s="1019"/>
      <c r="E52" s="1019"/>
      <c r="F52" s="1019"/>
      <c r="G52" s="833"/>
    </row>
    <row r="53" spans="1:7" x14ac:dyDescent="0.25">
      <c r="A53" s="839">
        <v>23</v>
      </c>
      <c r="B53" s="815"/>
      <c r="C53" s="992" t="s">
        <v>436</v>
      </c>
      <c r="D53" s="992"/>
      <c r="E53" s="992"/>
      <c r="F53" s="992"/>
      <c r="G53" s="833"/>
    </row>
    <row r="54" spans="1:7" x14ac:dyDescent="0.25">
      <c r="A54" s="839">
        <v>24</v>
      </c>
      <c r="B54" s="815"/>
      <c r="C54" s="1017" t="s">
        <v>437</v>
      </c>
      <c r="D54" s="1017"/>
      <c r="E54" s="1017"/>
      <c r="F54" s="1017"/>
      <c r="G54" s="833"/>
    </row>
    <row r="55" spans="1:7" x14ac:dyDescent="0.25">
      <c r="A55" s="815"/>
      <c r="B55" s="815"/>
      <c r="C55" s="840"/>
      <c r="D55" s="840"/>
      <c r="E55" s="840"/>
      <c r="F55" s="840"/>
      <c r="G55" s="816"/>
    </row>
    <row r="56" spans="1:7" x14ac:dyDescent="0.25">
      <c r="C56" s="842"/>
      <c r="D56" s="842"/>
      <c r="E56" s="842"/>
      <c r="F56" s="842"/>
    </row>
    <row r="58" spans="1:7" x14ac:dyDescent="0.25">
      <c r="A58" s="817"/>
    </row>
  </sheetData>
  <sheetProtection password="EB26" sheet="1" objects="1" scenarios="1"/>
  <mergeCells count="32">
    <mergeCell ref="C45:F45"/>
    <mergeCell ref="C37:F37"/>
    <mergeCell ref="C52:F52"/>
    <mergeCell ref="C53:F53"/>
    <mergeCell ref="C54:F54"/>
    <mergeCell ref="C41:F41"/>
    <mergeCell ref="C42:F42"/>
    <mergeCell ref="C43:F43"/>
    <mergeCell ref="C44:F44"/>
    <mergeCell ref="C26:F26"/>
    <mergeCell ref="C38:F38"/>
    <mergeCell ref="C39:F39"/>
    <mergeCell ref="C40:F40"/>
    <mergeCell ref="C34:D34"/>
    <mergeCell ref="C36:F36"/>
    <mergeCell ref="C35:D35"/>
    <mergeCell ref="E35:F35"/>
    <mergeCell ref="C22:F22"/>
    <mergeCell ref="C24:F24"/>
    <mergeCell ref="C25:F25"/>
    <mergeCell ref="C21:F21"/>
    <mergeCell ref="A9:G9"/>
    <mergeCell ref="A10:B10"/>
    <mergeCell ref="C10:F10"/>
    <mergeCell ref="A11:B11"/>
    <mergeCell ref="C11:F11"/>
    <mergeCell ref="A12:B12"/>
    <mergeCell ref="C12:F12"/>
    <mergeCell ref="A13:B13"/>
    <mergeCell ref="C15:F16"/>
    <mergeCell ref="C19:F19"/>
    <mergeCell ref="C20:F20"/>
  </mergeCells>
  <dataValidations count="3">
    <dataValidation type="list" allowBlank="1" showInputMessage="1" showErrorMessage="1" sqref="C10:F10">
      <formula1>Institutions</formula1>
    </dataValidation>
    <dataValidation type="list" allowBlank="1" showInputMessage="1" showErrorMessage="1" sqref="C11:F11">
      <formula1>Return_Dates</formula1>
    </dataValidation>
    <dataValidation type="list" allowBlank="1" showInputMessage="1" showErrorMessage="1" sqref="C12:F12">
      <formula1>ReturnType</formula1>
    </dataValidation>
  </dataValidations>
  <hyperlinks>
    <hyperlink ref="C19" location="Ratio_and_ACM_Calculation" tooltip="Click to jump to this schedule" display="Ratio_and_ACM_Calculation"/>
    <hyperlink ref="C20" location="RWA_Summary" tooltip="Click to jump to this schedule" display="Risk-weighted asset summary"/>
    <hyperlink ref="C21" location="Capital_Elements" tooltip="Click to jump to this schedule" display="Capital elements"/>
    <hyperlink ref="C24" location="Allowance" tooltip="Click to jump to this schedule" display="Allowance for impairment: capital treatment"/>
    <hyperlink ref="C35" location="Stand_Residential" tooltip="Click to jump to this schedule" display="Retail residential mortgages"/>
    <hyperlink ref="C36" location="Stand_Other_Retail" tooltip="Click to jump to this schedule" display="Other retail (excl. SMEs treated as Retail)"/>
    <hyperlink ref="C38" location="Stand_Equity" tooltip="Click to jump to this schedule" display="Equity"/>
    <hyperlink ref="C39" location="Stand_Trading" tooltip="Click to jump to this schedule" display="Trading book"/>
    <hyperlink ref="C40" location="Stand_Securitization" tooltip="Click to jump to this schedule" display="Securitizations"/>
    <hyperlink ref="C41" location="Other_Assets" tooltip="Click to jump to this schedule" display="Other banking book assets"/>
    <hyperlink ref="C42" location="Off_Balance_Sheet" tooltip="Click to jump to this schedule" display="Off-balance sheet exposures excluding derivatives and securitization exposures"/>
    <hyperlink ref="C43" location="Derivatives" tooltip="Click to jump to this schedule" display="Derivative contracts"/>
    <hyperlink ref="C44" location="Securitizations" tooltip="Click to jump to this schedule" display="Securitization Exposures"/>
    <hyperlink ref="C45" location="Market_Risk" tooltip="Click to jump to this schedule" display="Minimum capital required for market risk"/>
    <hyperlink ref="C54" location="Reconciliation" tooltip="Click to jump to this schedule" display="Balance sheeet coverage by risk type and reconciliation to consolidated balance sheet"/>
    <hyperlink ref="C37" location="Stand_SME_Retail" tooltip="Click to jump to this schedule" display="SMEs treated as Retail"/>
    <hyperlink ref="C53" location="Obligor_Guarantor" tooltip="Click to jump to this schedule" display="Gross exposures by original obligor and ultimate guarantor"/>
    <hyperlink ref="C22:F22" location="'3A Capital from Subs'!A1" display="Qualifying Capital Issued Out of Subsidiaries"/>
    <hyperlink ref="C19:F19" location="'1 Capital Ratios'!A1" tooltip="Click to jump to this schedule" display="Capital Ratios"/>
    <hyperlink ref="C20:F20" location="'2 RWA Summary'!A1" tooltip="Click to jump to this schedule" display="Summary of Risk-weighted Assets"/>
    <hyperlink ref="C21:F21" location="'3 Capital'!A1" tooltip="Click to jump to this schedule" display="Capital Elements"/>
    <hyperlink ref="C24:F24" location="'4 Allowance'!A1" tooltip="Click to jump to this schedule" display="Allowance for Impairment: Capital Treatment"/>
    <hyperlink ref="C27" location="'5 Sovereign'!A1" display="   Sovereign"/>
    <hyperlink ref="C28" location="'6 PSEs'!A1" display="   PSEs"/>
    <hyperlink ref="C29" location="'7 MDBs'!A1" display="   MDBs"/>
    <hyperlink ref="C30" location="'8 Bank &amp; Sec. Firms LT'!A1" display="   Bank &amp; Sec. Firms LT"/>
    <hyperlink ref="C31" location="'8A Bank &amp; Sec. Firms ST'!A1" display="   Bank &amp; Sec. Firms ST"/>
    <hyperlink ref="C32" location="' 9 Corp. &amp; Sec. firms LT'!A1" display="   Corp. &amp; Sec. Firms ST"/>
    <hyperlink ref="C33" location="'9A Corp. &amp; Sec. Firms ST'!A1" display="   Corp. &amp; Sec. Firms LT"/>
    <hyperlink ref="C35:F35" location="'11 Residential Real Estate'!A1" tooltip="Click to jump to this schedule" display="Residential Real Estate"/>
    <hyperlink ref="C36:F36" location="'12 Other Retail'!A1" tooltip="Click to jump to this schedule" display="Other Retail (excl. SBEs treated as Other Retail)"/>
    <hyperlink ref="C37:F37" location="'13 SBE Other Retail'!A1" tooltip="Click to jump to this schedule" display="SBEs treated as Other Retail"/>
    <hyperlink ref="C38:F38" location="'14 Private Equity'!A1" tooltip="Click to jump to this schedule" display="Equity"/>
    <hyperlink ref="C39:F39" location="'15 Trading'!A1" tooltip="Click to jump to this schedule" display="Trading Book"/>
    <hyperlink ref="C40:F40" location="'16 Securitization Calcn'!A1" tooltip="Click to jump to this schedule" display="Securitization Calculations"/>
    <hyperlink ref="C41:F41" location="'17 Other Assets'!A1" tooltip="Click to jump to this schedule" display="Other credit risk-weighted assets"/>
    <hyperlink ref="C42:F42" location="'18 Off-Balance Sheet'!A1" tooltip="Click to jump to this schedule" display="Off-balance Sheet Exposures Excluding Derivatives and Securitization Exposures"/>
    <hyperlink ref="C43:F43" location="'19 Derivatives'!A1" tooltip="Click to jump to this schedule" display="Derivatives"/>
    <hyperlink ref="C44:F44" location="'20 Securitization Banking book'!A1" tooltip="Click to jump to this schedule" display="Banking Book Securitization Exposures"/>
    <hyperlink ref="C46" location="'21 Market Risk - Foreign Exch.'!A1" display="       Market risk - Foreign Exchange Risk"/>
    <hyperlink ref="C47" location="'21A Market  Risk - Trigger'!A1" display="       Market Risk - Trigger"/>
    <hyperlink ref="C48" location="'21B Market Risk - IRR Spec.'!A1" display="       Market Risk - Interest Rate Risk - Specific Risk"/>
    <hyperlink ref="C49" location="'21C Market Risk - IRR Gen.'!A1" display="       Market Risk - Interest Rate Risk - General Risk"/>
    <hyperlink ref="C50" location="'21D Market Risk - Equity &amp; Com.'!A1" display="       Market Risk - Interest Rate Risk - Equity and Commodities Position Risk "/>
    <hyperlink ref="C51" location="'21E Market Risk - Options'!A1" display="       Market Risk - Interest Rate Risk - Option"/>
    <hyperlink ref="C52:F52" location="'22 Op Risk'!A1" display="Minimum Capital Required for Operational Risk"/>
    <hyperlink ref="C54:F54" location="'24 Reconciliation'!A1" tooltip="Click to jump to this schedule" display="Balance Sheet Coverage by Risk Type and Reconciliation to Consolidated Balance Sheet"/>
    <hyperlink ref="C34:D34" location="'10 Commercial Real Estate'!A1" display="          Commercial Real Estate"/>
    <hyperlink ref="C53:F53" location="'23 Obligor - Guarantor'!A1" tooltip="Click to jump to this schedule" display="Gross Exposures by Original Obligor and by Ultimate Guarantor"/>
    <hyperlink ref="C23" location="'3B Supp. Subs. Info.'!A1" display="Supplementary Subsidiary Information"/>
  </hyperlinks>
  <pageMargins left="0.7" right="0.7" top="0.75" bottom="0.75" header="0.3" footer="0.3"/>
  <pageSetup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54"/>
  <sheetViews>
    <sheetView showGridLines="0" zoomScaleNormal="100" workbookViewId="0">
      <selection activeCell="B3" sqref="B3"/>
    </sheetView>
  </sheetViews>
  <sheetFormatPr defaultColWidth="9.125" defaultRowHeight="15" x14ac:dyDescent="0.25"/>
  <cols>
    <col min="1" max="1" width="9.125" style="592"/>
    <col min="2" max="4" width="14.75" style="592" customWidth="1"/>
    <col min="5" max="5" width="1.625" style="592" customWidth="1"/>
    <col min="6" max="8" width="14.75" style="592" customWidth="1"/>
    <col min="9" max="9" width="1.625" style="592" customWidth="1"/>
    <col min="10" max="10" width="14.75" style="592" customWidth="1"/>
    <col min="11" max="11" width="1.625" style="592" customWidth="1"/>
    <col min="12" max="12" width="14.75" style="592" customWidth="1"/>
    <col min="13" max="14" width="9.125" style="592"/>
    <col min="15" max="15" width="6.375" style="592" customWidth="1"/>
    <col min="16" max="16384" width="9.125" style="592"/>
  </cols>
  <sheetData>
    <row r="1" spans="1:14" x14ac:dyDescent="0.25">
      <c r="A1" s="479" t="s">
        <v>31</v>
      </c>
      <c r="B1" s="479"/>
      <c r="C1" s="479"/>
      <c r="D1" s="481"/>
      <c r="E1" s="481"/>
      <c r="F1" s="481"/>
      <c r="G1" s="481"/>
      <c r="L1" s="482">
        <v>7</v>
      </c>
    </row>
    <row r="2" spans="1:14" x14ac:dyDescent="0.25">
      <c r="A2" s="1046" t="s">
        <v>1</v>
      </c>
      <c r="B2" s="1047"/>
      <c r="C2" s="1048"/>
      <c r="D2" s="483"/>
      <c r="E2" s="481"/>
      <c r="F2" s="481"/>
      <c r="G2" s="481"/>
    </row>
    <row r="3" spans="1:14" x14ac:dyDescent="0.25">
      <c r="A3" s="593" t="s">
        <v>34</v>
      </c>
      <c r="B3" s="593"/>
      <c r="C3" s="479"/>
      <c r="D3" s="481"/>
      <c r="E3" s="481"/>
      <c r="F3" s="481"/>
      <c r="G3" s="481"/>
    </row>
    <row r="4" spans="1:14" x14ac:dyDescent="0.25">
      <c r="A4" s="486" t="s">
        <v>548</v>
      </c>
      <c r="B4" s="593"/>
      <c r="C4" s="479"/>
      <c r="D4" s="481"/>
      <c r="E4" s="481"/>
      <c r="F4" s="481"/>
      <c r="G4" s="481"/>
    </row>
    <row r="5" spans="1:14" x14ac:dyDescent="0.25">
      <c r="A5" s="479"/>
      <c r="B5" s="479"/>
      <c r="C5" s="479"/>
      <c r="D5" s="481"/>
      <c r="E5" s="481"/>
      <c r="F5" s="481"/>
      <c r="G5" s="481"/>
    </row>
    <row r="6" spans="1:14" x14ac:dyDescent="0.25">
      <c r="A6" s="479"/>
      <c r="B6" s="1043" t="s">
        <v>2</v>
      </c>
      <c r="C6" s="1044"/>
      <c r="D6" s="1045"/>
      <c r="E6" s="594"/>
      <c r="F6" s="1043" t="s">
        <v>3</v>
      </c>
      <c r="G6" s="1044"/>
      <c r="H6" s="1045"/>
      <c r="I6" s="484"/>
      <c r="J6" s="595" t="s">
        <v>4</v>
      </c>
      <c r="K6" s="484"/>
      <c r="L6" s="484"/>
    </row>
    <row r="7" spans="1:14" ht="81" customHeight="1" x14ac:dyDescent="0.25">
      <c r="A7" s="488" t="s">
        <v>5</v>
      </c>
      <c r="B7" s="596" t="s">
        <v>6</v>
      </c>
      <c r="C7" s="596" t="s">
        <v>7</v>
      </c>
      <c r="D7" s="596" t="s">
        <v>8</v>
      </c>
      <c r="E7" s="597"/>
      <c r="F7" s="596" t="s">
        <v>9</v>
      </c>
      <c r="G7" s="596" t="s">
        <v>10</v>
      </c>
      <c r="H7" s="598" t="s">
        <v>11</v>
      </c>
      <c r="I7" s="599"/>
      <c r="J7" s="488" t="s">
        <v>12</v>
      </c>
      <c r="K7" s="599"/>
      <c r="L7" s="488" t="s">
        <v>13</v>
      </c>
    </row>
    <row r="8" spans="1:14" x14ac:dyDescent="0.25">
      <c r="A8" s="491" t="s">
        <v>14</v>
      </c>
      <c r="B8" s="491"/>
      <c r="C8" s="491"/>
      <c r="D8" s="491" t="s">
        <v>15</v>
      </c>
      <c r="E8" s="491"/>
      <c r="F8" s="491" t="s">
        <v>16</v>
      </c>
      <c r="G8" s="491" t="s">
        <v>17</v>
      </c>
      <c r="H8" s="491" t="s">
        <v>18</v>
      </c>
      <c r="I8" s="490"/>
      <c r="J8" s="491" t="s">
        <v>19</v>
      </c>
      <c r="K8" s="490"/>
      <c r="L8" s="491" t="s">
        <v>20</v>
      </c>
    </row>
    <row r="9" spans="1:14" x14ac:dyDescent="0.25">
      <c r="A9" s="600" t="s">
        <v>21</v>
      </c>
      <c r="B9" s="601"/>
      <c r="D9" s="602"/>
      <c r="E9" s="602"/>
      <c r="F9" s="694" t="s">
        <v>10964</v>
      </c>
      <c r="G9" s="694" t="s">
        <v>10964</v>
      </c>
      <c r="H9" s="599"/>
      <c r="I9" s="599"/>
      <c r="J9" s="599"/>
      <c r="K9" s="599"/>
      <c r="L9" s="599"/>
    </row>
    <row r="10" spans="1:14" x14ac:dyDescent="0.25">
      <c r="A10" s="603">
        <v>0</v>
      </c>
      <c r="B10" s="702"/>
      <c r="C10" s="523">
        <v>0</v>
      </c>
      <c r="D10" s="523">
        <v>0</v>
      </c>
      <c r="E10" s="605"/>
      <c r="F10" s="523">
        <v>0</v>
      </c>
      <c r="G10" s="523">
        <v>0</v>
      </c>
      <c r="H10" s="607">
        <v>0</v>
      </c>
      <c r="I10" s="608"/>
      <c r="J10" s="506">
        <f>D10+F10+G10+H10</f>
        <v>0</v>
      </c>
      <c r="K10" s="608"/>
      <c r="L10" s="506">
        <f>J10*A10</f>
        <v>0</v>
      </c>
    </row>
    <row r="11" spans="1:14" x14ac:dyDescent="0.25">
      <c r="A11" s="603">
        <v>0.2</v>
      </c>
      <c r="B11" s="702"/>
      <c r="C11" s="523">
        <v>0</v>
      </c>
      <c r="D11" s="523">
        <v>0</v>
      </c>
      <c r="E11" s="605"/>
      <c r="F11" s="523">
        <v>0</v>
      </c>
      <c r="G11" s="523">
        <v>0</v>
      </c>
      <c r="H11" s="607">
        <v>0</v>
      </c>
      <c r="I11" s="608"/>
      <c r="J11" s="506">
        <f>D11+F11+G11+H11</f>
        <v>0</v>
      </c>
      <c r="K11" s="608"/>
      <c r="L11" s="506">
        <f>J11*A11</f>
        <v>0</v>
      </c>
      <c r="N11" s="958"/>
    </row>
    <row r="12" spans="1:14" x14ac:dyDescent="0.25">
      <c r="A12" s="603">
        <v>0.5</v>
      </c>
      <c r="B12" s="702"/>
      <c r="C12" s="523">
        <v>0</v>
      </c>
      <c r="D12" s="523">
        <v>0</v>
      </c>
      <c r="E12" s="605"/>
      <c r="F12" s="523">
        <v>0</v>
      </c>
      <c r="G12" s="523">
        <v>0</v>
      </c>
      <c r="H12" s="607">
        <v>0</v>
      </c>
      <c r="I12" s="608"/>
      <c r="J12" s="506">
        <f>D12+F12+G12+H12</f>
        <v>0</v>
      </c>
      <c r="K12" s="608"/>
      <c r="L12" s="506">
        <f>J12*A12</f>
        <v>0</v>
      </c>
    </row>
    <row r="13" spans="1:14" x14ac:dyDescent="0.25">
      <c r="A13" s="603">
        <v>1</v>
      </c>
      <c r="B13" s="702"/>
      <c r="C13" s="523">
        <v>0</v>
      </c>
      <c r="D13" s="523">
        <v>0</v>
      </c>
      <c r="E13" s="605"/>
      <c r="F13" s="523">
        <v>0</v>
      </c>
      <c r="G13" s="523">
        <v>0</v>
      </c>
      <c r="H13" s="607">
        <v>0</v>
      </c>
      <c r="I13" s="608"/>
      <c r="J13" s="506">
        <f>D13+F13+G13+H13</f>
        <v>0</v>
      </c>
      <c r="K13" s="608"/>
      <c r="L13" s="506">
        <f>J13*A13</f>
        <v>0</v>
      </c>
    </row>
    <row r="14" spans="1:14" x14ac:dyDescent="0.25">
      <c r="A14" s="603">
        <v>1.5</v>
      </c>
      <c r="B14" s="702"/>
      <c r="C14" s="523">
        <v>0</v>
      </c>
      <c r="D14" s="523">
        <v>0</v>
      </c>
      <c r="E14" s="605"/>
      <c r="F14" s="523">
        <v>0</v>
      </c>
      <c r="G14" s="523">
        <v>0</v>
      </c>
      <c r="H14" s="607">
        <v>0</v>
      </c>
      <c r="I14" s="608"/>
      <c r="J14" s="506">
        <f>D14+F14+G14+H14</f>
        <v>0</v>
      </c>
      <c r="K14" s="608"/>
      <c r="L14" s="506">
        <f>J14*A14</f>
        <v>0</v>
      </c>
    </row>
    <row r="15" spans="1:14" x14ac:dyDescent="0.25">
      <c r="A15" s="609" t="s">
        <v>22</v>
      </c>
      <c r="B15" s="703"/>
      <c r="C15" s="506">
        <f>SUM(C10:C14)</f>
        <v>0</v>
      </c>
      <c r="D15" s="506">
        <f>SUM(D10:D14)</f>
        <v>0</v>
      </c>
      <c r="E15" s="611"/>
      <c r="F15" s="506">
        <f>SUM(F10:F14)</f>
        <v>0</v>
      </c>
      <c r="G15" s="506">
        <f>SUM(G10:G14)</f>
        <v>0</v>
      </c>
      <c r="H15" s="506">
        <f>SUM(H10:H14)</f>
        <v>0</v>
      </c>
      <c r="I15" s="612"/>
      <c r="J15" s="506">
        <f>SUM(J10:J14)</f>
        <v>0</v>
      </c>
      <c r="K15" s="612"/>
      <c r="L15" s="506">
        <f>SUM(L10:L14)</f>
        <v>0</v>
      </c>
      <c r="N15" s="693"/>
    </row>
    <row r="16" spans="1:14" x14ac:dyDescent="0.25">
      <c r="A16" s="613"/>
      <c r="B16" s="613"/>
      <c r="E16" s="614"/>
      <c r="F16" s="614"/>
      <c r="J16" s="484"/>
      <c r="L16" s="614"/>
    </row>
    <row r="17" spans="1:14" x14ac:dyDescent="0.25">
      <c r="A17" s="615" t="s">
        <v>23</v>
      </c>
      <c r="B17" s="615"/>
      <c r="E17" s="614"/>
      <c r="F17" s="694" t="s">
        <v>10964</v>
      </c>
      <c r="G17" s="694" t="s">
        <v>10964</v>
      </c>
      <c r="J17" s="484"/>
      <c r="L17" s="614"/>
    </row>
    <row r="18" spans="1:14" x14ac:dyDescent="0.25">
      <c r="A18" s="603">
        <v>0</v>
      </c>
      <c r="B18" s="523">
        <v>0</v>
      </c>
      <c r="C18" s="523">
        <v>0</v>
      </c>
      <c r="D18" s="523">
        <v>0</v>
      </c>
      <c r="E18" s="605"/>
      <c r="F18" s="523">
        <v>0</v>
      </c>
      <c r="G18" s="523">
        <v>0</v>
      </c>
      <c r="H18" s="607">
        <v>0</v>
      </c>
      <c r="I18" s="608"/>
      <c r="J18" s="506">
        <f>D18+F18+G18+H18</f>
        <v>0</v>
      </c>
      <c r="K18" s="608"/>
      <c r="L18" s="506">
        <f>J18*A18</f>
        <v>0</v>
      </c>
    </row>
    <row r="19" spans="1:14" x14ac:dyDescent="0.25">
      <c r="A19" s="603">
        <v>0.2</v>
      </c>
      <c r="B19" s="523">
        <v>0</v>
      </c>
      <c r="C19" s="523">
        <v>0</v>
      </c>
      <c r="D19" s="523">
        <v>0</v>
      </c>
      <c r="E19" s="605"/>
      <c r="F19" s="523">
        <v>0</v>
      </c>
      <c r="G19" s="523">
        <v>0</v>
      </c>
      <c r="H19" s="607">
        <v>0</v>
      </c>
      <c r="I19" s="608"/>
      <c r="J19" s="506">
        <f>D19+F19+G19+H19</f>
        <v>0</v>
      </c>
      <c r="K19" s="608"/>
      <c r="L19" s="506">
        <f>J19*A19</f>
        <v>0</v>
      </c>
    </row>
    <row r="20" spans="1:14" x14ac:dyDescent="0.25">
      <c r="A20" s="603">
        <v>0.5</v>
      </c>
      <c r="B20" s="523">
        <v>0</v>
      </c>
      <c r="C20" s="523">
        <v>0</v>
      </c>
      <c r="D20" s="523">
        <v>0</v>
      </c>
      <c r="E20" s="605"/>
      <c r="F20" s="523">
        <v>0</v>
      </c>
      <c r="G20" s="523">
        <v>0</v>
      </c>
      <c r="H20" s="607">
        <v>0</v>
      </c>
      <c r="I20" s="608"/>
      <c r="J20" s="506">
        <f>D20+F20+G20+H20</f>
        <v>0</v>
      </c>
      <c r="K20" s="608"/>
      <c r="L20" s="506">
        <f>J20*A20</f>
        <v>0</v>
      </c>
    </row>
    <row r="21" spans="1:14" x14ac:dyDescent="0.25">
      <c r="A21" s="603">
        <v>1</v>
      </c>
      <c r="B21" s="523">
        <v>0</v>
      </c>
      <c r="C21" s="523">
        <v>0</v>
      </c>
      <c r="D21" s="523">
        <v>0</v>
      </c>
      <c r="E21" s="605"/>
      <c r="F21" s="523">
        <v>0</v>
      </c>
      <c r="G21" s="523">
        <v>0</v>
      </c>
      <c r="H21" s="607">
        <v>0</v>
      </c>
      <c r="I21" s="608"/>
      <c r="J21" s="506">
        <f>D21+F21+G21+H21</f>
        <v>0</v>
      </c>
      <c r="K21" s="608"/>
      <c r="L21" s="506">
        <f>J21*A21</f>
        <v>0</v>
      </c>
    </row>
    <row r="22" spans="1:14" x14ac:dyDescent="0.25">
      <c r="A22" s="603">
        <v>1.5</v>
      </c>
      <c r="B22" s="523">
        <v>0</v>
      </c>
      <c r="C22" s="523">
        <v>0</v>
      </c>
      <c r="D22" s="523">
        <v>0</v>
      </c>
      <c r="E22" s="605"/>
      <c r="F22" s="523">
        <v>0</v>
      </c>
      <c r="G22" s="523">
        <v>0</v>
      </c>
      <c r="H22" s="607">
        <v>0</v>
      </c>
      <c r="I22" s="608"/>
      <c r="J22" s="506">
        <f>D22+F22+G22+H22</f>
        <v>0</v>
      </c>
      <c r="K22" s="608"/>
      <c r="L22" s="506">
        <f>J22*A22</f>
        <v>0</v>
      </c>
    </row>
    <row r="23" spans="1:14" x14ac:dyDescent="0.25">
      <c r="A23" s="609" t="s">
        <v>22</v>
      </c>
      <c r="B23" s="506">
        <f>SUM(B18:B22)</f>
        <v>0</v>
      </c>
      <c r="C23" s="506">
        <f t="shared" ref="C23:D23" si="0">SUM(C18:C22)</f>
        <v>0</v>
      </c>
      <c r="D23" s="506">
        <f t="shared" si="0"/>
        <v>0</v>
      </c>
      <c r="E23" s="611"/>
      <c r="F23" s="506">
        <f>SUM(F18:F22)</f>
        <v>0</v>
      </c>
      <c r="G23" s="506">
        <f>SUM(G18:G22)</f>
        <v>0</v>
      </c>
      <c r="H23" s="506">
        <f t="shared" ref="H23" si="1">SUM(H18:H22)</f>
        <v>0</v>
      </c>
      <c r="I23" s="612"/>
      <c r="J23" s="506">
        <f>SUM(J18:J22)</f>
        <v>0</v>
      </c>
      <c r="K23" s="612"/>
      <c r="L23" s="506">
        <f>SUM(L18:L22)</f>
        <v>0</v>
      </c>
    </row>
    <row r="25" spans="1:14" x14ac:dyDescent="0.25">
      <c r="A25" s="481" t="s">
        <v>26</v>
      </c>
      <c r="B25" s="481"/>
      <c r="F25" s="694" t="s">
        <v>10964</v>
      </c>
      <c r="G25" s="694" t="s">
        <v>10964</v>
      </c>
    </row>
    <row r="26" spans="1:14" x14ac:dyDescent="0.25">
      <c r="A26" s="603">
        <v>0</v>
      </c>
      <c r="B26" s="702"/>
      <c r="C26" s="523">
        <v>0</v>
      </c>
      <c r="D26" s="523">
        <v>0</v>
      </c>
      <c r="E26" s="605"/>
      <c r="F26" s="523">
        <v>0</v>
      </c>
      <c r="G26" s="523">
        <v>0</v>
      </c>
      <c r="H26" s="607">
        <v>0</v>
      </c>
      <c r="I26" s="608"/>
      <c r="J26" s="506">
        <f>D26+F26+G26+H26</f>
        <v>0</v>
      </c>
      <c r="K26" s="608"/>
      <c r="L26" s="506">
        <f>J26*A26</f>
        <v>0</v>
      </c>
    </row>
    <row r="27" spans="1:14" x14ac:dyDescent="0.25">
      <c r="A27" s="603">
        <v>0.2</v>
      </c>
      <c r="B27" s="702"/>
      <c r="C27" s="523">
        <v>0</v>
      </c>
      <c r="D27" s="523">
        <v>0</v>
      </c>
      <c r="E27" s="605"/>
      <c r="F27" s="523">
        <v>0</v>
      </c>
      <c r="G27" s="523">
        <v>0</v>
      </c>
      <c r="H27" s="607">
        <v>0</v>
      </c>
      <c r="I27" s="608"/>
      <c r="J27" s="506">
        <f>D27+F27+G27+H27</f>
        <v>0</v>
      </c>
      <c r="K27" s="608"/>
      <c r="L27" s="506">
        <f>J27*A27</f>
        <v>0</v>
      </c>
    </row>
    <row r="28" spans="1:14" x14ac:dyDescent="0.25">
      <c r="A28" s="603">
        <v>0.5</v>
      </c>
      <c r="B28" s="702"/>
      <c r="C28" s="523">
        <v>0</v>
      </c>
      <c r="D28" s="523">
        <v>0</v>
      </c>
      <c r="E28" s="605"/>
      <c r="F28" s="523">
        <v>0</v>
      </c>
      <c r="G28" s="523">
        <v>0</v>
      </c>
      <c r="H28" s="607">
        <v>0</v>
      </c>
      <c r="I28" s="608"/>
      <c r="J28" s="506">
        <f>D28+F28+G28+H28</f>
        <v>0</v>
      </c>
      <c r="K28" s="608"/>
      <c r="L28" s="506">
        <f>J28*A28</f>
        <v>0</v>
      </c>
    </row>
    <row r="29" spans="1:14" x14ac:dyDescent="0.25">
      <c r="A29" s="603">
        <v>1</v>
      </c>
      <c r="B29" s="702"/>
      <c r="C29" s="523">
        <v>0</v>
      </c>
      <c r="D29" s="523">
        <v>0</v>
      </c>
      <c r="E29" s="605"/>
      <c r="F29" s="523">
        <v>0</v>
      </c>
      <c r="G29" s="523">
        <v>0</v>
      </c>
      <c r="H29" s="607">
        <v>0</v>
      </c>
      <c r="I29" s="608"/>
      <c r="J29" s="506">
        <f>D29+F29+G29+H29</f>
        <v>0</v>
      </c>
      <c r="K29" s="608"/>
      <c r="L29" s="506">
        <f>J29*A29</f>
        <v>0</v>
      </c>
    </row>
    <row r="30" spans="1:14" x14ac:dyDescent="0.25">
      <c r="A30" s="603">
        <v>1.5</v>
      </c>
      <c r="B30" s="702"/>
      <c r="C30" s="523">
        <v>0</v>
      </c>
      <c r="D30" s="523">
        <v>0</v>
      </c>
      <c r="E30" s="605"/>
      <c r="F30" s="523">
        <v>0</v>
      </c>
      <c r="G30" s="523">
        <v>0</v>
      </c>
      <c r="H30" s="607">
        <v>0</v>
      </c>
      <c r="I30" s="608"/>
      <c r="J30" s="506">
        <f>D30+F30+G30+H30</f>
        <v>0</v>
      </c>
      <c r="K30" s="608"/>
      <c r="L30" s="506">
        <f>J30*A30</f>
        <v>0</v>
      </c>
    </row>
    <row r="31" spans="1:14" x14ac:dyDescent="0.25">
      <c r="A31" s="609" t="s">
        <v>22</v>
      </c>
      <c r="B31" s="703"/>
      <c r="C31" s="506">
        <f>SUM(C26:C30)</f>
        <v>0</v>
      </c>
      <c r="D31" s="506">
        <f>SUM(D26:D30)</f>
        <v>0</v>
      </c>
      <c r="E31" s="611"/>
      <c r="F31" s="506">
        <f>SUM(F26:F30)</f>
        <v>0</v>
      </c>
      <c r="G31" s="506">
        <f>SUM(G26:G30)</f>
        <v>0</v>
      </c>
      <c r="H31" s="506">
        <f>SUM(H26:H30)</f>
        <v>0</v>
      </c>
      <c r="I31" s="612"/>
      <c r="J31" s="506">
        <f>SUM(J26:J30)</f>
        <v>0</v>
      </c>
      <c r="K31" s="612"/>
      <c r="L31" s="506">
        <f>SUM(L26:L30)</f>
        <v>0</v>
      </c>
      <c r="N31" s="693"/>
    </row>
    <row r="33" spans="1:12" x14ac:dyDescent="0.25">
      <c r="A33" s="481" t="s">
        <v>575</v>
      </c>
      <c r="B33" s="481"/>
      <c r="F33" s="694" t="s">
        <v>10964</v>
      </c>
      <c r="G33" s="694" t="s">
        <v>10964</v>
      </c>
    </row>
    <row r="34" spans="1:12" x14ac:dyDescent="0.25">
      <c r="A34" s="603">
        <v>0</v>
      </c>
      <c r="B34" s="523">
        <v>0</v>
      </c>
      <c r="C34" s="523">
        <v>0</v>
      </c>
      <c r="D34" s="523">
        <v>0</v>
      </c>
      <c r="E34" s="605"/>
      <c r="F34" s="523">
        <v>0</v>
      </c>
      <c r="G34" s="523">
        <v>0</v>
      </c>
      <c r="H34" s="607">
        <v>0</v>
      </c>
      <c r="I34" s="608"/>
      <c r="J34" s="506">
        <f>D34+F34+G34+H34</f>
        <v>0</v>
      </c>
      <c r="K34" s="608"/>
      <c r="L34" s="506">
        <f>J34*A34</f>
        <v>0</v>
      </c>
    </row>
    <row r="35" spans="1:12" x14ac:dyDescent="0.25">
      <c r="A35" s="603">
        <v>0.2</v>
      </c>
      <c r="B35" s="523">
        <v>0</v>
      </c>
      <c r="C35" s="523">
        <v>0</v>
      </c>
      <c r="D35" s="523">
        <v>0</v>
      </c>
      <c r="E35" s="605"/>
      <c r="F35" s="523">
        <v>0</v>
      </c>
      <c r="G35" s="523">
        <v>0</v>
      </c>
      <c r="H35" s="607">
        <v>0</v>
      </c>
      <c r="I35" s="608"/>
      <c r="J35" s="506">
        <f>D35+F35+G35+H35</f>
        <v>0</v>
      </c>
      <c r="K35" s="608"/>
      <c r="L35" s="506">
        <f>J35*A35</f>
        <v>0</v>
      </c>
    </row>
    <row r="36" spans="1:12" x14ac:dyDescent="0.25">
      <c r="A36" s="603">
        <v>0.5</v>
      </c>
      <c r="B36" s="523">
        <v>0</v>
      </c>
      <c r="C36" s="523">
        <v>0</v>
      </c>
      <c r="D36" s="523">
        <v>0</v>
      </c>
      <c r="E36" s="605"/>
      <c r="F36" s="523">
        <v>0</v>
      </c>
      <c r="G36" s="523">
        <v>0</v>
      </c>
      <c r="H36" s="607">
        <v>0</v>
      </c>
      <c r="I36" s="608"/>
      <c r="J36" s="506">
        <f>D36+F36+G36+H36</f>
        <v>0</v>
      </c>
      <c r="K36" s="608"/>
      <c r="L36" s="506">
        <f>J36*A36</f>
        <v>0</v>
      </c>
    </row>
    <row r="37" spans="1:12" x14ac:dyDescent="0.25">
      <c r="A37" s="603">
        <v>1</v>
      </c>
      <c r="B37" s="523">
        <v>0</v>
      </c>
      <c r="C37" s="523">
        <v>0</v>
      </c>
      <c r="D37" s="523">
        <v>0</v>
      </c>
      <c r="E37" s="605"/>
      <c r="F37" s="523">
        <v>0</v>
      </c>
      <c r="G37" s="523">
        <v>0</v>
      </c>
      <c r="H37" s="607">
        <v>0</v>
      </c>
      <c r="I37" s="608"/>
      <c r="J37" s="506">
        <f>D37+F37+G37+H37</f>
        <v>0</v>
      </c>
      <c r="K37" s="608"/>
      <c r="L37" s="506">
        <f>J37*A37</f>
        <v>0</v>
      </c>
    </row>
    <row r="38" spans="1:12" x14ac:dyDescent="0.25">
      <c r="A38" s="603">
        <v>1.5</v>
      </c>
      <c r="B38" s="523">
        <v>0</v>
      </c>
      <c r="C38" s="523">
        <v>0</v>
      </c>
      <c r="D38" s="523">
        <v>0</v>
      </c>
      <c r="E38" s="605"/>
      <c r="F38" s="523">
        <v>0</v>
      </c>
      <c r="G38" s="523">
        <v>0</v>
      </c>
      <c r="H38" s="607">
        <v>0</v>
      </c>
      <c r="I38" s="608"/>
      <c r="J38" s="506">
        <f>D38+F38+G38+H38</f>
        <v>0</v>
      </c>
      <c r="K38" s="608"/>
      <c r="L38" s="506">
        <f>J38*A38</f>
        <v>0</v>
      </c>
    </row>
    <row r="39" spans="1:12" x14ac:dyDescent="0.25">
      <c r="A39" s="609" t="s">
        <v>22</v>
      </c>
      <c r="B39" s="506">
        <f>SUM(B34:B38)</f>
        <v>0</v>
      </c>
      <c r="C39" s="506">
        <f t="shared" ref="C39:D39" si="2">SUM(C34:C38)</f>
        <v>0</v>
      </c>
      <c r="D39" s="506">
        <f t="shared" si="2"/>
        <v>0</v>
      </c>
      <c r="E39" s="611"/>
      <c r="F39" s="506">
        <f>SUM(F34:F38)</f>
        <v>0</v>
      </c>
      <c r="G39" s="506">
        <f>SUM(G34:G38)</f>
        <v>0</v>
      </c>
      <c r="H39" s="506">
        <f t="shared" ref="H39" si="3">SUM(H34:H38)</f>
        <v>0</v>
      </c>
      <c r="I39" s="612"/>
      <c r="J39" s="506">
        <f>SUM(J34:J38)</f>
        <v>0</v>
      </c>
      <c r="K39" s="612"/>
      <c r="L39" s="506">
        <f>SUM(L34:L38)</f>
        <v>0</v>
      </c>
    </row>
    <row r="41" spans="1:12" x14ac:dyDescent="0.25">
      <c r="A41" s="481" t="s">
        <v>24</v>
      </c>
      <c r="B41" s="481"/>
      <c r="F41" s="694" t="s">
        <v>10964</v>
      </c>
      <c r="G41" s="694" t="s">
        <v>10964</v>
      </c>
    </row>
    <row r="42" spans="1:12" x14ac:dyDescent="0.25">
      <c r="A42" s="603">
        <v>0</v>
      </c>
      <c r="B42" s="523">
        <v>0</v>
      </c>
      <c r="C42" s="523">
        <v>0</v>
      </c>
      <c r="D42" s="523">
        <v>0</v>
      </c>
      <c r="E42" s="605"/>
      <c r="F42" s="523">
        <v>0</v>
      </c>
      <c r="G42" s="523">
        <v>0</v>
      </c>
      <c r="H42" s="607">
        <v>0</v>
      </c>
      <c r="I42" s="608"/>
      <c r="J42" s="506">
        <f>D42+F42+G42+H42</f>
        <v>0</v>
      </c>
      <c r="K42" s="608"/>
      <c r="L42" s="506">
        <f>J42*A42</f>
        <v>0</v>
      </c>
    </row>
    <row r="43" spans="1:12" x14ac:dyDescent="0.25">
      <c r="A43" s="603">
        <v>0.2</v>
      </c>
      <c r="B43" s="523">
        <v>0</v>
      </c>
      <c r="C43" s="523">
        <v>0</v>
      </c>
      <c r="D43" s="523">
        <v>0</v>
      </c>
      <c r="E43" s="605"/>
      <c r="F43" s="523">
        <v>0</v>
      </c>
      <c r="G43" s="523">
        <v>0</v>
      </c>
      <c r="H43" s="607">
        <v>0</v>
      </c>
      <c r="I43" s="608"/>
      <c r="J43" s="506">
        <f>D43+F43+G43+H43</f>
        <v>0</v>
      </c>
      <c r="K43" s="608"/>
      <c r="L43" s="506">
        <f>J43*A43</f>
        <v>0</v>
      </c>
    </row>
    <row r="44" spans="1:12" x14ac:dyDescent="0.25">
      <c r="A44" s="603">
        <v>0.5</v>
      </c>
      <c r="B44" s="523">
        <v>0</v>
      </c>
      <c r="C44" s="523">
        <v>0</v>
      </c>
      <c r="D44" s="523">
        <v>0</v>
      </c>
      <c r="E44" s="605"/>
      <c r="F44" s="523">
        <v>0</v>
      </c>
      <c r="G44" s="523">
        <v>0</v>
      </c>
      <c r="H44" s="607">
        <v>0</v>
      </c>
      <c r="I44" s="608"/>
      <c r="J44" s="506">
        <f>D44+F44+G44+H44</f>
        <v>0</v>
      </c>
      <c r="K44" s="608"/>
      <c r="L44" s="506">
        <f>J44*A44</f>
        <v>0</v>
      </c>
    </row>
    <row r="45" spans="1:12" x14ac:dyDescent="0.25">
      <c r="A45" s="603">
        <v>1</v>
      </c>
      <c r="B45" s="523">
        <v>0</v>
      </c>
      <c r="C45" s="523">
        <v>0</v>
      </c>
      <c r="D45" s="523">
        <v>0</v>
      </c>
      <c r="E45" s="605"/>
      <c r="F45" s="523">
        <v>0</v>
      </c>
      <c r="G45" s="523">
        <v>0</v>
      </c>
      <c r="H45" s="607">
        <v>0</v>
      </c>
      <c r="I45" s="608"/>
      <c r="J45" s="506">
        <f>D45+F45+G45+H45</f>
        <v>0</v>
      </c>
      <c r="K45" s="608"/>
      <c r="L45" s="506">
        <f>J45*A45</f>
        <v>0</v>
      </c>
    </row>
    <row r="46" spans="1:12" x14ac:dyDescent="0.25">
      <c r="A46" s="603">
        <v>1.5</v>
      </c>
      <c r="B46" s="523">
        <v>0</v>
      </c>
      <c r="C46" s="523">
        <v>0</v>
      </c>
      <c r="D46" s="523">
        <v>0</v>
      </c>
      <c r="E46" s="605"/>
      <c r="F46" s="523">
        <v>0</v>
      </c>
      <c r="G46" s="523">
        <v>0</v>
      </c>
      <c r="H46" s="607">
        <v>0</v>
      </c>
      <c r="I46" s="608"/>
      <c r="J46" s="506">
        <f>D46+F46+G46+H46</f>
        <v>0</v>
      </c>
      <c r="K46" s="608"/>
      <c r="L46" s="506">
        <f>J46*A46</f>
        <v>0</v>
      </c>
    </row>
    <row r="47" spans="1:12" x14ac:dyDescent="0.25">
      <c r="A47" s="609" t="s">
        <v>22</v>
      </c>
      <c r="B47" s="506">
        <f>SUM(B42:B46)</f>
        <v>0</v>
      </c>
      <c r="C47" s="506">
        <f t="shared" ref="C47:D47" si="4">SUM(C42:C46)</f>
        <v>0</v>
      </c>
      <c r="D47" s="506">
        <f t="shared" si="4"/>
        <v>0</v>
      </c>
      <c r="E47" s="611"/>
      <c r="F47" s="506">
        <f>SUM(F42:F46)</f>
        <v>0</v>
      </c>
      <c r="G47" s="506">
        <f>SUM(G42:G46)</f>
        <v>0</v>
      </c>
      <c r="H47" s="506">
        <f t="shared" ref="H47" si="5">SUM(H42:H46)</f>
        <v>0</v>
      </c>
      <c r="I47" s="612"/>
      <c r="J47" s="506">
        <f>SUM(J42:J46)</f>
        <v>0</v>
      </c>
      <c r="K47" s="612"/>
      <c r="L47" s="506">
        <f>SUM(L42:L46)</f>
        <v>0</v>
      </c>
    </row>
    <row r="48" spans="1:12" s="621" customFormat="1" x14ac:dyDescent="0.25">
      <c r="A48" s="616"/>
      <c r="B48" s="617"/>
      <c r="C48" s="617"/>
      <c r="D48" s="617"/>
      <c r="E48" s="618"/>
      <c r="F48" s="619"/>
      <c r="G48" s="619"/>
      <c r="H48" s="617"/>
      <c r="I48" s="620"/>
      <c r="J48" s="617"/>
      <c r="K48" s="620"/>
      <c r="L48" s="617"/>
    </row>
    <row r="49" spans="1:12" s="621" customFormat="1" x14ac:dyDescent="0.25">
      <c r="A49" s="622" t="s">
        <v>22</v>
      </c>
      <c r="B49" s="617"/>
      <c r="C49" s="506">
        <f>C47+C39+C31+C23+C15</f>
        <v>0</v>
      </c>
      <c r="D49" s="506">
        <f>D47+D39+D31+D23+D15</f>
        <v>0</v>
      </c>
      <c r="E49" s="618"/>
      <c r="F49" s="619"/>
      <c r="G49" s="619"/>
      <c r="H49" s="617"/>
      <c r="I49" s="620"/>
      <c r="J49" s="617"/>
      <c r="K49" s="620"/>
      <c r="L49" s="506">
        <f>L47+L39+L31+L23+L15</f>
        <v>0</v>
      </c>
    </row>
    <row r="50" spans="1:12" s="621" customFormat="1" x14ac:dyDescent="0.25">
      <c r="A50" s="616"/>
      <c r="B50" s="617"/>
      <c r="C50" s="617"/>
      <c r="D50" s="617"/>
      <c r="E50" s="618"/>
      <c r="F50" s="619"/>
      <c r="G50" s="619"/>
      <c r="H50" s="617"/>
      <c r="I50" s="620"/>
      <c r="J50" s="617"/>
      <c r="K50" s="620"/>
      <c r="L50" s="617"/>
    </row>
    <row r="51" spans="1:12" x14ac:dyDescent="0.25">
      <c r="A51" s="623"/>
      <c r="B51" s="623"/>
      <c r="C51" s="621"/>
      <c r="D51" s="621"/>
      <c r="E51" s="621"/>
      <c r="F51" s="621"/>
      <c r="G51" s="621"/>
      <c r="H51" s="624"/>
      <c r="I51" s="621"/>
      <c r="J51" s="621"/>
      <c r="K51" s="621"/>
    </row>
    <row r="52" spans="1:12" x14ac:dyDescent="0.25">
      <c r="A52" s="484" t="s">
        <v>28</v>
      </c>
      <c r="H52" s="531"/>
    </row>
    <row r="53" spans="1:12" x14ac:dyDescent="0.25">
      <c r="B53" s="484"/>
      <c r="H53" s="531"/>
    </row>
    <row r="54" spans="1:12" x14ac:dyDescent="0.25">
      <c r="B54" s="484"/>
      <c r="H54" s="531"/>
    </row>
  </sheetData>
  <sheetProtection password="EB26" sheet="1" objects="1" scenarios="1"/>
  <mergeCells count="3">
    <mergeCell ref="A2:C2"/>
    <mergeCell ref="B6:D6"/>
    <mergeCell ref="F6:H6"/>
  </mergeCells>
  <conditionalFormatting sqref="C10:D14 F10:H14 B18:D22 F18:H22 C26:D30 F26:H30 B34:D38 F34:H38 B42:D46 F42:H46">
    <cfRule type="containsBlanks" dxfId="165" priority="1">
      <formula>LEN(TRIM(B10))=0</formula>
    </cfRule>
  </conditionalFormatting>
  <hyperlinks>
    <hyperlink ref="A2" location="Schedule_Listing" display="Return to Shedule Listing"/>
    <hyperlink ref="A2:C2" location="'Schedule Listing'!C29" display="Return to Schedule Listing"/>
  </hyperlinks>
  <printOptions horizontalCentered="1"/>
  <pageMargins left="0.7" right="0.7" top="0.75" bottom="0.75" header="0.3" footer="0.3"/>
  <pageSetup scale="6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4"/>
  <sheetViews>
    <sheetView showGridLines="0" zoomScaleNormal="100" workbookViewId="0">
      <selection activeCell="D2" sqref="D2"/>
    </sheetView>
  </sheetViews>
  <sheetFormatPr defaultColWidth="9.125" defaultRowHeight="15" x14ac:dyDescent="0.25"/>
  <cols>
    <col min="1" max="1" width="9.125" style="592"/>
    <col min="2" max="4" width="15.5" style="592" customWidth="1"/>
    <col min="5" max="5" width="1.625" style="592" customWidth="1"/>
    <col min="6" max="8" width="15.5" style="592" customWidth="1"/>
    <col min="9" max="9" width="1.625" style="592" customWidth="1"/>
    <col min="10" max="10" width="15.5" style="592" customWidth="1"/>
    <col min="11" max="11" width="1.625" style="592" customWidth="1"/>
    <col min="12" max="12" width="15.5" style="592" customWidth="1"/>
    <col min="13" max="14" width="9.125" style="592"/>
    <col min="15" max="15" width="6.375" style="592" customWidth="1"/>
    <col min="16" max="16384" width="9.125" style="592"/>
  </cols>
  <sheetData>
    <row r="1" spans="1:12" x14ac:dyDescent="0.25">
      <c r="A1" s="479" t="s">
        <v>502</v>
      </c>
      <c r="B1" s="479"/>
      <c r="C1" s="479"/>
      <c r="D1" s="481"/>
      <c r="E1" s="481"/>
      <c r="F1" s="481"/>
      <c r="G1" s="481"/>
      <c r="L1" s="482">
        <v>7</v>
      </c>
    </row>
    <row r="2" spans="1:12" x14ac:dyDescent="0.25">
      <c r="A2" s="1046" t="s">
        <v>1</v>
      </c>
      <c r="B2" s="1047"/>
      <c r="C2" s="1048"/>
      <c r="D2" s="483"/>
      <c r="E2" s="481"/>
      <c r="F2" s="481"/>
      <c r="G2" s="481"/>
    </row>
    <row r="3" spans="1:12" x14ac:dyDescent="0.25">
      <c r="A3" s="593" t="s">
        <v>35</v>
      </c>
      <c r="B3" s="593"/>
      <c r="C3" s="479"/>
      <c r="D3" s="481"/>
      <c r="E3" s="481"/>
      <c r="F3" s="481"/>
      <c r="G3" s="481"/>
    </row>
    <row r="4" spans="1:12" x14ac:dyDescent="0.25">
      <c r="A4" s="486" t="s">
        <v>548</v>
      </c>
      <c r="B4" s="593"/>
      <c r="C4" s="479"/>
      <c r="D4" s="481"/>
      <c r="E4" s="481"/>
      <c r="F4" s="481"/>
      <c r="G4" s="481"/>
    </row>
    <row r="5" spans="1:12" x14ac:dyDescent="0.25">
      <c r="A5" s="479"/>
      <c r="B5" s="479"/>
      <c r="C5" s="479"/>
      <c r="D5" s="481"/>
      <c r="E5" s="481"/>
      <c r="F5" s="481"/>
      <c r="G5" s="481"/>
    </row>
    <row r="6" spans="1:12" x14ac:dyDescent="0.25">
      <c r="A6" s="479"/>
      <c r="B6" s="1043" t="s">
        <v>2</v>
      </c>
      <c r="C6" s="1044"/>
      <c r="D6" s="1045"/>
      <c r="E6" s="594"/>
      <c r="F6" s="1043" t="s">
        <v>3</v>
      </c>
      <c r="G6" s="1044"/>
      <c r="H6" s="1045"/>
      <c r="I6" s="484"/>
      <c r="J6" s="595" t="s">
        <v>4</v>
      </c>
      <c r="K6" s="484"/>
      <c r="L6" s="484"/>
    </row>
    <row r="7" spans="1:12" ht="60.75" customHeight="1" x14ac:dyDescent="0.25">
      <c r="A7" s="488" t="s">
        <v>5</v>
      </c>
      <c r="B7" s="596" t="s">
        <v>6</v>
      </c>
      <c r="C7" s="596" t="s">
        <v>7</v>
      </c>
      <c r="D7" s="596" t="s">
        <v>8</v>
      </c>
      <c r="E7" s="597"/>
      <c r="F7" s="596" t="s">
        <v>9</v>
      </c>
      <c r="G7" s="596" t="s">
        <v>10</v>
      </c>
      <c r="H7" s="598" t="s">
        <v>11</v>
      </c>
      <c r="I7" s="599"/>
      <c r="J7" s="488" t="s">
        <v>12</v>
      </c>
      <c r="K7" s="599"/>
      <c r="L7" s="488" t="s">
        <v>13</v>
      </c>
    </row>
    <row r="8" spans="1:12" x14ac:dyDescent="0.25">
      <c r="A8" s="491" t="s">
        <v>14</v>
      </c>
      <c r="B8" s="491"/>
      <c r="C8" s="491"/>
      <c r="D8" s="491" t="s">
        <v>15</v>
      </c>
      <c r="E8" s="491"/>
      <c r="F8" s="491" t="s">
        <v>16</v>
      </c>
      <c r="G8" s="491" t="s">
        <v>17</v>
      </c>
      <c r="H8" s="491" t="s">
        <v>18</v>
      </c>
      <c r="I8" s="490"/>
      <c r="J8" s="491" t="s">
        <v>19</v>
      </c>
      <c r="K8" s="490"/>
      <c r="L8" s="491" t="s">
        <v>20</v>
      </c>
    </row>
    <row r="9" spans="1:12" x14ac:dyDescent="0.25">
      <c r="A9" s="600" t="s">
        <v>21</v>
      </c>
      <c r="B9" s="601"/>
      <c r="D9" s="602"/>
      <c r="E9" s="602"/>
      <c r="F9" s="489" t="s">
        <v>10964</v>
      </c>
      <c r="G9" s="489" t="s">
        <v>10964</v>
      </c>
      <c r="H9" s="599"/>
      <c r="I9" s="599"/>
      <c r="J9" s="599"/>
      <c r="K9" s="599"/>
      <c r="L9" s="599"/>
    </row>
    <row r="10" spans="1:12" x14ac:dyDescent="0.25">
      <c r="A10" s="603">
        <v>0</v>
      </c>
      <c r="B10" s="604"/>
      <c r="C10" s="604"/>
      <c r="D10" s="604"/>
      <c r="E10" s="605"/>
      <c r="F10" s="606">
        <v>0</v>
      </c>
      <c r="G10" s="606">
        <v>0</v>
      </c>
      <c r="H10" s="607">
        <v>0</v>
      </c>
      <c r="I10" s="608"/>
      <c r="J10" s="506">
        <f>D10+F10+G10+H10</f>
        <v>0</v>
      </c>
      <c r="K10" s="608"/>
      <c r="L10" s="506">
        <f>J10*A10</f>
        <v>0</v>
      </c>
    </row>
    <row r="11" spans="1:12" x14ac:dyDescent="0.25">
      <c r="A11" s="603">
        <v>0.2</v>
      </c>
      <c r="B11" s="604"/>
      <c r="C11" s="523">
        <v>0</v>
      </c>
      <c r="D11" s="523">
        <v>0</v>
      </c>
      <c r="E11" s="605"/>
      <c r="F11" s="606">
        <v>0</v>
      </c>
      <c r="G11" s="606">
        <v>0</v>
      </c>
      <c r="H11" s="607">
        <v>0</v>
      </c>
      <c r="I11" s="608"/>
      <c r="J11" s="506">
        <f>D11+F11+G11+H11</f>
        <v>0</v>
      </c>
      <c r="K11" s="608"/>
      <c r="L11" s="506">
        <f>J11*A11</f>
        <v>0</v>
      </c>
    </row>
    <row r="12" spans="1:12" x14ac:dyDescent="0.25">
      <c r="A12" s="603">
        <v>0.5</v>
      </c>
      <c r="B12" s="604"/>
      <c r="C12" s="523">
        <v>0</v>
      </c>
      <c r="D12" s="523">
        <v>0</v>
      </c>
      <c r="E12" s="605"/>
      <c r="F12" s="606">
        <v>0</v>
      </c>
      <c r="G12" s="606">
        <v>0</v>
      </c>
      <c r="H12" s="607">
        <v>0</v>
      </c>
      <c r="I12" s="608"/>
      <c r="J12" s="506">
        <f>D12+F12+G12+H12</f>
        <v>0</v>
      </c>
      <c r="K12" s="608"/>
      <c r="L12" s="506">
        <f>J12*A12</f>
        <v>0</v>
      </c>
    </row>
    <row r="13" spans="1:12" x14ac:dyDescent="0.25">
      <c r="A13" s="603">
        <v>1</v>
      </c>
      <c r="B13" s="604"/>
      <c r="C13" s="523">
        <v>0</v>
      </c>
      <c r="D13" s="523">
        <v>0</v>
      </c>
      <c r="E13" s="605"/>
      <c r="F13" s="606">
        <v>0</v>
      </c>
      <c r="G13" s="606">
        <v>0</v>
      </c>
      <c r="H13" s="607">
        <v>0</v>
      </c>
      <c r="I13" s="608"/>
      <c r="J13" s="506">
        <f>D13+F13+G13+H13</f>
        <v>0</v>
      </c>
      <c r="K13" s="608"/>
      <c r="L13" s="506">
        <f>J13*A13</f>
        <v>0</v>
      </c>
    </row>
    <row r="14" spans="1:12" x14ac:dyDescent="0.25">
      <c r="A14" s="603">
        <v>1.5</v>
      </c>
      <c r="B14" s="604"/>
      <c r="C14" s="523">
        <v>0</v>
      </c>
      <c r="D14" s="523">
        <v>0</v>
      </c>
      <c r="E14" s="605"/>
      <c r="F14" s="606">
        <v>0</v>
      </c>
      <c r="G14" s="606">
        <v>0</v>
      </c>
      <c r="H14" s="607">
        <v>0</v>
      </c>
      <c r="I14" s="608"/>
      <c r="J14" s="506">
        <f>D14+F14+G14+H14</f>
        <v>0</v>
      </c>
      <c r="K14" s="608"/>
      <c r="L14" s="506">
        <f>J14*A14</f>
        <v>0</v>
      </c>
    </row>
    <row r="15" spans="1:12" x14ac:dyDescent="0.25">
      <c r="A15" s="609" t="s">
        <v>22</v>
      </c>
      <c r="B15" s="610"/>
      <c r="C15" s="506">
        <f>SUM(C11:C14)</f>
        <v>0</v>
      </c>
      <c r="D15" s="506">
        <f>SUM(D11:D14)</f>
        <v>0</v>
      </c>
      <c r="E15" s="611"/>
      <c r="F15" s="506">
        <f>SUM(F10:F14)</f>
        <v>0</v>
      </c>
      <c r="G15" s="506">
        <f>SUM(G10:G14)</f>
        <v>0</v>
      </c>
      <c r="H15" s="506">
        <f>SUM(H10:H14)</f>
        <v>0</v>
      </c>
      <c r="I15" s="612"/>
      <c r="J15" s="506">
        <f>SUM(J10:J14)</f>
        <v>0</v>
      </c>
      <c r="K15" s="612"/>
      <c r="L15" s="506">
        <f>SUM(L10:L14)</f>
        <v>0</v>
      </c>
    </row>
    <row r="16" spans="1:12" x14ac:dyDescent="0.25">
      <c r="A16" s="613"/>
      <c r="B16" s="613"/>
      <c r="E16" s="614"/>
      <c r="F16" s="614"/>
      <c r="J16" s="484"/>
      <c r="L16" s="614"/>
    </row>
    <row r="17" spans="1:12" x14ac:dyDescent="0.25">
      <c r="A17" s="615" t="s">
        <v>23</v>
      </c>
      <c r="B17" s="615"/>
      <c r="E17" s="614"/>
      <c r="F17" s="489" t="s">
        <v>10964</v>
      </c>
      <c r="G17" s="489" t="s">
        <v>10964</v>
      </c>
      <c r="J17" s="484"/>
      <c r="L17" s="614"/>
    </row>
    <row r="18" spans="1:12" x14ac:dyDescent="0.25">
      <c r="A18" s="603">
        <v>0</v>
      </c>
      <c r="B18" s="604"/>
      <c r="C18" s="604"/>
      <c r="D18" s="604"/>
      <c r="E18" s="605"/>
      <c r="F18" s="606">
        <v>0</v>
      </c>
      <c r="G18" s="606">
        <v>0</v>
      </c>
      <c r="H18" s="607">
        <v>0</v>
      </c>
      <c r="I18" s="608"/>
      <c r="J18" s="506">
        <f>D18+F18+G18+H18</f>
        <v>0</v>
      </c>
      <c r="K18" s="608"/>
      <c r="L18" s="506">
        <f>J18*A18</f>
        <v>0</v>
      </c>
    </row>
    <row r="19" spans="1:12" x14ac:dyDescent="0.25">
      <c r="A19" s="603">
        <v>0.2</v>
      </c>
      <c r="B19" s="523">
        <v>0</v>
      </c>
      <c r="C19" s="523">
        <v>0</v>
      </c>
      <c r="D19" s="523">
        <v>0</v>
      </c>
      <c r="E19" s="605"/>
      <c r="F19" s="606">
        <v>0</v>
      </c>
      <c r="G19" s="606">
        <v>0</v>
      </c>
      <c r="H19" s="607">
        <v>0</v>
      </c>
      <c r="I19" s="608"/>
      <c r="J19" s="506">
        <f>D19+F19+G19+H19</f>
        <v>0</v>
      </c>
      <c r="K19" s="608"/>
      <c r="L19" s="506">
        <f>J19*A19</f>
        <v>0</v>
      </c>
    </row>
    <row r="20" spans="1:12" x14ac:dyDescent="0.25">
      <c r="A20" s="603">
        <v>0.5</v>
      </c>
      <c r="B20" s="523">
        <v>0</v>
      </c>
      <c r="C20" s="523">
        <v>0</v>
      </c>
      <c r="D20" s="523">
        <v>0</v>
      </c>
      <c r="E20" s="605"/>
      <c r="F20" s="606">
        <v>0</v>
      </c>
      <c r="G20" s="606">
        <v>0</v>
      </c>
      <c r="H20" s="607">
        <v>0</v>
      </c>
      <c r="I20" s="608"/>
      <c r="J20" s="506">
        <f>D20+F20+G20+H20</f>
        <v>0</v>
      </c>
      <c r="K20" s="608"/>
      <c r="L20" s="506">
        <f>J20*A20</f>
        <v>0</v>
      </c>
    </row>
    <row r="21" spans="1:12" x14ac:dyDescent="0.25">
      <c r="A21" s="603">
        <v>1</v>
      </c>
      <c r="B21" s="523">
        <v>0</v>
      </c>
      <c r="C21" s="523">
        <v>0</v>
      </c>
      <c r="D21" s="523">
        <v>0</v>
      </c>
      <c r="E21" s="605"/>
      <c r="F21" s="606">
        <v>0</v>
      </c>
      <c r="G21" s="606">
        <v>0</v>
      </c>
      <c r="H21" s="607">
        <v>0</v>
      </c>
      <c r="I21" s="608"/>
      <c r="J21" s="506">
        <f>D21+F21+G21+H21</f>
        <v>0</v>
      </c>
      <c r="K21" s="608"/>
      <c r="L21" s="506">
        <f>J21*A21</f>
        <v>0</v>
      </c>
    </row>
    <row r="22" spans="1:12" x14ac:dyDescent="0.25">
      <c r="A22" s="603">
        <v>1.5</v>
      </c>
      <c r="B22" s="523">
        <v>0</v>
      </c>
      <c r="C22" s="523">
        <v>0</v>
      </c>
      <c r="D22" s="523">
        <v>0</v>
      </c>
      <c r="E22" s="605"/>
      <c r="F22" s="606">
        <v>0</v>
      </c>
      <c r="G22" s="606">
        <v>0</v>
      </c>
      <c r="H22" s="607">
        <v>0</v>
      </c>
      <c r="I22" s="608"/>
      <c r="J22" s="506">
        <f>D22+F22+G22+H22</f>
        <v>0</v>
      </c>
      <c r="K22" s="608"/>
      <c r="L22" s="506">
        <f>J22*A22</f>
        <v>0</v>
      </c>
    </row>
    <row r="23" spans="1:12" x14ac:dyDescent="0.25">
      <c r="A23" s="609" t="s">
        <v>22</v>
      </c>
      <c r="B23" s="506">
        <f>SUM(B19:B22)</f>
        <v>0</v>
      </c>
      <c r="C23" s="506">
        <f>SUM(C19:C22)</f>
        <v>0</v>
      </c>
      <c r="D23" s="506">
        <f>SUM(D19:D22)</f>
        <v>0</v>
      </c>
      <c r="E23" s="611"/>
      <c r="F23" s="506">
        <f>SUM(F18:F22)</f>
        <v>0</v>
      </c>
      <c r="G23" s="506">
        <f>SUM(G18:G22)</f>
        <v>0</v>
      </c>
      <c r="H23" s="506">
        <f>SUM(H18:H22)</f>
        <v>0</v>
      </c>
      <c r="I23" s="612"/>
      <c r="J23" s="506">
        <f>SUM(J18:J22)</f>
        <v>0</v>
      </c>
      <c r="K23" s="612"/>
      <c r="L23" s="506">
        <f>SUM(L18:L22)</f>
        <v>0</v>
      </c>
    </row>
    <row r="25" spans="1:12" x14ac:dyDescent="0.25">
      <c r="A25" s="481" t="s">
        <v>26</v>
      </c>
      <c r="B25" s="481"/>
      <c r="F25" s="489" t="s">
        <v>10964</v>
      </c>
      <c r="G25" s="489" t="s">
        <v>10964</v>
      </c>
    </row>
    <row r="26" spans="1:12" x14ac:dyDescent="0.25">
      <c r="A26" s="603">
        <v>0</v>
      </c>
      <c r="B26" s="604"/>
      <c r="C26" s="604"/>
      <c r="D26" s="604"/>
      <c r="E26" s="605"/>
      <c r="F26" s="606">
        <v>0</v>
      </c>
      <c r="G26" s="606">
        <v>0</v>
      </c>
      <c r="H26" s="607">
        <v>0</v>
      </c>
      <c r="I26" s="608"/>
      <c r="J26" s="506">
        <f>D26+F26+G26+H26</f>
        <v>0</v>
      </c>
      <c r="K26" s="608"/>
      <c r="L26" s="506">
        <f>J26*A26</f>
        <v>0</v>
      </c>
    </row>
    <row r="27" spans="1:12" x14ac:dyDescent="0.25">
      <c r="A27" s="603">
        <v>0.2</v>
      </c>
      <c r="B27" s="604"/>
      <c r="C27" s="523">
        <v>0</v>
      </c>
      <c r="D27" s="523">
        <v>0</v>
      </c>
      <c r="E27" s="605"/>
      <c r="F27" s="606">
        <v>0</v>
      </c>
      <c r="G27" s="606">
        <v>0</v>
      </c>
      <c r="H27" s="607">
        <v>0</v>
      </c>
      <c r="I27" s="608"/>
      <c r="J27" s="506">
        <f>D27+F27+G27+H27</f>
        <v>0</v>
      </c>
      <c r="K27" s="608"/>
      <c r="L27" s="506">
        <f>J27*A27</f>
        <v>0</v>
      </c>
    </row>
    <row r="28" spans="1:12" x14ac:dyDescent="0.25">
      <c r="A28" s="603">
        <v>0.5</v>
      </c>
      <c r="B28" s="604"/>
      <c r="C28" s="523">
        <v>0</v>
      </c>
      <c r="D28" s="523">
        <v>0</v>
      </c>
      <c r="E28" s="605"/>
      <c r="F28" s="606">
        <v>0</v>
      </c>
      <c r="G28" s="606">
        <v>0</v>
      </c>
      <c r="H28" s="607">
        <v>0</v>
      </c>
      <c r="I28" s="608"/>
      <c r="J28" s="506">
        <f>D28+F28+G28+H28</f>
        <v>0</v>
      </c>
      <c r="K28" s="608"/>
      <c r="L28" s="506">
        <f>J28*A28</f>
        <v>0</v>
      </c>
    </row>
    <row r="29" spans="1:12" x14ac:dyDescent="0.25">
      <c r="A29" s="603">
        <v>1</v>
      </c>
      <c r="B29" s="604"/>
      <c r="C29" s="523">
        <v>0</v>
      </c>
      <c r="D29" s="523">
        <v>0</v>
      </c>
      <c r="E29" s="605"/>
      <c r="F29" s="606">
        <v>0</v>
      </c>
      <c r="G29" s="606">
        <v>0</v>
      </c>
      <c r="H29" s="607">
        <v>0</v>
      </c>
      <c r="I29" s="608"/>
      <c r="J29" s="506">
        <f>D29+F29+G29+H29</f>
        <v>0</v>
      </c>
      <c r="K29" s="608"/>
      <c r="L29" s="506">
        <f>J29*A29</f>
        <v>0</v>
      </c>
    </row>
    <row r="30" spans="1:12" x14ac:dyDescent="0.25">
      <c r="A30" s="603">
        <v>1.5</v>
      </c>
      <c r="B30" s="604"/>
      <c r="C30" s="523">
        <v>0</v>
      </c>
      <c r="D30" s="523">
        <v>0</v>
      </c>
      <c r="E30" s="605"/>
      <c r="F30" s="606">
        <v>0</v>
      </c>
      <c r="G30" s="606">
        <v>0</v>
      </c>
      <c r="H30" s="607">
        <v>0</v>
      </c>
      <c r="I30" s="608"/>
      <c r="J30" s="506">
        <f>D30+F30+G30+H30</f>
        <v>0</v>
      </c>
      <c r="K30" s="608"/>
      <c r="L30" s="506">
        <f>J30*A30</f>
        <v>0</v>
      </c>
    </row>
    <row r="31" spans="1:12" x14ac:dyDescent="0.25">
      <c r="A31" s="609" t="s">
        <v>22</v>
      </c>
      <c r="B31" s="610"/>
      <c r="C31" s="506">
        <f>SUM(C27:C30)</f>
        <v>0</v>
      </c>
      <c r="D31" s="506">
        <f>SUM(D27:D30)</f>
        <v>0</v>
      </c>
      <c r="E31" s="611"/>
      <c r="F31" s="506">
        <f>SUM(F26:F30)</f>
        <v>0</v>
      </c>
      <c r="G31" s="506">
        <f>SUM(G26:G30)</f>
        <v>0</v>
      </c>
      <c r="H31" s="506">
        <f>SUM(H26:H30)</f>
        <v>0</v>
      </c>
      <c r="I31" s="612"/>
      <c r="J31" s="506">
        <f>SUM(J26:J30)</f>
        <v>0</v>
      </c>
      <c r="K31" s="612"/>
      <c r="L31" s="506">
        <f>SUM(L26:L30)</f>
        <v>0</v>
      </c>
    </row>
    <row r="33" spans="1:14" x14ac:dyDescent="0.25">
      <c r="A33" s="481" t="s">
        <v>575</v>
      </c>
      <c r="B33" s="481"/>
      <c r="F33" s="489" t="s">
        <v>10964</v>
      </c>
      <c r="G33" s="489" t="s">
        <v>10964</v>
      </c>
    </row>
    <row r="34" spans="1:14" x14ac:dyDescent="0.25">
      <c r="A34" s="603">
        <v>0</v>
      </c>
      <c r="B34" s="604"/>
      <c r="C34" s="604"/>
      <c r="D34" s="604"/>
      <c r="E34" s="605"/>
      <c r="F34" s="606">
        <v>0</v>
      </c>
      <c r="G34" s="606">
        <v>0</v>
      </c>
      <c r="H34" s="607">
        <v>0</v>
      </c>
      <c r="I34" s="608"/>
      <c r="J34" s="506">
        <f>D34+F34+G34+H34</f>
        <v>0</v>
      </c>
      <c r="K34" s="608"/>
      <c r="L34" s="506">
        <f>J34*A34</f>
        <v>0</v>
      </c>
    </row>
    <row r="35" spans="1:14" x14ac:dyDescent="0.25">
      <c r="A35" s="603">
        <v>0.2</v>
      </c>
      <c r="B35" s="523">
        <v>0</v>
      </c>
      <c r="C35" s="523">
        <v>0</v>
      </c>
      <c r="D35" s="523">
        <v>0</v>
      </c>
      <c r="E35" s="605"/>
      <c r="F35" s="606">
        <v>0</v>
      </c>
      <c r="G35" s="606">
        <v>0</v>
      </c>
      <c r="H35" s="607">
        <v>0</v>
      </c>
      <c r="I35" s="608"/>
      <c r="J35" s="506">
        <f>D35+F35+G35+H35</f>
        <v>0</v>
      </c>
      <c r="K35" s="608"/>
      <c r="L35" s="506">
        <f>J35*A35</f>
        <v>0</v>
      </c>
    </row>
    <row r="36" spans="1:14" x14ac:dyDescent="0.25">
      <c r="A36" s="603">
        <v>0.5</v>
      </c>
      <c r="B36" s="523">
        <v>0</v>
      </c>
      <c r="C36" s="523">
        <v>0</v>
      </c>
      <c r="D36" s="523">
        <v>0</v>
      </c>
      <c r="E36" s="605"/>
      <c r="F36" s="606">
        <v>0</v>
      </c>
      <c r="G36" s="606">
        <v>0</v>
      </c>
      <c r="H36" s="607">
        <v>0</v>
      </c>
      <c r="I36" s="608"/>
      <c r="J36" s="506">
        <f>D36+F36+G36+H36</f>
        <v>0</v>
      </c>
      <c r="K36" s="608"/>
      <c r="L36" s="506">
        <f>J36*A36</f>
        <v>0</v>
      </c>
    </row>
    <row r="37" spans="1:14" x14ac:dyDescent="0.25">
      <c r="A37" s="603">
        <v>1</v>
      </c>
      <c r="B37" s="523">
        <v>0</v>
      </c>
      <c r="C37" s="523">
        <v>0</v>
      </c>
      <c r="D37" s="523">
        <v>0</v>
      </c>
      <c r="E37" s="605"/>
      <c r="F37" s="606">
        <v>0</v>
      </c>
      <c r="G37" s="606">
        <v>0</v>
      </c>
      <c r="H37" s="607">
        <v>0</v>
      </c>
      <c r="I37" s="608"/>
      <c r="J37" s="506">
        <f>D37+F37+G37+H37</f>
        <v>0</v>
      </c>
      <c r="K37" s="608"/>
      <c r="L37" s="506">
        <f>J37*A37</f>
        <v>0</v>
      </c>
    </row>
    <row r="38" spans="1:14" x14ac:dyDescent="0.25">
      <c r="A38" s="603">
        <v>1.5</v>
      </c>
      <c r="B38" s="523">
        <v>0</v>
      </c>
      <c r="C38" s="523">
        <v>0</v>
      </c>
      <c r="D38" s="523">
        <v>0</v>
      </c>
      <c r="E38" s="605"/>
      <c r="F38" s="606">
        <v>0</v>
      </c>
      <c r="G38" s="606">
        <v>0</v>
      </c>
      <c r="H38" s="607">
        <v>0</v>
      </c>
      <c r="I38" s="608"/>
      <c r="J38" s="506">
        <f>D38+F38+G38+H38</f>
        <v>0</v>
      </c>
      <c r="K38" s="608"/>
      <c r="L38" s="506">
        <f>J38*A38</f>
        <v>0</v>
      </c>
    </row>
    <row r="39" spans="1:14" x14ac:dyDescent="0.25">
      <c r="A39" s="609" t="s">
        <v>22</v>
      </c>
      <c r="B39" s="506">
        <f>SUM(B35:B38)</f>
        <v>0</v>
      </c>
      <c r="C39" s="506">
        <f>SUM(C35:C38)</f>
        <v>0</v>
      </c>
      <c r="D39" s="506">
        <f>SUM(D35:D38)</f>
        <v>0</v>
      </c>
      <c r="E39" s="611"/>
      <c r="F39" s="506">
        <f>SUM(F34:F38)</f>
        <v>0</v>
      </c>
      <c r="G39" s="506">
        <f>SUM(G34:G38)</f>
        <v>0</v>
      </c>
      <c r="H39" s="506">
        <f>SUM(H34:H38)</f>
        <v>0</v>
      </c>
      <c r="I39" s="612"/>
      <c r="J39" s="506">
        <f>SUM(J34:J38)</f>
        <v>0</v>
      </c>
      <c r="K39" s="612"/>
      <c r="L39" s="506">
        <f>SUM(L34:L38)</f>
        <v>0</v>
      </c>
    </row>
    <row r="41" spans="1:14" x14ac:dyDescent="0.25">
      <c r="A41" s="481" t="s">
        <v>24</v>
      </c>
      <c r="B41" s="481"/>
      <c r="F41" s="489" t="s">
        <v>10964</v>
      </c>
      <c r="G41" s="489" t="s">
        <v>10964</v>
      </c>
    </row>
    <row r="42" spans="1:14" x14ac:dyDescent="0.25">
      <c r="A42" s="603">
        <v>0</v>
      </c>
      <c r="B42" s="604"/>
      <c r="C42" s="604"/>
      <c r="D42" s="604"/>
      <c r="E42" s="605"/>
      <c r="F42" s="606">
        <v>0</v>
      </c>
      <c r="G42" s="606">
        <v>0</v>
      </c>
      <c r="H42" s="607">
        <v>0</v>
      </c>
      <c r="I42" s="608"/>
      <c r="J42" s="506">
        <f>D42+F42+G42+H42</f>
        <v>0</v>
      </c>
      <c r="K42" s="608"/>
      <c r="L42" s="506">
        <f>J42*A42</f>
        <v>0</v>
      </c>
    </row>
    <row r="43" spans="1:14" x14ac:dyDescent="0.25">
      <c r="A43" s="603">
        <v>0.2</v>
      </c>
      <c r="B43" s="523">
        <v>0</v>
      </c>
      <c r="C43" s="523">
        <v>0</v>
      </c>
      <c r="D43" s="523">
        <v>0</v>
      </c>
      <c r="E43" s="605"/>
      <c r="F43" s="606">
        <v>0</v>
      </c>
      <c r="G43" s="606">
        <v>0</v>
      </c>
      <c r="H43" s="607">
        <v>0</v>
      </c>
      <c r="I43" s="608"/>
      <c r="J43" s="506">
        <f>D43+F43+G43+H43</f>
        <v>0</v>
      </c>
      <c r="K43" s="608"/>
      <c r="L43" s="506">
        <f>J43*A43</f>
        <v>0</v>
      </c>
      <c r="N43" s="958"/>
    </row>
    <row r="44" spans="1:14" x14ac:dyDescent="0.25">
      <c r="A44" s="603">
        <v>0.5</v>
      </c>
      <c r="B44" s="523">
        <v>0</v>
      </c>
      <c r="C44" s="523">
        <v>0</v>
      </c>
      <c r="D44" s="523">
        <v>0</v>
      </c>
      <c r="E44" s="605"/>
      <c r="F44" s="606">
        <v>0</v>
      </c>
      <c r="G44" s="606">
        <v>0</v>
      </c>
      <c r="H44" s="607">
        <v>0</v>
      </c>
      <c r="I44" s="608"/>
      <c r="J44" s="506">
        <f>D44+F44+G44+H44</f>
        <v>0</v>
      </c>
      <c r="K44" s="608"/>
      <c r="L44" s="506">
        <f>J44*A44</f>
        <v>0</v>
      </c>
    </row>
    <row r="45" spans="1:14" x14ac:dyDescent="0.25">
      <c r="A45" s="603">
        <v>1</v>
      </c>
      <c r="B45" s="523">
        <v>0</v>
      </c>
      <c r="C45" s="523">
        <v>0</v>
      </c>
      <c r="D45" s="523">
        <v>0</v>
      </c>
      <c r="E45" s="605"/>
      <c r="F45" s="606">
        <v>0</v>
      </c>
      <c r="G45" s="606">
        <v>0</v>
      </c>
      <c r="H45" s="607">
        <v>0</v>
      </c>
      <c r="I45" s="608"/>
      <c r="J45" s="506">
        <f>D45+F45+G45+H45</f>
        <v>0</v>
      </c>
      <c r="K45" s="608"/>
      <c r="L45" s="506">
        <f>J45*A45</f>
        <v>0</v>
      </c>
    </row>
    <row r="46" spans="1:14" x14ac:dyDescent="0.25">
      <c r="A46" s="603">
        <v>1.5</v>
      </c>
      <c r="B46" s="523">
        <v>0</v>
      </c>
      <c r="C46" s="523">
        <v>0</v>
      </c>
      <c r="D46" s="523">
        <v>0</v>
      </c>
      <c r="E46" s="605"/>
      <c r="F46" s="606">
        <v>0</v>
      </c>
      <c r="G46" s="606">
        <v>0</v>
      </c>
      <c r="H46" s="607">
        <v>0</v>
      </c>
      <c r="I46" s="608"/>
      <c r="J46" s="506">
        <f>D46+F46+G46+H46</f>
        <v>0</v>
      </c>
      <c r="K46" s="608"/>
      <c r="L46" s="506">
        <f>J46*A46</f>
        <v>0</v>
      </c>
    </row>
    <row r="47" spans="1:14" x14ac:dyDescent="0.25">
      <c r="A47" s="609" t="s">
        <v>22</v>
      </c>
      <c r="B47" s="506">
        <f>SUM(B43:B46)</f>
        <v>0</v>
      </c>
      <c r="C47" s="506">
        <f>SUM(C43:C46)</f>
        <v>0</v>
      </c>
      <c r="D47" s="506">
        <f>SUM(D43:D46)</f>
        <v>0</v>
      </c>
      <c r="E47" s="611"/>
      <c r="F47" s="506">
        <f>SUM(F42:F46)</f>
        <v>0</v>
      </c>
      <c r="G47" s="506">
        <f>SUM(G42:G46)</f>
        <v>0</v>
      </c>
      <c r="H47" s="506">
        <f>SUM(H42:H46)</f>
        <v>0</v>
      </c>
      <c r="I47" s="612"/>
      <c r="J47" s="506">
        <f>SUM(J42:J46)</f>
        <v>0</v>
      </c>
      <c r="K47" s="612"/>
      <c r="L47" s="506">
        <f>SUM(L42:L46)</f>
        <v>0</v>
      </c>
    </row>
    <row r="48" spans="1:14" s="621" customFormat="1" x14ac:dyDescent="0.25">
      <c r="A48" s="616"/>
      <c r="B48" s="617"/>
      <c r="C48" s="617"/>
      <c r="D48" s="617"/>
      <c r="E48" s="618"/>
      <c r="F48" s="619"/>
      <c r="G48" s="619"/>
      <c r="H48" s="617"/>
      <c r="I48" s="620"/>
      <c r="J48" s="617"/>
      <c r="K48" s="620"/>
      <c r="L48" s="617"/>
    </row>
    <row r="49" spans="1:12" s="621" customFormat="1" x14ac:dyDescent="0.25">
      <c r="A49" s="622" t="s">
        <v>22</v>
      </c>
      <c r="B49" s="617"/>
      <c r="C49" s="506">
        <f>C47+C39+C31+C23+C15</f>
        <v>0</v>
      </c>
      <c r="D49" s="506">
        <f>D47+D39+D31+D23+D15</f>
        <v>0</v>
      </c>
      <c r="E49" s="618"/>
      <c r="F49" s="619"/>
      <c r="G49" s="619"/>
      <c r="H49" s="617"/>
      <c r="I49" s="620"/>
      <c r="J49" s="617"/>
      <c r="K49" s="620"/>
      <c r="L49" s="506">
        <f>L47+L39+L31+L23+L15</f>
        <v>0</v>
      </c>
    </row>
    <row r="50" spans="1:12" s="621" customFormat="1" x14ac:dyDescent="0.25">
      <c r="A50" s="616"/>
      <c r="B50" s="617"/>
      <c r="C50" s="617"/>
      <c r="D50" s="617"/>
      <c r="E50" s="618"/>
      <c r="F50" s="619"/>
      <c r="G50" s="619"/>
      <c r="H50" s="617"/>
      <c r="I50" s="620"/>
      <c r="J50" s="617"/>
      <c r="K50" s="620"/>
      <c r="L50" s="617"/>
    </row>
    <row r="51" spans="1:12" x14ac:dyDescent="0.25">
      <c r="A51" s="623"/>
      <c r="B51" s="623"/>
      <c r="C51" s="621"/>
      <c r="D51" s="621"/>
      <c r="E51" s="621"/>
      <c r="F51" s="621"/>
      <c r="G51" s="621"/>
      <c r="H51" s="624"/>
      <c r="I51" s="621"/>
      <c r="J51" s="621"/>
      <c r="K51" s="621"/>
    </row>
    <row r="52" spans="1:12" x14ac:dyDescent="0.25">
      <c r="A52" s="484" t="s">
        <v>28</v>
      </c>
      <c r="H52" s="531"/>
    </row>
    <row r="53" spans="1:12" x14ac:dyDescent="0.25">
      <c r="B53" s="484"/>
      <c r="H53" s="531"/>
    </row>
    <row r="54" spans="1:12" x14ac:dyDescent="0.25">
      <c r="B54" s="484"/>
      <c r="H54" s="531"/>
    </row>
  </sheetData>
  <sheetProtection password="EB26" sheet="1" objects="1" scenarios="1"/>
  <mergeCells count="3">
    <mergeCell ref="A2:C2"/>
    <mergeCell ref="B6:D6"/>
    <mergeCell ref="F6:H6"/>
  </mergeCells>
  <conditionalFormatting sqref="C11:D14 F10:H14 B19:D22 F18:H22 C27:D30 F26:H30 B35:D38 F34:H38 B43:D46 F42:H46">
    <cfRule type="containsBlanks" dxfId="164" priority="1">
      <formula>LEN(TRIM(B10))=0</formula>
    </cfRule>
  </conditionalFormatting>
  <hyperlinks>
    <hyperlink ref="A2" location="Schedule_Listing" display="Return to Shedule Listing"/>
    <hyperlink ref="A2:C2" location="'Schedule Listing'!C30" display="Return to Schedule Listing"/>
  </hyperlinks>
  <printOptions horizontalCentered="1"/>
  <pageMargins left="0.7" right="0.7" top="0.75" bottom="0.75" header="0.3" footer="0.3"/>
  <pageSetup scale="6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51"/>
  <sheetViews>
    <sheetView showGridLines="0" zoomScale="110" zoomScaleNormal="110" zoomScalePageLayoutView="110" workbookViewId="0">
      <selection activeCell="D2" sqref="D2"/>
    </sheetView>
  </sheetViews>
  <sheetFormatPr defaultColWidth="9.125" defaultRowHeight="12.75" x14ac:dyDescent="0.2"/>
  <cols>
    <col min="1" max="1" width="9.125" style="169"/>
    <col min="2" max="4" width="13.25" style="169" customWidth="1"/>
    <col min="5" max="5" width="1.625" style="169" customWidth="1"/>
    <col min="6" max="7" width="14" style="169" customWidth="1"/>
    <col min="8" max="8" width="12.375" style="169" customWidth="1"/>
    <col min="9" max="9" width="1.625" style="169" customWidth="1"/>
    <col min="10" max="10" width="13.5" style="169" customWidth="1"/>
    <col min="11" max="11" width="1.625" style="169" customWidth="1"/>
    <col min="12" max="12" width="12.5" style="169" customWidth="1"/>
    <col min="13" max="14" width="9.125" style="169"/>
    <col min="15" max="15" width="6.375" style="169" customWidth="1"/>
    <col min="16" max="16384" width="9.125" style="169"/>
  </cols>
  <sheetData>
    <row r="1" spans="1:12" x14ac:dyDescent="0.2">
      <c r="A1" s="168" t="s">
        <v>503</v>
      </c>
      <c r="B1" s="168"/>
      <c r="C1" s="168"/>
      <c r="D1" s="164"/>
      <c r="E1" s="172"/>
      <c r="F1" s="164"/>
      <c r="G1" s="164"/>
      <c r="L1" s="170">
        <v>5</v>
      </c>
    </row>
    <row r="2" spans="1:12" x14ac:dyDescent="0.2">
      <c r="A2" s="1049" t="s">
        <v>1</v>
      </c>
      <c r="B2" s="1050"/>
      <c r="C2" s="1051"/>
      <c r="D2" s="171"/>
      <c r="E2" s="164"/>
      <c r="F2" s="164"/>
      <c r="G2" s="164"/>
    </row>
    <row r="3" spans="1:12" x14ac:dyDescent="0.2">
      <c r="A3" s="1055" t="s">
        <v>36</v>
      </c>
      <c r="B3" s="1056"/>
      <c r="C3" s="1056"/>
      <c r="D3" s="1056"/>
      <c r="E3" s="1056"/>
      <c r="F3" s="1056"/>
      <c r="G3" s="1056"/>
      <c r="H3" s="1056"/>
      <c r="I3" s="1056"/>
      <c r="J3" s="1056"/>
      <c r="K3" s="1056"/>
      <c r="L3" s="1056"/>
    </row>
    <row r="4" spans="1:12" x14ac:dyDescent="0.2">
      <c r="A4" s="173" t="s">
        <v>548</v>
      </c>
      <c r="B4" s="220"/>
      <c r="C4" s="220"/>
      <c r="D4" s="220"/>
      <c r="E4" s="220"/>
      <c r="F4" s="220"/>
      <c r="G4" s="220"/>
      <c r="H4" s="220"/>
      <c r="I4" s="220"/>
      <c r="J4" s="220"/>
      <c r="K4" s="220"/>
      <c r="L4" s="220"/>
    </row>
    <row r="5" spans="1:12" x14ac:dyDescent="0.2">
      <c r="B5" s="168"/>
      <c r="C5" s="168"/>
      <c r="D5" s="164"/>
      <c r="E5" s="164"/>
      <c r="F5" s="164"/>
      <c r="G5" s="164"/>
    </row>
    <row r="6" spans="1:12" x14ac:dyDescent="0.2">
      <c r="A6" s="168"/>
      <c r="B6" s="1052" t="s">
        <v>2</v>
      </c>
      <c r="C6" s="1053"/>
      <c r="D6" s="1054"/>
      <c r="E6" s="174"/>
      <c r="F6" s="1052" t="s">
        <v>3</v>
      </c>
      <c r="G6" s="1053"/>
      <c r="H6" s="1054"/>
      <c r="I6" s="175"/>
      <c r="J6" s="176" t="s">
        <v>4</v>
      </c>
      <c r="K6" s="175"/>
      <c r="L6" s="175"/>
    </row>
    <row r="7" spans="1:12" ht="70.5" customHeight="1" x14ac:dyDescent="0.2">
      <c r="A7" s="177" t="s">
        <v>5</v>
      </c>
      <c r="B7" s="178" t="s">
        <v>6</v>
      </c>
      <c r="C7" s="178" t="s">
        <v>7</v>
      </c>
      <c r="D7" s="178" t="s">
        <v>8</v>
      </c>
      <c r="E7" s="179"/>
      <c r="F7" s="178" t="s">
        <v>9</v>
      </c>
      <c r="G7" s="178" t="s">
        <v>10</v>
      </c>
      <c r="H7" s="180" t="s">
        <v>11</v>
      </c>
      <c r="I7" s="181"/>
      <c r="J7" s="177" t="s">
        <v>12</v>
      </c>
      <c r="K7" s="181"/>
      <c r="L7" s="177" t="s">
        <v>13</v>
      </c>
    </row>
    <row r="8" spans="1:12" x14ac:dyDescent="0.2">
      <c r="A8" s="182" t="s">
        <v>14</v>
      </c>
      <c r="B8" s="182"/>
      <c r="C8" s="182"/>
      <c r="D8" s="182" t="s">
        <v>15</v>
      </c>
      <c r="E8" s="182"/>
      <c r="F8" s="182" t="s">
        <v>16</v>
      </c>
      <c r="G8" s="182" t="s">
        <v>17</v>
      </c>
      <c r="H8" s="182" t="s">
        <v>18</v>
      </c>
      <c r="I8" s="183"/>
      <c r="J8" s="182" t="s">
        <v>19</v>
      </c>
      <c r="K8" s="183"/>
      <c r="L8" s="182" t="s">
        <v>20</v>
      </c>
    </row>
    <row r="9" spans="1:12" x14ac:dyDescent="0.2">
      <c r="A9" s="218" t="s">
        <v>21</v>
      </c>
      <c r="B9" s="218"/>
      <c r="D9" s="185"/>
      <c r="E9" s="185"/>
      <c r="F9" s="186" t="s">
        <v>10964</v>
      </c>
      <c r="G9" s="186" t="s">
        <v>10964</v>
      </c>
      <c r="H9" s="181"/>
      <c r="I9" s="181"/>
      <c r="J9" s="181"/>
      <c r="K9" s="181"/>
      <c r="L9" s="181"/>
    </row>
    <row r="10" spans="1:12" x14ac:dyDescent="0.2">
      <c r="A10" s="210">
        <v>0</v>
      </c>
      <c r="B10" s="221"/>
      <c r="C10" s="221"/>
      <c r="D10" s="221"/>
      <c r="E10" s="188"/>
      <c r="F10" s="187">
        <v>0</v>
      </c>
      <c r="G10" s="187">
        <v>0</v>
      </c>
      <c r="H10" s="189">
        <v>0</v>
      </c>
      <c r="I10" s="190"/>
      <c r="J10" s="191">
        <f>D10+F10+G10+H10</f>
        <v>0</v>
      </c>
      <c r="K10" s="190"/>
      <c r="L10" s="191">
        <f>A10*J10</f>
        <v>0</v>
      </c>
    </row>
    <row r="11" spans="1:12" x14ac:dyDescent="0.2">
      <c r="A11" s="210">
        <v>0.2</v>
      </c>
      <c r="B11" s="221"/>
      <c r="C11" s="187">
        <v>0</v>
      </c>
      <c r="D11" s="187">
        <v>0</v>
      </c>
      <c r="E11" s="188"/>
      <c r="F11" s="187">
        <v>0</v>
      </c>
      <c r="G11" s="187">
        <v>0</v>
      </c>
      <c r="H11" s="189">
        <v>0</v>
      </c>
      <c r="I11" s="190"/>
      <c r="J11" s="191">
        <f>D11+F11+G11+H11</f>
        <v>0</v>
      </c>
      <c r="K11" s="190"/>
      <c r="L11" s="191">
        <f>A11*J11</f>
        <v>0</v>
      </c>
    </row>
    <row r="12" spans="1:12" x14ac:dyDescent="0.2">
      <c r="A12" s="210">
        <v>0.5</v>
      </c>
      <c r="B12" s="221"/>
      <c r="C12" s="187">
        <v>0</v>
      </c>
      <c r="D12" s="187">
        <v>0</v>
      </c>
      <c r="E12" s="188"/>
      <c r="F12" s="187">
        <v>0</v>
      </c>
      <c r="G12" s="187">
        <v>0</v>
      </c>
      <c r="H12" s="189">
        <v>0</v>
      </c>
      <c r="I12" s="190"/>
      <c r="J12" s="191">
        <f>D12+F12+G12+H12</f>
        <v>0</v>
      </c>
      <c r="K12" s="190"/>
      <c r="L12" s="191">
        <f>A12*J12</f>
        <v>0</v>
      </c>
    </row>
    <row r="13" spans="1:12" x14ac:dyDescent="0.2">
      <c r="A13" s="210">
        <v>1</v>
      </c>
      <c r="B13" s="221"/>
      <c r="C13" s="187">
        <v>0</v>
      </c>
      <c r="D13" s="187">
        <v>0</v>
      </c>
      <c r="E13" s="188"/>
      <c r="F13" s="187">
        <v>0</v>
      </c>
      <c r="G13" s="187">
        <v>0</v>
      </c>
      <c r="H13" s="189">
        <v>0</v>
      </c>
      <c r="I13" s="190"/>
      <c r="J13" s="191">
        <f>D13+F13+G13+H13</f>
        <v>0</v>
      </c>
      <c r="K13" s="190"/>
      <c r="L13" s="191">
        <f>A13*J13</f>
        <v>0</v>
      </c>
    </row>
    <row r="14" spans="1:12" x14ac:dyDescent="0.2">
      <c r="A14" s="210">
        <v>1.5</v>
      </c>
      <c r="B14" s="221"/>
      <c r="C14" s="187">
        <v>0</v>
      </c>
      <c r="D14" s="187">
        <v>0</v>
      </c>
      <c r="E14" s="188"/>
      <c r="F14" s="187">
        <v>0</v>
      </c>
      <c r="G14" s="187">
        <v>0</v>
      </c>
      <c r="H14" s="189">
        <v>0</v>
      </c>
      <c r="I14" s="190"/>
      <c r="J14" s="191">
        <f>D14+F14+G14+H14</f>
        <v>0</v>
      </c>
      <c r="K14" s="190"/>
      <c r="L14" s="191">
        <f>A14*J14</f>
        <v>0</v>
      </c>
    </row>
    <row r="15" spans="1:12" x14ac:dyDescent="0.2">
      <c r="A15" s="193" t="s">
        <v>22</v>
      </c>
      <c r="B15" s="222"/>
      <c r="C15" s="191">
        <f>SUM(C11:C14)</f>
        <v>0</v>
      </c>
      <c r="D15" s="191">
        <f>SUM(D11:D14)</f>
        <v>0</v>
      </c>
      <c r="E15" s="194"/>
      <c r="F15" s="191">
        <f>SUM(F10:F14)</f>
        <v>0</v>
      </c>
      <c r="G15" s="191">
        <f>SUM(G10:G14)</f>
        <v>0</v>
      </c>
      <c r="H15" s="191">
        <f>SUM(H10:H14)</f>
        <v>0</v>
      </c>
      <c r="I15" s="195"/>
      <c r="J15" s="191">
        <f>SUM(J10:J14)</f>
        <v>0</v>
      </c>
      <c r="K15" s="195"/>
      <c r="L15" s="191">
        <f>SUM(L10:L14)</f>
        <v>0</v>
      </c>
    </row>
    <row r="16" spans="1:12" x14ac:dyDescent="0.2">
      <c r="A16" s="196"/>
      <c r="B16" s="196"/>
      <c r="E16" s="197"/>
      <c r="F16" s="197"/>
      <c r="J16" s="175"/>
      <c r="L16" s="197"/>
    </row>
    <row r="17" spans="1:12" x14ac:dyDescent="0.2">
      <c r="A17" s="166" t="s">
        <v>23</v>
      </c>
      <c r="B17" s="166"/>
      <c r="E17" s="197"/>
      <c r="F17" s="186" t="s">
        <v>10964</v>
      </c>
      <c r="G17" s="186" t="s">
        <v>10964</v>
      </c>
      <c r="J17" s="175"/>
      <c r="L17" s="197"/>
    </row>
    <row r="18" spans="1:12" x14ac:dyDescent="0.2">
      <c r="A18" s="210">
        <v>0</v>
      </c>
      <c r="B18" s="221"/>
      <c r="C18" s="221"/>
      <c r="D18" s="221"/>
      <c r="E18" s="188"/>
      <c r="F18" s="187">
        <v>0</v>
      </c>
      <c r="G18" s="187">
        <v>0</v>
      </c>
      <c r="H18" s="189">
        <v>0</v>
      </c>
      <c r="I18" s="190"/>
      <c r="J18" s="191">
        <f>D18+F18+G18+H18</f>
        <v>0</v>
      </c>
      <c r="K18" s="190"/>
      <c r="L18" s="191">
        <f>A18*J18</f>
        <v>0</v>
      </c>
    </row>
    <row r="19" spans="1:12" x14ac:dyDescent="0.2">
      <c r="A19" s="210">
        <v>0.2</v>
      </c>
      <c r="B19" s="187">
        <v>0</v>
      </c>
      <c r="C19" s="187">
        <v>0</v>
      </c>
      <c r="D19" s="187">
        <v>0</v>
      </c>
      <c r="E19" s="188"/>
      <c r="F19" s="187">
        <v>0</v>
      </c>
      <c r="G19" s="187">
        <v>0</v>
      </c>
      <c r="H19" s="189">
        <v>0</v>
      </c>
      <c r="I19" s="190"/>
      <c r="J19" s="191">
        <f>D19+F19+G19+H19</f>
        <v>0</v>
      </c>
      <c r="K19" s="190"/>
      <c r="L19" s="191">
        <f>A19*J19</f>
        <v>0</v>
      </c>
    </row>
    <row r="20" spans="1:12" x14ac:dyDescent="0.2">
      <c r="A20" s="210">
        <v>0.5</v>
      </c>
      <c r="B20" s="187">
        <v>0</v>
      </c>
      <c r="C20" s="187">
        <v>0</v>
      </c>
      <c r="D20" s="187">
        <v>0</v>
      </c>
      <c r="E20" s="188"/>
      <c r="F20" s="187">
        <v>0</v>
      </c>
      <c r="G20" s="187">
        <v>0</v>
      </c>
      <c r="H20" s="189">
        <v>0</v>
      </c>
      <c r="I20" s="190"/>
      <c r="J20" s="191">
        <f>D20+F20+G20+H20</f>
        <v>0</v>
      </c>
      <c r="K20" s="190"/>
      <c r="L20" s="191">
        <f>A20*J20</f>
        <v>0</v>
      </c>
    </row>
    <row r="21" spans="1:12" x14ac:dyDescent="0.2">
      <c r="A21" s="210">
        <v>1</v>
      </c>
      <c r="B21" s="187">
        <v>0</v>
      </c>
      <c r="C21" s="187">
        <v>0</v>
      </c>
      <c r="D21" s="187">
        <v>0</v>
      </c>
      <c r="E21" s="188"/>
      <c r="F21" s="187">
        <v>0</v>
      </c>
      <c r="G21" s="187">
        <v>0</v>
      </c>
      <c r="H21" s="189">
        <v>0</v>
      </c>
      <c r="I21" s="190"/>
      <c r="J21" s="191">
        <f>D21+F21+G21+H21</f>
        <v>0</v>
      </c>
      <c r="K21" s="190"/>
      <c r="L21" s="191">
        <f>A21*J21</f>
        <v>0</v>
      </c>
    </row>
    <row r="22" spans="1:12" x14ac:dyDescent="0.2">
      <c r="A22" s="210">
        <v>1.5</v>
      </c>
      <c r="B22" s="187">
        <v>0</v>
      </c>
      <c r="C22" s="187">
        <v>0</v>
      </c>
      <c r="D22" s="187">
        <v>0</v>
      </c>
      <c r="E22" s="188"/>
      <c r="F22" s="187">
        <v>0</v>
      </c>
      <c r="G22" s="187">
        <v>0</v>
      </c>
      <c r="H22" s="189">
        <v>0</v>
      </c>
      <c r="I22" s="190"/>
      <c r="J22" s="191">
        <f>D22+F22+G22+H22</f>
        <v>0</v>
      </c>
      <c r="K22" s="190"/>
      <c r="L22" s="191">
        <f>A22*J22</f>
        <v>0</v>
      </c>
    </row>
    <row r="23" spans="1:12" x14ac:dyDescent="0.2">
      <c r="A23" s="193" t="s">
        <v>22</v>
      </c>
      <c r="B23" s="191">
        <f>SUM(B19:B22)</f>
        <v>0</v>
      </c>
      <c r="C23" s="191">
        <f>SUM(C19:C22)</f>
        <v>0</v>
      </c>
      <c r="D23" s="191">
        <f>SUM(D19:D22)</f>
        <v>0</v>
      </c>
      <c r="E23" s="194"/>
      <c r="F23" s="191">
        <f>SUM(F18:F22)</f>
        <v>0</v>
      </c>
      <c r="G23" s="191">
        <f>SUM(G18:G22)</f>
        <v>0</v>
      </c>
      <c r="H23" s="191">
        <f>SUM(H18:H22)</f>
        <v>0</v>
      </c>
      <c r="I23" s="195"/>
      <c r="J23" s="191">
        <f>SUM(J18:J22)</f>
        <v>0</v>
      </c>
      <c r="K23" s="195"/>
      <c r="L23" s="191">
        <f>SUM(L18:L22)</f>
        <v>0</v>
      </c>
    </row>
    <row r="25" spans="1:12" x14ac:dyDescent="0.2">
      <c r="A25" s="164" t="s">
        <v>26</v>
      </c>
      <c r="B25" s="164"/>
      <c r="F25" s="186" t="s">
        <v>10964</v>
      </c>
      <c r="G25" s="186" t="s">
        <v>10964</v>
      </c>
      <c r="I25" s="203"/>
      <c r="J25" s="203"/>
    </row>
    <row r="26" spans="1:12" x14ac:dyDescent="0.2">
      <c r="A26" s="210">
        <v>0</v>
      </c>
      <c r="B26" s="221"/>
      <c r="C26" s="221"/>
      <c r="D26" s="221"/>
      <c r="E26" s="188"/>
      <c r="F26" s="187">
        <v>0</v>
      </c>
      <c r="G26" s="187">
        <v>0</v>
      </c>
      <c r="H26" s="189">
        <v>0</v>
      </c>
      <c r="I26" s="190"/>
      <c r="J26" s="191">
        <f>D26+F26+G26+H26</f>
        <v>0</v>
      </c>
      <c r="K26" s="190"/>
      <c r="L26" s="191">
        <f>A26*J26</f>
        <v>0</v>
      </c>
    </row>
    <row r="27" spans="1:12" x14ac:dyDescent="0.2">
      <c r="A27" s="210">
        <v>0.2</v>
      </c>
      <c r="B27" s="221"/>
      <c r="C27" s="187">
        <v>0</v>
      </c>
      <c r="D27" s="187">
        <v>0</v>
      </c>
      <c r="E27" s="188"/>
      <c r="F27" s="187">
        <v>0</v>
      </c>
      <c r="G27" s="187">
        <v>0</v>
      </c>
      <c r="H27" s="189">
        <v>0</v>
      </c>
      <c r="I27" s="190"/>
      <c r="J27" s="191">
        <f>D27+F27+G27+H27</f>
        <v>0</v>
      </c>
      <c r="K27" s="190"/>
      <c r="L27" s="191">
        <f>A27*J27</f>
        <v>0</v>
      </c>
    </row>
    <row r="28" spans="1:12" x14ac:dyDescent="0.2">
      <c r="A28" s="210">
        <v>0.5</v>
      </c>
      <c r="B28" s="221"/>
      <c r="C28" s="187">
        <v>0</v>
      </c>
      <c r="D28" s="187">
        <v>0</v>
      </c>
      <c r="E28" s="188"/>
      <c r="F28" s="187">
        <v>0</v>
      </c>
      <c r="G28" s="187">
        <v>0</v>
      </c>
      <c r="H28" s="189">
        <v>0</v>
      </c>
      <c r="I28" s="190"/>
      <c r="J28" s="191">
        <f>D28+F28+G28+H28</f>
        <v>0</v>
      </c>
      <c r="K28" s="190"/>
      <c r="L28" s="191">
        <f>A28*J28</f>
        <v>0</v>
      </c>
    </row>
    <row r="29" spans="1:12" x14ac:dyDescent="0.2">
      <c r="A29" s="210">
        <v>1</v>
      </c>
      <c r="B29" s="221"/>
      <c r="C29" s="187">
        <v>0</v>
      </c>
      <c r="D29" s="187">
        <v>0</v>
      </c>
      <c r="E29" s="188"/>
      <c r="F29" s="187">
        <v>0</v>
      </c>
      <c r="G29" s="187">
        <v>0</v>
      </c>
      <c r="H29" s="189">
        <v>0</v>
      </c>
      <c r="I29" s="190"/>
      <c r="J29" s="191">
        <f>D29+F29+G29+H29</f>
        <v>0</v>
      </c>
      <c r="K29" s="190"/>
      <c r="L29" s="191">
        <f>A29*J29</f>
        <v>0</v>
      </c>
    </row>
    <row r="30" spans="1:12" x14ac:dyDescent="0.2">
      <c r="A30" s="210">
        <v>1.5</v>
      </c>
      <c r="B30" s="221"/>
      <c r="C30" s="187">
        <v>0</v>
      </c>
      <c r="D30" s="187">
        <v>0</v>
      </c>
      <c r="E30" s="188"/>
      <c r="F30" s="187">
        <v>0</v>
      </c>
      <c r="G30" s="187">
        <v>0</v>
      </c>
      <c r="H30" s="189">
        <v>0</v>
      </c>
      <c r="I30" s="190"/>
      <c r="J30" s="191">
        <f>D30+F30+G30+H30</f>
        <v>0</v>
      </c>
      <c r="K30" s="190"/>
      <c r="L30" s="191">
        <f>A30*J30</f>
        <v>0</v>
      </c>
    </row>
    <row r="31" spans="1:12" x14ac:dyDescent="0.2">
      <c r="A31" s="193" t="s">
        <v>22</v>
      </c>
      <c r="B31" s="222"/>
      <c r="C31" s="191">
        <f>SUM(C27:C30)</f>
        <v>0</v>
      </c>
      <c r="D31" s="191">
        <f>SUM(D27:D30)</f>
        <v>0</v>
      </c>
      <c r="E31" s="194"/>
      <c r="F31" s="191">
        <f>SUM(F26:F30)</f>
        <v>0</v>
      </c>
      <c r="G31" s="191">
        <f>SUM(G26:G30)</f>
        <v>0</v>
      </c>
      <c r="H31" s="191">
        <f>SUM(H26:H30)</f>
        <v>0</v>
      </c>
      <c r="I31" s="195"/>
      <c r="J31" s="191">
        <f>SUM(J26:J30)</f>
        <v>0</v>
      </c>
      <c r="K31" s="195"/>
      <c r="L31" s="191">
        <f>SUM(L26:L30)</f>
        <v>0</v>
      </c>
    </row>
    <row r="33" spans="1:12" x14ac:dyDescent="0.2">
      <c r="A33" s="219" t="s">
        <v>575</v>
      </c>
      <c r="B33" s="219"/>
      <c r="F33" s="186" t="s">
        <v>10964</v>
      </c>
      <c r="G33" s="186" t="s">
        <v>10964</v>
      </c>
    </row>
    <row r="34" spans="1:12" x14ac:dyDescent="0.2">
      <c r="A34" s="210">
        <v>0</v>
      </c>
      <c r="B34" s="221"/>
      <c r="C34" s="221"/>
      <c r="D34" s="221"/>
      <c r="E34" s="188"/>
      <c r="F34" s="187">
        <v>0</v>
      </c>
      <c r="G34" s="187">
        <v>0</v>
      </c>
      <c r="H34" s="189">
        <v>0</v>
      </c>
      <c r="I34" s="190"/>
      <c r="J34" s="191">
        <f>D34+F34+G34+H34</f>
        <v>0</v>
      </c>
      <c r="K34" s="190"/>
      <c r="L34" s="191">
        <f>A34*J34</f>
        <v>0</v>
      </c>
    </row>
    <row r="35" spans="1:12" x14ac:dyDescent="0.2">
      <c r="A35" s="210">
        <v>0.2</v>
      </c>
      <c r="B35" s="187">
        <v>0</v>
      </c>
      <c r="C35" s="187">
        <v>0</v>
      </c>
      <c r="D35" s="187">
        <v>0</v>
      </c>
      <c r="E35" s="188"/>
      <c r="F35" s="187">
        <v>0</v>
      </c>
      <c r="G35" s="187">
        <v>0</v>
      </c>
      <c r="H35" s="189">
        <v>0</v>
      </c>
      <c r="I35" s="190"/>
      <c r="J35" s="191">
        <f>D35+F35+G35+H35</f>
        <v>0</v>
      </c>
      <c r="K35" s="190"/>
      <c r="L35" s="191">
        <f>A35*J35</f>
        <v>0</v>
      </c>
    </row>
    <row r="36" spans="1:12" x14ac:dyDescent="0.2">
      <c r="A36" s="210">
        <v>0.5</v>
      </c>
      <c r="B36" s="187">
        <v>0</v>
      </c>
      <c r="C36" s="187">
        <v>0</v>
      </c>
      <c r="D36" s="187">
        <v>0</v>
      </c>
      <c r="E36" s="188"/>
      <c r="F36" s="187">
        <v>0</v>
      </c>
      <c r="G36" s="187">
        <v>0</v>
      </c>
      <c r="H36" s="189">
        <v>0</v>
      </c>
      <c r="I36" s="190"/>
      <c r="J36" s="191">
        <f>D36+F36+G36+H36</f>
        <v>0</v>
      </c>
      <c r="K36" s="190"/>
      <c r="L36" s="191">
        <f>A36*J36</f>
        <v>0</v>
      </c>
    </row>
    <row r="37" spans="1:12" x14ac:dyDescent="0.2">
      <c r="A37" s="210">
        <v>1</v>
      </c>
      <c r="B37" s="187">
        <v>0</v>
      </c>
      <c r="C37" s="187">
        <v>0</v>
      </c>
      <c r="D37" s="187">
        <v>0</v>
      </c>
      <c r="E37" s="188"/>
      <c r="F37" s="187">
        <v>0</v>
      </c>
      <c r="G37" s="187">
        <v>0</v>
      </c>
      <c r="H37" s="189">
        <v>0</v>
      </c>
      <c r="I37" s="190"/>
      <c r="J37" s="191">
        <f>D37+F37+G37+H37</f>
        <v>0</v>
      </c>
      <c r="K37" s="190"/>
      <c r="L37" s="191">
        <f>A37*J37</f>
        <v>0</v>
      </c>
    </row>
    <row r="38" spans="1:12" x14ac:dyDescent="0.2">
      <c r="A38" s="210">
        <v>1.5</v>
      </c>
      <c r="B38" s="187">
        <v>0</v>
      </c>
      <c r="C38" s="187">
        <v>0</v>
      </c>
      <c r="D38" s="187">
        <v>0</v>
      </c>
      <c r="E38" s="188"/>
      <c r="F38" s="187">
        <v>0</v>
      </c>
      <c r="G38" s="187">
        <v>0</v>
      </c>
      <c r="H38" s="189">
        <v>0</v>
      </c>
      <c r="I38" s="190"/>
      <c r="J38" s="191">
        <f>D38+F38+G38+H38</f>
        <v>0</v>
      </c>
      <c r="K38" s="190"/>
      <c r="L38" s="191">
        <f>A38*J38</f>
        <v>0</v>
      </c>
    </row>
    <row r="39" spans="1:12" x14ac:dyDescent="0.2">
      <c r="A39" s="193" t="s">
        <v>22</v>
      </c>
      <c r="B39" s="191">
        <f>SUM(B35:B38)</f>
        <v>0</v>
      </c>
      <c r="C39" s="191">
        <f>SUM(C35:C38)</f>
        <v>0</v>
      </c>
      <c r="D39" s="191">
        <f>SUM(D35:D38)</f>
        <v>0</v>
      </c>
      <c r="E39" s="194"/>
      <c r="F39" s="191">
        <f>SUM(F34:F38)</f>
        <v>0</v>
      </c>
      <c r="G39" s="191">
        <f>SUM(G34:G38)</f>
        <v>0</v>
      </c>
      <c r="H39" s="191">
        <f>SUM(H34:H38)</f>
        <v>0</v>
      </c>
      <c r="I39" s="195"/>
      <c r="J39" s="191">
        <f>SUM(J34:J38)</f>
        <v>0</v>
      </c>
      <c r="K39" s="195"/>
      <c r="L39" s="191">
        <f>SUM(L34:L38)</f>
        <v>0</v>
      </c>
    </row>
    <row r="41" spans="1:12" x14ac:dyDescent="0.2">
      <c r="A41" s="164" t="s">
        <v>24</v>
      </c>
      <c r="B41" s="164"/>
      <c r="F41" s="186" t="s">
        <v>10964</v>
      </c>
      <c r="G41" s="186" t="s">
        <v>10964</v>
      </c>
    </row>
    <row r="42" spans="1:12" x14ac:dyDescent="0.2">
      <c r="A42" s="210">
        <v>0</v>
      </c>
      <c r="B42" s="221"/>
      <c r="C42" s="221"/>
      <c r="D42" s="221"/>
      <c r="E42" s="188"/>
      <c r="F42" s="187">
        <v>0</v>
      </c>
      <c r="G42" s="187">
        <v>0</v>
      </c>
      <c r="H42" s="189">
        <v>0</v>
      </c>
      <c r="I42" s="190"/>
      <c r="J42" s="191">
        <f>D42+F42+G42+H42</f>
        <v>0</v>
      </c>
      <c r="K42" s="190"/>
      <c r="L42" s="191">
        <f>A42*J42</f>
        <v>0</v>
      </c>
    </row>
    <row r="43" spans="1:12" x14ac:dyDescent="0.2">
      <c r="A43" s="210">
        <v>0.2</v>
      </c>
      <c r="B43" s="187">
        <v>0</v>
      </c>
      <c r="C43" s="187">
        <v>0</v>
      </c>
      <c r="D43" s="187">
        <v>0</v>
      </c>
      <c r="E43" s="188"/>
      <c r="F43" s="187">
        <v>0</v>
      </c>
      <c r="G43" s="187">
        <v>0</v>
      </c>
      <c r="H43" s="189">
        <v>0</v>
      </c>
      <c r="I43" s="190"/>
      <c r="J43" s="191">
        <f>D43+F43+G43+H43</f>
        <v>0</v>
      </c>
      <c r="K43" s="190"/>
      <c r="L43" s="191">
        <f>A43*J43</f>
        <v>0</v>
      </c>
    </row>
    <row r="44" spans="1:12" x14ac:dyDescent="0.2">
      <c r="A44" s="210">
        <v>0.5</v>
      </c>
      <c r="B44" s="187">
        <v>0</v>
      </c>
      <c r="C44" s="187">
        <v>0</v>
      </c>
      <c r="D44" s="187">
        <v>0</v>
      </c>
      <c r="E44" s="188"/>
      <c r="F44" s="187">
        <v>0</v>
      </c>
      <c r="G44" s="187">
        <v>0</v>
      </c>
      <c r="H44" s="189">
        <v>0</v>
      </c>
      <c r="I44" s="190"/>
      <c r="J44" s="191">
        <f>D44+F44+G44+H44</f>
        <v>0</v>
      </c>
      <c r="K44" s="190"/>
      <c r="L44" s="191">
        <f>A44*J44</f>
        <v>0</v>
      </c>
    </row>
    <row r="45" spans="1:12" x14ac:dyDescent="0.2">
      <c r="A45" s="210">
        <v>1</v>
      </c>
      <c r="B45" s="187">
        <v>0</v>
      </c>
      <c r="C45" s="187">
        <v>0</v>
      </c>
      <c r="D45" s="187">
        <v>0</v>
      </c>
      <c r="E45" s="188"/>
      <c r="F45" s="187">
        <v>0</v>
      </c>
      <c r="G45" s="187">
        <v>0</v>
      </c>
      <c r="H45" s="189">
        <v>0</v>
      </c>
      <c r="I45" s="190"/>
      <c r="J45" s="191">
        <f>D45+F45+G45+H45</f>
        <v>0</v>
      </c>
      <c r="K45" s="190"/>
      <c r="L45" s="191">
        <f>A45*J45</f>
        <v>0</v>
      </c>
    </row>
    <row r="46" spans="1:12" x14ac:dyDescent="0.2">
      <c r="A46" s="210">
        <v>1.5</v>
      </c>
      <c r="B46" s="187">
        <v>0</v>
      </c>
      <c r="C46" s="187">
        <v>0</v>
      </c>
      <c r="D46" s="187">
        <v>0</v>
      </c>
      <c r="E46" s="188"/>
      <c r="F46" s="187">
        <v>0</v>
      </c>
      <c r="G46" s="187">
        <v>0</v>
      </c>
      <c r="H46" s="189">
        <v>0</v>
      </c>
      <c r="I46" s="190"/>
      <c r="J46" s="191">
        <f>D46+F46+G46+H46</f>
        <v>0</v>
      </c>
      <c r="K46" s="190"/>
      <c r="L46" s="191">
        <f>A46*J46</f>
        <v>0</v>
      </c>
    </row>
    <row r="47" spans="1:12" x14ac:dyDescent="0.2">
      <c r="A47" s="193" t="s">
        <v>22</v>
      </c>
      <c r="B47" s="191">
        <f>SUM(B43:B46)</f>
        <v>0</v>
      </c>
      <c r="C47" s="191">
        <f>SUM(C43:C46)</f>
        <v>0</v>
      </c>
      <c r="D47" s="191">
        <f>SUM(D43:D46)</f>
        <v>0</v>
      </c>
      <c r="E47" s="194"/>
      <c r="F47" s="191">
        <f>SUM(F42:F46)</f>
        <v>0</v>
      </c>
      <c r="G47" s="191">
        <f>SUM(G42:G46)</f>
        <v>0</v>
      </c>
      <c r="H47" s="191">
        <f>SUM(H42:H46)</f>
        <v>0</v>
      </c>
      <c r="I47" s="195"/>
      <c r="J47" s="191">
        <f>SUM(J42:J46)</f>
        <v>0</v>
      </c>
      <c r="K47" s="195"/>
      <c r="L47" s="191">
        <f>SUM(L42:L46)</f>
        <v>0</v>
      </c>
    </row>
    <row r="48" spans="1:12" s="203" customFormat="1" x14ac:dyDescent="0.2">
      <c r="A48" s="198"/>
      <c r="B48" s="199"/>
      <c r="C48" s="199"/>
      <c r="D48" s="199"/>
      <c r="E48" s="200"/>
      <c r="F48" s="201"/>
      <c r="G48" s="201"/>
      <c r="H48" s="199"/>
      <c r="I48" s="202"/>
      <c r="J48" s="199"/>
      <c r="K48" s="202"/>
      <c r="L48" s="199"/>
    </row>
    <row r="49" spans="1:12" s="203" customFormat="1" x14ac:dyDescent="0.2">
      <c r="A49" s="167" t="s">
        <v>22</v>
      </c>
      <c r="B49" s="199"/>
      <c r="C49" s="191">
        <f>C47+C39+C31+C23+C15</f>
        <v>0</v>
      </c>
      <c r="D49" s="191">
        <f>D47+D39+D31+D23+D15</f>
        <v>0</v>
      </c>
      <c r="E49" s="200"/>
      <c r="F49" s="201"/>
      <c r="G49" s="201"/>
      <c r="H49" s="199"/>
      <c r="I49" s="202"/>
      <c r="J49" s="199"/>
      <c r="K49" s="202"/>
      <c r="L49" s="191">
        <f>L47+L39+L31+L23+L15</f>
        <v>0</v>
      </c>
    </row>
    <row r="50" spans="1:12" s="203" customFormat="1" x14ac:dyDescent="0.2">
      <c r="A50" s="167"/>
      <c r="B50" s="199"/>
      <c r="C50" s="223"/>
      <c r="D50" s="223"/>
      <c r="E50" s="200"/>
      <c r="F50" s="201"/>
      <c r="G50" s="201"/>
      <c r="H50" s="199"/>
      <c r="I50" s="202"/>
      <c r="J50" s="199"/>
      <c r="K50" s="202"/>
      <c r="L50" s="223"/>
    </row>
    <row r="51" spans="1:12" s="203" customFormat="1" x14ac:dyDescent="0.2">
      <c r="A51" s="175" t="s">
        <v>28</v>
      </c>
      <c r="B51" s="199"/>
      <c r="C51" s="199"/>
      <c r="D51" s="199"/>
      <c r="E51" s="200"/>
      <c r="F51" s="201"/>
      <c r="G51" s="201"/>
      <c r="H51" s="199"/>
      <c r="I51" s="202"/>
      <c r="J51" s="199"/>
      <c r="K51" s="202"/>
      <c r="L51" s="199"/>
    </row>
  </sheetData>
  <sheetProtection password="EB26" sheet="1" objects="1" scenarios="1"/>
  <mergeCells count="4">
    <mergeCell ref="A2:C2"/>
    <mergeCell ref="A3:L3"/>
    <mergeCell ref="B6:D6"/>
    <mergeCell ref="F6:H6"/>
  </mergeCells>
  <conditionalFormatting sqref="C11:D14 F10:H14 B19:D22 F18:H22 C27:D30 F26:H30 B35:D38 F34:H38 B43:D46 F42:H46">
    <cfRule type="containsBlanks" dxfId="163" priority="1">
      <formula>LEN(TRIM(B10))=0</formula>
    </cfRule>
  </conditionalFormatting>
  <hyperlinks>
    <hyperlink ref="A2" location="Schedule_Listing" display="Return to Shedule Listing"/>
    <hyperlink ref="A2:C2" location="'Schedule Listing'!C31" display="Return to Schedule Listing"/>
  </hyperlinks>
  <printOptions horizontalCentered="1"/>
  <pageMargins left="0.7" right="0.7" top="0.75" bottom="0.75" header="0.3" footer="0.3"/>
  <pageSetup scale="6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1"/>
  <sheetViews>
    <sheetView showGridLines="0" zoomScale="106" zoomScaleNormal="106" zoomScalePageLayoutView="106" workbookViewId="0">
      <selection activeCell="D2" sqref="D2"/>
    </sheetView>
  </sheetViews>
  <sheetFormatPr defaultColWidth="9.125" defaultRowHeight="12.75" x14ac:dyDescent="0.2"/>
  <cols>
    <col min="1" max="1" width="9.125" style="169"/>
    <col min="2" max="2" width="16.375" style="169" customWidth="1"/>
    <col min="3" max="3" width="15.375" style="169" customWidth="1"/>
    <col min="4" max="4" width="14.375" style="169" customWidth="1"/>
    <col min="5" max="5" width="1.625" style="169" customWidth="1"/>
    <col min="6" max="8" width="14.75" style="169" customWidth="1"/>
    <col min="9" max="9" width="1.625" style="169" customWidth="1"/>
    <col min="10" max="10" width="14.75" style="169" customWidth="1"/>
    <col min="11" max="11" width="1.625" style="169" customWidth="1"/>
    <col min="12" max="12" width="14.75" style="169" customWidth="1"/>
    <col min="13" max="14" width="9.125" style="169"/>
    <col min="15" max="15" width="6.375" style="169" customWidth="1"/>
    <col min="16" max="16384" width="9.125" style="169"/>
  </cols>
  <sheetData>
    <row r="1" spans="1:12" x14ac:dyDescent="0.2">
      <c r="A1" s="168" t="s">
        <v>0</v>
      </c>
      <c r="B1" s="168"/>
      <c r="C1" s="168"/>
      <c r="D1" s="164"/>
      <c r="E1" s="172"/>
      <c r="F1" s="164"/>
      <c r="G1" s="164"/>
      <c r="L1" s="170">
        <v>5</v>
      </c>
    </row>
    <row r="2" spans="1:12" x14ac:dyDescent="0.2">
      <c r="A2" s="1049" t="s">
        <v>1</v>
      </c>
      <c r="B2" s="1050"/>
      <c r="C2" s="1051"/>
      <c r="D2" s="171"/>
      <c r="E2" s="164"/>
      <c r="F2" s="164"/>
      <c r="G2" s="164"/>
    </row>
    <row r="3" spans="1:12" ht="15.95" customHeight="1" x14ac:dyDescent="0.2">
      <c r="A3" s="1055" t="s">
        <v>104</v>
      </c>
      <c r="B3" s="1056"/>
      <c r="C3" s="1056"/>
      <c r="D3" s="1056"/>
      <c r="E3" s="1056"/>
      <c r="F3" s="1056"/>
      <c r="G3" s="1056"/>
      <c r="H3" s="1056"/>
      <c r="I3" s="1056"/>
      <c r="J3" s="1056"/>
      <c r="K3" s="1056"/>
      <c r="L3" s="1056"/>
    </row>
    <row r="4" spans="1:12" x14ac:dyDescent="0.2">
      <c r="A4" s="173" t="s">
        <v>548</v>
      </c>
      <c r="B4" s="220"/>
      <c r="C4" s="220"/>
      <c r="D4" s="220"/>
      <c r="E4" s="220"/>
      <c r="F4" s="220"/>
      <c r="G4" s="220"/>
      <c r="H4" s="220"/>
      <c r="I4" s="220"/>
      <c r="J4" s="220"/>
      <c r="K4" s="220"/>
      <c r="L4" s="220"/>
    </row>
    <row r="5" spans="1:12" x14ac:dyDescent="0.2">
      <c r="B5" s="168"/>
      <c r="C5" s="168"/>
      <c r="D5" s="164"/>
      <c r="E5" s="164"/>
      <c r="F5" s="164"/>
      <c r="G5" s="164"/>
    </row>
    <row r="6" spans="1:12" x14ac:dyDescent="0.2">
      <c r="A6" s="168"/>
      <c r="B6" s="1052" t="s">
        <v>2</v>
      </c>
      <c r="C6" s="1053"/>
      <c r="D6" s="1054"/>
      <c r="E6" s="174"/>
      <c r="F6" s="1052" t="s">
        <v>3</v>
      </c>
      <c r="G6" s="1053"/>
      <c r="H6" s="1054"/>
      <c r="I6" s="175"/>
      <c r="J6" s="176" t="s">
        <v>4</v>
      </c>
      <c r="K6" s="175"/>
      <c r="L6" s="175"/>
    </row>
    <row r="7" spans="1:12" ht="61.5" customHeight="1" x14ac:dyDescent="0.2">
      <c r="A7" s="177" t="s">
        <v>5</v>
      </c>
      <c r="B7" s="178" t="s">
        <v>6</v>
      </c>
      <c r="C7" s="178" t="s">
        <v>7</v>
      </c>
      <c r="D7" s="178" t="s">
        <v>8</v>
      </c>
      <c r="E7" s="179"/>
      <c r="F7" s="178" t="s">
        <v>9</v>
      </c>
      <c r="G7" s="178" t="s">
        <v>10</v>
      </c>
      <c r="H7" s="180" t="s">
        <v>11</v>
      </c>
      <c r="I7" s="181"/>
      <c r="J7" s="177" t="s">
        <v>12</v>
      </c>
      <c r="K7" s="181"/>
      <c r="L7" s="177" t="s">
        <v>13</v>
      </c>
    </row>
    <row r="8" spans="1:12" x14ac:dyDescent="0.2">
      <c r="A8" s="182" t="s">
        <v>14</v>
      </c>
      <c r="B8" s="182"/>
      <c r="C8" s="182"/>
      <c r="D8" s="182" t="s">
        <v>15</v>
      </c>
      <c r="E8" s="182"/>
      <c r="F8" s="182" t="s">
        <v>16</v>
      </c>
      <c r="G8" s="182" t="s">
        <v>17</v>
      </c>
      <c r="H8" s="182" t="s">
        <v>18</v>
      </c>
      <c r="I8" s="183"/>
      <c r="J8" s="182" t="s">
        <v>19</v>
      </c>
      <c r="K8" s="183"/>
      <c r="L8" s="182" t="s">
        <v>20</v>
      </c>
    </row>
    <row r="9" spans="1:12" x14ac:dyDescent="0.2">
      <c r="A9" s="218" t="s">
        <v>21</v>
      </c>
      <c r="B9" s="218"/>
      <c r="D9" s="185"/>
      <c r="E9" s="185"/>
      <c r="F9" s="186" t="s">
        <v>10964</v>
      </c>
      <c r="G9" s="186" t="s">
        <v>10964</v>
      </c>
      <c r="H9" s="181"/>
      <c r="I9" s="181"/>
      <c r="J9" s="181"/>
      <c r="K9" s="181"/>
      <c r="L9" s="181"/>
    </row>
    <row r="10" spans="1:12" x14ac:dyDescent="0.2">
      <c r="A10" s="210">
        <v>0</v>
      </c>
      <c r="B10" s="224"/>
      <c r="C10" s="224"/>
      <c r="D10" s="224"/>
      <c r="E10" s="188"/>
      <c r="F10" s="187">
        <v>0</v>
      </c>
      <c r="G10" s="187">
        <v>0</v>
      </c>
      <c r="H10" s="189">
        <v>0</v>
      </c>
      <c r="I10" s="190"/>
      <c r="J10" s="191">
        <f>D10+F10+G10+H10</f>
        <v>0</v>
      </c>
      <c r="K10" s="190"/>
      <c r="L10" s="191">
        <f>A10*J10</f>
        <v>0</v>
      </c>
    </row>
    <row r="11" spans="1:12" x14ac:dyDescent="0.2">
      <c r="A11" s="210">
        <v>0.2</v>
      </c>
      <c r="B11" s="224"/>
      <c r="C11" s="187">
        <v>0</v>
      </c>
      <c r="D11" s="187">
        <v>0</v>
      </c>
      <c r="E11" s="188"/>
      <c r="F11" s="187">
        <v>0</v>
      </c>
      <c r="G11" s="187">
        <v>0</v>
      </c>
      <c r="H11" s="189">
        <v>0</v>
      </c>
      <c r="I11" s="190"/>
      <c r="J11" s="191">
        <f>D11+F11+G11+H11</f>
        <v>0</v>
      </c>
      <c r="K11" s="190"/>
      <c r="L11" s="191">
        <f>A11*J11</f>
        <v>0</v>
      </c>
    </row>
    <row r="12" spans="1:12" x14ac:dyDescent="0.2">
      <c r="A12" s="210">
        <v>0.5</v>
      </c>
      <c r="B12" s="224"/>
      <c r="C12" s="187">
        <v>0</v>
      </c>
      <c r="D12" s="187">
        <v>0</v>
      </c>
      <c r="E12" s="188"/>
      <c r="F12" s="187">
        <v>0</v>
      </c>
      <c r="G12" s="187">
        <v>0</v>
      </c>
      <c r="H12" s="189">
        <v>0</v>
      </c>
      <c r="I12" s="190"/>
      <c r="J12" s="191">
        <f>D12+F12+G12+H12</f>
        <v>0</v>
      </c>
      <c r="K12" s="190"/>
      <c r="L12" s="191">
        <f>A12*J12</f>
        <v>0</v>
      </c>
    </row>
    <row r="13" spans="1:12" x14ac:dyDescent="0.2">
      <c r="A13" s="210">
        <v>1</v>
      </c>
      <c r="B13" s="224"/>
      <c r="C13" s="187">
        <v>0</v>
      </c>
      <c r="D13" s="187">
        <v>0</v>
      </c>
      <c r="E13" s="188"/>
      <c r="F13" s="187">
        <v>0</v>
      </c>
      <c r="G13" s="187">
        <v>0</v>
      </c>
      <c r="H13" s="189">
        <v>0</v>
      </c>
      <c r="I13" s="190"/>
      <c r="J13" s="191">
        <f>D13+F13+G13+H13</f>
        <v>0</v>
      </c>
      <c r="K13" s="190"/>
      <c r="L13" s="191">
        <f>A13*J13</f>
        <v>0</v>
      </c>
    </row>
    <row r="14" spans="1:12" x14ac:dyDescent="0.2">
      <c r="A14" s="210">
        <v>1.5</v>
      </c>
      <c r="B14" s="224"/>
      <c r="C14" s="187">
        <v>0</v>
      </c>
      <c r="D14" s="187">
        <v>0</v>
      </c>
      <c r="E14" s="188"/>
      <c r="F14" s="187">
        <v>0</v>
      </c>
      <c r="G14" s="187">
        <v>0</v>
      </c>
      <c r="H14" s="189">
        <v>0</v>
      </c>
      <c r="I14" s="190"/>
      <c r="J14" s="191">
        <f>D14+F14+G14+H14</f>
        <v>0</v>
      </c>
      <c r="K14" s="190"/>
      <c r="L14" s="191">
        <f>A14*J14</f>
        <v>0</v>
      </c>
    </row>
    <row r="15" spans="1:12" x14ac:dyDescent="0.2">
      <c r="A15" s="193" t="s">
        <v>22</v>
      </c>
      <c r="B15" s="225"/>
      <c r="C15" s="191">
        <f>SUM(C11:C14)</f>
        <v>0</v>
      </c>
      <c r="D15" s="191">
        <f>SUM(D11:D14)</f>
        <v>0</v>
      </c>
      <c r="E15" s="194"/>
      <c r="F15" s="191">
        <f>SUM(F10:F14)</f>
        <v>0</v>
      </c>
      <c r="G15" s="191">
        <f>SUM(G10:G14)</f>
        <v>0</v>
      </c>
      <c r="H15" s="191">
        <f>SUM(H10:H14)</f>
        <v>0</v>
      </c>
      <c r="I15" s="195"/>
      <c r="J15" s="191">
        <f>SUM(J10:J14)</f>
        <v>0</v>
      </c>
      <c r="K15" s="195"/>
      <c r="L15" s="191">
        <f>SUM(L10:L14)</f>
        <v>0</v>
      </c>
    </row>
    <row r="16" spans="1:12" x14ac:dyDescent="0.2">
      <c r="A16" s="196"/>
      <c r="B16" s="196"/>
      <c r="E16" s="197"/>
      <c r="F16" s="197"/>
      <c r="J16" s="175"/>
      <c r="L16" s="197"/>
    </row>
    <row r="17" spans="1:12" x14ac:dyDescent="0.2">
      <c r="A17" s="166" t="s">
        <v>23</v>
      </c>
      <c r="B17" s="166"/>
      <c r="E17" s="197"/>
      <c r="F17" s="186" t="s">
        <v>10964</v>
      </c>
      <c r="G17" s="186" t="s">
        <v>10964</v>
      </c>
      <c r="J17" s="175"/>
      <c r="L17" s="197"/>
    </row>
    <row r="18" spans="1:12" x14ac:dyDescent="0.2">
      <c r="A18" s="210">
        <v>0</v>
      </c>
      <c r="B18" s="224"/>
      <c r="C18" s="224"/>
      <c r="D18" s="224"/>
      <c r="E18" s="188"/>
      <c r="F18" s="187">
        <v>0</v>
      </c>
      <c r="G18" s="187">
        <v>0</v>
      </c>
      <c r="H18" s="189">
        <v>0</v>
      </c>
      <c r="I18" s="190"/>
      <c r="J18" s="191">
        <f>D18+F18+G18+H18</f>
        <v>0</v>
      </c>
      <c r="K18" s="190"/>
      <c r="L18" s="191">
        <f>A18*J18</f>
        <v>0</v>
      </c>
    </row>
    <row r="19" spans="1:12" x14ac:dyDescent="0.2">
      <c r="A19" s="210">
        <v>0.2</v>
      </c>
      <c r="B19" s="187">
        <v>0</v>
      </c>
      <c r="C19" s="187">
        <v>0</v>
      </c>
      <c r="D19" s="187">
        <v>0</v>
      </c>
      <c r="E19" s="188"/>
      <c r="F19" s="187">
        <v>0</v>
      </c>
      <c r="G19" s="187">
        <v>0</v>
      </c>
      <c r="H19" s="189">
        <v>0</v>
      </c>
      <c r="I19" s="190"/>
      <c r="J19" s="191">
        <f>D19+F19+G19+H19</f>
        <v>0</v>
      </c>
      <c r="K19" s="190"/>
      <c r="L19" s="191">
        <f>A19*J19</f>
        <v>0</v>
      </c>
    </row>
    <row r="20" spans="1:12" x14ac:dyDescent="0.2">
      <c r="A20" s="210">
        <v>0.5</v>
      </c>
      <c r="B20" s="187">
        <v>0</v>
      </c>
      <c r="C20" s="187">
        <v>0</v>
      </c>
      <c r="D20" s="187">
        <v>0</v>
      </c>
      <c r="E20" s="188"/>
      <c r="F20" s="187">
        <v>0</v>
      </c>
      <c r="G20" s="187">
        <v>0</v>
      </c>
      <c r="H20" s="189">
        <v>0</v>
      </c>
      <c r="I20" s="190"/>
      <c r="J20" s="191">
        <f>D20+F20+G20+H20</f>
        <v>0</v>
      </c>
      <c r="K20" s="190"/>
      <c r="L20" s="191">
        <f>A20*J20</f>
        <v>0</v>
      </c>
    </row>
    <row r="21" spans="1:12" x14ac:dyDescent="0.2">
      <c r="A21" s="210">
        <v>1</v>
      </c>
      <c r="B21" s="187">
        <v>0</v>
      </c>
      <c r="C21" s="187">
        <v>0</v>
      </c>
      <c r="D21" s="187">
        <v>0</v>
      </c>
      <c r="E21" s="188"/>
      <c r="F21" s="187">
        <v>0</v>
      </c>
      <c r="G21" s="187">
        <v>0</v>
      </c>
      <c r="H21" s="189">
        <v>0</v>
      </c>
      <c r="I21" s="190"/>
      <c r="J21" s="191">
        <f>D21+F21+G21+H21</f>
        <v>0</v>
      </c>
      <c r="K21" s="190"/>
      <c r="L21" s="191">
        <f>A21*J21</f>
        <v>0</v>
      </c>
    </row>
    <row r="22" spans="1:12" x14ac:dyDescent="0.2">
      <c r="A22" s="210">
        <v>1.5</v>
      </c>
      <c r="B22" s="187">
        <v>0</v>
      </c>
      <c r="C22" s="187">
        <v>0</v>
      </c>
      <c r="D22" s="187">
        <v>0</v>
      </c>
      <c r="E22" s="188"/>
      <c r="F22" s="187">
        <v>0</v>
      </c>
      <c r="G22" s="187">
        <v>0</v>
      </c>
      <c r="H22" s="189">
        <v>0</v>
      </c>
      <c r="I22" s="190"/>
      <c r="J22" s="191">
        <f>D22+F22+G22+H22</f>
        <v>0</v>
      </c>
      <c r="K22" s="190"/>
      <c r="L22" s="191">
        <f>A22*J22</f>
        <v>0</v>
      </c>
    </row>
    <row r="23" spans="1:12" x14ac:dyDescent="0.2">
      <c r="A23" s="193" t="s">
        <v>22</v>
      </c>
      <c r="B23" s="191">
        <f>SUM(B19:B22)</f>
        <v>0</v>
      </c>
      <c r="C23" s="191">
        <f>SUM(C19:C22)</f>
        <v>0</v>
      </c>
      <c r="D23" s="191">
        <f>SUM(D19:D22)</f>
        <v>0</v>
      </c>
      <c r="E23" s="194"/>
      <c r="F23" s="191">
        <f>SUM(F18:F22)</f>
        <v>0</v>
      </c>
      <c r="G23" s="191">
        <f>SUM(G18:G22)</f>
        <v>0</v>
      </c>
      <c r="H23" s="191">
        <f>SUM(H18:H22)</f>
        <v>0</v>
      </c>
      <c r="I23" s="195"/>
      <c r="J23" s="191">
        <f>SUM(J18:J22)</f>
        <v>0</v>
      </c>
      <c r="K23" s="195"/>
      <c r="L23" s="191">
        <f>SUM(L18:L22)</f>
        <v>0</v>
      </c>
    </row>
    <row r="25" spans="1:12" x14ac:dyDescent="0.2">
      <c r="A25" s="164" t="s">
        <v>26</v>
      </c>
      <c r="B25" s="164"/>
      <c r="F25" s="186" t="s">
        <v>10964</v>
      </c>
      <c r="G25" s="186" t="s">
        <v>10964</v>
      </c>
      <c r="I25" s="203"/>
      <c r="J25" s="203"/>
    </row>
    <row r="26" spans="1:12" x14ac:dyDescent="0.2">
      <c r="A26" s="210">
        <v>0</v>
      </c>
      <c r="B26" s="224"/>
      <c r="C26" s="224"/>
      <c r="D26" s="224"/>
      <c r="E26" s="188"/>
      <c r="F26" s="187">
        <v>0</v>
      </c>
      <c r="G26" s="187">
        <v>0</v>
      </c>
      <c r="H26" s="189">
        <v>0</v>
      </c>
      <c r="I26" s="190"/>
      <c r="J26" s="191">
        <f>D26+F26+G26+H26</f>
        <v>0</v>
      </c>
      <c r="K26" s="190"/>
      <c r="L26" s="191">
        <f>A26*J26</f>
        <v>0</v>
      </c>
    </row>
    <row r="27" spans="1:12" x14ac:dyDescent="0.2">
      <c r="A27" s="210">
        <v>0.2</v>
      </c>
      <c r="B27" s="224"/>
      <c r="C27" s="187">
        <v>0</v>
      </c>
      <c r="D27" s="187">
        <v>0</v>
      </c>
      <c r="E27" s="188"/>
      <c r="F27" s="187">
        <v>0</v>
      </c>
      <c r="G27" s="187">
        <v>0</v>
      </c>
      <c r="H27" s="189">
        <v>0</v>
      </c>
      <c r="I27" s="190"/>
      <c r="J27" s="191">
        <f>D27+F27+G27+H27</f>
        <v>0</v>
      </c>
      <c r="K27" s="190"/>
      <c r="L27" s="191">
        <f>A27*J27</f>
        <v>0</v>
      </c>
    </row>
    <row r="28" spans="1:12" x14ac:dyDescent="0.2">
      <c r="A28" s="210">
        <v>0.5</v>
      </c>
      <c r="B28" s="224"/>
      <c r="C28" s="187">
        <v>0</v>
      </c>
      <c r="D28" s="187">
        <v>0</v>
      </c>
      <c r="E28" s="188"/>
      <c r="F28" s="187">
        <v>0</v>
      </c>
      <c r="G28" s="187">
        <v>0</v>
      </c>
      <c r="H28" s="189">
        <v>0</v>
      </c>
      <c r="I28" s="190"/>
      <c r="J28" s="191">
        <f>D28+F28+G28+H28</f>
        <v>0</v>
      </c>
      <c r="K28" s="190"/>
      <c r="L28" s="191">
        <f>A28*J28</f>
        <v>0</v>
      </c>
    </row>
    <row r="29" spans="1:12" x14ac:dyDescent="0.2">
      <c r="A29" s="210">
        <v>1</v>
      </c>
      <c r="B29" s="224"/>
      <c r="C29" s="187">
        <v>0</v>
      </c>
      <c r="D29" s="187">
        <v>0</v>
      </c>
      <c r="E29" s="188"/>
      <c r="F29" s="187">
        <v>0</v>
      </c>
      <c r="G29" s="187">
        <v>0</v>
      </c>
      <c r="H29" s="189">
        <v>0</v>
      </c>
      <c r="I29" s="190"/>
      <c r="J29" s="191">
        <f>D29+F29+G29+H29</f>
        <v>0</v>
      </c>
      <c r="K29" s="190"/>
      <c r="L29" s="191">
        <f>A29*J29</f>
        <v>0</v>
      </c>
    </row>
    <row r="30" spans="1:12" x14ac:dyDescent="0.2">
      <c r="A30" s="210">
        <v>1.5</v>
      </c>
      <c r="B30" s="224"/>
      <c r="C30" s="187">
        <v>0</v>
      </c>
      <c r="D30" s="187">
        <v>0</v>
      </c>
      <c r="E30" s="188"/>
      <c r="F30" s="187">
        <v>0</v>
      </c>
      <c r="G30" s="187">
        <v>0</v>
      </c>
      <c r="H30" s="189">
        <v>0</v>
      </c>
      <c r="I30" s="190"/>
      <c r="J30" s="191">
        <f>D30+F30+G30+H30</f>
        <v>0</v>
      </c>
      <c r="K30" s="190"/>
      <c r="L30" s="191">
        <f>A30*J30</f>
        <v>0</v>
      </c>
    </row>
    <row r="31" spans="1:12" x14ac:dyDescent="0.2">
      <c r="A31" s="193" t="s">
        <v>22</v>
      </c>
      <c r="B31" s="225"/>
      <c r="C31" s="191">
        <f>SUM(C27:C30)</f>
        <v>0</v>
      </c>
      <c r="D31" s="191">
        <f>SUM(D27:D30)</f>
        <v>0</v>
      </c>
      <c r="E31" s="194"/>
      <c r="F31" s="191">
        <f>SUM(F26:F30)</f>
        <v>0</v>
      </c>
      <c r="G31" s="191">
        <f>SUM(G26:G30)</f>
        <v>0</v>
      </c>
      <c r="H31" s="191">
        <f>SUM(H26:H30)</f>
        <v>0</v>
      </c>
      <c r="I31" s="195"/>
      <c r="J31" s="191">
        <f>SUM(J26:J30)</f>
        <v>0</v>
      </c>
      <c r="K31" s="195"/>
      <c r="L31" s="191">
        <f>SUM(L26:L30)</f>
        <v>0</v>
      </c>
    </row>
    <row r="33" spans="1:12" x14ac:dyDescent="0.2">
      <c r="A33" s="219" t="s">
        <v>575</v>
      </c>
      <c r="B33" s="219"/>
      <c r="F33" s="186" t="s">
        <v>10964</v>
      </c>
      <c r="G33" s="186" t="s">
        <v>10964</v>
      </c>
    </row>
    <row r="34" spans="1:12" x14ac:dyDescent="0.2">
      <c r="A34" s="210">
        <v>0</v>
      </c>
      <c r="B34" s="224"/>
      <c r="C34" s="224"/>
      <c r="D34" s="224"/>
      <c r="E34" s="188"/>
      <c r="F34" s="187">
        <v>0</v>
      </c>
      <c r="G34" s="187">
        <v>0</v>
      </c>
      <c r="H34" s="189">
        <v>0</v>
      </c>
      <c r="I34" s="190"/>
      <c r="J34" s="191">
        <f>D34+F34+G34+H34</f>
        <v>0</v>
      </c>
      <c r="K34" s="190"/>
      <c r="L34" s="191">
        <f>A34*J34</f>
        <v>0</v>
      </c>
    </row>
    <row r="35" spans="1:12" x14ac:dyDescent="0.2">
      <c r="A35" s="210">
        <v>0.2</v>
      </c>
      <c r="B35" s="187">
        <v>0</v>
      </c>
      <c r="C35" s="187">
        <v>0</v>
      </c>
      <c r="D35" s="187">
        <v>0</v>
      </c>
      <c r="E35" s="188"/>
      <c r="F35" s="187">
        <v>0</v>
      </c>
      <c r="G35" s="187">
        <v>0</v>
      </c>
      <c r="H35" s="189">
        <v>0</v>
      </c>
      <c r="I35" s="190"/>
      <c r="J35" s="191">
        <f>D35+F35+G35+H35</f>
        <v>0</v>
      </c>
      <c r="K35" s="190"/>
      <c r="L35" s="191">
        <f>A35*J35</f>
        <v>0</v>
      </c>
    </row>
    <row r="36" spans="1:12" x14ac:dyDescent="0.2">
      <c r="A36" s="210">
        <v>0.5</v>
      </c>
      <c r="B36" s="187">
        <v>0</v>
      </c>
      <c r="C36" s="187">
        <v>0</v>
      </c>
      <c r="D36" s="187">
        <v>0</v>
      </c>
      <c r="E36" s="188"/>
      <c r="F36" s="187">
        <v>0</v>
      </c>
      <c r="G36" s="187">
        <v>0</v>
      </c>
      <c r="H36" s="189">
        <v>0</v>
      </c>
      <c r="I36" s="190"/>
      <c r="J36" s="191">
        <f>D36+F36+G36+H36</f>
        <v>0</v>
      </c>
      <c r="K36" s="190"/>
      <c r="L36" s="191">
        <f>A36*J36</f>
        <v>0</v>
      </c>
    </row>
    <row r="37" spans="1:12" x14ac:dyDescent="0.2">
      <c r="A37" s="210">
        <v>1</v>
      </c>
      <c r="B37" s="187">
        <v>0</v>
      </c>
      <c r="C37" s="187">
        <v>0</v>
      </c>
      <c r="D37" s="187">
        <v>0</v>
      </c>
      <c r="E37" s="188"/>
      <c r="F37" s="187">
        <v>0</v>
      </c>
      <c r="G37" s="187">
        <v>0</v>
      </c>
      <c r="H37" s="189">
        <v>0</v>
      </c>
      <c r="I37" s="190"/>
      <c r="J37" s="191">
        <f>D37+F37+G37+H37</f>
        <v>0</v>
      </c>
      <c r="K37" s="190"/>
      <c r="L37" s="191">
        <f>A37*J37</f>
        <v>0</v>
      </c>
    </row>
    <row r="38" spans="1:12" x14ac:dyDescent="0.2">
      <c r="A38" s="210">
        <v>1.5</v>
      </c>
      <c r="B38" s="187">
        <v>0</v>
      </c>
      <c r="C38" s="187">
        <v>0</v>
      </c>
      <c r="D38" s="187">
        <v>0</v>
      </c>
      <c r="E38" s="188"/>
      <c r="F38" s="187">
        <v>0</v>
      </c>
      <c r="G38" s="187">
        <v>0</v>
      </c>
      <c r="H38" s="189">
        <v>0</v>
      </c>
      <c r="I38" s="190"/>
      <c r="J38" s="191">
        <f>D38+F38+G38+H38</f>
        <v>0</v>
      </c>
      <c r="K38" s="190"/>
      <c r="L38" s="191">
        <f>A38*J38</f>
        <v>0</v>
      </c>
    </row>
    <row r="39" spans="1:12" x14ac:dyDescent="0.2">
      <c r="A39" s="193" t="s">
        <v>22</v>
      </c>
      <c r="B39" s="191">
        <f>SUM(B35:B38)</f>
        <v>0</v>
      </c>
      <c r="C39" s="191">
        <f>SUM(C35:C38)</f>
        <v>0</v>
      </c>
      <c r="D39" s="191">
        <f>SUM(D35:D38)</f>
        <v>0</v>
      </c>
      <c r="E39" s="194"/>
      <c r="F39" s="191">
        <f>SUM(F34:F38)</f>
        <v>0</v>
      </c>
      <c r="G39" s="191">
        <f>SUM(G34:G38)</f>
        <v>0</v>
      </c>
      <c r="H39" s="191">
        <f>SUM(H34:H38)</f>
        <v>0</v>
      </c>
      <c r="I39" s="195"/>
      <c r="J39" s="191">
        <f>SUM(J34:J38)</f>
        <v>0</v>
      </c>
      <c r="K39" s="195"/>
      <c r="L39" s="191">
        <f>SUM(L34:L38)</f>
        <v>0</v>
      </c>
    </row>
    <row r="41" spans="1:12" x14ac:dyDescent="0.2">
      <c r="A41" s="164" t="s">
        <v>24</v>
      </c>
      <c r="B41" s="164"/>
      <c r="F41" s="186" t="s">
        <v>10964</v>
      </c>
      <c r="G41" s="186" t="s">
        <v>10964</v>
      </c>
    </row>
    <row r="42" spans="1:12" x14ac:dyDescent="0.2">
      <c r="A42" s="210">
        <v>0</v>
      </c>
      <c r="B42" s="224"/>
      <c r="C42" s="224"/>
      <c r="D42" s="224"/>
      <c r="E42" s="188"/>
      <c r="F42" s="187">
        <v>0</v>
      </c>
      <c r="G42" s="187">
        <v>0</v>
      </c>
      <c r="H42" s="189">
        <v>0</v>
      </c>
      <c r="I42" s="190"/>
      <c r="J42" s="191">
        <f>D42+F42+G42+H42</f>
        <v>0</v>
      </c>
      <c r="K42" s="190"/>
      <c r="L42" s="191">
        <f>A42*J42</f>
        <v>0</v>
      </c>
    </row>
    <row r="43" spans="1:12" x14ac:dyDescent="0.2">
      <c r="A43" s="210">
        <v>0.2</v>
      </c>
      <c r="B43" s="187">
        <v>0</v>
      </c>
      <c r="C43" s="187">
        <v>0</v>
      </c>
      <c r="D43" s="187">
        <v>0</v>
      </c>
      <c r="E43" s="188"/>
      <c r="F43" s="187">
        <v>0</v>
      </c>
      <c r="G43" s="187">
        <v>0</v>
      </c>
      <c r="H43" s="189">
        <v>0</v>
      </c>
      <c r="I43" s="190"/>
      <c r="J43" s="191">
        <f>D43+F43+G43+H43</f>
        <v>0</v>
      </c>
      <c r="K43" s="190"/>
      <c r="L43" s="191">
        <f>A43*J43</f>
        <v>0</v>
      </c>
    </row>
    <row r="44" spans="1:12" x14ac:dyDescent="0.2">
      <c r="A44" s="210">
        <v>0.5</v>
      </c>
      <c r="B44" s="187">
        <v>0</v>
      </c>
      <c r="C44" s="187">
        <v>0</v>
      </c>
      <c r="D44" s="187">
        <v>0</v>
      </c>
      <c r="E44" s="188"/>
      <c r="F44" s="187">
        <v>0</v>
      </c>
      <c r="G44" s="187">
        <v>0</v>
      </c>
      <c r="H44" s="189">
        <v>0</v>
      </c>
      <c r="I44" s="190"/>
      <c r="J44" s="191">
        <f>D44+F44+G44+H44</f>
        <v>0</v>
      </c>
      <c r="K44" s="190"/>
      <c r="L44" s="191">
        <f>A44*J44</f>
        <v>0</v>
      </c>
    </row>
    <row r="45" spans="1:12" x14ac:dyDescent="0.2">
      <c r="A45" s="210">
        <v>1</v>
      </c>
      <c r="B45" s="187">
        <v>0</v>
      </c>
      <c r="C45" s="187">
        <v>0</v>
      </c>
      <c r="D45" s="187">
        <v>0</v>
      </c>
      <c r="E45" s="188"/>
      <c r="F45" s="187">
        <v>0</v>
      </c>
      <c r="G45" s="187">
        <v>0</v>
      </c>
      <c r="H45" s="189">
        <v>0</v>
      </c>
      <c r="I45" s="190"/>
      <c r="J45" s="191">
        <f>D45+F45+G45+H45</f>
        <v>0</v>
      </c>
      <c r="K45" s="190"/>
      <c r="L45" s="191">
        <f>A45*J45</f>
        <v>0</v>
      </c>
    </row>
    <row r="46" spans="1:12" x14ac:dyDescent="0.2">
      <c r="A46" s="210">
        <v>1.5</v>
      </c>
      <c r="B46" s="187">
        <v>0</v>
      </c>
      <c r="C46" s="187">
        <v>0</v>
      </c>
      <c r="D46" s="187">
        <v>0</v>
      </c>
      <c r="E46" s="188"/>
      <c r="F46" s="187">
        <v>0</v>
      </c>
      <c r="G46" s="187">
        <v>0</v>
      </c>
      <c r="H46" s="189">
        <v>0</v>
      </c>
      <c r="I46" s="190"/>
      <c r="J46" s="191">
        <f>D46+F46+G46+H46</f>
        <v>0</v>
      </c>
      <c r="K46" s="190"/>
      <c r="L46" s="191">
        <f>A46*J46</f>
        <v>0</v>
      </c>
    </row>
    <row r="47" spans="1:12" x14ac:dyDescent="0.2">
      <c r="A47" s="193" t="s">
        <v>22</v>
      </c>
      <c r="B47" s="191">
        <f>SUM(B43:B46)</f>
        <v>0</v>
      </c>
      <c r="C47" s="191">
        <f>SUM(C43:C46)</f>
        <v>0</v>
      </c>
      <c r="D47" s="191">
        <f>SUM(D43:D46)</f>
        <v>0</v>
      </c>
      <c r="E47" s="194"/>
      <c r="F47" s="191">
        <f>SUM(F42:F46)</f>
        <v>0</v>
      </c>
      <c r="G47" s="191">
        <f>SUM(G42:G46)</f>
        <v>0</v>
      </c>
      <c r="H47" s="191">
        <f>SUM(H42:H46)</f>
        <v>0</v>
      </c>
      <c r="I47" s="195"/>
      <c r="J47" s="191">
        <f>SUM(J42:J46)</f>
        <v>0</v>
      </c>
      <c r="K47" s="195"/>
      <c r="L47" s="191">
        <f>SUM(L42:L46)</f>
        <v>0</v>
      </c>
    </row>
    <row r="48" spans="1:12" s="203" customFormat="1" x14ac:dyDescent="0.2">
      <c r="A48" s="198"/>
      <c r="B48" s="199"/>
      <c r="C48" s="199"/>
      <c r="D48" s="199"/>
      <c r="E48" s="200"/>
      <c r="F48" s="201"/>
      <c r="G48" s="201"/>
      <c r="H48" s="199"/>
      <c r="I48" s="202"/>
      <c r="J48" s="199"/>
      <c r="K48" s="202"/>
      <c r="L48" s="199"/>
    </row>
    <row r="49" spans="1:12" s="203" customFormat="1" x14ac:dyDescent="0.2">
      <c r="A49" s="167" t="s">
        <v>22</v>
      </c>
      <c r="B49" s="199"/>
      <c r="C49" s="191">
        <f>C47+C39+C31+C23+C15</f>
        <v>0</v>
      </c>
      <c r="D49" s="191">
        <f>D47+D39+D31+D23+D15</f>
        <v>0</v>
      </c>
      <c r="E49" s="200"/>
      <c r="F49" s="201"/>
      <c r="G49" s="201"/>
      <c r="H49" s="199"/>
      <c r="I49" s="202"/>
      <c r="J49" s="199"/>
      <c r="K49" s="202"/>
      <c r="L49" s="191">
        <f>L47+L39+L31+L23+L15</f>
        <v>0</v>
      </c>
    </row>
    <row r="50" spans="1:12" s="203" customFormat="1" x14ac:dyDescent="0.2">
      <c r="A50" s="167"/>
      <c r="B50" s="199"/>
      <c r="C50" s="223"/>
      <c r="D50" s="223"/>
      <c r="E50" s="200"/>
      <c r="F50" s="201"/>
      <c r="G50" s="201"/>
      <c r="H50" s="199"/>
      <c r="I50" s="202"/>
      <c r="J50" s="199"/>
      <c r="K50" s="202"/>
      <c r="L50" s="223"/>
    </row>
    <row r="51" spans="1:12" s="203" customFormat="1" x14ac:dyDescent="0.2">
      <c r="A51" s="175" t="s">
        <v>28</v>
      </c>
      <c r="B51" s="199"/>
      <c r="C51" s="199"/>
      <c r="D51" s="199"/>
      <c r="E51" s="200"/>
      <c r="F51" s="201"/>
      <c r="G51" s="201"/>
      <c r="H51" s="199"/>
      <c r="I51" s="202"/>
      <c r="J51" s="199"/>
      <c r="K51" s="202"/>
      <c r="L51" s="199"/>
    </row>
  </sheetData>
  <sheetProtection password="EB26" sheet="1" objects="1" scenarios="1"/>
  <mergeCells count="4">
    <mergeCell ref="A2:C2"/>
    <mergeCell ref="A3:L3"/>
    <mergeCell ref="B6:D6"/>
    <mergeCell ref="F6:H6"/>
  </mergeCells>
  <conditionalFormatting sqref="C11:D14 F10:H14 B19:D22 F18:H22 C27:D30 F26:H30 B35:D38 F34:H38 B43:D46 F42:H46">
    <cfRule type="containsBlanks" dxfId="162" priority="1">
      <formula>LEN(TRIM(B10))=0</formula>
    </cfRule>
  </conditionalFormatting>
  <hyperlinks>
    <hyperlink ref="A2" location="Schedule_Listing" display="Return to Shedule Listing"/>
    <hyperlink ref="A2:C2" location="'Schedule Listing'!C32" display="Return to Schedule Listing"/>
  </hyperlinks>
  <printOptions horizontalCentered="1"/>
  <pageMargins left="0.7" right="0.7" top="0.75" bottom="0.75" header="0.3" footer="0.3"/>
  <pageSetup scale="6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2"/>
  <sheetViews>
    <sheetView showGridLines="0" workbookViewId="0">
      <selection activeCell="Q18" sqref="Q18"/>
    </sheetView>
  </sheetViews>
  <sheetFormatPr defaultColWidth="9.125" defaultRowHeight="12.75" x14ac:dyDescent="0.2"/>
  <cols>
    <col min="1" max="1" width="9.125" style="169"/>
    <col min="2" max="2" width="17" style="169" customWidth="1"/>
    <col min="3" max="4" width="15.75" style="169" customWidth="1"/>
    <col min="5" max="5" width="1.625" style="169" customWidth="1"/>
    <col min="6" max="8" width="15.75" style="169" customWidth="1"/>
    <col min="9" max="9" width="1.625" style="169" customWidth="1"/>
    <col min="10" max="10" width="15.75" style="169" customWidth="1"/>
    <col min="11" max="11" width="1.625" style="169" customWidth="1"/>
    <col min="12" max="12" width="15.75" style="169" customWidth="1"/>
    <col min="13" max="14" width="9.125" style="169"/>
    <col min="15" max="15" width="6.375" style="169" customWidth="1"/>
    <col min="16" max="16384" width="9.125" style="169"/>
  </cols>
  <sheetData>
    <row r="1" spans="1:12" ht="15" x14ac:dyDescent="0.25">
      <c r="A1" s="479" t="s">
        <v>504</v>
      </c>
      <c r="B1" s="168"/>
      <c r="C1" s="168"/>
      <c r="D1" s="164"/>
      <c r="E1" s="172"/>
      <c r="F1" s="164"/>
      <c r="G1" s="164"/>
      <c r="L1" s="170">
        <v>5</v>
      </c>
    </row>
    <row r="2" spans="1:12" x14ac:dyDescent="0.2">
      <c r="A2" s="1057" t="s">
        <v>1</v>
      </c>
      <c r="B2" s="1058"/>
      <c r="C2" s="1059"/>
      <c r="D2" s="171"/>
      <c r="E2" s="164"/>
      <c r="F2" s="164"/>
      <c r="G2" s="164"/>
    </row>
    <row r="3" spans="1:12" ht="15.95" customHeight="1" x14ac:dyDescent="0.2">
      <c r="A3" s="1055" t="s">
        <v>105</v>
      </c>
      <c r="B3" s="1056"/>
      <c r="C3" s="1056"/>
      <c r="D3" s="1056"/>
      <c r="E3" s="1056"/>
      <c r="F3" s="1056"/>
      <c r="G3" s="1056"/>
      <c r="H3" s="1056"/>
      <c r="I3" s="1056"/>
      <c r="J3" s="1056"/>
      <c r="K3" s="1056"/>
      <c r="L3" s="1056"/>
    </row>
    <row r="4" spans="1:12" x14ac:dyDescent="0.2">
      <c r="A4" s="173" t="s">
        <v>548</v>
      </c>
      <c r="B4" s="220"/>
      <c r="C4" s="220"/>
      <c r="D4" s="220"/>
      <c r="E4" s="220"/>
      <c r="F4" s="220"/>
      <c r="G4" s="220"/>
      <c r="H4" s="220"/>
      <c r="I4" s="220"/>
      <c r="J4" s="220"/>
      <c r="K4" s="220"/>
      <c r="L4" s="220"/>
    </row>
    <row r="5" spans="1:12" x14ac:dyDescent="0.2">
      <c r="B5" s="168"/>
      <c r="C5" s="168"/>
      <c r="D5" s="164"/>
      <c r="E5" s="164"/>
      <c r="F5" s="164"/>
      <c r="G5" s="164"/>
    </row>
    <row r="6" spans="1:12" x14ac:dyDescent="0.2">
      <c r="A6" s="168"/>
      <c r="B6" s="1052" t="s">
        <v>2</v>
      </c>
      <c r="C6" s="1053"/>
      <c r="D6" s="1054"/>
      <c r="E6" s="174"/>
      <c r="F6" s="1052" t="s">
        <v>3</v>
      </c>
      <c r="G6" s="1053"/>
      <c r="H6" s="1054"/>
      <c r="I6" s="175"/>
      <c r="J6" s="176" t="s">
        <v>4</v>
      </c>
      <c r="K6" s="175"/>
      <c r="L6" s="175"/>
    </row>
    <row r="7" spans="1:12" ht="52.5" customHeight="1" x14ac:dyDescent="0.2">
      <c r="A7" s="177" t="s">
        <v>5</v>
      </c>
      <c r="B7" s="178" t="s">
        <v>6</v>
      </c>
      <c r="C7" s="178" t="s">
        <v>7</v>
      </c>
      <c r="D7" s="178" t="s">
        <v>8</v>
      </c>
      <c r="E7" s="179"/>
      <c r="F7" s="178" t="s">
        <v>9</v>
      </c>
      <c r="G7" s="178" t="s">
        <v>10</v>
      </c>
      <c r="H7" s="180" t="s">
        <v>11</v>
      </c>
      <c r="I7" s="181"/>
      <c r="J7" s="177" t="s">
        <v>12</v>
      </c>
      <c r="K7" s="181"/>
      <c r="L7" s="177" t="s">
        <v>13</v>
      </c>
    </row>
    <row r="8" spans="1:12" x14ac:dyDescent="0.2">
      <c r="A8" s="182" t="s">
        <v>14</v>
      </c>
      <c r="B8" s="182"/>
      <c r="C8" s="182"/>
      <c r="D8" s="182" t="s">
        <v>15</v>
      </c>
      <c r="E8" s="182"/>
      <c r="F8" s="182" t="s">
        <v>16</v>
      </c>
      <c r="G8" s="182" t="s">
        <v>17</v>
      </c>
      <c r="H8" s="182" t="s">
        <v>18</v>
      </c>
      <c r="I8" s="183"/>
      <c r="J8" s="182" t="s">
        <v>19</v>
      </c>
      <c r="K8" s="183"/>
      <c r="L8" s="182" t="s">
        <v>20</v>
      </c>
    </row>
    <row r="9" spans="1:12" x14ac:dyDescent="0.2">
      <c r="A9" s="218" t="s">
        <v>21</v>
      </c>
      <c r="B9" s="218"/>
      <c r="D9" s="185"/>
      <c r="E9" s="185"/>
      <c r="F9" s="186" t="s">
        <v>10964</v>
      </c>
      <c r="G9" s="186" t="s">
        <v>10964</v>
      </c>
      <c r="H9" s="181"/>
      <c r="I9" s="181"/>
      <c r="J9" s="181"/>
      <c r="K9" s="181"/>
      <c r="L9" s="181"/>
    </row>
    <row r="10" spans="1:12" x14ac:dyDescent="0.2">
      <c r="A10" s="210">
        <v>0</v>
      </c>
      <c r="B10" s="224"/>
      <c r="C10" s="224"/>
      <c r="D10" s="224"/>
      <c r="E10" s="188"/>
      <c r="F10" s="187">
        <v>0</v>
      </c>
      <c r="G10" s="187">
        <v>0</v>
      </c>
      <c r="H10" s="189">
        <v>0</v>
      </c>
      <c r="I10" s="190"/>
      <c r="J10" s="191">
        <f>D10+F10+G10+H10</f>
        <v>0</v>
      </c>
      <c r="K10" s="190"/>
      <c r="L10" s="191">
        <f>A10*J10</f>
        <v>0</v>
      </c>
    </row>
    <row r="11" spans="1:12" x14ac:dyDescent="0.2">
      <c r="A11" s="210">
        <v>0.2</v>
      </c>
      <c r="B11" s="224"/>
      <c r="C11" s="187">
        <v>0</v>
      </c>
      <c r="D11" s="187">
        <v>0</v>
      </c>
      <c r="E11" s="188"/>
      <c r="F11" s="187">
        <v>0</v>
      </c>
      <c r="G11" s="187">
        <v>0</v>
      </c>
      <c r="H11" s="189">
        <v>0</v>
      </c>
      <c r="I11" s="190"/>
      <c r="J11" s="191">
        <f>D11+F11+G11+H11</f>
        <v>0</v>
      </c>
      <c r="K11" s="190"/>
      <c r="L11" s="191">
        <f>A11*J11</f>
        <v>0</v>
      </c>
    </row>
    <row r="12" spans="1:12" x14ac:dyDescent="0.2">
      <c r="A12" s="210">
        <v>0.5</v>
      </c>
      <c r="B12" s="224"/>
      <c r="C12" s="187">
        <v>0</v>
      </c>
      <c r="D12" s="187">
        <v>0</v>
      </c>
      <c r="E12" s="188"/>
      <c r="F12" s="187">
        <v>0</v>
      </c>
      <c r="G12" s="187">
        <v>0</v>
      </c>
      <c r="H12" s="189">
        <v>0</v>
      </c>
      <c r="I12" s="190"/>
      <c r="J12" s="191">
        <f>D12+F12+G12+H12</f>
        <v>0</v>
      </c>
      <c r="K12" s="190"/>
      <c r="L12" s="191">
        <f>A12*J12</f>
        <v>0</v>
      </c>
    </row>
    <row r="13" spans="1:12" x14ac:dyDescent="0.2">
      <c r="A13" s="210">
        <v>1</v>
      </c>
      <c r="B13" s="224"/>
      <c r="C13" s="187">
        <v>0</v>
      </c>
      <c r="D13" s="187">
        <v>0</v>
      </c>
      <c r="E13" s="188"/>
      <c r="F13" s="187">
        <v>0</v>
      </c>
      <c r="G13" s="187">
        <v>0</v>
      </c>
      <c r="H13" s="189">
        <v>0</v>
      </c>
      <c r="I13" s="190"/>
      <c r="J13" s="191">
        <f>D13+F13+G13+H13</f>
        <v>0</v>
      </c>
      <c r="K13" s="190"/>
      <c r="L13" s="191">
        <f>A13*J13</f>
        <v>0</v>
      </c>
    </row>
    <row r="14" spans="1:12" x14ac:dyDescent="0.2">
      <c r="A14" s="210">
        <v>1.5</v>
      </c>
      <c r="B14" s="224"/>
      <c r="C14" s="187">
        <v>0</v>
      </c>
      <c r="D14" s="187">
        <v>0</v>
      </c>
      <c r="E14" s="188"/>
      <c r="F14" s="187">
        <v>0</v>
      </c>
      <c r="G14" s="187">
        <v>0</v>
      </c>
      <c r="H14" s="189">
        <v>0</v>
      </c>
      <c r="I14" s="190"/>
      <c r="J14" s="191">
        <f>D14+F14+G14+H14</f>
        <v>0</v>
      </c>
      <c r="K14" s="190"/>
      <c r="L14" s="191">
        <f>A14*J14</f>
        <v>0</v>
      </c>
    </row>
    <row r="15" spans="1:12" x14ac:dyDescent="0.2">
      <c r="A15" s="193" t="s">
        <v>22</v>
      </c>
      <c r="B15" s="225"/>
      <c r="C15" s="191">
        <f>SUM(C11:C14)</f>
        <v>0</v>
      </c>
      <c r="D15" s="191">
        <f>SUM(D11:D14)</f>
        <v>0</v>
      </c>
      <c r="E15" s="194"/>
      <c r="F15" s="191">
        <f>SUM(F10:F14)</f>
        <v>0</v>
      </c>
      <c r="G15" s="191">
        <f>SUM(G10:G14)</f>
        <v>0</v>
      </c>
      <c r="H15" s="191">
        <f>SUM(H10:H14)</f>
        <v>0</v>
      </c>
      <c r="I15" s="195"/>
      <c r="J15" s="191">
        <f>SUM(J10:J14)</f>
        <v>0</v>
      </c>
      <c r="K15" s="195"/>
      <c r="L15" s="191">
        <f>SUM(L10:L14)</f>
        <v>0</v>
      </c>
    </row>
    <row r="16" spans="1:12" x14ac:dyDescent="0.2">
      <c r="A16" s="196"/>
      <c r="B16" s="196"/>
      <c r="E16" s="197"/>
      <c r="F16" s="197"/>
      <c r="J16" s="175"/>
      <c r="L16" s="197"/>
    </row>
    <row r="17" spans="1:12" x14ac:dyDescent="0.2">
      <c r="A17" s="166" t="s">
        <v>23</v>
      </c>
      <c r="B17" s="166"/>
      <c r="E17" s="197"/>
      <c r="F17" s="186" t="s">
        <v>10964</v>
      </c>
      <c r="G17" s="186" t="s">
        <v>10964</v>
      </c>
      <c r="J17" s="175"/>
      <c r="L17" s="197"/>
    </row>
    <row r="18" spans="1:12" x14ac:dyDescent="0.2">
      <c r="A18" s="210">
        <v>0</v>
      </c>
      <c r="B18" s="224"/>
      <c r="C18" s="224"/>
      <c r="D18" s="224"/>
      <c r="E18" s="188"/>
      <c r="F18" s="187">
        <v>0</v>
      </c>
      <c r="G18" s="187">
        <v>0</v>
      </c>
      <c r="H18" s="189">
        <v>0</v>
      </c>
      <c r="I18" s="190"/>
      <c r="J18" s="191">
        <f>D18+F18+G18+H18</f>
        <v>0</v>
      </c>
      <c r="K18" s="190"/>
      <c r="L18" s="191">
        <f>A18*J18</f>
        <v>0</v>
      </c>
    </row>
    <row r="19" spans="1:12" x14ac:dyDescent="0.2">
      <c r="A19" s="210">
        <v>0.2</v>
      </c>
      <c r="B19" s="187">
        <v>0</v>
      </c>
      <c r="C19" s="187">
        <v>0</v>
      </c>
      <c r="D19" s="187">
        <v>0</v>
      </c>
      <c r="E19" s="188"/>
      <c r="F19" s="187">
        <v>0</v>
      </c>
      <c r="G19" s="187">
        <v>0</v>
      </c>
      <c r="H19" s="189">
        <v>0</v>
      </c>
      <c r="I19" s="190"/>
      <c r="J19" s="191">
        <f>D19+F19+G19+H19</f>
        <v>0</v>
      </c>
      <c r="K19" s="190"/>
      <c r="L19" s="191">
        <f>A19*J19</f>
        <v>0</v>
      </c>
    </row>
    <row r="20" spans="1:12" x14ac:dyDescent="0.2">
      <c r="A20" s="210">
        <v>0.5</v>
      </c>
      <c r="B20" s="187">
        <v>0</v>
      </c>
      <c r="C20" s="187">
        <v>0</v>
      </c>
      <c r="D20" s="187">
        <v>0</v>
      </c>
      <c r="E20" s="188"/>
      <c r="F20" s="187">
        <v>0</v>
      </c>
      <c r="G20" s="187">
        <v>0</v>
      </c>
      <c r="H20" s="189">
        <v>0</v>
      </c>
      <c r="I20" s="190"/>
      <c r="J20" s="191">
        <f>D20+F20+G20+H20</f>
        <v>0</v>
      </c>
      <c r="K20" s="190"/>
      <c r="L20" s="191">
        <f>A20*J20</f>
        <v>0</v>
      </c>
    </row>
    <row r="21" spans="1:12" x14ac:dyDescent="0.2">
      <c r="A21" s="210">
        <v>1</v>
      </c>
      <c r="B21" s="187">
        <v>0</v>
      </c>
      <c r="C21" s="187">
        <v>0</v>
      </c>
      <c r="D21" s="187">
        <v>0</v>
      </c>
      <c r="E21" s="188"/>
      <c r="F21" s="187">
        <v>0</v>
      </c>
      <c r="G21" s="187">
        <v>0</v>
      </c>
      <c r="H21" s="189">
        <v>0</v>
      </c>
      <c r="I21" s="190"/>
      <c r="J21" s="191">
        <f>D21+F21+G21+H21</f>
        <v>0</v>
      </c>
      <c r="K21" s="190"/>
      <c r="L21" s="191">
        <f>A21*J21</f>
        <v>0</v>
      </c>
    </row>
    <row r="22" spans="1:12" x14ac:dyDescent="0.2">
      <c r="A22" s="210">
        <v>1.5</v>
      </c>
      <c r="B22" s="187">
        <v>0</v>
      </c>
      <c r="C22" s="187">
        <v>0</v>
      </c>
      <c r="D22" s="187">
        <v>0</v>
      </c>
      <c r="E22" s="188"/>
      <c r="F22" s="187">
        <v>0</v>
      </c>
      <c r="G22" s="187">
        <v>0</v>
      </c>
      <c r="H22" s="189">
        <v>0</v>
      </c>
      <c r="I22" s="190"/>
      <c r="J22" s="191">
        <f>D22+F22+G22+H22</f>
        <v>0</v>
      </c>
      <c r="K22" s="190"/>
      <c r="L22" s="191">
        <f>A22*J22</f>
        <v>0</v>
      </c>
    </row>
    <row r="23" spans="1:12" x14ac:dyDescent="0.2">
      <c r="A23" s="193" t="s">
        <v>22</v>
      </c>
      <c r="B23" s="191">
        <f>SUM(B19:B22)</f>
        <v>0</v>
      </c>
      <c r="C23" s="191">
        <f>SUM(C19:C22)</f>
        <v>0</v>
      </c>
      <c r="D23" s="191">
        <f>SUM(D19:D22)</f>
        <v>0</v>
      </c>
      <c r="E23" s="194"/>
      <c r="F23" s="191">
        <f>SUM(F18:F22)</f>
        <v>0</v>
      </c>
      <c r="G23" s="191">
        <f>SUM(G18:G22)</f>
        <v>0</v>
      </c>
      <c r="H23" s="191">
        <f>SUM(H18:H22)</f>
        <v>0</v>
      </c>
      <c r="I23" s="195"/>
      <c r="J23" s="191">
        <f>SUM(J18:J22)</f>
        <v>0</v>
      </c>
      <c r="K23" s="195"/>
      <c r="L23" s="191">
        <f>SUM(L18:L22)</f>
        <v>0</v>
      </c>
    </row>
    <row r="25" spans="1:12" x14ac:dyDescent="0.2">
      <c r="A25" s="164" t="s">
        <v>26</v>
      </c>
      <c r="B25" s="164"/>
      <c r="F25" s="186" t="s">
        <v>10964</v>
      </c>
      <c r="G25" s="186" t="s">
        <v>10964</v>
      </c>
      <c r="I25" s="203"/>
      <c r="J25" s="203"/>
    </row>
    <row r="26" spans="1:12" x14ac:dyDescent="0.2">
      <c r="A26" s="210">
        <v>0</v>
      </c>
      <c r="B26" s="224"/>
      <c r="C26" s="224"/>
      <c r="D26" s="224"/>
      <c r="E26" s="188"/>
      <c r="F26" s="187">
        <v>0</v>
      </c>
      <c r="G26" s="187">
        <v>0</v>
      </c>
      <c r="H26" s="189">
        <v>0</v>
      </c>
      <c r="I26" s="190"/>
      <c r="J26" s="191">
        <f>D26+F26+G26+H26</f>
        <v>0</v>
      </c>
      <c r="K26" s="190"/>
      <c r="L26" s="191">
        <f>A26*J26</f>
        <v>0</v>
      </c>
    </row>
    <row r="27" spans="1:12" x14ac:dyDescent="0.2">
      <c r="A27" s="210">
        <v>0.2</v>
      </c>
      <c r="B27" s="224"/>
      <c r="C27" s="187">
        <v>0</v>
      </c>
      <c r="D27" s="187">
        <v>0</v>
      </c>
      <c r="E27" s="188"/>
      <c r="F27" s="187">
        <v>0</v>
      </c>
      <c r="G27" s="187">
        <v>0</v>
      </c>
      <c r="H27" s="187">
        <v>0</v>
      </c>
      <c r="I27" s="190"/>
      <c r="J27" s="191">
        <f>D27+F27+G27+H27</f>
        <v>0</v>
      </c>
      <c r="K27" s="190"/>
      <c r="L27" s="191">
        <f>A27*J27</f>
        <v>0</v>
      </c>
    </row>
    <row r="28" spans="1:12" x14ac:dyDescent="0.2">
      <c r="A28" s="210">
        <v>0.5</v>
      </c>
      <c r="B28" s="224"/>
      <c r="C28" s="187">
        <v>0</v>
      </c>
      <c r="D28" s="187">
        <v>0</v>
      </c>
      <c r="E28" s="188"/>
      <c r="F28" s="187">
        <v>0</v>
      </c>
      <c r="G28" s="187">
        <v>0</v>
      </c>
      <c r="H28" s="187">
        <v>0</v>
      </c>
      <c r="I28" s="190"/>
      <c r="J28" s="191">
        <f>D28+F28+G28+H28</f>
        <v>0</v>
      </c>
      <c r="K28" s="190"/>
      <c r="L28" s="191">
        <f>A28*J28</f>
        <v>0</v>
      </c>
    </row>
    <row r="29" spans="1:12" x14ac:dyDescent="0.2">
      <c r="A29" s="210">
        <v>1</v>
      </c>
      <c r="B29" s="224"/>
      <c r="C29" s="187">
        <v>0</v>
      </c>
      <c r="D29" s="187">
        <v>0</v>
      </c>
      <c r="E29" s="188"/>
      <c r="F29" s="187">
        <v>0</v>
      </c>
      <c r="G29" s="187">
        <v>0</v>
      </c>
      <c r="H29" s="187">
        <v>0</v>
      </c>
      <c r="I29" s="190"/>
      <c r="J29" s="191">
        <f>D29+F29+G29+H29</f>
        <v>0</v>
      </c>
      <c r="K29" s="190"/>
      <c r="L29" s="191">
        <f>A29*J29</f>
        <v>0</v>
      </c>
    </row>
    <row r="30" spans="1:12" x14ac:dyDescent="0.2">
      <c r="A30" s="210">
        <v>1.5</v>
      </c>
      <c r="B30" s="224"/>
      <c r="C30" s="187">
        <v>0</v>
      </c>
      <c r="D30" s="187">
        <v>0</v>
      </c>
      <c r="E30" s="188"/>
      <c r="F30" s="187">
        <v>0</v>
      </c>
      <c r="G30" s="187">
        <v>0</v>
      </c>
      <c r="H30" s="187">
        <v>0</v>
      </c>
      <c r="I30" s="190"/>
      <c r="J30" s="191">
        <f>D30+F30+G30+H30</f>
        <v>0</v>
      </c>
      <c r="K30" s="190"/>
      <c r="L30" s="191">
        <f>A30*J30</f>
        <v>0</v>
      </c>
    </row>
    <row r="31" spans="1:12" x14ac:dyDescent="0.2">
      <c r="A31" s="193" t="s">
        <v>22</v>
      </c>
      <c r="B31" s="225"/>
      <c r="C31" s="191">
        <f>SUM(C27:C30)</f>
        <v>0</v>
      </c>
      <c r="D31" s="191">
        <f>SUM(D27:D30)</f>
        <v>0</v>
      </c>
      <c r="E31" s="194"/>
      <c r="F31" s="191">
        <f>SUM(F26:F30)</f>
        <v>0</v>
      </c>
      <c r="G31" s="191">
        <f>SUM(G26:G30)</f>
        <v>0</v>
      </c>
      <c r="H31" s="191">
        <f>SUM(H26:H30)</f>
        <v>0</v>
      </c>
      <c r="I31" s="195"/>
      <c r="J31" s="191">
        <f>SUM(J26:J30)</f>
        <v>0</v>
      </c>
      <c r="K31" s="195"/>
      <c r="L31" s="191">
        <f>SUM(L26:L30)</f>
        <v>0</v>
      </c>
    </row>
    <row r="33" spans="1:12" x14ac:dyDescent="0.2">
      <c r="A33" s="219" t="s">
        <v>575</v>
      </c>
      <c r="B33" s="219"/>
      <c r="F33" s="186" t="s">
        <v>10964</v>
      </c>
      <c r="G33" s="186" t="s">
        <v>10964</v>
      </c>
    </row>
    <row r="34" spans="1:12" x14ac:dyDescent="0.2">
      <c r="A34" s="210">
        <v>0</v>
      </c>
      <c r="B34" s="224"/>
      <c r="C34" s="224"/>
      <c r="D34" s="224"/>
      <c r="E34" s="188"/>
      <c r="F34" s="187">
        <v>0</v>
      </c>
      <c r="G34" s="187">
        <v>0</v>
      </c>
      <c r="H34" s="189">
        <v>0</v>
      </c>
      <c r="I34" s="190"/>
      <c r="J34" s="191">
        <f>D34+F34+G34+H34</f>
        <v>0</v>
      </c>
      <c r="K34" s="190"/>
      <c r="L34" s="191">
        <f>A34*J34</f>
        <v>0</v>
      </c>
    </row>
    <row r="35" spans="1:12" x14ac:dyDescent="0.2">
      <c r="A35" s="210">
        <v>0.2</v>
      </c>
      <c r="B35" s="187">
        <v>0</v>
      </c>
      <c r="C35" s="187">
        <v>0</v>
      </c>
      <c r="D35" s="187">
        <v>0</v>
      </c>
      <c r="E35" s="188"/>
      <c r="F35" s="187">
        <v>0</v>
      </c>
      <c r="G35" s="187">
        <v>0</v>
      </c>
      <c r="H35" s="189">
        <v>0</v>
      </c>
      <c r="I35" s="190"/>
      <c r="J35" s="191">
        <f>D35+F35+G35+H35</f>
        <v>0</v>
      </c>
      <c r="K35" s="190"/>
      <c r="L35" s="191">
        <f>A35*J35</f>
        <v>0</v>
      </c>
    </row>
    <row r="36" spans="1:12" x14ac:dyDescent="0.2">
      <c r="A36" s="210">
        <v>0.5</v>
      </c>
      <c r="B36" s="187">
        <v>0</v>
      </c>
      <c r="C36" s="187">
        <v>0</v>
      </c>
      <c r="D36" s="187">
        <v>0</v>
      </c>
      <c r="E36" s="188"/>
      <c r="F36" s="187">
        <v>0</v>
      </c>
      <c r="G36" s="187">
        <v>0</v>
      </c>
      <c r="H36" s="189">
        <v>0</v>
      </c>
      <c r="I36" s="190"/>
      <c r="J36" s="191">
        <f>D36+F36+G36+H36</f>
        <v>0</v>
      </c>
      <c r="K36" s="190"/>
      <c r="L36" s="191">
        <f>A36*J36</f>
        <v>0</v>
      </c>
    </row>
    <row r="37" spans="1:12" x14ac:dyDescent="0.2">
      <c r="A37" s="210">
        <v>1</v>
      </c>
      <c r="B37" s="187">
        <v>0</v>
      </c>
      <c r="C37" s="187">
        <v>0</v>
      </c>
      <c r="D37" s="187">
        <v>0</v>
      </c>
      <c r="E37" s="188"/>
      <c r="F37" s="187">
        <v>0</v>
      </c>
      <c r="G37" s="187">
        <v>0</v>
      </c>
      <c r="H37" s="189">
        <v>0</v>
      </c>
      <c r="I37" s="190"/>
      <c r="J37" s="191">
        <f>D37+F37+G37+H37</f>
        <v>0</v>
      </c>
      <c r="K37" s="190"/>
      <c r="L37" s="191">
        <f>A37*J37</f>
        <v>0</v>
      </c>
    </row>
    <row r="38" spans="1:12" x14ac:dyDescent="0.2">
      <c r="A38" s="210">
        <v>1.5</v>
      </c>
      <c r="B38" s="187">
        <v>0</v>
      </c>
      <c r="C38" s="187">
        <v>0</v>
      </c>
      <c r="D38" s="187">
        <v>0</v>
      </c>
      <c r="E38" s="188"/>
      <c r="F38" s="187">
        <v>0</v>
      </c>
      <c r="G38" s="187">
        <v>0</v>
      </c>
      <c r="H38" s="189">
        <v>0</v>
      </c>
      <c r="I38" s="190"/>
      <c r="J38" s="191">
        <f>D38+F38+G38+H38</f>
        <v>0</v>
      </c>
      <c r="K38" s="190"/>
      <c r="L38" s="191">
        <f>A38*J38</f>
        <v>0</v>
      </c>
    </row>
    <row r="39" spans="1:12" x14ac:dyDescent="0.2">
      <c r="A39" s="193" t="s">
        <v>22</v>
      </c>
      <c r="B39" s="191">
        <f>SUM(B35:B38)</f>
        <v>0</v>
      </c>
      <c r="C39" s="191">
        <f>SUM(C35:C38)</f>
        <v>0</v>
      </c>
      <c r="D39" s="191">
        <f>SUM(D35:D38)</f>
        <v>0</v>
      </c>
      <c r="E39" s="194"/>
      <c r="F39" s="191">
        <f>SUM(F34:F38)</f>
        <v>0</v>
      </c>
      <c r="G39" s="191">
        <f>SUM(G34:G38)</f>
        <v>0</v>
      </c>
      <c r="H39" s="191">
        <f>SUM(H34:H38)</f>
        <v>0</v>
      </c>
      <c r="I39" s="195"/>
      <c r="J39" s="191">
        <f>SUM(J34:J38)</f>
        <v>0</v>
      </c>
      <c r="K39" s="195"/>
      <c r="L39" s="191">
        <f>SUM(L34:L38)</f>
        <v>0</v>
      </c>
    </row>
    <row r="41" spans="1:12" x14ac:dyDescent="0.2">
      <c r="A41" s="164" t="s">
        <v>24</v>
      </c>
      <c r="B41" s="164"/>
      <c r="F41" s="186" t="s">
        <v>10964</v>
      </c>
      <c r="G41" s="186" t="s">
        <v>10964</v>
      </c>
    </row>
    <row r="42" spans="1:12" x14ac:dyDescent="0.2">
      <c r="A42" s="210">
        <v>0</v>
      </c>
      <c r="B42" s="224"/>
      <c r="C42" s="224"/>
      <c r="D42" s="224"/>
      <c r="E42" s="188"/>
      <c r="F42" s="187">
        <v>0</v>
      </c>
      <c r="G42" s="187">
        <v>0</v>
      </c>
      <c r="H42" s="189">
        <v>0</v>
      </c>
      <c r="I42" s="190"/>
      <c r="J42" s="191">
        <f>D42+F42+G42+H42</f>
        <v>0</v>
      </c>
      <c r="K42" s="190"/>
      <c r="L42" s="191">
        <f>A42*J42</f>
        <v>0</v>
      </c>
    </row>
    <row r="43" spans="1:12" x14ac:dyDescent="0.2">
      <c r="A43" s="210">
        <v>0.2</v>
      </c>
      <c r="B43" s="187">
        <v>0</v>
      </c>
      <c r="C43" s="187">
        <v>0</v>
      </c>
      <c r="D43" s="187">
        <v>0</v>
      </c>
      <c r="E43" s="188"/>
      <c r="F43" s="187">
        <v>0</v>
      </c>
      <c r="G43" s="187">
        <v>0</v>
      </c>
      <c r="H43" s="187">
        <v>0</v>
      </c>
      <c r="I43" s="190"/>
      <c r="J43" s="191">
        <f>D43+F43+G43+H43</f>
        <v>0</v>
      </c>
      <c r="K43" s="190"/>
      <c r="L43" s="191">
        <f>A43*J43</f>
        <v>0</v>
      </c>
    </row>
    <row r="44" spans="1:12" x14ac:dyDescent="0.2">
      <c r="A44" s="210">
        <v>0.5</v>
      </c>
      <c r="B44" s="187">
        <v>0</v>
      </c>
      <c r="C44" s="187">
        <v>0</v>
      </c>
      <c r="D44" s="187">
        <v>0</v>
      </c>
      <c r="E44" s="188"/>
      <c r="F44" s="187">
        <v>0</v>
      </c>
      <c r="G44" s="187">
        <v>0</v>
      </c>
      <c r="H44" s="187">
        <v>0</v>
      </c>
      <c r="I44" s="190"/>
      <c r="J44" s="191">
        <f>D44+F44+G44+H44</f>
        <v>0</v>
      </c>
      <c r="K44" s="190"/>
      <c r="L44" s="191">
        <f>A44*J44</f>
        <v>0</v>
      </c>
    </row>
    <row r="45" spans="1:12" x14ac:dyDescent="0.2">
      <c r="A45" s="210">
        <v>1</v>
      </c>
      <c r="B45" s="187">
        <v>0</v>
      </c>
      <c r="C45" s="187">
        <v>0</v>
      </c>
      <c r="D45" s="187">
        <v>0</v>
      </c>
      <c r="E45" s="188"/>
      <c r="F45" s="187">
        <v>0</v>
      </c>
      <c r="G45" s="187">
        <v>0</v>
      </c>
      <c r="H45" s="187">
        <v>0</v>
      </c>
      <c r="I45" s="190"/>
      <c r="J45" s="191">
        <f>D45+F45+G45+H45</f>
        <v>0</v>
      </c>
      <c r="K45" s="190"/>
      <c r="L45" s="191">
        <f>A45*J45</f>
        <v>0</v>
      </c>
    </row>
    <row r="46" spans="1:12" x14ac:dyDescent="0.2">
      <c r="A46" s="210">
        <v>1.5</v>
      </c>
      <c r="B46" s="187">
        <v>0</v>
      </c>
      <c r="C46" s="187">
        <v>0</v>
      </c>
      <c r="D46" s="187">
        <v>0</v>
      </c>
      <c r="E46" s="188"/>
      <c r="F46" s="187">
        <v>0</v>
      </c>
      <c r="G46" s="187">
        <v>0</v>
      </c>
      <c r="H46" s="187">
        <v>0</v>
      </c>
      <c r="I46" s="190"/>
      <c r="J46" s="191">
        <f>D46+F46+G46+H46</f>
        <v>0</v>
      </c>
      <c r="K46" s="190"/>
      <c r="L46" s="191">
        <f>A46*J46</f>
        <v>0</v>
      </c>
    </row>
    <row r="47" spans="1:12" x14ac:dyDescent="0.2">
      <c r="A47" s="193" t="s">
        <v>22</v>
      </c>
      <c r="B47" s="191">
        <f>SUM(B43:B46)</f>
        <v>0</v>
      </c>
      <c r="C47" s="191">
        <f>SUM(C43:C46)</f>
        <v>0</v>
      </c>
      <c r="D47" s="191">
        <f>SUM(D43:D46)</f>
        <v>0</v>
      </c>
      <c r="E47" s="194"/>
      <c r="F47" s="191">
        <f>SUM(F42:F46)</f>
        <v>0</v>
      </c>
      <c r="G47" s="191">
        <f>SUM(G42:G46)</f>
        <v>0</v>
      </c>
      <c r="H47" s="191">
        <f>SUM(H42:H46)</f>
        <v>0</v>
      </c>
      <c r="I47" s="195"/>
      <c r="J47" s="191">
        <f>SUM(J42:J46)</f>
        <v>0</v>
      </c>
      <c r="K47" s="195"/>
      <c r="L47" s="191">
        <f>SUM(L42:L46)</f>
        <v>0</v>
      </c>
    </row>
    <row r="48" spans="1:12" s="203" customFormat="1" x14ac:dyDescent="0.2">
      <c r="A48" s="198"/>
      <c r="B48" s="199"/>
      <c r="C48" s="199"/>
      <c r="D48" s="199"/>
      <c r="E48" s="200"/>
      <c r="F48" s="201"/>
      <c r="G48" s="201"/>
      <c r="H48" s="199"/>
      <c r="I48" s="202"/>
      <c r="J48" s="199"/>
      <c r="K48" s="202"/>
      <c r="L48" s="199"/>
    </row>
    <row r="49" spans="1:12" s="203" customFormat="1" x14ac:dyDescent="0.2">
      <c r="A49" s="167" t="s">
        <v>22</v>
      </c>
      <c r="B49" s="199"/>
      <c r="C49" s="191">
        <f>C47+C39+C31+C23+C15</f>
        <v>0</v>
      </c>
      <c r="D49" s="191">
        <f>D47+D39+D31+D23+D15</f>
        <v>0</v>
      </c>
      <c r="E49" s="200"/>
      <c r="F49" s="201"/>
      <c r="G49" s="201"/>
      <c r="H49" s="199"/>
      <c r="I49" s="202"/>
      <c r="J49" s="199"/>
      <c r="K49" s="202"/>
      <c r="L49" s="191">
        <f>L47+L39+L31+L23+L15</f>
        <v>0</v>
      </c>
    </row>
    <row r="50" spans="1:12" s="203" customFormat="1" x14ac:dyDescent="0.2">
      <c r="A50" s="167"/>
      <c r="B50" s="199"/>
      <c r="C50" s="223"/>
      <c r="D50" s="223"/>
      <c r="E50" s="200"/>
      <c r="F50" s="201"/>
      <c r="G50" s="201"/>
      <c r="H50" s="199"/>
      <c r="I50" s="202"/>
      <c r="J50" s="199"/>
      <c r="K50" s="202"/>
      <c r="L50" s="223"/>
    </row>
    <row r="51" spans="1:12" s="203" customFormat="1" x14ac:dyDescent="0.2">
      <c r="A51" s="198"/>
      <c r="B51" s="199"/>
      <c r="C51" s="199"/>
      <c r="D51" s="199"/>
      <c r="E51" s="200"/>
      <c r="F51" s="201"/>
      <c r="G51" s="201"/>
      <c r="H51" s="199"/>
      <c r="I51" s="202"/>
      <c r="J51" s="199"/>
      <c r="K51" s="202"/>
      <c r="L51" s="199"/>
    </row>
    <row r="52" spans="1:12" x14ac:dyDescent="0.2">
      <c r="A52" s="175" t="s">
        <v>28</v>
      </c>
    </row>
  </sheetData>
  <mergeCells count="4">
    <mergeCell ref="A2:C2"/>
    <mergeCell ref="A3:L3"/>
    <mergeCell ref="B6:D6"/>
    <mergeCell ref="F6:H6"/>
  </mergeCells>
  <conditionalFormatting sqref="C11:D14 F10:H14 B19:D22 F18:H22 C27:D30 F26:H30 B35:D38 F34:H38 B43:D46 F42:H46">
    <cfRule type="containsBlanks" dxfId="161" priority="1">
      <formula>LEN(TRIM(B10))=0</formula>
    </cfRule>
  </conditionalFormatting>
  <hyperlinks>
    <hyperlink ref="A2" location="Schedule_Listing" display="Return to Shedule Listing"/>
    <hyperlink ref="A2:C2" location="'Schedule Listing'!C33" display="Return to Schedule Listing"/>
  </hyperlinks>
  <printOptions horizontalCentered="1"/>
  <pageMargins left="0.7" right="0.7" top="0.75" bottom="0.75" header="0.3" footer="0.3"/>
  <pageSetup scale="5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3"/>
  <sheetViews>
    <sheetView showGridLines="0" workbookViewId="0"/>
  </sheetViews>
  <sheetFormatPr defaultColWidth="9.125" defaultRowHeight="15" x14ac:dyDescent="0.25"/>
  <cols>
    <col min="1" max="1" width="9.125" style="592"/>
    <col min="2" max="4" width="15" style="592" customWidth="1"/>
    <col min="5" max="5" width="1.625" style="592" customWidth="1"/>
    <col min="6" max="8" width="15.25" style="592" customWidth="1"/>
    <col min="9" max="9" width="1.625" style="592" customWidth="1"/>
    <col min="10" max="10" width="15.25" style="592" customWidth="1"/>
    <col min="11" max="11" width="1.625" style="592" customWidth="1"/>
    <col min="12" max="12" width="15.25" style="592" customWidth="1"/>
    <col min="13" max="14" width="9.125" style="592"/>
    <col min="15" max="15" width="6.375" style="592" customWidth="1"/>
    <col min="16" max="16384" width="9.125" style="592"/>
  </cols>
  <sheetData>
    <row r="1" spans="1:15" x14ac:dyDescent="0.25">
      <c r="A1" s="479" t="s">
        <v>505</v>
      </c>
      <c r="B1" s="479"/>
      <c r="C1" s="479"/>
      <c r="D1" s="481"/>
      <c r="E1" s="593"/>
      <c r="F1" s="481"/>
      <c r="G1" s="481"/>
      <c r="L1" s="482">
        <v>5</v>
      </c>
    </row>
    <row r="2" spans="1:15" x14ac:dyDescent="0.25">
      <c r="A2" s="1046" t="s">
        <v>1</v>
      </c>
      <c r="B2" s="1047"/>
      <c r="C2" s="1048"/>
      <c r="D2" s="483"/>
      <c r="E2" s="481"/>
      <c r="F2" s="481"/>
      <c r="G2" s="481"/>
    </row>
    <row r="3" spans="1:15" ht="15.95" customHeight="1" x14ac:dyDescent="0.25">
      <c r="A3" s="1060" t="s">
        <v>580</v>
      </c>
      <c r="B3" s="1061"/>
      <c r="C3" s="1061"/>
      <c r="D3" s="1061"/>
      <c r="E3" s="1061"/>
      <c r="F3" s="1061"/>
      <c r="G3" s="1061"/>
      <c r="H3" s="1061"/>
      <c r="I3" s="1061"/>
      <c r="J3" s="1061"/>
      <c r="K3" s="1061"/>
      <c r="L3" s="1061"/>
    </row>
    <row r="4" spans="1:15" x14ac:dyDescent="0.25">
      <c r="A4" s="486" t="s">
        <v>548</v>
      </c>
      <c r="B4" s="695"/>
      <c r="C4" s="695"/>
      <c r="D4" s="695"/>
      <c r="E4" s="695"/>
      <c r="F4" s="695"/>
      <c r="G4" s="695"/>
      <c r="H4" s="695"/>
      <c r="I4" s="695"/>
      <c r="J4" s="695"/>
      <c r="K4" s="695"/>
      <c r="L4" s="695"/>
    </row>
    <row r="5" spans="1:15" x14ac:dyDescent="0.25">
      <c r="B5" s="479"/>
      <c r="C5" s="479"/>
      <c r="D5" s="481"/>
      <c r="E5" s="481"/>
      <c r="F5" s="481"/>
      <c r="G5" s="481"/>
    </row>
    <row r="6" spans="1:15" x14ac:dyDescent="0.25">
      <c r="A6" s="479"/>
      <c r="B6" s="1043" t="s">
        <v>2</v>
      </c>
      <c r="C6" s="1044"/>
      <c r="D6" s="1045"/>
      <c r="E6" s="594"/>
      <c r="F6" s="1043" t="s">
        <v>3</v>
      </c>
      <c r="G6" s="1044"/>
      <c r="H6" s="1045"/>
      <c r="I6" s="484"/>
      <c r="J6" s="595" t="s">
        <v>4</v>
      </c>
      <c r="K6" s="484"/>
      <c r="L6" s="484"/>
    </row>
    <row r="7" spans="1:15" ht="74.25" customHeight="1" x14ac:dyDescent="0.25">
      <c r="A7" s="488" t="s">
        <v>5</v>
      </c>
      <c r="B7" s="596" t="s">
        <v>6</v>
      </c>
      <c r="C7" s="596" t="s">
        <v>7</v>
      </c>
      <c r="D7" s="596" t="s">
        <v>8</v>
      </c>
      <c r="E7" s="597"/>
      <c r="F7" s="596" t="s">
        <v>9</v>
      </c>
      <c r="G7" s="596" t="s">
        <v>10</v>
      </c>
      <c r="H7" s="598" t="s">
        <v>11</v>
      </c>
      <c r="I7" s="599"/>
      <c r="J7" s="488" t="s">
        <v>12</v>
      </c>
      <c r="K7" s="599"/>
      <c r="L7" s="488" t="s">
        <v>13</v>
      </c>
    </row>
    <row r="8" spans="1:15" x14ac:dyDescent="0.25">
      <c r="A8" s="491" t="s">
        <v>14</v>
      </c>
      <c r="B8" s="491"/>
      <c r="C8" s="491"/>
      <c r="D8" s="491" t="s">
        <v>15</v>
      </c>
      <c r="E8" s="491"/>
      <c r="F8" s="491" t="s">
        <v>16</v>
      </c>
      <c r="G8" s="491" t="s">
        <v>17</v>
      </c>
      <c r="H8" s="491" t="s">
        <v>18</v>
      </c>
      <c r="I8" s="490"/>
      <c r="J8" s="491" t="s">
        <v>19</v>
      </c>
      <c r="K8" s="490"/>
      <c r="L8" s="491" t="s">
        <v>20</v>
      </c>
    </row>
    <row r="9" spans="1:15" x14ac:dyDescent="0.25">
      <c r="A9" s="696" t="s">
        <v>21</v>
      </c>
      <c r="B9" s="696"/>
      <c r="D9" s="602"/>
      <c r="E9" s="602"/>
      <c r="F9" s="489" t="s">
        <v>10964</v>
      </c>
      <c r="G9" s="489" t="s">
        <v>10964</v>
      </c>
      <c r="H9" s="599"/>
      <c r="I9" s="599"/>
      <c r="J9" s="599"/>
      <c r="K9" s="599"/>
      <c r="L9" s="599"/>
    </row>
    <row r="10" spans="1:15" x14ac:dyDescent="0.25">
      <c r="A10" s="603">
        <v>0</v>
      </c>
      <c r="B10" s="697"/>
      <c r="C10" s="697"/>
      <c r="D10" s="697"/>
      <c r="E10" s="605"/>
      <c r="F10" s="523">
        <v>0</v>
      </c>
      <c r="G10" s="523">
        <v>0</v>
      </c>
      <c r="H10" s="607">
        <v>0</v>
      </c>
      <c r="I10" s="608"/>
      <c r="J10" s="506">
        <f>D10+F10+G10+H10</f>
        <v>0</v>
      </c>
      <c r="K10" s="608"/>
      <c r="L10" s="506">
        <f>A10*J10</f>
        <v>0</v>
      </c>
    </row>
    <row r="11" spans="1:15" x14ac:dyDescent="0.25">
      <c r="A11" s="603">
        <v>0.5</v>
      </c>
      <c r="B11" s="697"/>
      <c r="C11" s="523">
        <v>0</v>
      </c>
      <c r="D11" s="523">
        <v>0</v>
      </c>
      <c r="E11" s="605"/>
      <c r="F11" s="523">
        <v>0</v>
      </c>
      <c r="G11" s="523">
        <v>0</v>
      </c>
      <c r="H11" s="607">
        <v>0</v>
      </c>
      <c r="I11" s="608"/>
      <c r="J11" s="506">
        <f>D11+F11+G11+H11</f>
        <v>0</v>
      </c>
      <c r="K11" s="608"/>
      <c r="L11" s="506">
        <f>A11*J11</f>
        <v>0</v>
      </c>
    </row>
    <row r="12" spans="1:15" x14ac:dyDescent="0.25">
      <c r="A12" s="603">
        <v>1</v>
      </c>
      <c r="B12" s="697"/>
      <c r="C12" s="523">
        <v>0</v>
      </c>
      <c r="D12" s="523">
        <v>0</v>
      </c>
      <c r="E12" s="605"/>
      <c r="F12" s="523">
        <v>0</v>
      </c>
      <c r="G12" s="523">
        <v>0</v>
      </c>
      <c r="H12" s="607">
        <v>0</v>
      </c>
      <c r="I12" s="608"/>
      <c r="J12" s="506">
        <f>D12+F12+G12+H12</f>
        <v>0</v>
      </c>
      <c r="K12" s="608"/>
      <c r="L12" s="506">
        <f>A12*J12</f>
        <v>0</v>
      </c>
    </row>
    <row r="13" spans="1:15" x14ac:dyDescent="0.25">
      <c r="A13" s="603">
        <v>1.5</v>
      </c>
      <c r="B13" s="697"/>
      <c r="C13" s="523">
        <v>0</v>
      </c>
      <c r="D13" s="523">
        <v>0</v>
      </c>
      <c r="E13" s="605"/>
      <c r="F13" s="523">
        <v>0</v>
      </c>
      <c r="G13" s="523">
        <v>0</v>
      </c>
      <c r="H13" s="607">
        <v>0</v>
      </c>
      <c r="I13" s="608"/>
      <c r="J13" s="506">
        <f>D13+F13+G13+H13</f>
        <v>0</v>
      </c>
      <c r="K13" s="608"/>
      <c r="L13" s="506">
        <f>A13*J13</f>
        <v>0</v>
      </c>
    </row>
    <row r="14" spans="1:15" x14ac:dyDescent="0.25">
      <c r="A14" s="609" t="s">
        <v>22</v>
      </c>
      <c r="B14" s="698"/>
      <c r="C14" s="506">
        <f>SUM(C11:C13)</f>
        <v>0</v>
      </c>
      <c r="D14" s="506">
        <f>SUM(D11:D13)</f>
        <v>0</v>
      </c>
      <c r="E14" s="611"/>
      <c r="F14" s="506">
        <f>SUM(F10:F13)</f>
        <v>0</v>
      </c>
      <c r="G14" s="506">
        <f>SUM(G10:G13)</f>
        <v>0</v>
      </c>
      <c r="H14" s="506">
        <f>SUM(H10:H13)</f>
        <v>0</v>
      </c>
      <c r="I14" s="612"/>
      <c r="J14" s="506">
        <f>SUM(J10:J13)</f>
        <v>0</v>
      </c>
      <c r="K14" s="612"/>
      <c r="L14" s="506">
        <f>SUM(L10:L13)</f>
        <v>0</v>
      </c>
      <c r="O14" s="693"/>
    </row>
    <row r="15" spans="1:15" x14ac:dyDescent="0.25">
      <c r="A15" s="613"/>
      <c r="B15" s="613"/>
      <c r="E15" s="614"/>
      <c r="F15" s="614"/>
      <c r="J15" s="484"/>
      <c r="L15" s="614"/>
      <c r="N15" s="958"/>
    </row>
    <row r="16" spans="1:15" x14ac:dyDescent="0.25">
      <c r="A16" s="615" t="s">
        <v>23</v>
      </c>
      <c r="B16" s="615"/>
      <c r="E16" s="614"/>
      <c r="F16" s="489" t="s">
        <v>10964</v>
      </c>
      <c r="G16" s="489" t="s">
        <v>10964</v>
      </c>
      <c r="J16" s="484"/>
      <c r="L16" s="614"/>
    </row>
    <row r="17" spans="1:12" x14ac:dyDescent="0.25">
      <c r="A17" s="603">
        <v>0</v>
      </c>
      <c r="B17" s="697"/>
      <c r="C17" s="697"/>
      <c r="D17" s="697"/>
      <c r="E17" s="605"/>
      <c r="F17" s="523">
        <v>0</v>
      </c>
      <c r="G17" s="523">
        <v>0</v>
      </c>
      <c r="H17" s="607">
        <v>0</v>
      </c>
      <c r="I17" s="608"/>
      <c r="J17" s="506">
        <f>D17+F17+G17+H17</f>
        <v>0</v>
      </c>
      <c r="K17" s="608"/>
      <c r="L17" s="506">
        <f>A17*J17</f>
        <v>0</v>
      </c>
    </row>
    <row r="18" spans="1:12" x14ac:dyDescent="0.25">
      <c r="A18" s="603">
        <v>0.5</v>
      </c>
      <c r="B18" s="523">
        <v>0</v>
      </c>
      <c r="C18" s="523">
        <v>0</v>
      </c>
      <c r="D18" s="523">
        <v>0</v>
      </c>
      <c r="E18" s="605"/>
      <c r="F18" s="523">
        <v>0</v>
      </c>
      <c r="G18" s="523">
        <v>0</v>
      </c>
      <c r="H18" s="607">
        <v>0</v>
      </c>
      <c r="I18" s="608"/>
      <c r="J18" s="506">
        <f>D18+F18+G18+H18</f>
        <v>0</v>
      </c>
      <c r="K18" s="608"/>
      <c r="L18" s="506">
        <f>A18*J18</f>
        <v>0</v>
      </c>
    </row>
    <row r="19" spans="1:12" x14ac:dyDescent="0.25">
      <c r="A19" s="603">
        <v>1</v>
      </c>
      <c r="B19" s="523">
        <v>0</v>
      </c>
      <c r="C19" s="523">
        <v>0</v>
      </c>
      <c r="D19" s="523">
        <v>0</v>
      </c>
      <c r="E19" s="605"/>
      <c r="F19" s="523">
        <v>0</v>
      </c>
      <c r="G19" s="523">
        <v>0</v>
      </c>
      <c r="H19" s="607">
        <v>0</v>
      </c>
      <c r="I19" s="608"/>
      <c r="J19" s="506">
        <f>D19+F19+G19+H19</f>
        <v>0</v>
      </c>
      <c r="K19" s="608"/>
      <c r="L19" s="506">
        <f>A19*J19</f>
        <v>0</v>
      </c>
    </row>
    <row r="20" spans="1:12" x14ac:dyDescent="0.25">
      <c r="A20" s="603">
        <v>1.5</v>
      </c>
      <c r="B20" s="523">
        <v>0</v>
      </c>
      <c r="C20" s="523">
        <v>0</v>
      </c>
      <c r="D20" s="523">
        <v>0</v>
      </c>
      <c r="E20" s="605"/>
      <c r="F20" s="523">
        <v>0</v>
      </c>
      <c r="G20" s="523">
        <v>0</v>
      </c>
      <c r="H20" s="607">
        <v>0</v>
      </c>
      <c r="I20" s="608"/>
      <c r="J20" s="506">
        <f>D20+F20+G20+H20</f>
        <v>0</v>
      </c>
      <c r="K20" s="608"/>
      <c r="L20" s="506">
        <f>A20*J20</f>
        <v>0</v>
      </c>
    </row>
    <row r="21" spans="1:12" x14ac:dyDescent="0.25">
      <c r="A21" s="609" t="s">
        <v>22</v>
      </c>
      <c r="B21" s="506">
        <f>SUM(B18:B20)</f>
        <v>0</v>
      </c>
      <c r="C21" s="506">
        <f>SUM(C18:C20)</f>
        <v>0</v>
      </c>
      <c r="D21" s="506">
        <f>SUM(D18:D20)</f>
        <v>0</v>
      </c>
      <c r="E21" s="611"/>
      <c r="F21" s="506">
        <f>SUM(F17:F20)</f>
        <v>0</v>
      </c>
      <c r="G21" s="506">
        <f>SUM(G17:G20)</f>
        <v>0</v>
      </c>
      <c r="H21" s="506">
        <f>SUM(H17:H20)</f>
        <v>0</v>
      </c>
      <c r="I21" s="612"/>
      <c r="J21" s="506">
        <f>SUM(J17:J20)</f>
        <v>0</v>
      </c>
      <c r="K21" s="612"/>
      <c r="L21" s="506">
        <f>SUM(L17:L20)</f>
        <v>0</v>
      </c>
    </row>
    <row r="24" spans="1:12" x14ac:dyDescent="0.25">
      <c r="A24" s="481" t="s">
        <v>24</v>
      </c>
      <c r="B24" s="481"/>
      <c r="F24" s="489" t="s">
        <v>10964</v>
      </c>
      <c r="G24" s="489" t="s">
        <v>10964</v>
      </c>
    </row>
    <row r="25" spans="1:12" x14ac:dyDescent="0.25">
      <c r="A25" s="603">
        <v>0</v>
      </c>
      <c r="B25" s="697"/>
      <c r="C25" s="697"/>
      <c r="D25" s="697"/>
      <c r="E25" s="605"/>
      <c r="F25" s="523">
        <v>0</v>
      </c>
      <c r="G25" s="523">
        <v>0</v>
      </c>
      <c r="H25" s="607">
        <v>0</v>
      </c>
      <c r="I25" s="608"/>
      <c r="J25" s="506">
        <f>D25+F25+G25+H25</f>
        <v>0</v>
      </c>
      <c r="K25" s="608"/>
      <c r="L25" s="506">
        <f>A25*J25</f>
        <v>0</v>
      </c>
    </row>
    <row r="26" spans="1:12" x14ac:dyDescent="0.25">
      <c r="A26" s="603">
        <v>0.5</v>
      </c>
      <c r="B26" s="523">
        <v>0</v>
      </c>
      <c r="C26" s="523">
        <v>0</v>
      </c>
      <c r="D26" s="523">
        <v>0</v>
      </c>
      <c r="E26" s="605"/>
      <c r="F26" s="523">
        <v>0</v>
      </c>
      <c r="G26" s="523">
        <v>0</v>
      </c>
      <c r="H26" s="523">
        <v>0</v>
      </c>
      <c r="I26" s="608"/>
      <c r="J26" s="506">
        <f>D26+F26+G26+H26</f>
        <v>0</v>
      </c>
      <c r="K26" s="608"/>
      <c r="L26" s="506">
        <f>A26*J26</f>
        <v>0</v>
      </c>
    </row>
    <row r="27" spans="1:12" x14ac:dyDescent="0.25">
      <c r="A27" s="603">
        <v>1</v>
      </c>
      <c r="B27" s="523">
        <v>0</v>
      </c>
      <c r="C27" s="523">
        <v>0</v>
      </c>
      <c r="D27" s="523">
        <v>0</v>
      </c>
      <c r="E27" s="605"/>
      <c r="F27" s="523">
        <v>0</v>
      </c>
      <c r="G27" s="523">
        <v>0</v>
      </c>
      <c r="H27" s="523">
        <v>0</v>
      </c>
      <c r="I27" s="608"/>
      <c r="J27" s="506">
        <f>D27+F27+G27+H27</f>
        <v>0</v>
      </c>
      <c r="K27" s="608"/>
      <c r="L27" s="506">
        <f>A27*J27</f>
        <v>0</v>
      </c>
    </row>
    <row r="28" spans="1:12" x14ac:dyDescent="0.25">
      <c r="A28" s="603">
        <v>1.5</v>
      </c>
      <c r="B28" s="523">
        <v>0</v>
      </c>
      <c r="C28" s="523">
        <v>0</v>
      </c>
      <c r="D28" s="523">
        <v>0</v>
      </c>
      <c r="E28" s="605"/>
      <c r="F28" s="523">
        <v>0</v>
      </c>
      <c r="G28" s="523">
        <v>0</v>
      </c>
      <c r="H28" s="523">
        <v>0</v>
      </c>
      <c r="I28" s="608"/>
      <c r="J28" s="506">
        <f>D28+F28+G28+H28</f>
        <v>0</v>
      </c>
      <c r="K28" s="608"/>
      <c r="L28" s="506">
        <f>A28*J28</f>
        <v>0</v>
      </c>
    </row>
    <row r="29" spans="1:12" x14ac:dyDescent="0.25">
      <c r="A29" s="609" t="s">
        <v>22</v>
      </c>
      <c r="B29" s="506">
        <f>SUM(B26:B28)</f>
        <v>0</v>
      </c>
      <c r="C29" s="506">
        <f>SUM(C26:C28)</f>
        <v>0</v>
      </c>
      <c r="D29" s="506">
        <f>SUM(D26:D28)</f>
        <v>0</v>
      </c>
      <c r="E29" s="611"/>
      <c r="F29" s="506">
        <f>SUM(F25:F28)</f>
        <v>0</v>
      </c>
      <c r="G29" s="506">
        <f>SUM(G25:G28)</f>
        <v>0</v>
      </c>
      <c r="H29" s="506">
        <f>SUM(H25:H28)</f>
        <v>0</v>
      </c>
      <c r="I29" s="612"/>
      <c r="J29" s="506">
        <f>SUM(J25:J28)</f>
        <v>0</v>
      </c>
      <c r="K29" s="612"/>
      <c r="L29" s="506">
        <f>SUM(L25:L28)</f>
        <v>0</v>
      </c>
    </row>
    <row r="30" spans="1:12" s="621" customFormat="1" x14ac:dyDescent="0.25">
      <c r="A30" s="616"/>
      <c r="B30" s="617"/>
      <c r="C30" s="617"/>
      <c r="D30" s="617"/>
      <c r="E30" s="618"/>
      <c r="F30" s="619"/>
      <c r="G30" s="619"/>
      <c r="H30" s="617"/>
      <c r="I30" s="620"/>
      <c r="J30" s="617"/>
      <c r="K30" s="620"/>
      <c r="L30" s="617"/>
    </row>
    <row r="31" spans="1:12" s="621" customFormat="1" x14ac:dyDescent="0.25">
      <c r="A31" s="622" t="s">
        <v>22</v>
      </c>
      <c r="B31" s="617"/>
      <c r="C31" s="506">
        <f>C14+C21+C29</f>
        <v>0</v>
      </c>
      <c r="D31" s="506">
        <f>D14+D21+D29</f>
        <v>0</v>
      </c>
      <c r="E31" s="618"/>
      <c r="F31" s="619"/>
      <c r="G31" s="619"/>
      <c r="H31" s="617"/>
      <c r="I31" s="620"/>
      <c r="J31" s="617"/>
      <c r="K31" s="620"/>
      <c r="L31" s="506">
        <f>L14+L21+L29</f>
        <v>0</v>
      </c>
    </row>
    <row r="32" spans="1:12" s="621" customFormat="1" x14ac:dyDescent="0.25">
      <c r="A32" s="622"/>
      <c r="B32" s="617"/>
      <c r="C32" s="528"/>
      <c r="D32" s="528"/>
      <c r="E32" s="618"/>
      <c r="F32" s="619"/>
      <c r="G32" s="619"/>
      <c r="H32" s="617"/>
      <c r="I32" s="620"/>
      <c r="J32" s="617"/>
      <c r="K32" s="620"/>
      <c r="L32" s="528"/>
    </row>
    <row r="33" spans="1:12" s="621" customFormat="1" x14ac:dyDescent="0.25">
      <c r="A33" s="484" t="s">
        <v>28</v>
      </c>
      <c r="B33" s="617"/>
      <c r="C33" s="617"/>
      <c r="D33" s="617"/>
      <c r="E33" s="618"/>
      <c r="F33" s="619"/>
      <c r="G33" s="619"/>
      <c r="H33" s="617"/>
      <c r="I33" s="620"/>
      <c r="J33" s="617"/>
      <c r="K33" s="620"/>
      <c r="L33" s="617"/>
    </row>
  </sheetData>
  <sheetProtection password="EB26" sheet="1" objects="1" scenarios="1"/>
  <mergeCells count="4">
    <mergeCell ref="A2:C2"/>
    <mergeCell ref="A3:L3"/>
    <mergeCell ref="B6:D6"/>
    <mergeCell ref="F6:H6"/>
  </mergeCells>
  <conditionalFormatting sqref="C11:D13 F10:H13 F17:H20 B18:D20 B26:D28 F25:H28">
    <cfRule type="containsBlanks" dxfId="160" priority="1">
      <formula>LEN(TRIM(B10))=0</formula>
    </cfRule>
  </conditionalFormatting>
  <hyperlinks>
    <hyperlink ref="A2" location="Schedule_Listing" display="Return to Shedule Listing"/>
    <hyperlink ref="A2:C2" location="'Schedule Listing'!C34" display="Return to Schedule Listing"/>
  </hyperlinks>
  <printOptions horizontalCentered="1"/>
  <pageMargins left="0.7" right="0.7" top="0.75" bottom="0.75" header="0.3" footer="0.3"/>
  <pageSetup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28"/>
  <sheetViews>
    <sheetView showGridLines="0" zoomScaleNormal="100" zoomScalePageLayoutView="110" workbookViewId="0">
      <selection activeCell="D2" sqref="D2"/>
    </sheetView>
  </sheetViews>
  <sheetFormatPr defaultColWidth="9.125" defaultRowHeight="15" x14ac:dyDescent="0.25"/>
  <cols>
    <col min="1" max="1" width="9.125" style="592"/>
    <col min="2" max="4" width="15.125" style="592" customWidth="1"/>
    <col min="5" max="5" width="1.625" style="592" customWidth="1"/>
    <col min="6" max="8" width="15.125" style="592" customWidth="1"/>
    <col min="9" max="9" width="1.625" style="592" customWidth="1"/>
    <col min="10" max="10" width="15.125" style="592" customWidth="1"/>
    <col min="11" max="11" width="1.625" style="592" customWidth="1"/>
    <col min="12" max="12" width="15.125" style="592" customWidth="1"/>
    <col min="13" max="16384" width="9.125" style="592"/>
  </cols>
  <sheetData>
    <row r="1" spans="1:12" x14ac:dyDescent="0.25">
      <c r="A1" s="479" t="s">
        <v>624</v>
      </c>
      <c r="B1" s="479"/>
      <c r="C1" s="479"/>
      <c r="D1" s="481"/>
      <c r="E1" s="481"/>
      <c r="F1" s="481"/>
      <c r="G1" s="481"/>
      <c r="L1" s="482">
        <v>9</v>
      </c>
    </row>
    <row r="2" spans="1:12" x14ac:dyDescent="0.25">
      <c r="A2" s="1046" t="s">
        <v>1</v>
      </c>
      <c r="B2" s="1047"/>
      <c r="C2" s="1048"/>
      <c r="D2" s="483"/>
      <c r="E2" s="481"/>
      <c r="F2" s="481"/>
      <c r="G2" s="481"/>
    </row>
    <row r="3" spans="1:12" x14ac:dyDescent="0.25">
      <c r="A3" s="593" t="s">
        <v>14548</v>
      </c>
      <c r="B3" s="593"/>
      <c r="C3" s="479"/>
      <c r="D3" s="481"/>
      <c r="E3" s="481"/>
      <c r="F3" s="481"/>
      <c r="G3" s="481"/>
    </row>
    <row r="4" spans="1:12" x14ac:dyDescent="0.25">
      <c r="A4" s="486" t="s">
        <v>548</v>
      </c>
      <c r="B4" s="593"/>
      <c r="C4" s="479"/>
      <c r="D4" s="481"/>
      <c r="E4" s="481"/>
      <c r="F4" s="481"/>
      <c r="G4" s="481"/>
    </row>
    <row r="5" spans="1:12" x14ac:dyDescent="0.25">
      <c r="A5" s="479"/>
      <c r="B5" s="479"/>
      <c r="C5" s="479"/>
      <c r="D5" s="481"/>
      <c r="E5" s="481"/>
      <c r="F5" s="481"/>
      <c r="G5" s="481"/>
    </row>
    <row r="6" spans="1:12" x14ac:dyDescent="0.25">
      <c r="A6" s="479"/>
      <c r="B6" s="1043" t="s">
        <v>2</v>
      </c>
      <c r="C6" s="1044"/>
      <c r="D6" s="1045"/>
      <c r="E6" s="594"/>
      <c r="F6" s="1043" t="s">
        <v>3</v>
      </c>
      <c r="G6" s="1044"/>
      <c r="H6" s="1045"/>
      <c r="I6" s="484"/>
      <c r="J6" s="595" t="s">
        <v>4</v>
      </c>
      <c r="K6" s="484"/>
      <c r="L6" s="484"/>
    </row>
    <row r="7" spans="1:12" ht="75" x14ac:dyDescent="0.25">
      <c r="A7" s="488" t="s">
        <v>5</v>
      </c>
      <c r="B7" s="596" t="s">
        <v>6</v>
      </c>
      <c r="C7" s="596" t="s">
        <v>7</v>
      </c>
      <c r="D7" s="596" t="s">
        <v>8</v>
      </c>
      <c r="E7" s="597"/>
      <c r="F7" s="596" t="s">
        <v>9</v>
      </c>
      <c r="G7" s="596" t="s">
        <v>10</v>
      </c>
      <c r="H7" s="598" t="s">
        <v>11</v>
      </c>
      <c r="I7" s="599"/>
      <c r="J7" s="488" t="s">
        <v>12</v>
      </c>
      <c r="K7" s="599"/>
      <c r="L7" s="488" t="s">
        <v>13</v>
      </c>
    </row>
    <row r="8" spans="1:12" x14ac:dyDescent="0.25">
      <c r="A8" s="491" t="s">
        <v>14</v>
      </c>
      <c r="B8" s="491"/>
      <c r="C8" s="491"/>
      <c r="D8" s="491" t="s">
        <v>15</v>
      </c>
      <c r="E8" s="491"/>
      <c r="F8" s="491" t="s">
        <v>16</v>
      </c>
      <c r="G8" s="491" t="s">
        <v>17</v>
      </c>
      <c r="H8" s="491" t="s">
        <v>18</v>
      </c>
      <c r="I8" s="490"/>
      <c r="J8" s="491" t="s">
        <v>19</v>
      </c>
      <c r="K8" s="490"/>
      <c r="L8" s="491" t="s">
        <v>20</v>
      </c>
    </row>
    <row r="9" spans="1:12" x14ac:dyDescent="0.25">
      <c r="A9" s="1062" t="s">
        <v>21</v>
      </c>
      <c r="B9" s="1063"/>
      <c r="C9" s="1063"/>
      <c r="D9" s="602"/>
      <c r="E9" s="602"/>
      <c r="F9" s="489" t="s">
        <v>10964</v>
      </c>
      <c r="G9" s="489" t="s">
        <v>10964</v>
      </c>
      <c r="H9" s="599"/>
      <c r="I9" s="599"/>
      <c r="J9" s="599"/>
      <c r="K9" s="599"/>
      <c r="L9" s="599"/>
    </row>
    <row r="10" spans="1:12" x14ac:dyDescent="0.25">
      <c r="A10" s="603">
        <v>0</v>
      </c>
      <c r="B10" s="604"/>
      <c r="C10" s="604"/>
      <c r="D10" s="604"/>
      <c r="E10" s="605"/>
      <c r="F10" s="523">
        <v>0</v>
      </c>
      <c r="G10" s="523">
        <v>0</v>
      </c>
      <c r="H10" s="607">
        <v>0</v>
      </c>
      <c r="I10" s="608"/>
      <c r="J10" s="506">
        <f>D10+F10+G10+H10</f>
        <v>0</v>
      </c>
      <c r="K10" s="608"/>
      <c r="L10" s="506">
        <f>A10*J10</f>
        <v>0</v>
      </c>
    </row>
    <row r="11" spans="1:12" x14ac:dyDescent="0.25">
      <c r="A11" s="603">
        <v>0.35</v>
      </c>
      <c r="B11" s="604"/>
      <c r="C11" s="523">
        <v>0</v>
      </c>
      <c r="D11" s="523">
        <v>0</v>
      </c>
      <c r="E11" s="605"/>
      <c r="F11" s="523">
        <v>0</v>
      </c>
      <c r="G11" s="523">
        <v>0</v>
      </c>
      <c r="H11" s="607">
        <v>0</v>
      </c>
      <c r="I11" s="608"/>
      <c r="J11" s="506">
        <f>D11+F11+G11+H11</f>
        <v>0</v>
      </c>
      <c r="K11" s="608"/>
      <c r="L11" s="506">
        <f>A11*J11</f>
        <v>0</v>
      </c>
    </row>
    <row r="12" spans="1:12" x14ac:dyDescent="0.25">
      <c r="A12" s="603">
        <v>0.5</v>
      </c>
      <c r="B12" s="604"/>
      <c r="C12" s="523">
        <v>0</v>
      </c>
      <c r="D12" s="523">
        <v>0</v>
      </c>
      <c r="E12" s="605"/>
      <c r="F12" s="523">
        <v>0</v>
      </c>
      <c r="G12" s="523">
        <v>0</v>
      </c>
      <c r="H12" s="607">
        <v>0</v>
      </c>
      <c r="I12" s="608"/>
      <c r="J12" s="506">
        <f>D12+F12+G12+H12</f>
        <v>0</v>
      </c>
      <c r="K12" s="608"/>
      <c r="L12" s="506">
        <f>A12*J12</f>
        <v>0</v>
      </c>
    </row>
    <row r="13" spans="1:12" x14ac:dyDescent="0.25">
      <c r="A13" s="603">
        <v>0.75</v>
      </c>
      <c r="B13" s="604"/>
      <c r="C13" s="523">
        <v>0</v>
      </c>
      <c r="D13" s="523">
        <v>0</v>
      </c>
      <c r="E13" s="605"/>
      <c r="F13" s="523">
        <v>0</v>
      </c>
      <c r="G13" s="523">
        <v>0</v>
      </c>
      <c r="H13" s="607">
        <v>0</v>
      </c>
      <c r="I13" s="608"/>
      <c r="J13" s="506">
        <f>D13+F13+G13+H13</f>
        <v>0</v>
      </c>
      <c r="K13" s="608"/>
      <c r="L13" s="506">
        <f>A13*J13</f>
        <v>0</v>
      </c>
    </row>
    <row r="14" spans="1:12" x14ac:dyDescent="0.25">
      <c r="A14" s="603">
        <v>1</v>
      </c>
      <c r="B14" s="604"/>
      <c r="C14" s="523">
        <v>0</v>
      </c>
      <c r="D14" s="523">
        <v>0</v>
      </c>
      <c r="E14" s="605"/>
      <c r="F14" s="523">
        <v>0</v>
      </c>
      <c r="G14" s="523">
        <v>0</v>
      </c>
      <c r="H14" s="607">
        <v>0</v>
      </c>
      <c r="I14" s="608"/>
      <c r="J14" s="506">
        <f>D14+F14+G14+H14</f>
        <v>0</v>
      </c>
      <c r="K14" s="608"/>
      <c r="L14" s="506">
        <f>A14*J14</f>
        <v>0</v>
      </c>
    </row>
    <row r="15" spans="1:12" x14ac:dyDescent="0.25">
      <c r="A15" s="609" t="s">
        <v>22</v>
      </c>
      <c r="B15" s="610"/>
      <c r="C15" s="506">
        <f>SUM(C11:C14)</f>
        <v>0</v>
      </c>
      <c r="D15" s="506">
        <f>SUM(D11:D14)</f>
        <v>0</v>
      </c>
      <c r="E15" s="611"/>
      <c r="F15" s="506">
        <f>SUM(F10:F14)</f>
        <v>0</v>
      </c>
      <c r="G15" s="506">
        <f>SUM(G10:G14)</f>
        <v>0</v>
      </c>
      <c r="H15" s="506">
        <f>SUM(H10:H14)</f>
        <v>0</v>
      </c>
      <c r="I15" s="612"/>
      <c r="J15" s="506">
        <f>SUM(J10:J14)</f>
        <v>0</v>
      </c>
      <c r="K15" s="612"/>
      <c r="L15" s="506">
        <f>SUM(L10:L14)</f>
        <v>0</v>
      </c>
    </row>
    <row r="16" spans="1:12" x14ac:dyDescent="0.25">
      <c r="A16" s="613"/>
      <c r="B16" s="613"/>
      <c r="C16" s="692"/>
      <c r="D16" s="692"/>
      <c r="E16" s="611"/>
      <c r="F16" s="611"/>
      <c r="G16" s="700"/>
      <c r="H16" s="692"/>
      <c r="I16" s="612"/>
      <c r="J16" s="692"/>
      <c r="K16" s="612"/>
      <c r="L16" s="692"/>
    </row>
    <row r="17" spans="1:12" x14ac:dyDescent="0.25">
      <c r="A17" s="615" t="s">
        <v>23</v>
      </c>
      <c r="B17" s="615"/>
      <c r="C17" s="692"/>
      <c r="D17" s="692"/>
      <c r="E17" s="611"/>
      <c r="F17" s="489" t="s">
        <v>10964</v>
      </c>
      <c r="G17" s="489" t="s">
        <v>10964</v>
      </c>
      <c r="H17" s="692"/>
      <c r="I17" s="612"/>
      <c r="J17" s="692"/>
      <c r="K17" s="612"/>
      <c r="L17" s="692"/>
    </row>
    <row r="18" spans="1:12" x14ac:dyDescent="0.25">
      <c r="A18" s="603">
        <v>0</v>
      </c>
      <c r="B18" s="604"/>
      <c r="C18" s="604"/>
      <c r="D18" s="604"/>
      <c r="E18" s="605"/>
      <c r="F18" s="523">
        <v>0</v>
      </c>
      <c r="G18" s="523">
        <v>0</v>
      </c>
      <c r="H18" s="607">
        <v>0</v>
      </c>
      <c r="I18" s="608"/>
      <c r="J18" s="506">
        <f>D18+F18+G18+H18</f>
        <v>0</v>
      </c>
      <c r="K18" s="608"/>
      <c r="L18" s="506">
        <f>A18*J18</f>
        <v>0</v>
      </c>
    </row>
    <row r="19" spans="1:12" x14ac:dyDescent="0.25">
      <c r="A19" s="603">
        <v>0.35</v>
      </c>
      <c r="B19" s="523">
        <v>0</v>
      </c>
      <c r="C19" s="523">
        <v>0</v>
      </c>
      <c r="D19" s="523">
        <v>0</v>
      </c>
      <c r="E19" s="605"/>
      <c r="F19" s="523">
        <v>0</v>
      </c>
      <c r="G19" s="523">
        <v>0</v>
      </c>
      <c r="H19" s="607">
        <v>0</v>
      </c>
      <c r="I19" s="608"/>
      <c r="J19" s="506">
        <f>D19+F19+G19+H19</f>
        <v>0</v>
      </c>
      <c r="K19" s="608"/>
      <c r="L19" s="506">
        <f>A19*J19</f>
        <v>0</v>
      </c>
    </row>
    <row r="20" spans="1:12" x14ac:dyDescent="0.25">
      <c r="A20" s="603">
        <v>0.5</v>
      </c>
      <c r="B20" s="523">
        <v>0</v>
      </c>
      <c r="C20" s="523">
        <v>0</v>
      </c>
      <c r="D20" s="523">
        <v>0</v>
      </c>
      <c r="E20" s="605"/>
      <c r="F20" s="523">
        <v>0</v>
      </c>
      <c r="G20" s="523">
        <v>0</v>
      </c>
      <c r="H20" s="607">
        <v>0</v>
      </c>
      <c r="I20" s="608"/>
      <c r="J20" s="506">
        <f>D20+F20+G20+H20</f>
        <v>0</v>
      </c>
      <c r="K20" s="608"/>
      <c r="L20" s="506">
        <f>A20*J20</f>
        <v>0</v>
      </c>
    </row>
    <row r="21" spans="1:12" x14ac:dyDescent="0.25">
      <c r="A21" s="603">
        <v>0.75</v>
      </c>
      <c r="B21" s="523">
        <v>0</v>
      </c>
      <c r="C21" s="523">
        <v>0</v>
      </c>
      <c r="D21" s="523">
        <v>0</v>
      </c>
      <c r="E21" s="605"/>
      <c r="F21" s="523">
        <v>0</v>
      </c>
      <c r="G21" s="523">
        <v>0</v>
      </c>
      <c r="H21" s="607">
        <v>0</v>
      </c>
      <c r="I21" s="608"/>
      <c r="J21" s="506">
        <f>D21+F21+G21+H21</f>
        <v>0</v>
      </c>
      <c r="K21" s="608"/>
      <c r="L21" s="506">
        <f>A21*J21</f>
        <v>0</v>
      </c>
    </row>
    <row r="22" spans="1:12" x14ac:dyDescent="0.25">
      <c r="A22" s="603">
        <v>1</v>
      </c>
      <c r="B22" s="523">
        <v>0</v>
      </c>
      <c r="C22" s="523">
        <v>0</v>
      </c>
      <c r="D22" s="523">
        <v>0</v>
      </c>
      <c r="E22" s="605"/>
      <c r="F22" s="523">
        <v>0</v>
      </c>
      <c r="G22" s="523">
        <v>0</v>
      </c>
      <c r="H22" s="607">
        <v>0</v>
      </c>
      <c r="I22" s="608"/>
      <c r="J22" s="506">
        <f>D22+F22+G22+H22</f>
        <v>0</v>
      </c>
      <c r="K22" s="608"/>
      <c r="L22" s="506">
        <f>A22*J22</f>
        <v>0</v>
      </c>
    </row>
    <row r="23" spans="1:12" x14ac:dyDescent="0.25">
      <c r="A23" s="609" t="s">
        <v>22</v>
      </c>
      <c r="B23" s="506">
        <f>SUM(B19:B22)</f>
        <v>0</v>
      </c>
      <c r="C23" s="506">
        <f>SUM(C19:C22)</f>
        <v>0</v>
      </c>
      <c r="D23" s="506">
        <f>SUM(D19:D22)</f>
        <v>0</v>
      </c>
      <c r="E23" s="611"/>
      <c r="F23" s="506">
        <f>SUM(F18:F22)</f>
        <v>0</v>
      </c>
      <c r="G23" s="506">
        <f>SUM(G18:G22)</f>
        <v>0</v>
      </c>
      <c r="H23" s="506">
        <f>SUM(H18:H22)</f>
        <v>0</v>
      </c>
      <c r="I23" s="612"/>
      <c r="J23" s="506">
        <f>SUM(J18:J22)</f>
        <v>0</v>
      </c>
      <c r="K23" s="612"/>
      <c r="L23" s="506">
        <f>SUM(L18:L22)</f>
        <v>0</v>
      </c>
    </row>
    <row r="24" spans="1:12" x14ac:dyDescent="0.25">
      <c r="A24" s="613"/>
      <c r="B24" s="613"/>
      <c r="C24" s="692"/>
      <c r="D24" s="692"/>
      <c r="E24" s="611"/>
      <c r="F24" s="611"/>
      <c r="G24" s="700"/>
      <c r="H24" s="692"/>
      <c r="I24" s="612"/>
      <c r="J24" s="692"/>
      <c r="K24" s="612"/>
      <c r="L24" s="692"/>
    </row>
    <row r="25" spans="1:12" x14ac:dyDescent="0.25">
      <c r="A25" s="701" t="s">
        <v>22</v>
      </c>
      <c r="B25" s="613"/>
      <c r="C25" s="506">
        <f>C15+C23</f>
        <v>0</v>
      </c>
      <c r="D25" s="506">
        <f>D15+D23</f>
        <v>0</v>
      </c>
      <c r="E25" s="614"/>
      <c r="F25" s="614"/>
      <c r="H25" s="531"/>
      <c r="J25" s="484"/>
      <c r="L25" s="506">
        <f>L15+L23</f>
        <v>0</v>
      </c>
    </row>
    <row r="26" spans="1:12" x14ac:dyDescent="0.25">
      <c r="A26" s="613"/>
      <c r="B26" s="613"/>
      <c r="E26" s="614"/>
      <c r="F26" s="614"/>
      <c r="H26" s="531"/>
      <c r="J26" s="484"/>
      <c r="L26" s="614"/>
    </row>
    <row r="28" spans="1:12" x14ac:dyDescent="0.25">
      <c r="A28" s="484" t="s">
        <v>28</v>
      </c>
    </row>
  </sheetData>
  <sheetProtection password="EB26" sheet="1" objects="1" scenarios="1"/>
  <mergeCells count="4">
    <mergeCell ref="A2:C2"/>
    <mergeCell ref="B6:D6"/>
    <mergeCell ref="F6:H6"/>
    <mergeCell ref="A9:C9"/>
  </mergeCells>
  <conditionalFormatting sqref="C11:D14 F10:H14 B19:D22 F18:H22">
    <cfRule type="containsBlanks" dxfId="159" priority="1">
      <formula>LEN(TRIM(B10))=0</formula>
    </cfRule>
  </conditionalFormatting>
  <hyperlinks>
    <hyperlink ref="A2" location="Schedule_Listing" display="Return to Shedule Listing"/>
    <hyperlink ref="A2:C2" location="'Schedule Listing'!C35" display="Return to Schedule Listing"/>
  </hyperlinks>
  <printOptions horizontalCentered="1"/>
  <pageMargins left="0.7" right="0.7" top="0.75" bottom="0.75" header="0.3" footer="0.3"/>
  <pageSetup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9"/>
  <sheetViews>
    <sheetView showGridLines="0" workbookViewId="0">
      <selection activeCell="D2" sqref="D2"/>
    </sheetView>
  </sheetViews>
  <sheetFormatPr defaultColWidth="9.125" defaultRowHeight="15" x14ac:dyDescent="0.25"/>
  <cols>
    <col min="1" max="1" width="9.125" style="592"/>
    <col min="2" max="4" width="16.875" style="592" customWidth="1"/>
    <col min="5" max="5" width="1.625" style="592" customWidth="1"/>
    <col min="6" max="8" width="16.875" style="592" customWidth="1"/>
    <col min="9" max="9" width="1.625" style="592" customWidth="1"/>
    <col min="10" max="10" width="16.875" style="592" customWidth="1"/>
    <col min="11" max="11" width="1.625" style="592" customWidth="1"/>
    <col min="12" max="12" width="16.875" style="592" customWidth="1"/>
    <col min="13" max="16384" width="9.125" style="592"/>
  </cols>
  <sheetData>
    <row r="1" spans="1:12" x14ac:dyDescent="0.25">
      <c r="A1" s="479" t="s">
        <v>506</v>
      </c>
      <c r="B1" s="479"/>
      <c r="C1" s="479"/>
      <c r="D1" s="481"/>
      <c r="E1" s="481"/>
      <c r="F1" s="481"/>
      <c r="G1" s="481"/>
      <c r="L1" s="482">
        <v>10</v>
      </c>
    </row>
    <row r="2" spans="1:12" x14ac:dyDescent="0.25">
      <c r="A2" s="1046" t="s">
        <v>1</v>
      </c>
      <c r="B2" s="1047"/>
      <c r="C2" s="1048"/>
      <c r="D2" s="483"/>
      <c r="E2" s="481"/>
      <c r="F2" s="481"/>
      <c r="G2" s="481"/>
    </row>
    <row r="3" spans="1:12" ht="30" customHeight="1" x14ac:dyDescent="0.25">
      <c r="A3" s="1064" t="s">
        <v>25</v>
      </c>
      <c r="B3" s="1065"/>
      <c r="C3" s="1065"/>
      <c r="D3" s="1065"/>
      <c r="E3" s="1065"/>
      <c r="F3" s="1065"/>
      <c r="G3" s="1065"/>
      <c r="H3" s="1065"/>
      <c r="I3" s="1065"/>
      <c r="J3" s="1065"/>
      <c r="K3" s="1065"/>
      <c r="L3" s="1065"/>
    </row>
    <row r="4" spans="1:12" ht="15" customHeight="1" x14ac:dyDescent="0.25">
      <c r="A4" s="486" t="s">
        <v>548</v>
      </c>
      <c r="B4" s="695"/>
      <c r="C4" s="695"/>
      <c r="D4" s="695"/>
      <c r="E4" s="695"/>
      <c r="F4" s="695"/>
      <c r="G4" s="695"/>
      <c r="H4" s="695"/>
      <c r="I4" s="695"/>
      <c r="J4" s="695"/>
      <c r="K4" s="695"/>
      <c r="L4" s="695"/>
    </row>
    <row r="5" spans="1:12" ht="12.75" customHeight="1" x14ac:dyDescent="0.25">
      <c r="B5" s="479"/>
      <c r="C5" s="479"/>
      <c r="D5" s="481"/>
      <c r="E5" s="481"/>
      <c r="F5" s="481"/>
      <c r="G5" s="481"/>
    </row>
    <row r="6" spans="1:12" x14ac:dyDescent="0.25">
      <c r="A6" s="479"/>
      <c r="B6" s="1043" t="s">
        <v>2</v>
      </c>
      <c r="C6" s="1044"/>
      <c r="D6" s="1045"/>
      <c r="E6" s="594"/>
      <c r="F6" s="1043" t="s">
        <v>3</v>
      </c>
      <c r="G6" s="1044"/>
      <c r="H6" s="1045"/>
      <c r="I6" s="484"/>
      <c r="J6" s="595" t="s">
        <v>4</v>
      </c>
      <c r="K6" s="484"/>
      <c r="L6" s="484"/>
    </row>
    <row r="7" spans="1:12" ht="72" customHeight="1" x14ac:dyDescent="0.25">
      <c r="A7" s="488" t="s">
        <v>5</v>
      </c>
      <c r="B7" s="596" t="s">
        <v>6</v>
      </c>
      <c r="C7" s="596" t="s">
        <v>7</v>
      </c>
      <c r="D7" s="596" t="s">
        <v>8</v>
      </c>
      <c r="E7" s="597"/>
      <c r="F7" s="596" t="s">
        <v>9</v>
      </c>
      <c r="G7" s="596" t="s">
        <v>10</v>
      </c>
      <c r="H7" s="598" t="s">
        <v>11</v>
      </c>
      <c r="I7" s="599"/>
      <c r="J7" s="488" t="s">
        <v>12</v>
      </c>
      <c r="K7" s="599"/>
      <c r="L7" s="488" t="s">
        <v>13</v>
      </c>
    </row>
    <row r="8" spans="1:12" x14ac:dyDescent="0.25">
      <c r="A8" s="491" t="s">
        <v>14</v>
      </c>
      <c r="B8" s="491"/>
      <c r="C8" s="491"/>
      <c r="D8" s="491" t="s">
        <v>15</v>
      </c>
      <c r="E8" s="491"/>
      <c r="F8" s="491" t="s">
        <v>16</v>
      </c>
      <c r="G8" s="491" t="s">
        <v>17</v>
      </c>
      <c r="H8" s="491" t="s">
        <v>18</v>
      </c>
      <c r="I8" s="490"/>
      <c r="J8" s="491" t="s">
        <v>19</v>
      </c>
      <c r="K8" s="490"/>
      <c r="L8" s="491" t="s">
        <v>20</v>
      </c>
    </row>
    <row r="9" spans="1:12" x14ac:dyDescent="0.25">
      <c r="A9" s="1062" t="s">
        <v>21</v>
      </c>
      <c r="B9" s="1063"/>
      <c r="C9" s="1063"/>
      <c r="D9" s="602"/>
      <c r="E9" s="602"/>
      <c r="F9" s="489" t="s">
        <v>10964</v>
      </c>
      <c r="G9" s="489" t="s">
        <v>10964</v>
      </c>
      <c r="H9" s="599"/>
      <c r="I9" s="599"/>
      <c r="J9" s="599"/>
      <c r="K9" s="599"/>
      <c r="L9" s="599"/>
    </row>
    <row r="10" spans="1:12" x14ac:dyDescent="0.25">
      <c r="A10" s="603">
        <v>0</v>
      </c>
      <c r="B10" s="702"/>
      <c r="C10" s="702"/>
      <c r="D10" s="702"/>
      <c r="E10" s="605"/>
      <c r="F10" s="523">
        <v>0</v>
      </c>
      <c r="G10" s="523">
        <v>0</v>
      </c>
      <c r="H10" s="523">
        <v>0</v>
      </c>
      <c r="I10" s="608"/>
      <c r="J10" s="506">
        <f>D10+F10+G10+H10</f>
        <v>0</v>
      </c>
      <c r="K10" s="608"/>
      <c r="L10" s="506">
        <f>A10*J10</f>
        <v>0</v>
      </c>
    </row>
    <row r="11" spans="1:12" x14ac:dyDescent="0.25">
      <c r="A11" s="603">
        <v>0.5</v>
      </c>
      <c r="B11" s="702"/>
      <c r="C11" s="523">
        <v>0</v>
      </c>
      <c r="D11" s="523">
        <v>0</v>
      </c>
      <c r="E11" s="605"/>
      <c r="F11" s="523">
        <v>0</v>
      </c>
      <c r="G11" s="523">
        <v>0</v>
      </c>
      <c r="H11" s="523">
        <v>0</v>
      </c>
      <c r="I11" s="608"/>
      <c r="J11" s="506">
        <f>D11+F11+G11+H11</f>
        <v>0</v>
      </c>
      <c r="K11" s="608"/>
      <c r="L11" s="506">
        <f>A11*J11</f>
        <v>0</v>
      </c>
    </row>
    <row r="12" spans="1:12" x14ac:dyDescent="0.25">
      <c r="A12" s="603">
        <v>0.75</v>
      </c>
      <c r="B12" s="702"/>
      <c r="C12" s="523">
        <v>0</v>
      </c>
      <c r="D12" s="523">
        <v>0</v>
      </c>
      <c r="E12" s="605"/>
      <c r="F12" s="523">
        <v>0</v>
      </c>
      <c r="G12" s="523">
        <v>0</v>
      </c>
      <c r="H12" s="523">
        <v>0</v>
      </c>
      <c r="I12" s="608"/>
      <c r="J12" s="506">
        <f>D12+F12+G12+H12</f>
        <v>0</v>
      </c>
      <c r="K12" s="608"/>
      <c r="L12" s="506">
        <f>A12*J12</f>
        <v>0</v>
      </c>
    </row>
    <row r="13" spans="1:12" x14ac:dyDescent="0.25">
      <c r="A13" s="603">
        <v>1</v>
      </c>
      <c r="B13" s="702"/>
      <c r="C13" s="523">
        <v>0</v>
      </c>
      <c r="D13" s="523">
        <v>0</v>
      </c>
      <c r="E13" s="605"/>
      <c r="F13" s="523">
        <v>0</v>
      </c>
      <c r="G13" s="523">
        <v>0</v>
      </c>
      <c r="H13" s="523">
        <v>0</v>
      </c>
      <c r="I13" s="608"/>
      <c r="J13" s="506">
        <f>D13+F13+G13+H13</f>
        <v>0</v>
      </c>
      <c r="K13" s="608"/>
      <c r="L13" s="506">
        <f>A13*J13</f>
        <v>0</v>
      </c>
    </row>
    <row r="14" spans="1:12" x14ac:dyDescent="0.25">
      <c r="A14" s="603">
        <v>1.5</v>
      </c>
      <c r="B14" s="702"/>
      <c r="C14" s="523">
        <v>0</v>
      </c>
      <c r="D14" s="523">
        <v>0</v>
      </c>
      <c r="E14" s="605"/>
      <c r="F14" s="523">
        <v>0</v>
      </c>
      <c r="G14" s="523">
        <v>0</v>
      </c>
      <c r="H14" s="523">
        <v>0</v>
      </c>
      <c r="I14" s="608"/>
      <c r="J14" s="506">
        <f>D14+F14+G14+H14</f>
        <v>0</v>
      </c>
      <c r="K14" s="608"/>
      <c r="L14" s="506">
        <f>A14*J14</f>
        <v>0</v>
      </c>
    </row>
    <row r="15" spans="1:12" x14ac:dyDescent="0.25">
      <c r="A15" s="609" t="s">
        <v>22</v>
      </c>
      <c r="B15" s="703"/>
      <c r="C15" s="506">
        <f>SUM(C11:C14)</f>
        <v>0</v>
      </c>
      <c r="D15" s="506">
        <f>SUM(D11:D14)</f>
        <v>0</v>
      </c>
      <c r="E15" s="611"/>
      <c r="F15" s="506">
        <f>SUM(F10:F14)</f>
        <v>0</v>
      </c>
      <c r="G15" s="506">
        <f>SUM(G10:G14)</f>
        <v>0</v>
      </c>
      <c r="H15" s="506">
        <f>SUM(H10:H14)</f>
        <v>0</v>
      </c>
      <c r="I15" s="612"/>
      <c r="J15" s="506">
        <f>SUM(J10:J14)</f>
        <v>0</v>
      </c>
      <c r="K15" s="612"/>
      <c r="L15" s="506">
        <f>SUM(L10:L14)</f>
        <v>0</v>
      </c>
    </row>
    <row r="16" spans="1:12" ht="6" customHeight="1" x14ac:dyDescent="0.25">
      <c r="A16" s="613"/>
      <c r="B16" s="613"/>
      <c r="C16" s="692"/>
      <c r="D16" s="692"/>
      <c r="E16" s="611"/>
      <c r="F16" s="611"/>
      <c r="G16" s="700"/>
      <c r="H16" s="692"/>
      <c r="I16" s="612"/>
      <c r="J16" s="692"/>
      <c r="K16" s="612"/>
      <c r="L16" s="692"/>
    </row>
    <row r="17" spans="1:14" x14ac:dyDescent="0.25">
      <c r="A17" s="615" t="s">
        <v>23</v>
      </c>
      <c r="B17" s="615"/>
      <c r="C17" s="692"/>
      <c r="D17" s="692"/>
      <c r="E17" s="611"/>
      <c r="F17" s="489" t="s">
        <v>10964</v>
      </c>
      <c r="G17" s="489" t="s">
        <v>10964</v>
      </c>
      <c r="H17" s="692"/>
      <c r="I17" s="612"/>
      <c r="J17" s="692"/>
      <c r="K17" s="612"/>
      <c r="L17" s="692"/>
    </row>
    <row r="18" spans="1:14" x14ac:dyDescent="0.25">
      <c r="A18" s="603">
        <v>0</v>
      </c>
      <c r="B18" s="702"/>
      <c r="C18" s="702"/>
      <c r="D18" s="702"/>
      <c r="E18" s="605"/>
      <c r="F18" s="523">
        <v>0</v>
      </c>
      <c r="G18" s="523">
        <v>0</v>
      </c>
      <c r="H18" s="523">
        <v>0</v>
      </c>
      <c r="I18" s="608"/>
      <c r="J18" s="506">
        <f>D18+F18+G18+H18</f>
        <v>0</v>
      </c>
      <c r="K18" s="608"/>
      <c r="L18" s="506">
        <f>A18*J18</f>
        <v>0</v>
      </c>
    </row>
    <row r="19" spans="1:14" x14ac:dyDescent="0.25">
      <c r="A19" s="603">
        <v>0.5</v>
      </c>
      <c r="B19" s="523">
        <v>0</v>
      </c>
      <c r="C19" s="523">
        <v>0</v>
      </c>
      <c r="D19" s="523">
        <v>0</v>
      </c>
      <c r="E19" s="605"/>
      <c r="F19" s="523">
        <v>0</v>
      </c>
      <c r="G19" s="523">
        <v>0</v>
      </c>
      <c r="H19" s="523">
        <v>0</v>
      </c>
      <c r="I19" s="608"/>
      <c r="J19" s="506">
        <f>D19+F19+G19+H19</f>
        <v>0</v>
      </c>
      <c r="K19" s="608"/>
      <c r="L19" s="506">
        <f>A19*J19</f>
        <v>0</v>
      </c>
    </row>
    <row r="20" spans="1:14" x14ac:dyDescent="0.25">
      <c r="A20" s="603">
        <v>0.75</v>
      </c>
      <c r="B20" s="523">
        <v>0</v>
      </c>
      <c r="C20" s="523">
        <v>0</v>
      </c>
      <c r="D20" s="523">
        <v>0</v>
      </c>
      <c r="E20" s="605"/>
      <c r="F20" s="523">
        <v>0</v>
      </c>
      <c r="G20" s="523">
        <v>0</v>
      </c>
      <c r="H20" s="523">
        <v>0</v>
      </c>
      <c r="I20" s="608"/>
      <c r="J20" s="506">
        <f>D20+F20+G20+H20</f>
        <v>0</v>
      </c>
      <c r="K20" s="608"/>
      <c r="L20" s="506">
        <f>A20*J20</f>
        <v>0</v>
      </c>
    </row>
    <row r="21" spans="1:14" x14ac:dyDescent="0.25">
      <c r="A21" s="603">
        <v>1</v>
      </c>
      <c r="B21" s="523">
        <v>0</v>
      </c>
      <c r="C21" s="523">
        <v>0</v>
      </c>
      <c r="D21" s="523">
        <v>0</v>
      </c>
      <c r="E21" s="605"/>
      <c r="F21" s="523">
        <v>0</v>
      </c>
      <c r="G21" s="523">
        <v>0</v>
      </c>
      <c r="H21" s="523">
        <v>0</v>
      </c>
      <c r="I21" s="608"/>
      <c r="J21" s="506">
        <f>D21+F21+G21+H21</f>
        <v>0</v>
      </c>
      <c r="K21" s="608"/>
      <c r="L21" s="506">
        <f>A21*J21</f>
        <v>0</v>
      </c>
    </row>
    <row r="22" spans="1:14" x14ac:dyDescent="0.25">
      <c r="A22" s="603">
        <v>1.5</v>
      </c>
      <c r="B22" s="523">
        <v>0</v>
      </c>
      <c r="C22" s="523">
        <v>0</v>
      </c>
      <c r="D22" s="523">
        <v>0</v>
      </c>
      <c r="E22" s="605"/>
      <c r="F22" s="523">
        <v>0</v>
      </c>
      <c r="G22" s="523">
        <v>0</v>
      </c>
      <c r="H22" s="523">
        <v>0</v>
      </c>
      <c r="I22" s="608"/>
      <c r="J22" s="506">
        <f>D22+F22+G22+H22</f>
        <v>0</v>
      </c>
      <c r="K22" s="608"/>
      <c r="L22" s="506">
        <f>A22*J22</f>
        <v>0</v>
      </c>
      <c r="N22" s="958"/>
    </row>
    <row r="23" spans="1:14" x14ac:dyDescent="0.25">
      <c r="A23" s="609" t="s">
        <v>22</v>
      </c>
      <c r="B23" s="506">
        <f>SUM(B19:B22)</f>
        <v>0</v>
      </c>
      <c r="C23" s="506">
        <f>SUM(C19:C22)</f>
        <v>0</v>
      </c>
      <c r="D23" s="506">
        <f>SUM(D19:D22)</f>
        <v>0</v>
      </c>
      <c r="E23" s="611"/>
      <c r="F23" s="506">
        <f>SUM(F18:F22)</f>
        <v>0</v>
      </c>
      <c r="G23" s="506">
        <f>SUM(G18:G22)</f>
        <v>0</v>
      </c>
      <c r="H23" s="506">
        <f>SUM(H18:H22)</f>
        <v>0</v>
      </c>
      <c r="I23" s="612"/>
      <c r="J23" s="506">
        <f>SUM(J18:J22)</f>
        <v>0</v>
      </c>
      <c r="K23" s="612"/>
      <c r="L23" s="506">
        <f>SUM(L18:L22)</f>
        <v>0</v>
      </c>
    </row>
    <row r="24" spans="1:14" ht="16.5" customHeight="1" x14ac:dyDescent="0.25">
      <c r="A24" s="613"/>
      <c r="B24" s="613"/>
      <c r="C24" s="692"/>
      <c r="D24" s="692"/>
      <c r="E24" s="611"/>
      <c r="F24" s="611"/>
      <c r="G24" s="700"/>
      <c r="H24" s="692"/>
      <c r="I24" s="612"/>
      <c r="J24" s="692"/>
      <c r="K24" s="612"/>
      <c r="L24" s="692"/>
    </row>
    <row r="25" spans="1:14" x14ac:dyDescent="0.25">
      <c r="A25" s="481" t="s">
        <v>24</v>
      </c>
      <c r="B25" s="615"/>
      <c r="C25" s="692"/>
      <c r="D25" s="692"/>
      <c r="E25" s="611"/>
      <c r="F25" s="489" t="s">
        <v>10964</v>
      </c>
      <c r="G25" s="489" t="s">
        <v>10964</v>
      </c>
      <c r="H25" s="692"/>
      <c r="I25" s="612"/>
      <c r="J25" s="692"/>
      <c r="K25" s="612"/>
      <c r="L25" s="692"/>
    </row>
    <row r="26" spans="1:14" x14ac:dyDescent="0.25">
      <c r="A26" s="603">
        <v>0</v>
      </c>
      <c r="B26" s="702"/>
      <c r="C26" s="702"/>
      <c r="D26" s="702"/>
      <c r="E26" s="605"/>
      <c r="F26" s="523">
        <v>0</v>
      </c>
      <c r="G26" s="523">
        <v>0</v>
      </c>
      <c r="H26" s="523">
        <v>0</v>
      </c>
      <c r="I26" s="608"/>
      <c r="J26" s="506">
        <f>D26+F26+G26+H26</f>
        <v>0</v>
      </c>
      <c r="K26" s="608"/>
      <c r="L26" s="506">
        <f>A26*J26</f>
        <v>0</v>
      </c>
    </row>
    <row r="27" spans="1:14" x14ac:dyDescent="0.25">
      <c r="A27" s="603">
        <v>0.5</v>
      </c>
      <c r="B27" s="523">
        <v>0</v>
      </c>
      <c r="C27" s="523">
        <v>0</v>
      </c>
      <c r="D27" s="523">
        <v>0</v>
      </c>
      <c r="E27" s="605"/>
      <c r="F27" s="523">
        <v>0</v>
      </c>
      <c r="G27" s="523">
        <v>0</v>
      </c>
      <c r="H27" s="523">
        <v>0</v>
      </c>
      <c r="I27" s="608"/>
      <c r="J27" s="506">
        <f>D27+F27+G27+H27</f>
        <v>0</v>
      </c>
      <c r="K27" s="608"/>
      <c r="L27" s="506">
        <f>A27*J27</f>
        <v>0</v>
      </c>
    </row>
    <row r="28" spans="1:14" x14ac:dyDescent="0.25">
      <c r="A28" s="603">
        <v>0.75</v>
      </c>
      <c r="B28" s="523">
        <v>0</v>
      </c>
      <c r="C28" s="523">
        <v>0</v>
      </c>
      <c r="D28" s="523">
        <v>0</v>
      </c>
      <c r="E28" s="605"/>
      <c r="F28" s="523">
        <v>0</v>
      </c>
      <c r="G28" s="523">
        <v>0</v>
      </c>
      <c r="H28" s="523">
        <v>0</v>
      </c>
      <c r="I28" s="608"/>
      <c r="J28" s="506">
        <f>D28+F28+G28+H28</f>
        <v>0</v>
      </c>
      <c r="K28" s="608"/>
      <c r="L28" s="506">
        <f>A28*J28</f>
        <v>0</v>
      </c>
    </row>
    <row r="29" spans="1:14" x14ac:dyDescent="0.25">
      <c r="A29" s="603">
        <v>1</v>
      </c>
      <c r="B29" s="523">
        <v>0</v>
      </c>
      <c r="C29" s="523">
        <v>0</v>
      </c>
      <c r="D29" s="523">
        <v>0</v>
      </c>
      <c r="E29" s="605"/>
      <c r="F29" s="523">
        <v>0</v>
      </c>
      <c r="G29" s="523">
        <v>0</v>
      </c>
      <c r="H29" s="523">
        <v>0</v>
      </c>
      <c r="I29" s="608"/>
      <c r="J29" s="506">
        <f>D29+F29+G29+H29</f>
        <v>0</v>
      </c>
      <c r="K29" s="608"/>
      <c r="L29" s="506">
        <f>A29*J29</f>
        <v>0</v>
      </c>
    </row>
    <row r="30" spans="1:14" x14ac:dyDescent="0.25">
      <c r="A30" s="603">
        <v>1.5</v>
      </c>
      <c r="B30" s="523">
        <v>0</v>
      </c>
      <c r="C30" s="523">
        <v>0</v>
      </c>
      <c r="D30" s="523">
        <v>0</v>
      </c>
      <c r="E30" s="605"/>
      <c r="F30" s="523">
        <v>0</v>
      </c>
      <c r="G30" s="523">
        <v>0</v>
      </c>
      <c r="H30" s="523">
        <v>0</v>
      </c>
      <c r="I30" s="608"/>
      <c r="J30" s="506">
        <f>D30+F30+G30+H30</f>
        <v>0</v>
      </c>
      <c r="K30" s="608"/>
      <c r="L30" s="506">
        <f>A30*J30</f>
        <v>0</v>
      </c>
    </row>
    <row r="31" spans="1:14" x14ac:dyDescent="0.25">
      <c r="A31" s="609" t="s">
        <v>22</v>
      </c>
      <c r="B31" s="506">
        <f>SUM(B27:B30)</f>
        <v>0</v>
      </c>
      <c r="C31" s="506">
        <f>SUM(C27:C30)</f>
        <v>0</v>
      </c>
      <c r="D31" s="506">
        <f>SUM(D27:D30)</f>
        <v>0</v>
      </c>
      <c r="E31" s="611"/>
      <c r="F31" s="506">
        <f>SUM(F26:F30)</f>
        <v>0</v>
      </c>
      <c r="G31" s="506">
        <f>SUM(G26:G30)</f>
        <v>0</v>
      </c>
      <c r="H31" s="506">
        <f>SUM(H26:H30)</f>
        <v>0</v>
      </c>
      <c r="I31" s="612"/>
      <c r="J31" s="506">
        <f>SUM(J26:J30)</f>
        <v>0</v>
      </c>
      <c r="K31" s="612"/>
      <c r="L31" s="506">
        <f>SUM(L26:L30)</f>
        <v>0</v>
      </c>
    </row>
    <row r="32" spans="1:14" x14ac:dyDescent="0.25">
      <c r="A32" s="613"/>
      <c r="B32" s="613"/>
      <c r="E32" s="614"/>
      <c r="F32" s="614"/>
      <c r="H32" s="704"/>
      <c r="I32" s="614"/>
      <c r="J32" s="511"/>
      <c r="K32" s="614"/>
      <c r="L32" s="614"/>
    </row>
    <row r="33" spans="1:12" x14ac:dyDescent="0.25">
      <c r="A33" s="701" t="s">
        <v>22</v>
      </c>
      <c r="B33" s="613"/>
      <c r="C33" s="506">
        <f>C15+C23+C31</f>
        <v>0</v>
      </c>
      <c r="D33" s="506">
        <f>D15+D23+D31</f>
        <v>0</v>
      </c>
      <c r="E33" s="614"/>
      <c r="F33" s="614"/>
      <c r="H33" s="704"/>
      <c r="I33" s="614"/>
      <c r="J33" s="511"/>
      <c r="K33" s="614"/>
      <c r="L33" s="506">
        <f>L15+L23+L31</f>
        <v>0</v>
      </c>
    </row>
    <row r="34" spans="1:12" x14ac:dyDescent="0.25">
      <c r="A34" s="613"/>
      <c r="B34" s="613"/>
      <c r="E34" s="614"/>
      <c r="F34" s="614"/>
      <c r="H34" s="704"/>
      <c r="I34" s="614"/>
      <c r="J34" s="511"/>
      <c r="K34" s="614"/>
      <c r="L34" s="614"/>
    </row>
    <row r="35" spans="1:12" x14ac:dyDescent="0.25">
      <c r="A35" s="705"/>
      <c r="B35" s="706"/>
      <c r="C35" s="707"/>
      <c r="D35" s="707"/>
      <c r="E35" s="708"/>
      <c r="F35" s="708"/>
      <c r="G35" s="707"/>
      <c r="H35" s="709"/>
      <c r="I35" s="707"/>
      <c r="J35" s="710"/>
      <c r="K35" s="707"/>
      <c r="L35" s="614"/>
    </row>
    <row r="36" spans="1:12" x14ac:dyDescent="0.25">
      <c r="A36" s="484" t="s">
        <v>28</v>
      </c>
      <c r="B36" s="613"/>
      <c r="E36" s="614"/>
      <c r="F36" s="614"/>
      <c r="H36" s="531"/>
      <c r="J36" s="484"/>
      <c r="L36" s="614"/>
    </row>
    <row r="37" spans="1:12" x14ac:dyDescent="0.25">
      <c r="A37" s="613"/>
      <c r="B37" s="613"/>
      <c r="E37" s="614"/>
      <c r="F37" s="614"/>
      <c r="H37" s="531"/>
      <c r="J37" s="484"/>
      <c r="L37" s="614"/>
    </row>
    <row r="38" spans="1:12" x14ac:dyDescent="0.25">
      <c r="B38" s="634"/>
      <c r="L38" s="614"/>
    </row>
    <row r="39" spans="1:12" x14ac:dyDescent="0.25">
      <c r="A39" s="502"/>
      <c r="B39" s="502"/>
    </row>
  </sheetData>
  <sheetProtection password="EB26" sheet="1" objects="1" scenarios="1"/>
  <mergeCells count="5">
    <mergeCell ref="A2:C2"/>
    <mergeCell ref="A3:L3"/>
    <mergeCell ref="B6:D6"/>
    <mergeCell ref="F6:H6"/>
    <mergeCell ref="A9:C9"/>
  </mergeCells>
  <conditionalFormatting sqref="C11:D14 F10:H14 B19:D22 F18:H22 B27:D30 F26:H30">
    <cfRule type="containsBlanks" dxfId="158" priority="1">
      <formula>LEN(TRIM(B10))=0</formula>
    </cfRule>
  </conditionalFormatting>
  <hyperlinks>
    <hyperlink ref="A2" location="Schedule_Listing" display="Return to Shedule Listing"/>
    <hyperlink ref="A2:C2" location="'Schedule Listing'!C36" display="Return to Schedule Listing"/>
  </hyperlinks>
  <printOptions horizontalCentered="1"/>
  <pageMargins left="0.7" right="0.7" top="0.75" bottom="0.75" header="0.3" footer="0.3"/>
  <pageSetup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N55"/>
  <sheetViews>
    <sheetView showGridLines="0" zoomScaleNormal="100" zoomScaleSheetLayoutView="150" zoomScalePageLayoutView="110" workbookViewId="0">
      <selection activeCell="D2" sqref="D2"/>
    </sheetView>
  </sheetViews>
  <sheetFormatPr defaultColWidth="9.125" defaultRowHeight="15" x14ac:dyDescent="0.25"/>
  <cols>
    <col min="1" max="1" width="9.125" style="592"/>
    <col min="2" max="2" width="17.375" style="592" customWidth="1"/>
    <col min="3" max="3" width="16.25" style="592" customWidth="1"/>
    <col min="4" max="4" width="16.625" style="592" customWidth="1"/>
    <col min="5" max="5" width="1.625" style="592" customWidth="1"/>
    <col min="6" max="7" width="17.125" style="592" customWidth="1"/>
    <col min="8" max="8" width="18.875" style="592" customWidth="1"/>
    <col min="9" max="9" width="1.625" style="592" customWidth="1"/>
    <col min="10" max="10" width="16.75" style="592" customWidth="1"/>
    <col min="11" max="11" width="1.625" style="592" customWidth="1"/>
    <col min="12" max="12" width="16.875" style="592" customWidth="1"/>
    <col min="13" max="16384" width="9.125" style="592"/>
  </cols>
  <sheetData>
    <row r="1" spans="1:12" x14ac:dyDescent="0.25">
      <c r="A1" s="479" t="s">
        <v>625</v>
      </c>
      <c r="B1" s="479"/>
      <c r="C1" s="479"/>
      <c r="D1" s="481"/>
      <c r="E1" s="481"/>
      <c r="F1" s="481"/>
      <c r="G1" s="481"/>
      <c r="L1" s="482">
        <v>11</v>
      </c>
    </row>
    <row r="2" spans="1:12" x14ac:dyDescent="0.25">
      <c r="A2" s="1046" t="s">
        <v>1</v>
      </c>
      <c r="B2" s="1047"/>
      <c r="C2" s="1048"/>
      <c r="D2" s="483"/>
      <c r="E2" s="481"/>
      <c r="F2" s="481"/>
      <c r="G2" s="481"/>
    </row>
    <row r="3" spans="1:12" x14ac:dyDescent="0.25">
      <c r="A3" s="593" t="s">
        <v>29</v>
      </c>
      <c r="B3" s="593"/>
      <c r="C3" s="479"/>
      <c r="D3" s="481"/>
      <c r="E3" s="481"/>
      <c r="F3" s="481"/>
      <c r="G3" s="481"/>
    </row>
    <row r="4" spans="1:12" ht="15" customHeight="1" x14ac:dyDescent="0.25">
      <c r="A4" s="486" t="s">
        <v>548</v>
      </c>
      <c r="B4" s="593"/>
      <c r="C4" s="479"/>
      <c r="D4" s="481"/>
      <c r="E4" s="481"/>
      <c r="F4" s="481"/>
      <c r="G4" s="481"/>
    </row>
    <row r="5" spans="1:12" ht="12.75" customHeight="1" x14ac:dyDescent="0.25">
      <c r="A5" s="479"/>
      <c r="B5" s="479"/>
      <c r="C5" s="479"/>
      <c r="D5" s="481"/>
      <c r="E5" s="481"/>
      <c r="F5" s="481"/>
      <c r="G5" s="481"/>
    </row>
    <row r="6" spans="1:12" x14ac:dyDescent="0.25">
      <c r="A6" s="479"/>
      <c r="B6" s="1043" t="s">
        <v>2</v>
      </c>
      <c r="C6" s="1044"/>
      <c r="D6" s="1045"/>
      <c r="E6" s="594"/>
      <c r="F6" s="1043" t="s">
        <v>3</v>
      </c>
      <c r="G6" s="1044"/>
      <c r="H6" s="1045"/>
      <c r="I6" s="484"/>
      <c r="J6" s="595" t="s">
        <v>4</v>
      </c>
      <c r="K6" s="484"/>
      <c r="L6" s="484"/>
    </row>
    <row r="7" spans="1:12" ht="63.75" customHeight="1" x14ac:dyDescent="0.25">
      <c r="A7" s="488" t="s">
        <v>5</v>
      </c>
      <c r="B7" s="596" t="s">
        <v>6</v>
      </c>
      <c r="C7" s="596" t="s">
        <v>7</v>
      </c>
      <c r="D7" s="596" t="s">
        <v>8</v>
      </c>
      <c r="E7" s="597"/>
      <c r="F7" s="596" t="s">
        <v>9</v>
      </c>
      <c r="G7" s="596" t="s">
        <v>10</v>
      </c>
      <c r="H7" s="598" t="s">
        <v>11</v>
      </c>
      <c r="I7" s="599"/>
      <c r="J7" s="488" t="s">
        <v>12</v>
      </c>
      <c r="K7" s="599"/>
      <c r="L7" s="488" t="s">
        <v>13</v>
      </c>
    </row>
    <row r="8" spans="1:12" x14ac:dyDescent="0.25">
      <c r="A8" s="491" t="s">
        <v>14</v>
      </c>
      <c r="B8" s="491"/>
      <c r="C8" s="491"/>
      <c r="D8" s="491" t="s">
        <v>15</v>
      </c>
      <c r="E8" s="491"/>
      <c r="F8" s="491" t="s">
        <v>16</v>
      </c>
      <c r="G8" s="491" t="s">
        <v>17</v>
      </c>
      <c r="H8" s="491" t="s">
        <v>18</v>
      </c>
      <c r="I8" s="490"/>
      <c r="J8" s="491" t="s">
        <v>19</v>
      </c>
      <c r="K8" s="490"/>
      <c r="L8" s="491" t="s">
        <v>20</v>
      </c>
    </row>
    <row r="9" spans="1:12" x14ac:dyDescent="0.25">
      <c r="A9" s="1062" t="s">
        <v>21</v>
      </c>
      <c r="B9" s="1063"/>
      <c r="C9" s="1063"/>
      <c r="D9" s="602"/>
      <c r="E9" s="602"/>
      <c r="F9" s="489" t="s">
        <v>10964</v>
      </c>
      <c r="G9" s="489" t="s">
        <v>10964</v>
      </c>
      <c r="H9" s="599"/>
      <c r="I9" s="599"/>
      <c r="J9" s="599"/>
      <c r="K9" s="599"/>
      <c r="L9" s="599"/>
    </row>
    <row r="10" spans="1:12" x14ac:dyDescent="0.25">
      <c r="A10" s="711">
        <v>0</v>
      </c>
      <c r="B10" s="702"/>
      <c r="C10" s="702"/>
      <c r="D10" s="702"/>
      <c r="E10" s="605"/>
      <c r="F10" s="504">
        <v>0</v>
      </c>
      <c r="G10" s="504">
        <v>0</v>
      </c>
      <c r="H10" s="654">
        <v>0</v>
      </c>
      <c r="I10" s="608"/>
      <c r="J10" s="506">
        <f>D10+F10+G10+H10</f>
        <v>0</v>
      </c>
      <c r="K10" s="608"/>
      <c r="L10" s="506">
        <f>J10*A10</f>
        <v>0</v>
      </c>
    </row>
    <row r="11" spans="1:12" x14ac:dyDescent="0.25">
      <c r="A11" s="711">
        <v>0.5</v>
      </c>
      <c r="B11" s="702"/>
      <c r="C11" s="504">
        <v>0</v>
      </c>
      <c r="D11" s="504">
        <v>0</v>
      </c>
      <c r="E11" s="605"/>
      <c r="F11" s="504">
        <v>0</v>
      </c>
      <c r="G11" s="504">
        <v>0</v>
      </c>
      <c r="H11" s="654">
        <v>0</v>
      </c>
      <c r="I11" s="608"/>
      <c r="J11" s="506">
        <f>D11+F11+G11+H11</f>
        <v>0</v>
      </c>
      <c r="K11" s="608"/>
      <c r="L11" s="506">
        <f>J11*A11</f>
        <v>0</v>
      </c>
    </row>
    <row r="12" spans="1:12" x14ac:dyDescent="0.25">
      <c r="A12" s="603">
        <v>0.75</v>
      </c>
      <c r="B12" s="702"/>
      <c r="C12" s="504">
        <v>0</v>
      </c>
      <c r="D12" s="504">
        <v>0</v>
      </c>
      <c r="E12" s="605"/>
      <c r="F12" s="504">
        <v>0</v>
      </c>
      <c r="G12" s="504">
        <v>0</v>
      </c>
      <c r="H12" s="654">
        <v>0</v>
      </c>
      <c r="I12" s="608"/>
      <c r="J12" s="506">
        <f>D12+F12+G12+H12</f>
        <v>0</v>
      </c>
      <c r="K12" s="608"/>
      <c r="L12" s="506">
        <f>J12*A12</f>
        <v>0</v>
      </c>
    </row>
    <row r="13" spans="1:12" x14ac:dyDescent="0.25">
      <c r="A13" s="603">
        <v>1</v>
      </c>
      <c r="B13" s="702"/>
      <c r="C13" s="504">
        <v>0</v>
      </c>
      <c r="D13" s="504">
        <v>0</v>
      </c>
      <c r="E13" s="605"/>
      <c r="F13" s="504">
        <v>0</v>
      </c>
      <c r="G13" s="504">
        <v>0</v>
      </c>
      <c r="H13" s="654">
        <v>0</v>
      </c>
      <c r="I13" s="608"/>
      <c r="J13" s="506">
        <f>D13+F13+G13+H13</f>
        <v>0</v>
      </c>
      <c r="K13" s="608"/>
      <c r="L13" s="506">
        <f>J13*A13</f>
        <v>0</v>
      </c>
    </row>
    <row r="14" spans="1:12" x14ac:dyDescent="0.25">
      <c r="A14" s="603">
        <v>1.5</v>
      </c>
      <c r="B14" s="702"/>
      <c r="C14" s="504">
        <v>0</v>
      </c>
      <c r="D14" s="504">
        <v>0</v>
      </c>
      <c r="E14" s="605"/>
      <c r="F14" s="504">
        <v>0</v>
      </c>
      <c r="G14" s="504">
        <v>0</v>
      </c>
      <c r="H14" s="654">
        <v>0</v>
      </c>
      <c r="I14" s="608"/>
      <c r="J14" s="506">
        <f>D14+F14+G14+H14</f>
        <v>0</v>
      </c>
      <c r="K14" s="608"/>
      <c r="L14" s="506">
        <f>J14*A14</f>
        <v>0</v>
      </c>
    </row>
    <row r="15" spans="1:12" x14ac:dyDescent="0.25">
      <c r="A15" s="609" t="s">
        <v>22</v>
      </c>
      <c r="B15" s="703"/>
      <c r="C15" s="699">
        <f>SUM(C11:C14)</f>
        <v>0</v>
      </c>
      <c r="D15" s="699">
        <f>SUM(D11:D14)</f>
        <v>0</v>
      </c>
      <c r="E15" s="611"/>
      <c r="F15" s="699">
        <f>SUM(F10:F14)</f>
        <v>0</v>
      </c>
      <c r="G15" s="699">
        <f>SUM(G10:G14)</f>
        <v>0</v>
      </c>
      <c r="H15" s="699">
        <f>SUM(H10:H14)</f>
        <v>0</v>
      </c>
      <c r="I15" s="612"/>
      <c r="J15" s="506">
        <f>SUM(J10:J14)</f>
        <v>0</v>
      </c>
      <c r="K15" s="612"/>
      <c r="L15" s="506">
        <f>SUM(L10:L14)</f>
        <v>0</v>
      </c>
    </row>
    <row r="16" spans="1:12" ht="6" customHeight="1" x14ac:dyDescent="0.25">
      <c r="A16" s="613"/>
      <c r="B16" s="613"/>
      <c r="C16" s="692"/>
      <c r="D16" s="692"/>
      <c r="E16" s="611"/>
      <c r="F16" s="611"/>
      <c r="G16" s="700"/>
      <c r="H16" s="692"/>
      <c r="I16" s="612"/>
      <c r="J16" s="692"/>
      <c r="K16" s="612"/>
      <c r="L16" s="692"/>
    </row>
    <row r="17" spans="1:12" x14ac:dyDescent="0.25">
      <c r="A17" s="615" t="s">
        <v>23</v>
      </c>
      <c r="B17" s="615"/>
      <c r="C17" s="692"/>
      <c r="D17" s="692"/>
      <c r="E17" s="611"/>
      <c r="F17" s="489" t="s">
        <v>10964</v>
      </c>
      <c r="G17" s="489" t="s">
        <v>10964</v>
      </c>
      <c r="H17" s="692"/>
      <c r="I17" s="612"/>
      <c r="J17" s="692"/>
      <c r="K17" s="612"/>
      <c r="L17" s="692"/>
    </row>
    <row r="18" spans="1:12" x14ac:dyDescent="0.25">
      <c r="A18" s="711">
        <v>0</v>
      </c>
      <c r="B18" s="702"/>
      <c r="C18" s="702"/>
      <c r="D18" s="702"/>
      <c r="E18" s="605"/>
      <c r="F18" s="504">
        <v>0</v>
      </c>
      <c r="G18" s="504">
        <v>0</v>
      </c>
      <c r="H18" s="654">
        <v>0</v>
      </c>
      <c r="I18" s="608"/>
      <c r="J18" s="506">
        <f>D18+F18+G18+H18</f>
        <v>0</v>
      </c>
      <c r="K18" s="608"/>
      <c r="L18" s="506">
        <f>J18*A18</f>
        <v>0</v>
      </c>
    </row>
    <row r="19" spans="1:12" x14ac:dyDescent="0.25">
      <c r="A19" s="711">
        <v>0.5</v>
      </c>
      <c r="B19" s="504">
        <v>0</v>
      </c>
      <c r="C19" s="504">
        <v>0</v>
      </c>
      <c r="D19" s="504">
        <v>0</v>
      </c>
      <c r="E19" s="605"/>
      <c r="F19" s="504">
        <v>0</v>
      </c>
      <c r="G19" s="504">
        <v>0</v>
      </c>
      <c r="H19" s="654">
        <v>0</v>
      </c>
      <c r="I19" s="608"/>
      <c r="J19" s="506">
        <f>D19+F19+G19+H19</f>
        <v>0</v>
      </c>
      <c r="K19" s="608"/>
      <c r="L19" s="506">
        <f>J19*A19</f>
        <v>0</v>
      </c>
    </row>
    <row r="20" spans="1:12" x14ac:dyDescent="0.25">
      <c r="A20" s="603">
        <v>0.75</v>
      </c>
      <c r="B20" s="504">
        <v>0</v>
      </c>
      <c r="C20" s="504">
        <v>0</v>
      </c>
      <c r="D20" s="504">
        <v>0</v>
      </c>
      <c r="E20" s="605"/>
      <c r="F20" s="504">
        <v>0</v>
      </c>
      <c r="G20" s="504">
        <v>0</v>
      </c>
      <c r="H20" s="654">
        <v>0</v>
      </c>
      <c r="I20" s="608"/>
      <c r="J20" s="506">
        <f>D20+F20+G20+H20</f>
        <v>0</v>
      </c>
      <c r="K20" s="608"/>
      <c r="L20" s="506">
        <f>J20*A20</f>
        <v>0</v>
      </c>
    </row>
    <row r="21" spans="1:12" x14ac:dyDescent="0.25">
      <c r="A21" s="603">
        <v>1</v>
      </c>
      <c r="B21" s="504">
        <v>0</v>
      </c>
      <c r="C21" s="504">
        <v>0</v>
      </c>
      <c r="D21" s="504">
        <v>0</v>
      </c>
      <c r="E21" s="605"/>
      <c r="F21" s="504">
        <v>0</v>
      </c>
      <c r="G21" s="504">
        <v>0</v>
      </c>
      <c r="H21" s="654">
        <v>0</v>
      </c>
      <c r="I21" s="608"/>
      <c r="J21" s="506">
        <f>D21+F21+G21+H21</f>
        <v>0</v>
      </c>
      <c r="K21" s="608"/>
      <c r="L21" s="506">
        <f>J21*A21</f>
        <v>0</v>
      </c>
    </row>
    <row r="22" spans="1:12" x14ac:dyDescent="0.25">
      <c r="A22" s="603">
        <v>1.5</v>
      </c>
      <c r="B22" s="504">
        <v>0</v>
      </c>
      <c r="C22" s="504">
        <v>0</v>
      </c>
      <c r="D22" s="504">
        <v>0</v>
      </c>
      <c r="E22" s="605"/>
      <c r="F22" s="504">
        <v>0</v>
      </c>
      <c r="G22" s="504">
        <v>0</v>
      </c>
      <c r="H22" s="654">
        <v>0</v>
      </c>
      <c r="I22" s="608"/>
      <c r="J22" s="506">
        <f>D22+F22+G22+H22</f>
        <v>0</v>
      </c>
      <c r="K22" s="608"/>
      <c r="L22" s="506">
        <f>J22*A22</f>
        <v>0</v>
      </c>
    </row>
    <row r="23" spans="1:12" x14ac:dyDescent="0.25">
      <c r="A23" s="609" t="s">
        <v>22</v>
      </c>
      <c r="B23" s="699">
        <f>SUM(B19:B22)</f>
        <v>0</v>
      </c>
      <c r="C23" s="699">
        <f>SUM(C19:C22)</f>
        <v>0</v>
      </c>
      <c r="D23" s="699">
        <f>SUM(D19:D22)</f>
        <v>0</v>
      </c>
      <c r="E23" s="611"/>
      <c r="F23" s="699">
        <f>SUM(F18:F22)</f>
        <v>0</v>
      </c>
      <c r="G23" s="699">
        <f>SUM(G18:G22)</f>
        <v>0</v>
      </c>
      <c r="H23" s="699">
        <f>SUM(H18:H22)</f>
        <v>0</v>
      </c>
      <c r="I23" s="612"/>
      <c r="J23" s="506">
        <f>SUM(J18:J22)</f>
        <v>0</v>
      </c>
      <c r="K23" s="612"/>
      <c r="L23" s="506">
        <f>SUM(L18:L22)</f>
        <v>0</v>
      </c>
    </row>
    <row r="24" spans="1:12" ht="6" customHeight="1" x14ac:dyDescent="0.25">
      <c r="A24" s="613"/>
      <c r="B24" s="613"/>
      <c r="C24" s="692"/>
      <c r="D24" s="692"/>
      <c r="E24" s="611"/>
      <c r="F24" s="611"/>
      <c r="G24" s="700"/>
      <c r="H24" s="692"/>
      <c r="I24" s="612"/>
      <c r="J24" s="692"/>
      <c r="K24" s="612"/>
      <c r="L24" s="692"/>
    </row>
    <row r="25" spans="1:12" x14ac:dyDescent="0.25">
      <c r="A25" s="481" t="s">
        <v>26</v>
      </c>
      <c r="B25" s="481"/>
      <c r="C25" s="692"/>
      <c r="D25" s="692"/>
      <c r="E25" s="611"/>
      <c r="F25" s="489" t="s">
        <v>10964</v>
      </c>
      <c r="G25" s="489" t="s">
        <v>10964</v>
      </c>
      <c r="H25" s="692"/>
      <c r="I25" s="612"/>
      <c r="J25" s="692"/>
      <c r="K25" s="612"/>
      <c r="L25" s="692"/>
    </row>
    <row r="26" spans="1:12" x14ac:dyDescent="0.25">
      <c r="A26" s="711">
        <v>0</v>
      </c>
      <c r="B26" s="506"/>
      <c r="C26" s="702"/>
      <c r="D26" s="702"/>
      <c r="E26" s="605"/>
      <c r="F26" s="504">
        <v>0</v>
      </c>
      <c r="G26" s="504">
        <v>0</v>
      </c>
      <c r="H26" s="654">
        <v>0</v>
      </c>
      <c r="I26" s="608"/>
      <c r="J26" s="506">
        <f>D26+F26+G26+H26</f>
        <v>0</v>
      </c>
      <c r="K26" s="608"/>
      <c r="L26" s="506">
        <f>J26*A26</f>
        <v>0</v>
      </c>
    </row>
    <row r="27" spans="1:12" x14ac:dyDescent="0.25">
      <c r="A27" s="712">
        <v>0.5</v>
      </c>
      <c r="B27" s="506"/>
      <c r="C27" s="504">
        <v>0</v>
      </c>
      <c r="D27" s="504">
        <v>0</v>
      </c>
      <c r="E27" s="605"/>
      <c r="F27" s="504">
        <v>0</v>
      </c>
      <c r="G27" s="504">
        <v>0</v>
      </c>
      <c r="H27" s="713">
        <v>0</v>
      </c>
      <c r="I27" s="608"/>
      <c r="J27" s="506">
        <f>D27+F27+G27+H27</f>
        <v>0</v>
      </c>
      <c r="K27" s="608"/>
      <c r="L27" s="506">
        <f>J27*A27</f>
        <v>0</v>
      </c>
    </row>
    <row r="28" spans="1:12" x14ac:dyDescent="0.25">
      <c r="A28" s="603">
        <v>0.75</v>
      </c>
      <c r="B28" s="506"/>
      <c r="C28" s="504">
        <v>0</v>
      </c>
      <c r="D28" s="504">
        <v>0</v>
      </c>
      <c r="E28" s="605"/>
      <c r="F28" s="504">
        <v>0</v>
      </c>
      <c r="G28" s="504">
        <v>0</v>
      </c>
      <c r="H28" s="504">
        <v>0</v>
      </c>
      <c r="I28" s="608"/>
      <c r="J28" s="506">
        <f>D28+F28+G28+H28</f>
        <v>0</v>
      </c>
      <c r="K28" s="608"/>
      <c r="L28" s="506">
        <f>J28*A28</f>
        <v>0</v>
      </c>
    </row>
    <row r="29" spans="1:12" x14ac:dyDescent="0.25">
      <c r="A29" s="603">
        <v>1</v>
      </c>
      <c r="B29" s="506"/>
      <c r="C29" s="504">
        <v>0</v>
      </c>
      <c r="D29" s="504">
        <v>0</v>
      </c>
      <c r="E29" s="605"/>
      <c r="F29" s="504">
        <v>0</v>
      </c>
      <c r="G29" s="504">
        <v>0</v>
      </c>
      <c r="H29" s="504">
        <v>0</v>
      </c>
      <c r="I29" s="608"/>
      <c r="J29" s="506">
        <f>D29+F29+G29+H29</f>
        <v>0</v>
      </c>
      <c r="K29" s="608"/>
      <c r="L29" s="506">
        <f>J29*A29</f>
        <v>0</v>
      </c>
    </row>
    <row r="30" spans="1:12" x14ac:dyDescent="0.25">
      <c r="A30" s="603">
        <v>1.5</v>
      </c>
      <c r="B30" s="506"/>
      <c r="C30" s="504">
        <v>0</v>
      </c>
      <c r="D30" s="504">
        <v>0</v>
      </c>
      <c r="E30" s="605"/>
      <c r="F30" s="504">
        <v>0</v>
      </c>
      <c r="G30" s="504">
        <v>0</v>
      </c>
      <c r="H30" s="504">
        <v>0</v>
      </c>
      <c r="I30" s="608"/>
      <c r="J30" s="506">
        <f>D30+F30+G30+H30</f>
        <v>0</v>
      </c>
      <c r="K30" s="608"/>
      <c r="L30" s="506">
        <f>J30*A30</f>
        <v>0</v>
      </c>
    </row>
    <row r="31" spans="1:12" x14ac:dyDescent="0.25">
      <c r="A31" s="609" t="s">
        <v>22</v>
      </c>
      <c r="B31" s="506"/>
      <c r="C31" s="699">
        <f>SUM(C27:C30)</f>
        <v>0</v>
      </c>
      <c r="D31" s="699">
        <f>SUM(D27:D30)</f>
        <v>0</v>
      </c>
      <c r="E31" s="611"/>
      <c r="F31" s="699">
        <f>SUM(F26:F30)</f>
        <v>0</v>
      </c>
      <c r="G31" s="699">
        <f>SUM(G26:G30)</f>
        <v>0</v>
      </c>
      <c r="H31" s="699">
        <f>SUM(H26:H30)</f>
        <v>0</v>
      </c>
      <c r="I31" s="612"/>
      <c r="J31" s="506">
        <f>SUM(J26:J30)</f>
        <v>0</v>
      </c>
      <c r="K31" s="612"/>
      <c r="L31" s="506">
        <f>SUM(L26:L30)</f>
        <v>0</v>
      </c>
    </row>
    <row r="32" spans="1:12" ht="6" customHeight="1" x14ac:dyDescent="0.25">
      <c r="A32" s="613"/>
      <c r="B32" s="613"/>
      <c r="C32" s="692"/>
      <c r="D32" s="692"/>
      <c r="E32" s="611"/>
      <c r="F32" s="611"/>
      <c r="G32" s="700"/>
      <c r="H32" s="692"/>
      <c r="I32" s="612"/>
      <c r="J32" s="692"/>
      <c r="K32" s="612"/>
      <c r="L32" s="692"/>
    </row>
    <row r="33" spans="1:14" x14ac:dyDescent="0.25">
      <c r="A33" s="481" t="s">
        <v>575</v>
      </c>
      <c r="B33" s="481"/>
      <c r="C33" s="692"/>
      <c r="D33" s="692"/>
      <c r="E33" s="611"/>
      <c r="F33" s="489" t="s">
        <v>10964</v>
      </c>
      <c r="G33" s="489" t="s">
        <v>10964</v>
      </c>
      <c r="H33" s="692"/>
      <c r="I33" s="612"/>
      <c r="J33" s="692"/>
      <c r="K33" s="612"/>
      <c r="L33" s="692"/>
    </row>
    <row r="34" spans="1:14" x14ac:dyDescent="0.25">
      <c r="A34" s="711">
        <v>0</v>
      </c>
      <c r="B34" s="702"/>
      <c r="C34" s="702"/>
      <c r="D34" s="702"/>
      <c r="E34" s="605"/>
      <c r="F34" s="504">
        <v>0</v>
      </c>
      <c r="G34" s="504">
        <v>0</v>
      </c>
      <c r="H34" s="654">
        <v>0</v>
      </c>
      <c r="I34" s="608"/>
      <c r="J34" s="506">
        <f>D34+F34+G34+H34</f>
        <v>0</v>
      </c>
      <c r="K34" s="608"/>
      <c r="L34" s="506">
        <f>J34*A34</f>
        <v>0</v>
      </c>
    </row>
    <row r="35" spans="1:14" x14ac:dyDescent="0.25">
      <c r="A35" s="711">
        <v>0.5</v>
      </c>
      <c r="B35" s="504">
        <v>0</v>
      </c>
      <c r="C35" s="504">
        <v>0</v>
      </c>
      <c r="D35" s="504">
        <v>0</v>
      </c>
      <c r="E35" s="605"/>
      <c r="F35" s="504">
        <v>0</v>
      </c>
      <c r="G35" s="504">
        <v>0</v>
      </c>
      <c r="H35" s="504">
        <v>0</v>
      </c>
      <c r="I35" s="608"/>
      <c r="J35" s="506">
        <f>D35+F35+G35+H35</f>
        <v>0</v>
      </c>
      <c r="K35" s="608"/>
      <c r="L35" s="506">
        <f>J35*A35</f>
        <v>0</v>
      </c>
    </row>
    <row r="36" spans="1:14" x14ac:dyDescent="0.25">
      <c r="A36" s="603">
        <v>0.75</v>
      </c>
      <c r="B36" s="504">
        <v>0</v>
      </c>
      <c r="C36" s="504">
        <v>0</v>
      </c>
      <c r="D36" s="504">
        <v>0</v>
      </c>
      <c r="E36" s="605"/>
      <c r="F36" s="504">
        <v>0</v>
      </c>
      <c r="G36" s="504">
        <v>0</v>
      </c>
      <c r="H36" s="504">
        <v>0</v>
      </c>
      <c r="I36" s="608"/>
      <c r="J36" s="506">
        <f>D36+F36+G36+H36</f>
        <v>0</v>
      </c>
      <c r="K36" s="608"/>
      <c r="L36" s="506">
        <f>J36*A36</f>
        <v>0</v>
      </c>
    </row>
    <row r="37" spans="1:14" x14ac:dyDescent="0.25">
      <c r="A37" s="603">
        <v>1</v>
      </c>
      <c r="B37" s="504">
        <v>0</v>
      </c>
      <c r="C37" s="504">
        <v>0</v>
      </c>
      <c r="D37" s="504">
        <v>0</v>
      </c>
      <c r="E37" s="605"/>
      <c r="F37" s="504">
        <v>0</v>
      </c>
      <c r="G37" s="504">
        <v>0</v>
      </c>
      <c r="H37" s="504">
        <v>0</v>
      </c>
      <c r="I37" s="608"/>
      <c r="J37" s="506">
        <f>D37+F37+G37+H37</f>
        <v>0</v>
      </c>
      <c r="K37" s="608"/>
      <c r="L37" s="506">
        <f>J37*A37</f>
        <v>0</v>
      </c>
    </row>
    <row r="38" spans="1:14" x14ac:dyDescent="0.25">
      <c r="A38" s="603">
        <v>1.5</v>
      </c>
      <c r="B38" s="504">
        <v>0</v>
      </c>
      <c r="C38" s="504">
        <v>0</v>
      </c>
      <c r="D38" s="504">
        <v>0</v>
      </c>
      <c r="E38" s="605"/>
      <c r="F38" s="504">
        <v>0</v>
      </c>
      <c r="G38" s="504">
        <v>0</v>
      </c>
      <c r="H38" s="504">
        <v>0</v>
      </c>
      <c r="I38" s="608"/>
      <c r="J38" s="506">
        <f>D38+F38+G38+H38</f>
        <v>0</v>
      </c>
      <c r="K38" s="608"/>
      <c r="L38" s="506">
        <f>J38*A38</f>
        <v>0</v>
      </c>
    </row>
    <row r="39" spans="1:14" x14ac:dyDescent="0.25">
      <c r="A39" s="609" t="s">
        <v>22</v>
      </c>
      <c r="B39" s="699">
        <f>SUM(B35:B38)</f>
        <v>0</v>
      </c>
      <c r="C39" s="699">
        <f>SUM(C35:C38)</f>
        <v>0</v>
      </c>
      <c r="D39" s="699">
        <f>SUM(D35:D38)</f>
        <v>0</v>
      </c>
      <c r="E39" s="611"/>
      <c r="F39" s="699">
        <f>SUM(F34:F38)</f>
        <v>0</v>
      </c>
      <c r="G39" s="699">
        <f>SUM(G34:G38)</f>
        <v>0</v>
      </c>
      <c r="H39" s="699">
        <f>SUM(H34:H38)</f>
        <v>0</v>
      </c>
      <c r="I39" s="612"/>
      <c r="J39" s="506">
        <f>SUM(J34:J38)</f>
        <v>0</v>
      </c>
      <c r="K39" s="612"/>
      <c r="L39" s="506">
        <f>SUM(L34:L38)</f>
        <v>0</v>
      </c>
    </row>
    <row r="40" spans="1:14" ht="6" customHeight="1" x14ac:dyDescent="0.25">
      <c r="A40" s="613"/>
      <c r="B40" s="613"/>
      <c r="C40" s="692"/>
      <c r="D40" s="692"/>
      <c r="E40" s="611"/>
      <c r="F40" s="611"/>
      <c r="G40" s="700"/>
      <c r="H40" s="692"/>
      <c r="I40" s="612"/>
      <c r="J40" s="692"/>
      <c r="K40" s="612"/>
      <c r="L40" s="692"/>
    </row>
    <row r="41" spans="1:14" x14ac:dyDescent="0.25">
      <c r="A41" s="481" t="s">
        <v>24</v>
      </c>
      <c r="B41" s="615"/>
      <c r="C41" s="692"/>
      <c r="D41" s="692"/>
      <c r="E41" s="611"/>
      <c r="F41" s="489" t="s">
        <v>10964</v>
      </c>
      <c r="G41" s="489" t="s">
        <v>10964</v>
      </c>
      <c r="H41" s="692"/>
      <c r="I41" s="612"/>
      <c r="J41" s="692"/>
      <c r="K41" s="612"/>
      <c r="L41" s="692"/>
    </row>
    <row r="42" spans="1:14" x14ac:dyDescent="0.25">
      <c r="A42" s="711">
        <v>0</v>
      </c>
      <c r="B42" s="702"/>
      <c r="C42" s="702"/>
      <c r="D42" s="702"/>
      <c r="E42" s="605"/>
      <c r="F42" s="504">
        <v>0</v>
      </c>
      <c r="G42" s="504">
        <v>0</v>
      </c>
      <c r="H42" s="654">
        <v>0</v>
      </c>
      <c r="I42" s="608"/>
      <c r="J42" s="506">
        <f>D42+F42+G42+H42</f>
        <v>0</v>
      </c>
      <c r="K42" s="608"/>
      <c r="L42" s="506">
        <f>J42*A42</f>
        <v>0</v>
      </c>
      <c r="N42" s="958"/>
    </row>
    <row r="43" spans="1:14" x14ac:dyDescent="0.25">
      <c r="A43" s="603">
        <v>0.5</v>
      </c>
      <c r="B43" s="504">
        <v>0</v>
      </c>
      <c r="C43" s="504">
        <v>0</v>
      </c>
      <c r="D43" s="504">
        <v>0</v>
      </c>
      <c r="E43" s="605"/>
      <c r="F43" s="504">
        <v>0</v>
      </c>
      <c r="G43" s="504">
        <v>0</v>
      </c>
      <c r="H43" s="654">
        <v>0</v>
      </c>
      <c r="I43" s="608"/>
      <c r="J43" s="506">
        <f>D43+F43+G43+H43</f>
        <v>0</v>
      </c>
      <c r="K43" s="608"/>
      <c r="L43" s="506">
        <f>J43*A43</f>
        <v>0</v>
      </c>
    </row>
    <row r="44" spans="1:14" x14ac:dyDescent="0.25">
      <c r="A44" s="603">
        <v>0.75</v>
      </c>
      <c r="B44" s="504">
        <v>0</v>
      </c>
      <c r="C44" s="504">
        <v>0</v>
      </c>
      <c r="D44" s="504">
        <v>0</v>
      </c>
      <c r="E44" s="605"/>
      <c r="F44" s="504">
        <v>0</v>
      </c>
      <c r="G44" s="504">
        <v>0</v>
      </c>
      <c r="H44" s="654">
        <v>0</v>
      </c>
      <c r="I44" s="608"/>
      <c r="J44" s="506">
        <f>D44+F44+G44+H44</f>
        <v>0</v>
      </c>
      <c r="K44" s="608"/>
      <c r="L44" s="506">
        <f>J44*A44</f>
        <v>0</v>
      </c>
    </row>
    <row r="45" spans="1:14" x14ac:dyDescent="0.25">
      <c r="A45" s="603">
        <v>1</v>
      </c>
      <c r="B45" s="504">
        <v>0</v>
      </c>
      <c r="C45" s="504">
        <v>0</v>
      </c>
      <c r="D45" s="504">
        <v>0</v>
      </c>
      <c r="E45" s="605"/>
      <c r="F45" s="504">
        <v>0</v>
      </c>
      <c r="G45" s="504">
        <v>0</v>
      </c>
      <c r="H45" s="654">
        <v>0</v>
      </c>
      <c r="I45" s="608"/>
      <c r="J45" s="506">
        <f>D45+F45+G45+H45</f>
        <v>0</v>
      </c>
      <c r="K45" s="608"/>
      <c r="L45" s="506">
        <f>J45*A45</f>
        <v>0</v>
      </c>
    </row>
    <row r="46" spans="1:14" x14ac:dyDescent="0.25">
      <c r="A46" s="603">
        <v>1.5</v>
      </c>
      <c r="B46" s="504">
        <v>0</v>
      </c>
      <c r="C46" s="504">
        <v>0</v>
      </c>
      <c r="D46" s="504">
        <v>0</v>
      </c>
      <c r="E46" s="605"/>
      <c r="F46" s="504">
        <v>0</v>
      </c>
      <c r="G46" s="504">
        <v>0</v>
      </c>
      <c r="H46" s="654">
        <v>0</v>
      </c>
      <c r="I46" s="608"/>
      <c r="J46" s="506">
        <f>D46+F46+G46+H46</f>
        <v>0</v>
      </c>
      <c r="K46" s="608"/>
      <c r="L46" s="506">
        <f>J46*A46</f>
        <v>0</v>
      </c>
    </row>
    <row r="47" spans="1:14" x14ac:dyDescent="0.25">
      <c r="A47" s="609" t="s">
        <v>22</v>
      </c>
      <c r="B47" s="699">
        <f>SUM(B43:B46)</f>
        <v>0</v>
      </c>
      <c r="C47" s="699">
        <f>SUM(C43:C46)</f>
        <v>0</v>
      </c>
      <c r="D47" s="699">
        <f>SUM(D43:D46)</f>
        <v>0</v>
      </c>
      <c r="E47" s="611"/>
      <c r="F47" s="699">
        <f>SUM(F42:F46)</f>
        <v>0</v>
      </c>
      <c r="G47" s="699">
        <f>SUM(G42:G46)</f>
        <v>0</v>
      </c>
      <c r="H47" s="699">
        <f>SUM(H42:H46)</f>
        <v>0</v>
      </c>
      <c r="I47" s="612"/>
      <c r="J47" s="506">
        <f>SUM(J42:J46)</f>
        <v>0</v>
      </c>
      <c r="K47" s="612"/>
      <c r="L47" s="506">
        <f>SUM(L42:L46)</f>
        <v>0</v>
      </c>
    </row>
    <row r="48" spans="1:14" x14ac:dyDescent="0.25">
      <c r="A48" s="613"/>
      <c r="B48" s="613"/>
      <c r="E48" s="614"/>
      <c r="F48" s="614"/>
      <c r="H48" s="704"/>
      <c r="I48" s="614"/>
      <c r="J48" s="511"/>
      <c r="K48" s="614"/>
      <c r="L48" s="614"/>
    </row>
    <row r="49" spans="1:12" x14ac:dyDescent="0.25">
      <c r="A49" s="701" t="s">
        <v>22</v>
      </c>
      <c r="B49" s="613"/>
      <c r="C49" s="506">
        <f>C47+C39+C31+C23+C15</f>
        <v>0</v>
      </c>
      <c r="D49" s="506">
        <f>D47+D39+D31+D23+D15</f>
        <v>0</v>
      </c>
      <c r="E49" s="614"/>
      <c r="F49" s="614"/>
      <c r="H49" s="704"/>
      <c r="I49" s="614"/>
      <c r="J49" s="511"/>
      <c r="K49" s="614"/>
      <c r="L49" s="506">
        <f>L47+L39+L31+L23+L15</f>
        <v>0</v>
      </c>
    </row>
    <row r="50" spans="1:12" x14ac:dyDescent="0.25">
      <c r="A50" s="613"/>
      <c r="B50" s="613"/>
      <c r="E50" s="614"/>
      <c r="F50" s="614"/>
      <c r="H50" s="704"/>
      <c r="J50" s="484"/>
      <c r="L50" s="614"/>
    </row>
    <row r="51" spans="1:12" x14ac:dyDescent="0.25">
      <c r="A51" s="705"/>
      <c r="B51" s="706"/>
      <c r="C51" s="707"/>
      <c r="D51" s="707"/>
      <c r="E51" s="708"/>
      <c r="F51" s="708"/>
      <c r="G51" s="707"/>
      <c r="H51" s="709"/>
      <c r="I51" s="707"/>
      <c r="J51" s="710"/>
      <c r="K51" s="707"/>
      <c r="L51" s="614"/>
    </row>
    <row r="52" spans="1:12" x14ac:dyDescent="0.25">
      <c r="A52" s="484" t="s">
        <v>28</v>
      </c>
      <c r="B52" s="613"/>
      <c r="E52" s="614"/>
      <c r="F52" s="614"/>
      <c r="H52" s="531"/>
      <c r="J52" s="484"/>
      <c r="L52" s="614"/>
    </row>
    <row r="53" spans="1:12" x14ac:dyDescent="0.25">
      <c r="A53" s="613"/>
      <c r="B53" s="613"/>
      <c r="E53" s="614"/>
      <c r="F53" s="614"/>
      <c r="H53" s="531"/>
      <c r="J53" s="484"/>
      <c r="L53" s="614"/>
    </row>
    <row r="54" spans="1:12" x14ac:dyDescent="0.25">
      <c r="B54" s="634"/>
      <c r="L54" s="614"/>
    </row>
    <row r="55" spans="1:12" x14ac:dyDescent="0.25">
      <c r="A55" s="502"/>
      <c r="B55" s="502"/>
    </row>
  </sheetData>
  <sheetProtection password="EB26" sheet="1" objects="1" scenarios="1"/>
  <mergeCells count="4">
    <mergeCell ref="A2:C2"/>
    <mergeCell ref="B6:D6"/>
    <mergeCell ref="F6:H6"/>
    <mergeCell ref="A9:C9"/>
  </mergeCells>
  <conditionalFormatting sqref="C11:D14 F10:H14 B19:D22 F18:H22 C27:D30 F26:H30 B35:D38 F34:H38 B43:D46 F42:H46">
    <cfRule type="containsBlanks" dxfId="157" priority="1">
      <formula>LEN(TRIM(B10))=0</formula>
    </cfRule>
  </conditionalFormatting>
  <hyperlinks>
    <hyperlink ref="A2" location="Schedule_Listing" display="Return to Shedule Listing"/>
    <hyperlink ref="A2:C2" location="'Schedule Listing'!C37" display="Return to Schedule Listing"/>
  </hyperlinks>
  <printOptions horizontalCentered="1"/>
  <pageMargins left="0.7" right="0.7" top="0.75" bottom="0.75" header="0.3" footer="0.3"/>
  <pageSetup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23"/>
  <sheetViews>
    <sheetView showGridLines="0" zoomScaleNormal="100" workbookViewId="0">
      <selection activeCell="D2" sqref="D2"/>
    </sheetView>
  </sheetViews>
  <sheetFormatPr defaultColWidth="9.125" defaultRowHeight="15" x14ac:dyDescent="0.25"/>
  <cols>
    <col min="1" max="1" width="9.125" style="592"/>
    <col min="2" max="4" width="15.375" style="592" customWidth="1"/>
    <col min="5" max="5" width="1.625" style="592" customWidth="1"/>
    <col min="6" max="7" width="15.25" style="592" customWidth="1"/>
    <col min="8" max="8" width="19.125" style="592" customWidth="1"/>
    <col min="9" max="9" width="1.625" style="592" customWidth="1"/>
    <col min="10" max="10" width="15.25" style="592" customWidth="1"/>
    <col min="11" max="11" width="1.625" style="592" customWidth="1"/>
    <col min="12" max="12" width="15.25" style="592" customWidth="1"/>
    <col min="13" max="14" width="9.125" style="592"/>
    <col min="15" max="15" width="6.375" style="592" customWidth="1"/>
    <col min="16" max="16384" width="9.125" style="592"/>
  </cols>
  <sheetData>
    <row r="1" spans="1:12" x14ac:dyDescent="0.25">
      <c r="A1" s="479" t="s">
        <v>507</v>
      </c>
      <c r="B1" s="479"/>
      <c r="C1" s="479"/>
      <c r="D1" s="481"/>
      <c r="E1" s="481"/>
      <c r="F1" s="481"/>
      <c r="G1" s="481"/>
      <c r="L1" s="482">
        <v>12</v>
      </c>
    </row>
    <row r="2" spans="1:12" x14ac:dyDescent="0.25">
      <c r="A2" s="1046" t="s">
        <v>1</v>
      </c>
      <c r="B2" s="1047"/>
      <c r="C2" s="1048"/>
      <c r="D2" s="483"/>
      <c r="E2" s="481"/>
      <c r="F2" s="481"/>
      <c r="G2" s="481"/>
    </row>
    <row r="3" spans="1:12" x14ac:dyDescent="0.25">
      <c r="A3" s="593" t="s">
        <v>14559</v>
      </c>
      <c r="B3" s="593"/>
      <c r="C3" s="479"/>
      <c r="D3" s="481"/>
      <c r="E3" s="481"/>
      <c r="F3" s="481"/>
      <c r="G3" s="481"/>
    </row>
    <row r="4" spans="1:12" x14ac:dyDescent="0.25">
      <c r="A4" s="486" t="s">
        <v>548</v>
      </c>
      <c r="B4" s="593"/>
      <c r="C4" s="479"/>
      <c r="D4" s="481"/>
      <c r="E4" s="481"/>
      <c r="F4" s="481"/>
      <c r="G4" s="481"/>
    </row>
    <row r="5" spans="1:12" x14ac:dyDescent="0.25">
      <c r="A5" s="593"/>
      <c r="B5" s="593"/>
      <c r="C5" s="479"/>
      <c r="D5" s="481"/>
      <c r="E5" s="481"/>
      <c r="F5" s="481"/>
      <c r="G5" s="481"/>
    </row>
    <row r="6" spans="1:12" x14ac:dyDescent="0.25">
      <c r="A6" s="593"/>
      <c r="B6" s="1043" t="s">
        <v>2</v>
      </c>
      <c r="C6" s="1044"/>
      <c r="D6" s="1045"/>
      <c r="E6" s="594"/>
      <c r="F6" s="1043" t="s">
        <v>3</v>
      </c>
      <c r="G6" s="1044"/>
      <c r="H6" s="1045"/>
      <c r="I6" s="484"/>
      <c r="J6" s="595" t="s">
        <v>4</v>
      </c>
      <c r="K6" s="484"/>
      <c r="L6" s="484"/>
    </row>
    <row r="7" spans="1:12" ht="63" customHeight="1" x14ac:dyDescent="0.25">
      <c r="A7" s="714" t="s">
        <v>5</v>
      </c>
      <c r="B7" s="596" t="s">
        <v>6</v>
      </c>
      <c r="C7" s="596" t="s">
        <v>7</v>
      </c>
      <c r="D7" s="596" t="s">
        <v>8</v>
      </c>
      <c r="E7" s="597"/>
      <c r="F7" s="596" t="s">
        <v>9</v>
      </c>
      <c r="G7" s="596" t="s">
        <v>10</v>
      </c>
      <c r="H7" s="598" t="s">
        <v>11</v>
      </c>
      <c r="I7" s="599"/>
      <c r="J7" s="488" t="s">
        <v>12</v>
      </c>
      <c r="K7" s="599"/>
      <c r="L7" s="488" t="s">
        <v>13</v>
      </c>
    </row>
    <row r="8" spans="1:12" x14ac:dyDescent="0.25">
      <c r="A8" s="491" t="s">
        <v>14</v>
      </c>
      <c r="B8" s="491"/>
      <c r="C8" s="491"/>
      <c r="D8" s="491" t="s">
        <v>15</v>
      </c>
      <c r="E8" s="491"/>
      <c r="F8" s="491" t="s">
        <v>16</v>
      </c>
      <c r="G8" s="491" t="s">
        <v>17</v>
      </c>
      <c r="H8" s="491" t="s">
        <v>18</v>
      </c>
      <c r="I8" s="490"/>
      <c r="J8" s="491" t="s">
        <v>19</v>
      </c>
      <c r="K8" s="490"/>
      <c r="L8" s="491" t="s">
        <v>20</v>
      </c>
    </row>
    <row r="9" spans="1:12" x14ac:dyDescent="0.25">
      <c r="A9" s="481" t="s">
        <v>21</v>
      </c>
      <c r="B9" s="481"/>
      <c r="F9" s="489"/>
      <c r="G9" s="489"/>
    </row>
    <row r="10" spans="1:12" x14ac:dyDescent="0.25">
      <c r="A10" s="715">
        <v>1.5</v>
      </c>
      <c r="B10" s="691"/>
      <c r="C10" s="523">
        <v>0</v>
      </c>
      <c r="D10" s="523">
        <v>0</v>
      </c>
      <c r="E10" s="605"/>
      <c r="F10" s="716"/>
      <c r="G10" s="716"/>
      <c r="H10" s="717"/>
      <c r="I10" s="608"/>
      <c r="J10" s="506">
        <f>D10</f>
        <v>0</v>
      </c>
      <c r="K10" s="608"/>
      <c r="L10" s="506">
        <f>J10*A10</f>
        <v>0</v>
      </c>
    </row>
    <row r="11" spans="1:12" x14ac:dyDescent="0.25">
      <c r="A11" s="718" t="s">
        <v>22</v>
      </c>
      <c r="B11" s="719"/>
      <c r="C11" s="506">
        <f>C10</f>
        <v>0</v>
      </c>
      <c r="D11" s="506">
        <f>D10</f>
        <v>0</v>
      </c>
      <c r="E11" s="611"/>
      <c r="F11" s="716"/>
      <c r="G11" s="716"/>
      <c r="H11" s="717"/>
      <c r="I11" s="612"/>
      <c r="J11" s="506">
        <f>J10</f>
        <v>0</v>
      </c>
      <c r="K11" s="612"/>
      <c r="L11" s="506">
        <f>L10</f>
        <v>0</v>
      </c>
    </row>
    <row r="12" spans="1:12" x14ac:dyDescent="0.25">
      <c r="A12" s="613"/>
      <c r="B12" s="613"/>
      <c r="C12" s="720"/>
      <c r="D12" s="617"/>
      <c r="E12" s="618"/>
      <c r="F12" s="619"/>
      <c r="G12" s="619"/>
      <c r="H12" s="721"/>
      <c r="I12" s="620"/>
      <c r="J12" s="617"/>
      <c r="K12" s="612"/>
      <c r="L12" s="720"/>
    </row>
    <row r="13" spans="1:12" x14ac:dyDescent="0.25">
      <c r="A13" s="481" t="s">
        <v>23</v>
      </c>
      <c r="B13" s="481"/>
    </row>
    <row r="14" spans="1:12" x14ac:dyDescent="0.25">
      <c r="A14" s="715">
        <v>1.5</v>
      </c>
      <c r="B14" s="523">
        <v>0</v>
      </c>
      <c r="C14" s="523">
        <v>0</v>
      </c>
      <c r="D14" s="523">
        <v>0</v>
      </c>
      <c r="E14" s="605"/>
      <c r="F14" s="716"/>
      <c r="G14" s="716"/>
      <c r="H14" s="717"/>
      <c r="I14" s="608"/>
      <c r="J14" s="506">
        <f>D14</f>
        <v>0</v>
      </c>
      <c r="K14" s="608"/>
      <c r="L14" s="506">
        <f>J14*A14</f>
        <v>0</v>
      </c>
    </row>
    <row r="15" spans="1:12" x14ac:dyDescent="0.25">
      <c r="A15" s="718" t="s">
        <v>22</v>
      </c>
      <c r="B15" s="506">
        <f>B14</f>
        <v>0</v>
      </c>
      <c r="C15" s="506">
        <f>C14</f>
        <v>0</v>
      </c>
      <c r="D15" s="506">
        <f>D14</f>
        <v>0</v>
      </c>
      <c r="E15" s="611"/>
      <c r="F15" s="716"/>
      <c r="G15" s="716"/>
      <c r="H15" s="717"/>
      <c r="I15" s="612"/>
      <c r="J15" s="506">
        <f>J14</f>
        <v>0</v>
      </c>
      <c r="K15" s="612"/>
      <c r="L15" s="506">
        <f>L14</f>
        <v>0</v>
      </c>
    </row>
    <row r="16" spans="1:12" x14ac:dyDescent="0.25">
      <c r="A16" s="613"/>
      <c r="B16" s="613"/>
      <c r="C16" s="720"/>
      <c r="D16" s="720"/>
      <c r="E16" s="611"/>
      <c r="F16" s="619"/>
      <c r="G16" s="619"/>
      <c r="H16" s="721"/>
      <c r="I16" s="612"/>
      <c r="J16" s="720"/>
      <c r="K16" s="612"/>
      <c r="L16" s="720"/>
    </row>
    <row r="17" spans="1:12" x14ac:dyDescent="0.25">
      <c r="A17" s="701" t="s">
        <v>22</v>
      </c>
      <c r="B17" s="613"/>
      <c r="C17" s="506">
        <f>C15+C11</f>
        <v>0</v>
      </c>
      <c r="D17" s="506">
        <f>D15+D11</f>
        <v>0</v>
      </c>
      <c r="E17" s="611"/>
      <c r="F17" s="619"/>
      <c r="G17" s="619"/>
      <c r="H17" s="721"/>
      <c r="I17" s="612"/>
      <c r="J17" s="720"/>
      <c r="K17" s="612"/>
      <c r="L17" s="506">
        <f>L15+L11</f>
        <v>0</v>
      </c>
    </row>
    <row r="18" spans="1:12" x14ac:dyDescent="0.25">
      <c r="A18" s="613"/>
      <c r="B18" s="613"/>
      <c r="C18" s="720"/>
      <c r="D18" s="720"/>
      <c r="E18" s="611"/>
      <c r="F18" s="619"/>
      <c r="G18" s="619"/>
      <c r="H18" s="721"/>
      <c r="I18" s="612"/>
      <c r="J18" s="720"/>
      <c r="K18" s="612"/>
      <c r="L18" s="720"/>
    </row>
    <row r="19" spans="1:12" x14ac:dyDescent="0.25">
      <c r="A19" s="484"/>
      <c r="B19" s="722"/>
      <c r="C19" s="721"/>
      <c r="D19" s="721"/>
      <c r="E19" s="721"/>
      <c r="F19" s="721"/>
      <c r="G19" s="721"/>
      <c r="H19" s="721"/>
      <c r="I19" s="723"/>
      <c r="J19" s="721"/>
      <c r="K19" s="608"/>
      <c r="L19" s="721"/>
    </row>
    <row r="20" spans="1:12" x14ac:dyDescent="0.25">
      <c r="A20" s="623"/>
      <c r="B20" s="623"/>
      <c r="C20" s="721"/>
      <c r="D20" s="721"/>
      <c r="E20" s="721"/>
      <c r="F20" s="721"/>
      <c r="G20" s="721"/>
      <c r="H20" s="721"/>
      <c r="I20" s="723"/>
      <c r="J20" s="721"/>
      <c r="K20" s="723"/>
      <c r="L20" s="721"/>
    </row>
    <row r="22" spans="1:12" ht="17.25" x14ac:dyDescent="0.25">
      <c r="A22" s="724"/>
      <c r="B22" s="484"/>
    </row>
    <row r="23" spans="1:12" ht="17.25" x14ac:dyDescent="0.25">
      <c r="A23" s="724"/>
      <c r="B23" s="484"/>
    </row>
  </sheetData>
  <sheetProtection password="EB26" sheet="1" objects="1" scenarios="1"/>
  <mergeCells count="3">
    <mergeCell ref="A2:C2"/>
    <mergeCell ref="B6:D6"/>
    <mergeCell ref="F6:H6"/>
  </mergeCells>
  <conditionalFormatting sqref="C10:D10 B14:D14">
    <cfRule type="containsBlanks" dxfId="156" priority="1">
      <formula>LEN(TRIM(B10))=0</formula>
    </cfRule>
  </conditionalFormatting>
  <hyperlinks>
    <hyperlink ref="A2" location="Schedule_Listing" display="Return to Shedule Listing"/>
    <hyperlink ref="A2:C2" location="'Schedule Listing'!C38" display="Return to Schedule Listing"/>
  </hyperlinks>
  <printOptions horizontalCentered="1"/>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9"/>
  <sheetViews>
    <sheetView showGridLines="0" zoomScaleNormal="100" zoomScalePageLayoutView="160" workbookViewId="0">
      <selection activeCell="C2" sqref="C2"/>
    </sheetView>
  </sheetViews>
  <sheetFormatPr defaultColWidth="8.875" defaultRowHeight="15.75" x14ac:dyDescent="0.25"/>
  <cols>
    <col min="1" max="1" width="21.625" style="14" customWidth="1"/>
    <col min="2" max="2" width="8.125" style="14" customWidth="1"/>
    <col min="3" max="3" width="10" style="22" customWidth="1"/>
    <col min="4" max="4" width="10" style="14" customWidth="1"/>
    <col min="5" max="5" width="12.125" style="14" customWidth="1"/>
    <col min="6" max="6" width="10" style="22" customWidth="1"/>
    <col min="7" max="9" width="10" style="14" customWidth="1"/>
    <col min="10" max="10" width="9.5" style="17" customWidth="1"/>
    <col min="11" max="13" width="10" style="17" customWidth="1"/>
    <col min="14" max="16384" width="8.875" style="14"/>
  </cols>
  <sheetData>
    <row r="1" spans="1:9" x14ac:dyDescent="0.25">
      <c r="A1" s="23" t="s">
        <v>606</v>
      </c>
      <c r="B1" s="24"/>
      <c r="H1" s="15">
        <v>1</v>
      </c>
    </row>
    <row r="2" spans="1:9" ht="18" customHeight="1" x14ac:dyDescent="0.25">
      <c r="A2" s="977" t="s">
        <v>1</v>
      </c>
      <c r="B2" s="16"/>
    </row>
    <row r="3" spans="1:9" x14ac:dyDescent="0.25">
      <c r="A3" s="18" t="s">
        <v>548</v>
      </c>
      <c r="B3" s="22"/>
      <c r="D3" s="22"/>
      <c r="E3" s="22"/>
      <c r="G3" s="22"/>
      <c r="H3" s="22"/>
    </row>
    <row r="4" spans="1:9" ht="12.6" customHeight="1" x14ac:dyDescent="0.25">
      <c r="A4" s="25"/>
      <c r="B4" s="22"/>
      <c r="D4" s="22"/>
      <c r="E4" s="22"/>
      <c r="G4" s="22"/>
      <c r="H4" s="22"/>
    </row>
    <row r="5" spans="1:9" x14ac:dyDescent="0.25">
      <c r="A5" s="26" t="s">
        <v>422</v>
      </c>
    </row>
    <row r="6" spans="1:9" ht="15.75" customHeight="1" x14ac:dyDescent="0.25">
      <c r="A6" s="27" t="s">
        <v>707</v>
      </c>
      <c r="B6" s="20"/>
      <c r="C6" s="28"/>
      <c r="D6" s="20"/>
      <c r="E6" s="29" t="s">
        <v>676</v>
      </c>
      <c r="F6" s="30" t="str">
        <f>IF('2 RWA Summary'!D40=0,"0.00",('3 Capital'!K23/'2 RWA Summary'!D40)*100)</f>
        <v>0.00</v>
      </c>
      <c r="G6" s="31" t="s">
        <v>51</v>
      </c>
      <c r="H6" s="32"/>
      <c r="I6" s="17"/>
    </row>
    <row r="7" spans="1:9" ht="15.75" customHeight="1" x14ac:dyDescent="0.25">
      <c r="A7" s="33" t="s">
        <v>708</v>
      </c>
      <c r="B7" s="20"/>
      <c r="C7" s="28"/>
      <c r="D7" s="20"/>
      <c r="E7" s="29" t="s">
        <v>677</v>
      </c>
      <c r="F7" s="148" t="str">
        <f>IF('2 RWA Summary'!D40=0,"0.00",('3 Capital'!K40/'2 RWA Summary'!D40)*100)</f>
        <v>0.00</v>
      </c>
      <c r="G7" s="19" t="s">
        <v>55</v>
      </c>
      <c r="H7" s="17"/>
      <c r="I7" s="17"/>
    </row>
    <row r="8" spans="1:9" ht="15.75" customHeight="1" x14ac:dyDescent="0.25">
      <c r="A8" s="33" t="s">
        <v>709</v>
      </c>
      <c r="B8" s="20"/>
      <c r="C8" s="28"/>
      <c r="D8" s="20"/>
      <c r="E8" s="29" t="s">
        <v>692</v>
      </c>
      <c r="F8" s="148" t="str">
        <f>IF('2 RWA Summary'!D40=0,"0.00",('3 Capital'!K86/'2 RWA Summary'!D40)*100)</f>
        <v>0.00</v>
      </c>
      <c r="G8" s="19" t="s">
        <v>58</v>
      </c>
      <c r="H8" s="17"/>
      <c r="I8" s="17"/>
    </row>
    <row r="9" spans="1:9" ht="15.75" customHeight="1" x14ac:dyDescent="0.25">
      <c r="A9" s="34"/>
      <c r="B9" s="20"/>
      <c r="C9" s="28"/>
      <c r="D9" s="20"/>
      <c r="E9" s="35"/>
      <c r="F9" s="36"/>
      <c r="G9" s="35"/>
      <c r="H9" s="17"/>
      <c r="I9" s="17"/>
    </row>
    <row r="10" spans="1:9" ht="15.75" customHeight="1" x14ac:dyDescent="0.25">
      <c r="A10" s="27"/>
      <c r="B10" s="20"/>
      <c r="C10" s="28"/>
      <c r="D10" s="20"/>
      <c r="E10" s="29"/>
      <c r="F10" s="37"/>
      <c r="G10" s="29"/>
      <c r="H10" s="17"/>
      <c r="I10" s="17"/>
    </row>
    <row r="11" spans="1:9" ht="15.75" customHeight="1" x14ac:dyDescent="0.25">
      <c r="A11" s="27" t="s">
        <v>650</v>
      </c>
      <c r="B11" s="20"/>
      <c r="C11" s="28"/>
      <c r="D11" s="20"/>
      <c r="E11" s="29"/>
      <c r="F11" s="148">
        <v>4.5</v>
      </c>
      <c r="G11" s="19"/>
      <c r="H11" s="17"/>
      <c r="I11" s="17"/>
    </row>
    <row r="12" spans="1:9" ht="15.75" customHeight="1" x14ac:dyDescent="0.25">
      <c r="A12" s="27" t="s">
        <v>651</v>
      </c>
      <c r="B12" s="20"/>
      <c r="C12" s="28"/>
      <c r="D12" s="20"/>
      <c r="E12" s="29"/>
      <c r="F12" s="148">
        <v>7</v>
      </c>
      <c r="G12" s="19"/>
      <c r="H12" s="17"/>
      <c r="I12" s="17"/>
    </row>
    <row r="13" spans="1:9" ht="15.75" customHeight="1" x14ac:dyDescent="0.25">
      <c r="A13" s="27" t="s">
        <v>675</v>
      </c>
      <c r="B13" s="20"/>
      <c r="C13" s="28"/>
      <c r="D13" s="20"/>
      <c r="E13" s="29"/>
      <c r="F13" s="148">
        <v>0</v>
      </c>
      <c r="G13" s="19" t="s">
        <v>61</v>
      </c>
      <c r="H13" s="17"/>
      <c r="I13" s="17"/>
    </row>
    <row r="14" spans="1:9" ht="15.75" customHeight="1" x14ac:dyDescent="0.25">
      <c r="A14" s="27" t="s">
        <v>510</v>
      </c>
      <c r="B14" s="20"/>
      <c r="C14" s="28"/>
      <c r="D14" s="20"/>
      <c r="E14" s="29"/>
      <c r="F14" s="148">
        <f>F13+10</f>
        <v>10</v>
      </c>
      <c r="G14" s="19" t="s">
        <v>679</v>
      </c>
      <c r="H14" s="17"/>
      <c r="I14" s="17"/>
    </row>
    <row r="15" spans="1:9" ht="15.75" customHeight="1" x14ac:dyDescent="0.25">
      <c r="A15" s="27"/>
      <c r="B15" s="20"/>
      <c r="C15" s="28"/>
      <c r="D15" s="20"/>
      <c r="E15" s="29"/>
      <c r="F15" s="29"/>
      <c r="G15" s="29"/>
      <c r="H15" s="17"/>
      <c r="I15" s="17"/>
    </row>
    <row r="16" spans="1:9" ht="15.75" customHeight="1" x14ac:dyDescent="0.25">
      <c r="A16" s="17"/>
      <c r="E16" s="21"/>
      <c r="F16" s="21"/>
      <c r="G16" s="17"/>
      <c r="H16" s="17"/>
      <c r="I16" s="17"/>
    </row>
    <row r="17" spans="1:12" ht="15.75" customHeight="1" x14ac:dyDescent="0.25">
      <c r="A17" s="38"/>
      <c r="E17" s="21"/>
      <c r="F17" s="21"/>
      <c r="G17" s="21"/>
      <c r="H17" s="17"/>
      <c r="I17" s="17"/>
    </row>
    <row r="18" spans="1:12" ht="15.75" customHeight="1" x14ac:dyDescent="0.25"/>
    <row r="19" spans="1:12" ht="15.75" customHeight="1" x14ac:dyDescent="0.25"/>
    <row r="20" spans="1:12" ht="15.75" customHeight="1" x14ac:dyDescent="0.25">
      <c r="L20" s="39"/>
    </row>
    <row r="21" spans="1:12" ht="15.75" customHeight="1" x14ac:dyDescent="0.25"/>
    <row r="22" spans="1:12" ht="15.75" customHeight="1" x14ac:dyDescent="0.25"/>
    <row r="23" spans="1:12" ht="15.75" customHeight="1" x14ac:dyDescent="0.25"/>
    <row r="24" spans="1:12" ht="15.75" customHeight="1" x14ac:dyDescent="0.25"/>
    <row r="25" spans="1:12" ht="15.75" customHeight="1" x14ac:dyDescent="0.25"/>
    <row r="26" spans="1:12" ht="15.75" customHeight="1" x14ac:dyDescent="0.25"/>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2.6" customHeight="1" x14ac:dyDescent="0.25"/>
    <row r="35" ht="12.6" customHeight="1" x14ac:dyDescent="0.25"/>
    <row r="36" ht="12.6" customHeight="1" x14ac:dyDescent="0.25"/>
    <row r="37" ht="12.6" customHeight="1" x14ac:dyDescent="0.25"/>
    <row r="38" ht="12.6" customHeight="1" x14ac:dyDescent="0.25"/>
    <row r="39" ht="12.6" customHeight="1" x14ac:dyDescent="0.25"/>
    <row r="40" ht="12.6" customHeight="1" x14ac:dyDescent="0.25"/>
    <row r="41" ht="12.6" customHeight="1" x14ac:dyDescent="0.25"/>
    <row r="42" ht="12.6" customHeight="1" x14ac:dyDescent="0.25"/>
    <row r="43" ht="12.6" customHeight="1" x14ac:dyDescent="0.25"/>
    <row r="44" ht="12.6" customHeight="1" x14ac:dyDescent="0.25"/>
    <row r="45" ht="12.6" customHeight="1" x14ac:dyDescent="0.25"/>
    <row r="46" ht="12.6" customHeight="1" x14ac:dyDescent="0.25"/>
    <row r="47" ht="12.6" customHeight="1" x14ac:dyDescent="0.25"/>
    <row r="48" ht="12.6" customHeight="1" x14ac:dyDescent="0.25"/>
    <row r="49" ht="12.6" customHeight="1" x14ac:dyDescent="0.25"/>
    <row r="50" ht="12.6" customHeight="1" x14ac:dyDescent="0.25"/>
    <row r="51" ht="12.6" customHeight="1" x14ac:dyDescent="0.25"/>
    <row r="52" ht="12.6" customHeight="1" x14ac:dyDescent="0.25"/>
    <row r="53" ht="12.6" customHeight="1" x14ac:dyDescent="0.25"/>
    <row r="54" ht="12.6" customHeight="1" x14ac:dyDescent="0.25"/>
    <row r="55" ht="12.6" customHeight="1" x14ac:dyDescent="0.25"/>
    <row r="56" ht="12.6" customHeight="1" x14ac:dyDescent="0.25"/>
    <row r="57" ht="12.6" customHeight="1" x14ac:dyDescent="0.25"/>
    <row r="58" ht="12.6" customHeight="1" x14ac:dyDescent="0.25"/>
    <row r="59" ht="12.6" customHeight="1" x14ac:dyDescent="0.25"/>
    <row r="60" ht="12.6" customHeight="1" x14ac:dyDescent="0.25"/>
    <row r="61" ht="12.6" customHeight="1" x14ac:dyDescent="0.25"/>
    <row r="62" ht="12.6" customHeight="1" x14ac:dyDescent="0.25"/>
    <row r="63" ht="12.6" customHeight="1" x14ac:dyDescent="0.25"/>
    <row r="64" ht="12.6" customHeight="1" x14ac:dyDescent="0.25"/>
    <row r="65" ht="12.6" customHeight="1" x14ac:dyDescent="0.25"/>
    <row r="66" ht="12.6" customHeight="1" x14ac:dyDescent="0.25"/>
    <row r="67" ht="12.6" customHeight="1" x14ac:dyDescent="0.25"/>
    <row r="68" ht="12.6" customHeight="1" x14ac:dyDescent="0.25"/>
    <row r="69" ht="12.6" customHeight="1" x14ac:dyDescent="0.25"/>
  </sheetData>
  <sheetProtection password="EB26" sheet="1" objects="1" scenarios="1"/>
  <conditionalFormatting sqref="F6:F8 F11:F14">
    <cfRule type="containsBlanks" dxfId="176" priority="1">
      <formula>LEN(TRIM(F6))=0</formula>
    </cfRule>
  </conditionalFormatting>
  <hyperlinks>
    <hyperlink ref="A2" location="'Schedule Listing'!C19" display="Return to Schedule Listing"/>
  </hyperlinks>
  <printOptions horizontalCentered="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30"/>
  <sheetViews>
    <sheetView showGridLines="0" zoomScaleNormal="100" workbookViewId="0">
      <selection activeCell="A2" sqref="A2:C2"/>
    </sheetView>
  </sheetViews>
  <sheetFormatPr defaultColWidth="9.125" defaultRowHeight="15" x14ac:dyDescent="0.25"/>
  <cols>
    <col min="1" max="1" width="9.125" style="592"/>
    <col min="2" max="3" width="15.125" style="592" customWidth="1"/>
    <col min="4" max="4" width="1.625" style="592" customWidth="1"/>
    <col min="5" max="7" width="15.125" style="592" customWidth="1"/>
    <col min="8" max="8" width="1.625" style="592" customWidth="1"/>
    <col min="9" max="9" width="15.125" style="592" customWidth="1"/>
    <col min="10" max="10" width="1.625" style="592" customWidth="1"/>
    <col min="11" max="11" width="15.125" style="592" customWidth="1"/>
    <col min="12" max="13" width="9.125" style="592"/>
    <col min="14" max="14" width="6.375" style="592" customWidth="1"/>
    <col min="15" max="16384" width="9.125" style="592"/>
  </cols>
  <sheetData>
    <row r="1" spans="1:13" x14ac:dyDescent="0.25">
      <c r="A1" s="479" t="s">
        <v>626</v>
      </c>
      <c r="B1" s="479"/>
      <c r="C1" s="479"/>
      <c r="D1" s="481"/>
      <c r="E1" s="481"/>
      <c r="F1" s="481"/>
      <c r="L1" s="482">
        <v>13</v>
      </c>
    </row>
    <row r="2" spans="1:13" x14ac:dyDescent="0.25">
      <c r="A2" s="1046" t="s">
        <v>1</v>
      </c>
      <c r="B2" s="1047"/>
      <c r="C2" s="1048"/>
      <c r="D2" s="483"/>
      <c r="E2" s="484"/>
      <c r="F2" s="481"/>
    </row>
    <row r="3" spans="1:13" x14ac:dyDescent="0.25">
      <c r="A3" s="593" t="s">
        <v>37</v>
      </c>
      <c r="B3" s="479"/>
      <c r="C3" s="479"/>
      <c r="D3" s="481"/>
      <c r="E3" s="481"/>
      <c r="F3" s="481"/>
    </row>
    <row r="4" spans="1:13" x14ac:dyDescent="0.25">
      <c r="A4" s="486" t="s">
        <v>548</v>
      </c>
      <c r="B4" s="479"/>
      <c r="C4" s="479"/>
      <c r="D4" s="481"/>
      <c r="E4" s="481"/>
      <c r="F4" s="481"/>
    </row>
    <row r="5" spans="1:13" x14ac:dyDescent="0.25">
      <c r="A5" s="593"/>
      <c r="B5" s="479"/>
      <c r="C5" s="479"/>
      <c r="D5" s="481"/>
      <c r="E5" s="481"/>
      <c r="F5" s="481"/>
    </row>
    <row r="6" spans="1:13" x14ac:dyDescent="0.25">
      <c r="A6" s="593"/>
      <c r="B6" s="1066" t="s">
        <v>2</v>
      </c>
      <c r="C6" s="1067"/>
      <c r="D6" s="481"/>
      <c r="E6" s="1043" t="s">
        <v>3</v>
      </c>
      <c r="F6" s="1044"/>
      <c r="G6" s="1045"/>
      <c r="H6" s="484"/>
      <c r="I6" s="595" t="s">
        <v>4</v>
      </c>
      <c r="J6" s="484"/>
      <c r="K6" s="484"/>
    </row>
    <row r="7" spans="1:13" ht="75" x14ac:dyDescent="0.25">
      <c r="A7" s="488" t="s">
        <v>5</v>
      </c>
      <c r="B7" s="488" t="s">
        <v>6</v>
      </c>
      <c r="C7" s="488" t="s">
        <v>38</v>
      </c>
      <c r="D7" s="597"/>
      <c r="E7" s="596" t="s">
        <v>9</v>
      </c>
      <c r="F7" s="596" t="s">
        <v>10</v>
      </c>
      <c r="G7" s="598" t="s">
        <v>11</v>
      </c>
      <c r="H7" s="599"/>
      <c r="I7" s="488" t="s">
        <v>12</v>
      </c>
      <c r="J7" s="599"/>
      <c r="K7" s="488" t="s">
        <v>13</v>
      </c>
    </row>
    <row r="8" spans="1:13" x14ac:dyDescent="0.25">
      <c r="A8" s="491" t="s">
        <v>14</v>
      </c>
      <c r="B8" s="491"/>
      <c r="C8" s="491" t="s">
        <v>15</v>
      </c>
      <c r="D8" s="491"/>
      <c r="E8" s="491" t="s">
        <v>16</v>
      </c>
      <c r="F8" s="491" t="s">
        <v>17</v>
      </c>
      <c r="G8" s="491" t="s">
        <v>18</v>
      </c>
      <c r="H8" s="490"/>
      <c r="I8" s="491" t="s">
        <v>19</v>
      </c>
      <c r="J8" s="490"/>
      <c r="K8" s="491" t="s">
        <v>20</v>
      </c>
      <c r="M8" s="958"/>
    </row>
    <row r="9" spans="1:13" x14ac:dyDescent="0.25">
      <c r="A9" s="481" t="s">
        <v>26</v>
      </c>
      <c r="B9" s="481"/>
      <c r="E9" s="725" t="s">
        <v>10964</v>
      </c>
    </row>
    <row r="10" spans="1:13" x14ac:dyDescent="0.25">
      <c r="A10" s="603">
        <v>0</v>
      </c>
      <c r="B10" s="726"/>
      <c r="C10" s="523">
        <v>0</v>
      </c>
      <c r="D10" s="605"/>
      <c r="E10" s="523">
        <v>0</v>
      </c>
      <c r="F10" s="727"/>
      <c r="G10" s="523">
        <v>0</v>
      </c>
      <c r="H10" s="608"/>
      <c r="I10" s="506">
        <f>C10+E10+G10</f>
        <v>0</v>
      </c>
      <c r="J10" s="608"/>
      <c r="K10" s="506">
        <f>I10*A10</f>
        <v>0</v>
      </c>
    </row>
    <row r="11" spans="1:13" x14ac:dyDescent="0.25">
      <c r="A11" s="603">
        <v>0.2</v>
      </c>
      <c r="B11" s="726"/>
      <c r="C11" s="523">
        <v>0</v>
      </c>
      <c r="D11" s="605"/>
      <c r="E11" s="523">
        <v>0</v>
      </c>
      <c r="F11" s="727"/>
      <c r="G11" s="523">
        <v>0</v>
      </c>
      <c r="H11" s="608"/>
      <c r="I11" s="506">
        <f>C11+E11+G11</f>
        <v>0</v>
      </c>
      <c r="J11" s="608"/>
      <c r="K11" s="506">
        <f>I11*A11</f>
        <v>0</v>
      </c>
    </row>
    <row r="12" spans="1:13" x14ac:dyDescent="0.25">
      <c r="A12" s="603">
        <v>0.5</v>
      </c>
      <c r="B12" s="726"/>
      <c r="C12" s="523">
        <v>0</v>
      </c>
      <c r="D12" s="605"/>
      <c r="E12" s="523">
        <v>0</v>
      </c>
      <c r="F12" s="727"/>
      <c r="G12" s="523">
        <v>0</v>
      </c>
      <c r="H12" s="608"/>
      <c r="I12" s="506">
        <f>C12+E12+G12</f>
        <v>0</v>
      </c>
      <c r="J12" s="608"/>
      <c r="K12" s="506">
        <f>I12*A12</f>
        <v>0</v>
      </c>
    </row>
    <row r="13" spans="1:13" x14ac:dyDescent="0.25">
      <c r="A13" s="603">
        <v>1</v>
      </c>
      <c r="B13" s="726"/>
      <c r="C13" s="523">
        <v>0</v>
      </c>
      <c r="D13" s="605"/>
      <c r="E13" s="523">
        <v>0</v>
      </c>
      <c r="F13" s="727"/>
      <c r="G13" s="523">
        <v>0</v>
      </c>
      <c r="H13" s="608"/>
      <c r="I13" s="506">
        <f>C13+E13+G13</f>
        <v>0</v>
      </c>
      <c r="J13" s="608"/>
      <c r="K13" s="506">
        <f>I13*A13</f>
        <v>0</v>
      </c>
    </row>
    <row r="14" spans="1:13" x14ac:dyDescent="0.25">
      <c r="A14" s="603">
        <v>1.5</v>
      </c>
      <c r="B14" s="726"/>
      <c r="C14" s="523">
        <v>0</v>
      </c>
      <c r="D14" s="605"/>
      <c r="E14" s="523">
        <v>0</v>
      </c>
      <c r="F14" s="727"/>
      <c r="G14" s="523">
        <v>0</v>
      </c>
      <c r="H14" s="608"/>
      <c r="I14" s="506">
        <f>C14+E14+G14</f>
        <v>0</v>
      </c>
      <c r="J14" s="608"/>
      <c r="K14" s="506">
        <f>I14*A14</f>
        <v>0</v>
      </c>
    </row>
    <row r="15" spans="1:13" x14ac:dyDescent="0.25">
      <c r="A15" s="609" t="s">
        <v>22</v>
      </c>
      <c r="B15" s="726"/>
      <c r="C15" s="506">
        <f>SUM(C10:C14)</f>
        <v>0</v>
      </c>
      <c r="D15" s="611"/>
      <c r="E15" s="506">
        <f>SUM(E10:E14)</f>
        <v>0</v>
      </c>
      <c r="F15" s="728"/>
      <c r="G15" s="506">
        <f>SUM(G10:G14)</f>
        <v>0</v>
      </c>
      <c r="H15" s="612"/>
      <c r="I15" s="506">
        <f>SUM(I10:I14)</f>
        <v>0</v>
      </c>
      <c r="J15" s="612"/>
      <c r="K15" s="506">
        <f>SUM(K10:K14)</f>
        <v>0</v>
      </c>
    </row>
    <row r="17" spans="1:11" x14ac:dyDescent="0.25">
      <c r="A17" s="481" t="s">
        <v>575</v>
      </c>
      <c r="E17" s="725" t="s">
        <v>10964</v>
      </c>
    </row>
    <row r="18" spans="1:11" x14ac:dyDescent="0.25">
      <c r="A18" s="603">
        <v>0</v>
      </c>
      <c r="B18" s="523">
        <v>0</v>
      </c>
      <c r="C18" s="523">
        <v>0</v>
      </c>
      <c r="D18" s="605"/>
      <c r="E18" s="523">
        <v>0</v>
      </c>
      <c r="F18" s="727"/>
      <c r="G18" s="523">
        <v>0</v>
      </c>
      <c r="H18" s="608"/>
      <c r="I18" s="506">
        <f>C18+E18+G18</f>
        <v>0</v>
      </c>
      <c r="J18" s="608"/>
      <c r="K18" s="506">
        <f>I18*A18</f>
        <v>0</v>
      </c>
    </row>
    <row r="19" spans="1:11" x14ac:dyDescent="0.25">
      <c r="A19" s="603">
        <v>0.2</v>
      </c>
      <c r="B19" s="523">
        <v>0</v>
      </c>
      <c r="C19" s="523">
        <v>0</v>
      </c>
      <c r="D19" s="605"/>
      <c r="E19" s="523">
        <v>0</v>
      </c>
      <c r="F19" s="727"/>
      <c r="G19" s="523">
        <v>0</v>
      </c>
      <c r="H19" s="608"/>
      <c r="I19" s="506">
        <f>C19+E19+G19</f>
        <v>0</v>
      </c>
      <c r="J19" s="608"/>
      <c r="K19" s="506">
        <f>I19*A19</f>
        <v>0</v>
      </c>
    </row>
    <row r="20" spans="1:11" x14ac:dyDescent="0.25">
      <c r="A20" s="603">
        <v>0.5</v>
      </c>
      <c r="B20" s="523">
        <v>0</v>
      </c>
      <c r="C20" s="523">
        <v>0</v>
      </c>
      <c r="D20" s="605"/>
      <c r="E20" s="523">
        <v>0</v>
      </c>
      <c r="F20" s="727"/>
      <c r="G20" s="523">
        <v>0</v>
      </c>
      <c r="H20" s="608"/>
      <c r="I20" s="506">
        <f>C20+E20+G20</f>
        <v>0</v>
      </c>
      <c r="J20" s="608"/>
      <c r="K20" s="506">
        <f>I20*A20</f>
        <v>0</v>
      </c>
    </row>
    <row r="21" spans="1:11" x14ac:dyDescent="0.25">
      <c r="A21" s="603">
        <v>1</v>
      </c>
      <c r="B21" s="523">
        <v>0</v>
      </c>
      <c r="C21" s="523">
        <v>0</v>
      </c>
      <c r="D21" s="605"/>
      <c r="E21" s="523">
        <v>0</v>
      </c>
      <c r="F21" s="727"/>
      <c r="G21" s="523">
        <v>0</v>
      </c>
      <c r="H21" s="608"/>
      <c r="I21" s="506">
        <f>C21+E21+G21</f>
        <v>0</v>
      </c>
      <c r="J21" s="608"/>
      <c r="K21" s="506">
        <f>I21*A21</f>
        <v>0</v>
      </c>
    </row>
    <row r="22" spans="1:11" x14ac:dyDescent="0.25">
      <c r="A22" s="603">
        <v>1.5</v>
      </c>
      <c r="B22" s="523">
        <v>0</v>
      </c>
      <c r="C22" s="523">
        <v>0</v>
      </c>
      <c r="D22" s="605"/>
      <c r="E22" s="523">
        <v>0</v>
      </c>
      <c r="F22" s="727"/>
      <c r="G22" s="523">
        <v>0</v>
      </c>
      <c r="H22" s="608"/>
      <c r="I22" s="506">
        <f>C22+E22+G22</f>
        <v>0</v>
      </c>
      <c r="J22" s="608"/>
      <c r="K22" s="506">
        <f>I22*A22</f>
        <v>0</v>
      </c>
    </row>
    <row r="23" spans="1:11" x14ac:dyDescent="0.25">
      <c r="A23" s="609" t="s">
        <v>22</v>
      </c>
      <c r="B23" s="506">
        <f>SUM(B18:B22)</f>
        <v>0</v>
      </c>
      <c r="C23" s="506">
        <f>SUM(C18:C22)</f>
        <v>0</v>
      </c>
      <c r="D23" s="611"/>
      <c r="E23" s="506">
        <f>SUM(E18:E22)</f>
        <v>0</v>
      </c>
      <c r="F23" s="728"/>
      <c r="G23" s="506">
        <f>SUM(G18:G22)</f>
        <v>0</v>
      </c>
      <c r="H23" s="612"/>
      <c r="I23" s="506">
        <f>SUM(I18:I22)</f>
        <v>0</v>
      </c>
      <c r="J23" s="612"/>
      <c r="K23" s="506">
        <f>SUM(K18:K22)</f>
        <v>0</v>
      </c>
    </row>
    <row r="25" spans="1:11" x14ac:dyDescent="0.25">
      <c r="A25" s="481" t="s">
        <v>22</v>
      </c>
      <c r="C25" s="506">
        <f>C23+C15</f>
        <v>0</v>
      </c>
      <c r="K25" s="506">
        <f>K23+K15</f>
        <v>0</v>
      </c>
    </row>
    <row r="26" spans="1:11" x14ac:dyDescent="0.25">
      <c r="A26" s="634"/>
      <c r="B26" s="634"/>
      <c r="G26" s="704"/>
    </row>
    <row r="27" spans="1:11" x14ac:dyDescent="0.25">
      <c r="A27" s="484" t="s">
        <v>28</v>
      </c>
      <c r="B27" s="634"/>
      <c r="G27" s="704"/>
    </row>
    <row r="28" spans="1:11" x14ac:dyDescent="0.25">
      <c r="G28" s="531"/>
    </row>
    <row r="29" spans="1:11" x14ac:dyDescent="0.25">
      <c r="B29" s="484"/>
      <c r="G29" s="531"/>
    </row>
    <row r="30" spans="1:11" x14ac:dyDescent="0.25">
      <c r="A30" s="484"/>
      <c r="B30" s="484"/>
      <c r="G30" s="531"/>
    </row>
  </sheetData>
  <sheetProtection password="EB26" sheet="1" objects="1" scenarios="1"/>
  <mergeCells count="3">
    <mergeCell ref="A2:C2"/>
    <mergeCell ref="B6:C6"/>
    <mergeCell ref="E6:G6"/>
  </mergeCells>
  <conditionalFormatting sqref="C10:C14 E10:E14 G10:G14 B18:C22 E18:E22 G18:G22">
    <cfRule type="containsBlanks" priority="2">
      <formula>LEN(TRIM(B10))=0</formula>
    </cfRule>
  </conditionalFormatting>
  <conditionalFormatting sqref="C10:C14 E10:E14 G10:G14 G18:G22 E18:E22 B18:C22">
    <cfRule type="containsBlanks" dxfId="155" priority="1">
      <formula>LEN(TRIM(B10))=0</formula>
    </cfRule>
  </conditionalFormatting>
  <hyperlinks>
    <hyperlink ref="A2" location="Schedule_Listing" display="Return to Shedule Listing"/>
    <hyperlink ref="A2:C2" location="'Schedule Listing'!C39" display="Return to Schedule Listing"/>
  </hyperlinks>
  <printOptions horizontalCentered="1"/>
  <pageMargins left="0.7" right="0.7" top="0.75" bottom="0.75" header="0.3" footer="0.3"/>
  <pageSetup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M120"/>
  <sheetViews>
    <sheetView showGridLines="0" zoomScale="110" zoomScaleNormal="110" zoomScalePageLayoutView="150" workbookViewId="0">
      <selection activeCell="D2" sqref="D2"/>
    </sheetView>
  </sheetViews>
  <sheetFormatPr defaultColWidth="8.875" defaultRowHeight="12.75" x14ac:dyDescent="0.2"/>
  <cols>
    <col min="1" max="1" width="2.375" style="175" customWidth="1"/>
    <col min="2" max="2" width="33" style="175" customWidth="1"/>
    <col min="3" max="3" width="10" style="175" customWidth="1"/>
    <col min="4" max="10" width="15.25" style="175" customWidth="1"/>
    <col min="11" max="11" width="11.625" style="175" customWidth="1"/>
    <col min="12" max="14" width="10" style="175" customWidth="1"/>
    <col min="15" max="16384" width="8.875" style="175"/>
  </cols>
  <sheetData>
    <row r="1" spans="1:13" s="150" customFormat="1" x14ac:dyDescent="0.2">
      <c r="A1" s="168" t="s">
        <v>627</v>
      </c>
      <c r="B1" s="151"/>
      <c r="C1" s="151"/>
      <c r="D1" s="151"/>
      <c r="E1" s="151"/>
      <c r="F1" s="151"/>
      <c r="H1" s="151"/>
      <c r="I1" s="151"/>
      <c r="J1" s="151"/>
      <c r="K1" s="151"/>
    </row>
    <row r="2" spans="1:13" s="150" customFormat="1" x14ac:dyDescent="0.2">
      <c r="A2" s="246">
        <v>14</v>
      </c>
      <c r="B2" s="162" t="s">
        <v>1</v>
      </c>
      <c r="C2" s="171"/>
      <c r="D2" s="151"/>
      <c r="E2" s="151"/>
      <c r="F2" s="151"/>
      <c r="G2" s="151"/>
      <c r="H2" s="151"/>
      <c r="I2" s="151"/>
      <c r="J2" s="151"/>
      <c r="K2" s="151"/>
    </row>
    <row r="3" spans="1:13" s="150" customFormat="1" x14ac:dyDescent="0.2">
      <c r="A3" s="236" t="s">
        <v>401</v>
      </c>
      <c r="B3" s="151"/>
      <c r="C3" s="151"/>
      <c r="D3" s="151"/>
      <c r="E3" s="151"/>
      <c r="F3" s="151"/>
      <c r="G3" s="151"/>
      <c r="H3" s="151"/>
      <c r="I3" s="151"/>
      <c r="J3" s="151"/>
      <c r="K3" s="151"/>
    </row>
    <row r="4" spans="1:13" s="234" customFormat="1" ht="12.75" customHeight="1" x14ac:dyDescent="0.2">
      <c r="A4" s="173" t="s">
        <v>548</v>
      </c>
      <c r="B4" s="233"/>
      <c r="C4" s="233"/>
      <c r="D4" s="233"/>
      <c r="E4" s="233"/>
      <c r="F4" s="233"/>
      <c r="G4" s="233"/>
      <c r="H4" s="233"/>
      <c r="I4" s="233"/>
      <c r="J4" s="233"/>
      <c r="K4" s="233"/>
    </row>
    <row r="5" spans="1:13" s="234" customFormat="1" ht="12.75" customHeight="1" x14ac:dyDescent="0.2">
      <c r="A5" s="151" t="s">
        <v>542</v>
      </c>
      <c r="B5" s="151"/>
      <c r="C5" s="151"/>
      <c r="E5" s="235"/>
      <c r="F5" s="247" t="s">
        <v>694</v>
      </c>
      <c r="G5" s="191">
        <f>'20 Securitization Banking book'!L10+'20 Securitization Banking book'!L26</f>
        <v>0</v>
      </c>
      <c r="H5" s="233"/>
      <c r="I5" s="233"/>
      <c r="J5" s="233"/>
      <c r="K5" s="233"/>
    </row>
    <row r="6" spans="1:13" s="234" customFormat="1" ht="12.75" customHeight="1" x14ac:dyDescent="0.2">
      <c r="A6" s="151"/>
      <c r="B6" s="233"/>
      <c r="C6" s="233"/>
      <c r="D6" s="233"/>
      <c r="E6" s="233"/>
      <c r="F6" s="247"/>
      <c r="G6" s="233"/>
      <c r="H6" s="233"/>
      <c r="I6" s="233"/>
      <c r="J6" s="233"/>
      <c r="K6" s="233"/>
    </row>
    <row r="7" spans="1:13" ht="12.75" customHeight="1" x14ac:dyDescent="0.2">
      <c r="A7" s="236" t="s">
        <v>224</v>
      </c>
      <c r="B7" s="233"/>
      <c r="C7" s="233"/>
      <c r="D7" s="233"/>
      <c r="E7" s="233"/>
      <c r="F7" s="233"/>
      <c r="G7" s="233"/>
      <c r="H7" s="233"/>
      <c r="I7" s="233"/>
      <c r="J7" s="233"/>
      <c r="K7" s="233"/>
    </row>
    <row r="8" spans="1:13" s="164" customFormat="1" x14ac:dyDescent="0.2">
      <c r="A8" s="151" t="s">
        <v>377</v>
      </c>
      <c r="B8" s="151"/>
      <c r="C8" s="151"/>
      <c r="D8" s="151"/>
      <c r="E8" s="151"/>
      <c r="F8" s="151"/>
      <c r="G8" s="151"/>
      <c r="H8" s="151"/>
      <c r="I8" s="151"/>
      <c r="J8" s="151"/>
      <c r="K8" s="151"/>
    </row>
    <row r="9" spans="1:13" ht="18" customHeight="1" x14ac:dyDescent="0.2">
      <c r="A9" s="248"/>
      <c r="B9" s="248"/>
      <c r="C9" s="248"/>
      <c r="D9" s="234"/>
      <c r="F9" s="1072"/>
      <c r="G9" s="1072"/>
      <c r="H9" s="233"/>
      <c r="I9" s="233"/>
      <c r="J9" s="233"/>
      <c r="K9" s="233"/>
    </row>
    <row r="10" spans="1:13" ht="45.6" customHeight="1" x14ac:dyDescent="0.2">
      <c r="A10" s="233"/>
      <c r="B10" s="233"/>
      <c r="C10" s="249" t="s">
        <v>5</v>
      </c>
      <c r="D10" s="249" t="s">
        <v>378</v>
      </c>
      <c r="E10" s="249" t="s">
        <v>13</v>
      </c>
      <c r="F10" s="249" t="s">
        <v>513</v>
      </c>
      <c r="G10" s="249" t="s">
        <v>514</v>
      </c>
      <c r="H10" s="233"/>
      <c r="I10" s="233"/>
      <c r="J10" s="233"/>
      <c r="K10" s="233"/>
    </row>
    <row r="11" spans="1:13" ht="12.75" customHeight="1" x14ac:dyDescent="0.2">
      <c r="A11" s="233"/>
      <c r="B11" s="233" t="s">
        <v>379</v>
      </c>
      <c r="C11" s="292"/>
      <c r="D11" s="187">
        <v>0</v>
      </c>
      <c r="E11" s="292"/>
      <c r="F11" s="191">
        <f>D11</f>
        <v>0</v>
      </c>
      <c r="G11" s="237"/>
      <c r="H11" s="204" t="s">
        <v>51</v>
      </c>
      <c r="I11" s="233"/>
      <c r="J11" s="233"/>
      <c r="K11" s="233"/>
    </row>
    <row r="12" spans="1:13" ht="34.5" customHeight="1" x14ac:dyDescent="0.2">
      <c r="A12" s="233"/>
      <c r="B12" s="250" t="s">
        <v>380</v>
      </c>
      <c r="C12" s="292"/>
      <c r="D12" s="187">
        <v>0</v>
      </c>
      <c r="E12" s="292"/>
      <c r="F12" s="191">
        <f>0.5*D12</f>
        <v>0</v>
      </c>
      <c r="G12" s="191">
        <f>0.5*D12</f>
        <v>0</v>
      </c>
      <c r="H12" s="204" t="s">
        <v>55</v>
      </c>
      <c r="I12" s="233"/>
      <c r="J12" s="233"/>
      <c r="K12" s="233"/>
    </row>
    <row r="13" spans="1:13" ht="6" customHeight="1" x14ac:dyDescent="0.2">
      <c r="A13" s="233"/>
      <c r="B13" s="238"/>
      <c r="C13" s="238"/>
      <c r="D13" s="233"/>
      <c r="E13" s="233"/>
      <c r="F13" s="233"/>
      <c r="G13" s="233"/>
      <c r="H13" s="233"/>
      <c r="I13" s="233"/>
      <c r="J13" s="233"/>
      <c r="K13" s="233"/>
    </row>
    <row r="14" spans="1:13" ht="12.75" customHeight="1" x14ac:dyDescent="0.2">
      <c r="A14" s="233"/>
      <c r="B14" s="238"/>
      <c r="C14" s="238"/>
      <c r="D14" s="233"/>
      <c r="E14" s="233"/>
      <c r="F14" s="233"/>
      <c r="G14" s="233"/>
      <c r="H14" s="233"/>
      <c r="I14" s="233"/>
      <c r="J14" s="233"/>
      <c r="K14" s="233"/>
    </row>
    <row r="15" spans="1:13" ht="12.75" customHeight="1" x14ac:dyDescent="0.2">
      <c r="B15" s="233"/>
      <c r="C15" s="233"/>
      <c r="D15" s="1052" t="s">
        <v>2</v>
      </c>
      <c r="E15" s="1054"/>
      <c r="F15" s="1052" t="s">
        <v>3</v>
      </c>
      <c r="G15" s="1053"/>
      <c r="H15" s="1054"/>
      <c r="I15" s="1075" t="s">
        <v>4</v>
      </c>
      <c r="J15" s="1076"/>
    </row>
    <row r="16" spans="1:13" ht="65.25" customHeight="1" x14ac:dyDescent="0.2">
      <c r="A16" s="167" t="s">
        <v>381</v>
      </c>
      <c r="B16" s="251"/>
      <c r="C16" s="249" t="s">
        <v>5</v>
      </c>
      <c r="D16" s="177" t="s">
        <v>7</v>
      </c>
      <c r="E16" s="231" t="s">
        <v>8</v>
      </c>
      <c r="F16" s="252" t="s">
        <v>9</v>
      </c>
      <c r="G16" s="177" t="s">
        <v>10</v>
      </c>
      <c r="H16" s="252" t="s">
        <v>11</v>
      </c>
      <c r="I16" s="177" t="s">
        <v>12</v>
      </c>
      <c r="J16" s="177" t="s">
        <v>13</v>
      </c>
      <c r="K16" s="253"/>
      <c r="M16" s="254"/>
    </row>
    <row r="17" spans="1:13" x14ac:dyDescent="0.2">
      <c r="B17" s="239"/>
      <c r="C17" s="1073"/>
      <c r="D17" s="1073"/>
      <c r="E17" s="1073"/>
      <c r="F17" s="1073"/>
      <c r="G17" s="182"/>
      <c r="H17" s="182"/>
      <c r="I17" s="182"/>
      <c r="J17" s="182"/>
      <c r="K17" s="255"/>
      <c r="L17" s="213"/>
      <c r="M17" s="213"/>
    </row>
    <row r="18" spans="1:13" x14ac:dyDescent="0.2">
      <c r="B18" s="239"/>
      <c r="C18" s="256" t="s">
        <v>14</v>
      </c>
      <c r="D18" s="182"/>
      <c r="E18" s="182" t="s">
        <v>15</v>
      </c>
      <c r="F18" s="182" t="s">
        <v>16</v>
      </c>
      <c r="G18" s="182" t="s">
        <v>17</v>
      </c>
      <c r="H18" s="182" t="s">
        <v>18</v>
      </c>
      <c r="I18" s="182" t="s">
        <v>19</v>
      </c>
      <c r="J18" s="182" t="s">
        <v>20</v>
      </c>
      <c r="K18" s="255"/>
      <c r="L18" s="213"/>
      <c r="M18" s="213"/>
    </row>
    <row r="19" spans="1:13" x14ac:dyDescent="0.2">
      <c r="A19" s="150" t="s">
        <v>673</v>
      </c>
      <c r="B19" s="239"/>
      <c r="C19" s="256"/>
      <c r="D19" s="182"/>
      <c r="E19" s="182"/>
      <c r="F19" s="182"/>
      <c r="G19" s="182"/>
      <c r="H19" s="182"/>
      <c r="I19" s="182"/>
      <c r="J19" s="182"/>
      <c r="K19" s="255"/>
      <c r="L19" s="213"/>
      <c r="M19" s="233"/>
    </row>
    <row r="20" spans="1:13" x14ac:dyDescent="0.2">
      <c r="A20" s="239" t="s">
        <v>110</v>
      </c>
      <c r="B20" s="234"/>
      <c r="C20" s="257"/>
      <c r="D20" s="258"/>
      <c r="E20" s="258"/>
      <c r="F20" s="232" t="s">
        <v>10964</v>
      </c>
      <c r="G20" s="232" t="s">
        <v>10964</v>
      </c>
      <c r="H20" s="258"/>
      <c r="I20" s="258"/>
      <c r="J20" s="258"/>
      <c r="K20" s="255"/>
      <c r="L20" s="213"/>
      <c r="M20" s="213"/>
    </row>
    <row r="21" spans="1:13" x14ac:dyDescent="0.2">
      <c r="A21" s="233"/>
      <c r="B21" s="233" t="s">
        <v>663</v>
      </c>
      <c r="C21" s="207">
        <v>0.2</v>
      </c>
      <c r="D21" s="187">
        <v>0</v>
      </c>
      <c r="E21" s="187">
        <v>0</v>
      </c>
      <c r="F21" s="187">
        <v>0</v>
      </c>
      <c r="G21" s="187">
        <v>0</v>
      </c>
      <c r="H21" s="187">
        <v>0</v>
      </c>
      <c r="I21" s="191">
        <f>E21+F21+G21+H21</f>
        <v>0</v>
      </c>
      <c r="J21" s="191">
        <f>C21*I21</f>
        <v>0</v>
      </c>
      <c r="K21" s="240"/>
      <c r="L21" s="213"/>
      <c r="M21" s="213"/>
    </row>
    <row r="22" spans="1:13" x14ac:dyDescent="0.2">
      <c r="A22" s="233"/>
      <c r="B22" s="233" t="s">
        <v>664</v>
      </c>
      <c r="C22" s="207">
        <v>0.5</v>
      </c>
      <c r="D22" s="187">
        <v>0</v>
      </c>
      <c r="E22" s="187">
        <v>0</v>
      </c>
      <c r="F22" s="187">
        <v>0</v>
      </c>
      <c r="G22" s="187">
        <v>0</v>
      </c>
      <c r="H22" s="187">
        <v>0</v>
      </c>
      <c r="I22" s="191">
        <f>E22+F22+G22+H22</f>
        <v>0</v>
      </c>
      <c r="J22" s="191">
        <f>C22*I22</f>
        <v>0</v>
      </c>
      <c r="K22" s="240"/>
      <c r="L22" s="213"/>
      <c r="M22" s="213"/>
    </row>
    <row r="23" spans="1:13" x14ac:dyDescent="0.2">
      <c r="A23" s="233"/>
      <c r="B23" s="233" t="s">
        <v>511</v>
      </c>
      <c r="C23" s="207">
        <v>1</v>
      </c>
      <c r="D23" s="187">
        <v>0</v>
      </c>
      <c r="E23" s="187">
        <v>0</v>
      </c>
      <c r="F23" s="187">
        <v>0</v>
      </c>
      <c r="G23" s="187">
        <v>0</v>
      </c>
      <c r="H23" s="187">
        <v>0</v>
      </c>
      <c r="I23" s="191">
        <f>E23+F23+G23+H23</f>
        <v>0</v>
      </c>
      <c r="J23" s="191">
        <f>C23*I23</f>
        <v>0</v>
      </c>
      <c r="K23" s="240"/>
      <c r="L23" s="213"/>
      <c r="M23" s="213"/>
    </row>
    <row r="24" spans="1:13" ht="12.95" customHeight="1" x14ac:dyDescent="0.2">
      <c r="A24" s="233"/>
      <c r="B24" s="233" t="s">
        <v>665</v>
      </c>
      <c r="C24" s="259" t="s">
        <v>512</v>
      </c>
      <c r="D24" s="187">
        <v>0</v>
      </c>
      <c r="E24" s="187">
        <v>0</v>
      </c>
      <c r="F24" s="187">
        <v>0</v>
      </c>
      <c r="G24" s="187">
        <v>0</v>
      </c>
      <c r="H24" s="187">
        <v>0</v>
      </c>
      <c r="I24" s="191">
        <f>E24+F24+G24+H24</f>
        <v>0</v>
      </c>
      <c r="J24" s="191"/>
      <c r="K24" s="260"/>
      <c r="L24" s="213"/>
      <c r="M24" s="213"/>
    </row>
    <row r="25" spans="1:13" ht="12.95" customHeight="1" x14ac:dyDescent="0.2">
      <c r="A25" s="233"/>
      <c r="B25" s="233" t="s">
        <v>383</v>
      </c>
      <c r="C25" s="261"/>
      <c r="D25" s="191">
        <f t="shared" ref="D25:I25" si="0">SUM(D21:D24)</f>
        <v>0</v>
      </c>
      <c r="E25" s="191">
        <f t="shared" si="0"/>
        <v>0</v>
      </c>
      <c r="F25" s="191">
        <f t="shared" si="0"/>
        <v>0</v>
      </c>
      <c r="G25" s="191">
        <f t="shared" si="0"/>
        <v>0</v>
      </c>
      <c r="H25" s="191">
        <f t="shared" si="0"/>
        <v>0</v>
      </c>
      <c r="I25" s="262">
        <f t="shared" si="0"/>
        <v>0</v>
      </c>
      <c r="J25" s="262">
        <f>SUM(J21:J23)</f>
        <v>0</v>
      </c>
      <c r="K25" s="263"/>
      <c r="L25" s="213"/>
      <c r="M25" s="213"/>
    </row>
    <row r="26" spans="1:13" x14ac:dyDescent="0.2">
      <c r="A26" s="151" t="s">
        <v>111</v>
      </c>
      <c r="B26" s="233"/>
      <c r="C26" s="261"/>
      <c r="D26" s="241"/>
      <c r="E26" s="241"/>
      <c r="F26" s="232" t="s">
        <v>10964</v>
      </c>
      <c r="G26" s="232" t="s">
        <v>10964</v>
      </c>
      <c r="H26" s="241"/>
      <c r="I26" s="241"/>
      <c r="J26" s="241"/>
      <c r="K26" s="240"/>
      <c r="L26" s="213"/>
      <c r="M26" s="213"/>
    </row>
    <row r="27" spans="1:13" x14ac:dyDescent="0.2">
      <c r="A27" s="233"/>
      <c r="B27" s="233" t="s">
        <v>663</v>
      </c>
      <c r="C27" s="207">
        <v>0.2</v>
      </c>
      <c r="D27" s="187">
        <v>0</v>
      </c>
      <c r="E27" s="187">
        <v>0</v>
      </c>
      <c r="F27" s="187">
        <v>0</v>
      </c>
      <c r="G27" s="187">
        <v>0</v>
      </c>
      <c r="H27" s="187">
        <v>0</v>
      </c>
      <c r="I27" s="191">
        <f>E27+F27+G27+H27</f>
        <v>0</v>
      </c>
      <c r="J27" s="191">
        <f>C27*I27</f>
        <v>0</v>
      </c>
      <c r="K27" s="240"/>
      <c r="L27" s="213"/>
      <c r="M27" s="213"/>
    </row>
    <row r="28" spans="1:13" x14ac:dyDescent="0.2">
      <c r="A28" s="233"/>
      <c r="B28" s="233" t="s">
        <v>664</v>
      </c>
      <c r="C28" s="207">
        <v>0.5</v>
      </c>
      <c r="D28" s="187">
        <v>0</v>
      </c>
      <c r="E28" s="187">
        <v>0</v>
      </c>
      <c r="F28" s="187">
        <v>0</v>
      </c>
      <c r="G28" s="187">
        <v>0</v>
      </c>
      <c r="H28" s="187">
        <v>0</v>
      </c>
      <c r="I28" s="191">
        <f>E28+F28+G28+H28</f>
        <v>0</v>
      </c>
      <c r="J28" s="191">
        <f>C28*I28</f>
        <v>0</v>
      </c>
      <c r="K28" s="240"/>
      <c r="L28" s="213"/>
      <c r="M28" s="213"/>
    </row>
    <row r="29" spans="1:13" x14ac:dyDescent="0.2">
      <c r="A29" s="233"/>
      <c r="B29" s="233" t="s">
        <v>511</v>
      </c>
      <c r="C29" s="207">
        <v>1</v>
      </c>
      <c r="D29" s="187">
        <v>0</v>
      </c>
      <c r="E29" s="187">
        <v>0</v>
      </c>
      <c r="F29" s="187">
        <v>0</v>
      </c>
      <c r="G29" s="187">
        <v>0</v>
      </c>
      <c r="H29" s="187">
        <v>0</v>
      </c>
      <c r="I29" s="191">
        <f>E29+F29+G29+H29</f>
        <v>0</v>
      </c>
      <c r="J29" s="191">
        <f>C29*I29</f>
        <v>0</v>
      </c>
      <c r="K29" s="240"/>
      <c r="L29" s="213"/>
      <c r="M29" s="213"/>
    </row>
    <row r="30" spans="1:13" x14ac:dyDescent="0.2">
      <c r="A30" s="233"/>
      <c r="B30" s="233" t="s">
        <v>382</v>
      </c>
      <c r="C30" s="259">
        <v>3.5</v>
      </c>
      <c r="D30" s="187">
        <v>0</v>
      </c>
      <c r="E30" s="187">
        <v>0</v>
      </c>
      <c r="F30" s="187">
        <v>0</v>
      </c>
      <c r="G30" s="187">
        <v>0</v>
      </c>
      <c r="H30" s="187">
        <v>0</v>
      </c>
      <c r="I30" s="191">
        <f>E30+F30+G30+H30</f>
        <v>0</v>
      </c>
      <c r="J30" s="191">
        <f>C30*I30</f>
        <v>0</v>
      </c>
      <c r="K30" s="240"/>
      <c r="L30" s="213"/>
      <c r="M30" s="213"/>
    </row>
    <row r="31" spans="1:13" ht="12.95" customHeight="1" x14ac:dyDescent="0.2">
      <c r="A31" s="233"/>
      <c r="B31" s="233" t="s">
        <v>666</v>
      </c>
      <c r="C31" s="259" t="s">
        <v>512</v>
      </c>
      <c r="D31" s="187">
        <v>0</v>
      </c>
      <c r="E31" s="187">
        <v>0</v>
      </c>
      <c r="F31" s="187">
        <v>0</v>
      </c>
      <c r="G31" s="187">
        <v>0</v>
      </c>
      <c r="H31" s="187">
        <v>0</v>
      </c>
      <c r="I31" s="191">
        <f>E31+F31+G31+H31</f>
        <v>0</v>
      </c>
      <c r="J31" s="262"/>
      <c r="K31" s="260"/>
      <c r="L31" s="213"/>
      <c r="M31" s="213"/>
    </row>
    <row r="32" spans="1:13" ht="12.95" customHeight="1" x14ac:dyDescent="0.2">
      <c r="A32" s="233"/>
      <c r="B32" s="233" t="s">
        <v>384</v>
      </c>
      <c r="C32" s="261"/>
      <c r="D32" s="264">
        <f t="shared" ref="D32:I32" si="1">SUM(D27:D31)</f>
        <v>0</v>
      </c>
      <c r="E32" s="264">
        <f t="shared" si="1"/>
        <v>0</v>
      </c>
      <c r="F32" s="294">
        <f t="shared" si="1"/>
        <v>0</v>
      </c>
      <c r="G32" s="294">
        <f t="shared" si="1"/>
        <v>0</v>
      </c>
      <c r="H32" s="264">
        <f t="shared" si="1"/>
        <v>0</v>
      </c>
      <c r="I32" s="264">
        <f t="shared" si="1"/>
        <v>0</v>
      </c>
      <c r="J32" s="264">
        <f>SUM(J27:J30)</f>
        <v>0</v>
      </c>
      <c r="K32" s="263"/>
      <c r="L32" s="213"/>
      <c r="M32" s="213"/>
    </row>
    <row r="33" spans="1:13" ht="24.75" customHeight="1" x14ac:dyDescent="0.2">
      <c r="A33" s="1074" t="s">
        <v>653</v>
      </c>
      <c r="B33" s="1074"/>
      <c r="C33" s="265"/>
      <c r="D33" s="191">
        <f>D32+D25</f>
        <v>0</v>
      </c>
      <c r="E33" s="191">
        <f>E32+E25</f>
        <v>0</v>
      </c>
      <c r="F33" s="292"/>
      <c r="G33" s="292"/>
      <c r="H33" s="191">
        <f>H32+H25</f>
        <v>0</v>
      </c>
      <c r="I33" s="191">
        <f>I32+I25</f>
        <v>0</v>
      </c>
      <c r="J33" s="191">
        <f>J32+J25</f>
        <v>0</v>
      </c>
      <c r="K33" s="260"/>
      <c r="L33" s="213"/>
      <c r="M33" s="213"/>
    </row>
    <row r="34" spans="1:13" x14ac:dyDescent="0.2">
      <c r="B34" s="239"/>
      <c r="C34" s="256"/>
      <c r="D34" s="182"/>
      <c r="E34" s="182"/>
      <c r="F34" s="1070" t="s">
        <v>385</v>
      </c>
      <c r="G34" s="1070"/>
      <c r="H34" s="182"/>
      <c r="I34" s="182"/>
      <c r="J34" s="182"/>
      <c r="K34" s="174"/>
      <c r="L34" s="213"/>
      <c r="M34" s="213"/>
    </row>
    <row r="35" spans="1:13" x14ac:dyDescent="0.2">
      <c r="B35" s="239"/>
      <c r="C35" s="256"/>
      <c r="D35" s="182"/>
      <c r="E35" s="182"/>
      <c r="F35" s="182"/>
      <c r="G35" s="182"/>
      <c r="H35" s="182"/>
      <c r="I35" s="182"/>
      <c r="J35" s="182"/>
      <c r="K35" s="174"/>
      <c r="L35" s="213"/>
      <c r="M35" s="213"/>
    </row>
    <row r="36" spans="1:13" x14ac:dyDescent="0.2">
      <c r="B36" s="233"/>
      <c r="C36" s="233"/>
      <c r="D36" s="1071" t="s">
        <v>2</v>
      </c>
      <c r="E36" s="1081"/>
      <c r="F36" s="1071" t="s">
        <v>3</v>
      </c>
      <c r="G36" s="1082"/>
      <c r="H36" s="1081"/>
      <c r="I36" s="1071" t="s">
        <v>4</v>
      </c>
      <c r="J36" s="1071"/>
      <c r="K36" s="266"/>
      <c r="L36" s="213"/>
      <c r="M36" s="213"/>
    </row>
    <row r="37" spans="1:13" ht="63.75" x14ac:dyDescent="0.2">
      <c r="B37" s="251"/>
      <c r="C37" s="267" t="s">
        <v>5</v>
      </c>
      <c r="D37" s="268" t="s">
        <v>7</v>
      </c>
      <c r="E37" s="269" t="s">
        <v>8</v>
      </c>
      <c r="F37" s="252" t="s">
        <v>9</v>
      </c>
      <c r="G37" s="268" t="s">
        <v>10</v>
      </c>
      <c r="H37" s="252" t="s">
        <v>11</v>
      </c>
      <c r="I37" s="268" t="s">
        <v>12</v>
      </c>
      <c r="J37" s="268" t="s">
        <v>13</v>
      </c>
      <c r="K37" s="253"/>
      <c r="L37" s="213"/>
      <c r="M37" s="213"/>
    </row>
    <row r="38" spans="1:13" x14ac:dyDescent="0.2">
      <c r="A38" s="167"/>
      <c r="B38" s="239"/>
      <c r="C38" s="1073"/>
      <c r="D38" s="1073"/>
      <c r="E38" s="1073"/>
      <c r="F38" s="1073"/>
      <c r="G38" s="182"/>
      <c r="H38" s="182"/>
      <c r="I38" s="182"/>
      <c r="J38" s="182"/>
      <c r="K38" s="255"/>
      <c r="L38" s="213"/>
      <c r="M38" s="213"/>
    </row>
    <row r="39" spans="1:13" x14ac:dyDescent="0.2">
      <c r="B39" s="239"/>
      <c r="C39" s="256" t="s">
        <v>14</v>
      </c>
      <c r="D39" s="182"/>
      <c r="E39" s="182" t="s">
        <v>15</v>
      </c>
      <c r="F39" s="182" t="s">
        <v>16</v>
      </c>
      <c r="G39" s="182" t="s">
        <v>17</v>
      </c>
      <c r="H39" s="182" t="s">
        <v>18</v>
      </c>
      <c r="I39" s="182" t="s">
        <v>19</v>
      </c>
      <c r="J39" s="182" t="s">
        <v>20</v>
      </c>
      <c r="K39" s="255"/>
      <c r="L39" s="213"/>
      <c r="M39" s="213"/>
    </row>
    <row r="40" spans="1:13" x14ac:dyDescent="0.2">
      <c r="A40" s="150" t="s">
        <v>654</v>
      </c>
      <c r="B40" s="239"/>
      <c r="C40" s="256"/>
      <c r="D40" s="182"/>
      <c r="E40" s="182"/>
      <c r="F40" s="182"/>
      <c r="G40" s="182"/>
      <c r="H40" s="182"/>
      <c r="I40" s="182"/>
      <c r="J40" s="182"/>
      <c r="K40" s="255"/>
      <c r="L40" s="213"/>
      <c r="M40" s="213"/>
    </row>
    <row r="41" spans="1:13" x14ac:dyDescent="0.2">
      <c r="A41" s="239" t="s">
        <v>110</v>
      </c>
      <c r="B41" s="234"/>
      <c r="C41" s="257"/>
      <c r="D41" s="258"/>
      <c r="E41" s="258"/>
      <c r="F41" s="232" t="s">
        <v>10964</v>
      </c>
      <c r="G41" s="232" t="s">
        <v>10964</v>
      </c>
      <c r="H41" s="258"/>
      <c r="I41" s="258"/>
      <c r="J41" s="258"/>
      <c r="K41" s="255"/>
      <c r="L41" s="213"/>
      <c r="M41" s="213"/>
    </row>
    <row r="42" spans="1:13" x14ac:dyDescent="0.2">
      <c r="A42" s="233"/>
      <c r="B42" s="233" t="s">
        <v>658</v>
      </c>
      <c r="C42" s="270">
        <v>0.4</v>
      </c>
      <c r="D42" s="187">
        <v>0</v>
      </c>
      <c r="E42" s="187">
        <v>0</v>
      </c>
      <c r="F42" s="187">
        <v>0</v>
      </c>
      <c r="G42" s="187">
        <v>0</v>
      </c>
      <c r="H42" s="187">
        <v>0</v>
      </c>
      <c r="I42" s="271">
        <f>E42+F42+G42+H42</f>
        <v>0</v>
      </c>
      <c r="J42" s="271">
        <f>C42*I42</f>
        <v>0</v>
      </c>
      <c r="K42" s="240"/>
      <c r="L42" s="213"/>
      <c r="M42" s="213"/>
    </row>
    <row r="43" spans="1:13" x14ac:dyDescent="0.2">
      <c r="A43" s="233"/>
      <c r="B43" s="233" t="s">
        <v>659</v>
      </c>
      <c r="C43" s="270">
        <v>1</v>
      </c>
      <c r="D43" s="187">
        <v>0</v>
      </c>
      <c r="E43" s="187">
        <v>0</v>
      </c>
      <c r="F43" s="187">
        <v>0</v>
      </c>
      <c r="G43" s="187">
        <v>0</v>
      </c>
      <c r="H43" s="187">
        <v>0</v>
      </c>
      <c r="I43" s="271">
        <f>E43+F43+G43+H43</f>
        <v>0</v>
      </c>
      <c r="J43" s="271">
        <f>C43*I43</f>
        <v>0</v>
      </c>
      <c r="K43" s="240"/>
      <c r="L43" s="213"/>
      <c r="M43" s="213"/>
    </row>
    <row r="44" spans="1:13" x14ac:dyDescent="0.2">
      <c r="A44" s="233"/>
      <c r="B44" s="233" t="s">
        <v>660</v>
      </c>
      <c r="C44" s="270">
        <v>2.25</v>
      </c>
      <c r="D44" s="187">
        <v>0</v>
      </c>
      <c r="E44" s="187">
        <v>0</v>
      </c>
      <c r="F44" s="187">
        <v>0</v>
      </c>
      <c r="G44" s="187">
        <v>0</v>
      </c>
      <c r="H44" s="187">
        <v>0</v>
      </c>
      <c r="I44" s="271">
        <f>E44+F44+G44+H44</f>
        <v>0</v>
      </c>
      <c r="J44" s="271">
        <f>C44*I44</f>
        <v>0</v>
      </c>
      <c r="K44" s="240"/>
      <c r="L44" s="213"/>
      <c r="M44" s="213"/>
    </row>
    <row r="45" spans="1:13" x14ac:dyDescent="0.2">
      <c r="A45" s="233"/>
      <c r="B45" s="233" t="s">
        <v>661</v>
      </c>
      <c r="C45" s="272" t="s">
        <v>512</v>
      </c>
      <c r="D45" s="187">
        <v>0</v>
      </c>
      <c r="E45" s="187">
        <v>0</v>
      </c>
      <c r="F45" s="187">
        <v>0</v>
      </c>
      <c r="G45" s="187">
        <v>0</v>
      </c>
      <c r="H45" s="187">
        <v>0</v>
      </c>
      <c r="I45" s="271">
        <f>E45+F45+G45+H45</f>
        <v>0</v>
      </c>
      <c r="J45" s="271"/>
      <c r="K45" s="260"/>
      <c r="L45" s="213"/>
      <c r="M45" s="213"/>
    </row>
    <row r="46" spans="1:13" x14ac:dyDescent="0.2">
      <c r="A46" s="233"/>
      <c r="B46" s="233" t="s">
        <v>383</v>
      </c>
      <c r="C46" s="273"/>
      <c r="D46" s="264">
        <f t="shared" ref="D46:J46" si="2">SUM(D42:D45)</f>
        <v>0</v>
      </c>
      <c r="E46" s="264">
        <f t="shared" si="2"/>
        <v>0</v>
      </c>
      <c r="F46" s="294">
        <f t="shared" si="2"/>
        <v>0</v>
      </c>
      <c r="G46" s="294">
        <f t="shared" si="2"/>
        <v>0</v>
      </c>
      <c r="H46" s="264">
        <f t="shared" si="2"/>
        <v>0</v>
      </c>
      <c r="I46" s="264">
        <f t="shared" si="2"/>
        <v>0</v>
      </c>
      <c r="J46" s="264">
        <f t="shared" si="2"/>
        <v>0</v>
      </c>
      <c r="K46" s="263"/>
      <c r="L46" s="213"/>
      <c r="M46" s="213"/>
    </row>
    <row r="47" spans="1:13" x14ac:dyDescent="0.2">
      <c r="A47" s="151" t="s">
        <v>111</v>
      </c>
      <c r="B47" s="233"/>
      <c r="C47" s="273"/>
      <c r="D47" s="242"/>
      <c r="E47" s="242"/>
      <c r="F47" s="232" t="s">
        <v>10964</v>
      </c>
      <c r="G47" s="232" t="s">
        <v>10964</v>
      </c>
      <c r="H47" s="242"/>
      <c r="I47" s="242"/>
      <c r="J47" s="242"/>
      <c r="K47" s="240"/>
      <c r="L47" s="213"/>
      <c r="M47" s="213"/>
    </row>
    <row r="48" spans="1:13" x14ac:dyDescent="0.2">
      <c r="A48" s="233"/>
      <c r="B48" s="233" t="s">
        <v>658</v>
      </c>
      <c r="C48" s="270">
        <v>0.4</v>
      </c>
      <c r="D48" s="187">
        <v>0</v>
      </c>
      <c r="E48" s="187">
        <v>0</v>
      </c>
      <c r="F48" s="187">
        <v>0</v>
      </c>
      <c r="G48" s="187">
        <v>0</v>
      </c>
      <c r="H48" s="187">
        <v>0</v>
      </c>
      <c r="I48" s="271">
        <f>E48+F48+G48+H48</f>
        <v>0</v>
      </c>
      <c r="J48" s="271">
        <f>C48*I48</f>
        <v>0</v>
      </c>
      <c r="K48" s="240"/>
      <c r="L48" s="213"/>
      <c r="M48" s="213"/>
    </row>
    <row r="49" spans="1:13" x14ac:dyDescent="0.2">
      <c r="A49" s="233"/>
      <c r="B49" s="233" t="s">
        <v>659</v>
      </c>
      <c r="C49" s="270">
        <v>1</v>
      </c>
      <c r="D49" s="187">
        <v>0</v>
      </c>
      <c r="E49" s="187">
        <v>0</v>
      </c>
      <c r="F49" s="187">
        <v>0</v>
      </c>
      <c r="G49" s="187">
        <v>0</v>
      </c>
      <c r="H49" s="187">
        <v>0</v>
      </c>
      <c r="I49" s="271">
        <f>E49+F49+G49+H49</f>
        <v>0</v>
      </c>
      <c r="J49" s="271">
        <f>C49*I49</f>
        <v>0</v>
      </c>
      <c r="K49" s="240"/>
      <c r="L49" s="213"/>
      <c r="M49" s="213"/>
    </row>
    <row r="50" spans="1:13" x14ac:dyDescent="0.2">
      <c r="A50" s="233"/>
      <c r="B50" s="233" t="s">
        <v>660</v>
      </c>
      <c r="C50" s="270">
        <v>2.25</v>
      </c>
      <c r="D50" s="187">
        <v>0</v>
      </c>
      <c r="E50" s="187">
        <v>0</v>
      </c>
      <c r="F50" s="187">
        <v>0</v>
      </c>
      <c r="G50" s="187">
        <v>0</v>
      </c>
      <c r="H50" s="187">
        <v>0</v>
      </c>
      <c r="I50" s="271">
        <f>E50+F50+G50+H50</f>
        <v>0</v>
      </c>
      <c r="J50" s="271">
        <f>C50*I50</f>
        <v>0</v>
      </c>
      <c r="K50" s="240"/>
      <c r="L50" s="213"/>
      <c r="M50" s="213"/>
    </row>
    <row r="51" spans="1:13" x14ac:dyDescent="0.2">
      <c r="A51" s="233"/>
      <c r="B51" s="233" t="s">
        <v>382</v>
      </c>
      <c r="C51" s="270">
        <v>6.5</v>
      </c>
      <c r="D51" s="187">
        <v>0</v>
      </c>
      <c r="E51" s="187">
        <v>0</v>
      </c>
      <c r="F51" s="187">
        <v>0</v>
      </c>
      <c r="G51" s="187">
        <v>0</v>
      </c>
      <c r="H51" s="187">
        <v>0</v>
      </c>
      <c r="I51" s="271">
        <f>E51+F51+G51+H51</f>
        <v>0</v>
      </c>
      <c r="J51" s="271">
        <f>C51*I51</f>
        <v>0</v>
      </c>
      <c r="K51" s="240"/>
      <c r="L51" s="213"/>
      <c r="M51" s="213"/>
    </row>
    <row r="52" spans="1:13" x14ac:dyDescent="0.2">
      <c r="A52" s="233"/>
      <c r="B52" s="233" t="s">
        <v>662</v>
      </c>
      <c r="C52" s="272" t="s">
        <v>512</v>
      </c>
      <c r="D52" s="187">
        <v>0</v>
      </c>
      <c r="E52" s="187">
        <v>0</v>
      </c>
      <c r="F52" s="187">
        <v>0</v>
      </c>
      <c r="G52" s="187">
        <v>0</v>
      </c>
      <c r="H52" s="187">
        <v>0</v>
      </c>
      <c r="I52" s="271">
        <f>E52+F52+G52+H52</f>
        <v>0</v>
      </c>
      <c r="J52" s="271"/>
      <c r="K52" s="260"/>
      <c r="L52" s="213"/>
      <c r="M52" s="213"/>
    </row>
    <row r="53" spans="1:13" x14ac:dyDescent="0.2">
      <c r="A53" s="233"/>
      <c r="B53" s="233" t="s">
        <v>384</v>
      </c>
      <c r="C53" s="261"/>
      <c r="D53" s="264">
        <f t="shared" ref="D53:J53" si="3">SUM(D48:D52)</f>
        <v>0</v>
      </c>
      <c r="E53" s="264">
        <f t="shared" si="3"/>
        <v>0</v>
      </c>
      <c r="F53" s="294">
        <f t="shared" si="3"/>
        <v>0</v>
      </c>
      <c r="G53" s="294">
        <f t="shared" si="3"/>
        <v>0</v>
      </c>
      <c r="H53" s="264">
        <f t="shared" si="3"/>
        <v>0</v>
      </c>
      <c r="I53" s="264">
        <f t="shared" si="3"/>
        <v>0</v>
      </c>
      <c r="J53" s="264">
        <f t="shared" si="3"/>
        <v>0</v>
      </c>
      <c r="K53" s="263"/>
      <c r="L53" s="213"/>
      <c r="M53" s="213"/>
    </row>
    <row r="54" spans="1:13" x14ac:dyDescent="0.2">
      <c r="A54" s="1068" t="s">
        <v>655</v>
      </c>
      <c r="B54" s="1069"/>
      <c r="C54" s="265"/>
      <c r="D54" s="271">
        <f>D53+D46</f>
        <v>0</v>
      </c>
      <c r="E54" s="271">
        <f>E53+E46</f>
        <v>0</v>
      </c>
      <c r="F54" s="295"/>
      <c r="G54" s="295"/>
      <c r="H54" s="271">
        <f>H53+H46</f>
        <v>0</v>
      </c>
      <c r="I54" s="271">
        <f>I53+I46</f>
        <v>0</v>
      </c>
      <c r="J54" s="271">
        <f>J53+J46</f>
        <v>0</v>
      </c>
      <c r="K54" s="260"/>
      <c r="L54" s="213"/>
      <c r="M54" s="213"/>
    </row>
    <row r="55" spans="1:13" x14ac:dyDescent="0.2">
      <c r="B55" s="239"/>
      <c r="C55" s="256"/>
      <c r="D55" s="182"/>
      <c r="E55" s="182"/>
      <c r="F55" s="1070" t="s">
        <v>385</v>
      </c>
      <c r="G55" s="1070"/>
      <c r="H55" s="182"/>
      <c r="I55" s="182"/>
      <c r="J55" s="182"/>
      <c r="K55" s="255"/>
      <c r="L55" s="213"/>
      <c r="M55" s="213"/>
    </row>
    <row r="56" spans="1:13" x14ac:dyDescent="0.2">
      <c r="B56" s="239"/>
      <c r="C56" s="256"/>
      <c r="D56" s="182"/>
      <c r="E56" s="182"/>
      <c r="F56" s="274"/>
      <c r="G56" s="274"/>
      <c r="H56" s="182"/>
      <c r="I56" s="182"/>
      <c r="J56" s="182"/>
      <c r="K56" s="255"/>
      <c r="L56" s="213"/>
      <c r="M56" s="213"/>
    </row>
    <row r="57" spans="1:13" x14ac:dyDescent="0.2">
      <c r="A57" s="151" t="s">
        <v>656</v>
      </c>
      <c r="B57" s="213"/>
      <c r="C57" s="265"/>
      <c r="D57" s="271">
        <f>D54+D33</f>
        <v>0</v>
      </c>
      <c r="E57" s="271">
        <f>E54+E33</f>
        <v>0</v>
      </c>
      <c r="F57" s="295"/>
      <c r="G57" s="295"/>
      <c r="H57" s="271">
        <f>H54+H33</f>
        <v>0</v>
      </c>
      <c r="I57" s="271">
        <f>I54+I33</f>
        <v>0</v>
      </c>
      <c r="J57" s="271">
        <f>J54+J33</f>
        <v>0</v>
      </c>
      <c r="K57" s="260"/>
      <c r="L57" s="275"/>
      <c r="M57" s="213"/>
    </row>
    <row r="58" spans="1:13" x14ac:dyDescent="0.2">
      <c r="B58" s="239"/>
      <c r="C58" s="256"/>
      <c r="D58" s="182"/>
      <c r="E58" s="182"/>
      <c r="F58" s="182"/>
      <c r="G58" s="182"/>
      <c r="H58" s="182"/>
      <c r="I58" s="182"/>
      <c r="J58" s="182"/>
      <c r="K58" s="174"/>
      <c r="L58" s="213"/>
      <c r="M58" s="213"/>
    </row>
    <row r="59" spans="1:13" x14ac:dyDescent="0.2">
      <c r="A59" s="151" t="s">
        <v>657</v>
      </c>
      <c r="B59" s="233"/>
      <c r="C59" s="233"/>
      <c r="D59" s="213"/>
      <c r="E59" s="213"/>
      <c r="F59" s="213"/>
      <c r="G59" s="213"/>
      <c r="H59" s="213"/>
      <c r="I59" s="213"/>
      <c r="J59" s="213"/>
      <c r="K59" s="213"/>
    </row>
    <row r="60" spans="1:13" s="150" customFormat="1" x14ac:dyDescent="0.2">
      <c r="A60" s="239" t="s">
        <v>110</v>
      </c>
      <c r="C60" s="151"/>
      <c r="D60" s="151"/>
      <c r="E60" s="151"/>
      <c r="F60" s="151"/>
      <c r="G60" s="151"/>
      <c r="H60" s="151"/>
      <c r="I60" s="151"/>
      <c r="J60" s="151"/>
      <c r="K60" s="151"/>
    </row>
    <row r="61" spans="1:13" s="150" customFormat="1" x14ac:dyDescent="0.2">
      <c r="B61" s="250" t="s">
        <v>588</v>
      </c>
      <c r="C61" s="187">
        <v>0</v>
      </c>
      <c r="D61" s="187">
        <v>0</v>
      </c>
      <c r="E61" s="187">
        <v>0</v>
      </c>
      <c r="F61" s="277"/>
      <c r="G61" s="277"/>
      <c r="H61" s="187">
        <v>0</v>
      </c>
      <c r="I61" s="191">
        <f>E61+H61</f>
        <v>0</v>
      </c>
      <c r="J61" s="191">
        <f>C61*I61</f>
        <v>0</v>
      </c>
      <c r="K61" s="204"/>
    </row>
    <row r="62" spans="1:13" s="150" customFormat="1" x14ac:dyDescent="0.2">
      <c r="A62" s="248"/>
      <c r="B62" s="204" t="s">
        <v>119</v>
      </c>
      <c r="C62" s="187">
        <v>0</v>
      </c>
      <c r="D62" s="187">
        <v>0</v>
      </c>
      <c r="E62" s="187">
        <v>0</v>
      </c>
      <c r="F62" s="277"/>
      <c r="G62" s="277"/>
      <c r="H62" s="187">
        <v>0</v>
      </c>
      <c r="I62" s="191">
        <f>E62+H62</f>
        <v>0</v>
      </c>
      <c r="J62" s="191">
        <f>C62*I62</f>
        <v>0</v>
      </c>
      <c r="K62" s="204"/>
    </row>
    <row r="63" spans="1:13" s="150" customFormat="1" x14ac:dyDescent="0.2">
      <c r="A63" s="248"/>
      <c r="B63" s="204" t="s">
        <v>589</v>
      </c>
      <c r="C63" s="187">
        <v>0</v>
      </c>
      <c r="D63" s="187">
        <v>0</v>
      </c>
      <c r="E63" s="187">
        <v>0</v>
      </c>
      <c r="F63" s="291"/>
      <c r="G63" s="291"/>
      <c r="H63" s="187">
        <v>0</v>
      </c>
      <c r="I63" s="191">
        <f>E63+H63</f>
        <v>0</v>
      </c>
      <c r="J63" s="191">
        <f>C63*I63</f>
        <v>0</v>
      </c>
      <c r="K63" s="204"/>
    </row>
    <row r="64" spans="1:13" s="150" customFormat="1" ht="22.5" customHeight="1" x14ac:dyDescent="0.2">
      <c r="A64" s="248"/>
      <c r="B64" s="204" t="s">
        <v>386</v>
      </c>
      <c r="C64" s="187">
        <v>0</v>
      </c>
      <c r="D64" s="187">
        <v>0</v>
      </c>
      <c r="E64" s="187">
        <v>0</v>
      </c>
      <c r="F64" s="277"/>
      <c r="G64" s="277"/>
      <c r="H64" s="187">
        <v>0</v>
      </c>
      <c r="I64" s="191">
        <f t="shared" ref="I64:I72" si="4">E64+H64</f>
        <v>0</v>
      </c>
      <c r="J64" s="191">
        <f>C64*I64</f>
        <v>0</v>
      </c>
      <c r="K64" s="204"/>
    </row>
    <row r="65" spans="1:12" s="150" customFormat="1" x14ac:dyDescent="0.2">
      <c r="A65" s="248"/>
      <c r="B65" s="204" t="s">
        <v>123</v>
      </c>
      <c r="C65" s="278" t="s">
        <v>512</v>
      </c>
      <c r="D65" s="187">
        <v>0</v>
      </c>
      <c r="E65" s="187">
        <v>0</v>
      </c>
      <c r="F65" s="277"/>
      <c r="G65" s="277"/>
      <c r="H65" s="293"/>
      <c r="I65" s="191">
        <f t="shared" si="4"/>
        <v>0</v>
      </c>
      <c r="J65" s="191"/>
      <c r="K65" s="204"/>
    </row>
    <row r="66" spans="1:12" s="150" customFormat="1" x14ac:dyDescent="0.2">
      <c r="A66" s="233"/>
      <c r="B66" s="233" t="s">
        <v>383</v>
      </c>
      <c r="C66" s="276"/>
      <c r="D66" s="271">
        <f>SUM(D61:D65)</f>
        <v>0</v>
      </c>
      <c r="E66" s="271">
        <f>SUM(E61:E65)</f>
        <v>0</v>
      </c>
      <c r="F66" s="277"/>
      <c r="G66" s="277"/>
      <c r="H66" s="271">
        <f>SUM(H61:H65)</f>
        <v>0</v>
      </c>
      <c r="I66" s="271">
        <f>SUM(I61:I65)</f>
        <v>0</v>
      </c>
      <c r="J66" s="271">
        <f>SUM(J61:J65)</f>
        <v>0</v>
      </c>
      <c r="K66" s="263"/>
    </row>
    <row r="67" spans="1:12" s="150" customFormat="1" x14ac:dyDescent="0.2">
      <c r="A67" s="151" t="s">
        <v>111</v>
      </c>
      <c r="C67" s="151"/>
      <c r="D67" s="151"/>
      <c r="E67" s="151"/>
      <c r="F67" s="151"/>
      <c r="G67" s="151"/>
      <c r="H67" s="151"/>
      <c r="I67" s="151"/>
      <c r="J67" s="151"/>
      <c r="K67" s="243"/>
    </row>
    <row r="68" spans="1:12" s="234" customFormat="1" x14ac:dyDescent="0.2">
      <c r="A68" s="175"/>
      <c r="B68" s="250" t="s">
        <v>588</v>
      </c>
      <c r="C68" s="187">
        <v>0</v>
      </c>
      <c r="D68" s="187">
        <v>0</v>
      </c>
      <c r="E68" s="187">
        <v>0</v>
      </c>
      <c r="F68" s="277"/>
      <c r="G68" s="277"/>
      <c r="H68" s="187">
        <v>0</v>
      </c>
      <c r="I68" s="191">
        <f t="shared" si="4"/>
        <v>0</v>
      </c>
      <c r="J68" s="191">
        <f>C68*I68</f>
        <v>0</v>
      </c>
      <c r="K68" s="204"/>
    </row>
    <row r="69" spans="1:12" s="234" customFormat="1" x14ac:dyDescent="0.2">
      <c r="A69" s="248"/>
      <c r="B69" s="204" t="s">
        <v>119</v>
      </c>
      <c r="C69" s="187">
        <v>0</v>
      </c>
      <c r="D69" s="187">
        <v>0</v>
      </c>
      <c r="E69" s="187">
        <v>0</v>
      </c>
      <c r="F69" s="277"/>
      <c r="G69" s="277"/>
      <c r="H69" s="187">
        <v>0</v>
      </c>
      <c r="I69" s="191">
        <f t="shared" si="4"/>
        <v>0</v>
      </c>
      <c r="J69" s="191">
        <f>C69*I69</f>
        <v>0</v>
      </c>
      <c r="K69" s="204"/>
    </row>
    <row r="70" spans="1:12" s="234" customFormat="1" x14ac:dyDescent="0.2">
      <c r="A70" s="248"/>
      <c r="B70" s="204" t="s">
        <v>589</v>
      </c>
      <c r="C70" s="187">
        <v>0</v>
      </c>
      <c r="D70" s="187">
        <v>0</v>
      </c>
      <c r="E70" s="187">
        <v>0</v>
      </c>
      <c r="F70" s="291"/>
      <c r="G70" s="291"/>
      <c r="H70" s="187">
        <v>0</v>
      </c>
      <c r="I70" s="191">
        <f t="shared" si="4"/>
        <v>0</v>
      </c>
      <c r="J70" s="191">
        <f>C70*I70</f>
        <v>0</v>
      </c>
      <c r="K70" s="204"/>
    </row>
    <row r="71" spans="1:12" s="234" customFormat="1" ht="22.5" customHeight="1" x14ac:dyDescent="0.2">
      <c r="A71" s="248"/>
      <c r="B71" s="204" t="s">
        <v>386</v>
      </c>
      <c r="C71" s="187">
        <v>0</v>
      </c>
      <c r="D71" s="187">
        <v>0</v>
      </c>
      <c r="E71" s="187">
        <v>0</v>
      </c>
      <c r="F71" s="277"/>
      <c r="G71" s="277"/>
      <c r="H71" s="187">
        <v>0</v>
      </c>
      <c r="I71" s="191">
        <f t="shared" si="4"/>
        <v>0</v>
      </c>
      <c r="J71" s="191">
        <f>C71*I71</f>
        <v>0</v>
      </c>
      <c r="K71" s="204"/>
    </row>
    <row r="72" spans="1:12" s="234" customFormat="1" ht="12.75" customHeight="1" x14ac:dyDescent="0.2">
      <c r="A72" s="248"/>
      <c r="B72" s="204" t="s">
        <v>123</v>
      </c>
      <c r="C72" s="278" t="s">
        <v>512</v>
      </c>
      <c r="D72" s="187">
        <v>0</v>
      </c>
      <c r="E72" s="187">
        <v>0</v>
      </c>
      <c r="F72" s="277"/>
      <c r="G72" s="277"/>
      <c r="H72" s="187">
        <v>0</v>
      </c>
      <c r="I72" s="191">
        <f t="shared" si="4"/>
        <v>0</v>
      </c>
      <c r="J72" s="191"/>
      <c r="K72" s="204"/>
    </row>
    <row r="73" spans="1:12" s="234" customFormat="1" ht="12.75" customHeight="1" x14ac:dyDescent="0.2">
      <c r="A73" s="233"/>
      <c r="B73" s="233" t="s">
        <v>384</v>
      </c>
      <c r="C73" s="276"/>
      <c r="D73" s="271">
        <f>SUM(D68:D72)</f>
        <v>0</v>
      </c>
      <c r="E73" s="271">
        <f>SUM(E68:E72)</f>
        <v>0</v>
      </c>
      <c r="F73" s="277"/>
      <c r="G73" s="277"/>
      <c r="H73" s="271">
        <f>SUM(H68:H72)</f>
        <v>0</v>
      </c>
      <c r="I73" s="271">
        <f>SUM(I68:I72)</f>
        <v>0</v>
      </c>
      <c r="J73" s="271">
        <f>SUM(J68:J72)</f>
        <v>0</v>
      </c>
      <c r="K73" s="204"/>
    </row>
    <row r="74" spans="1:12" s="234" customFormat="1" ht="12.75" customHeight="1" x14ac:dyDescent="0.2">
      <c r="A74" s="151" t="s">
        <v>387</v>
      </c>
      <c r="B74" s="204"/>
      <c r="C74" s="276"/>
      <c r="D74" s="271">
        <f>D73+D66</f>
        <v>0</v>
      </c>
      <c r="E74" s="191">
        <f>E73+E66</f>
        <v>0</v>
      </c>
      <c r="F74" s="292"/>
      <c r="G74" s="292"/>
      <c r="H74" s="191">
        <f>H73+H66</f>
        <v>0</v>
      </c>
      <c r="I74" s="191">
        <f>I73+I66</f>
        <v>0</v>
      </c>
      <c r="J74" s="191">
        <f>J73+J66</f>
        <v>0</v>
      </c>
      <c r="K74" s="260"/>
      <c r="L74" s="244"/>
    </row>
    <row r="75" spans="1:12" s="234" customFormat="1" x14ac:dyDescent="0.2">
      <c r="A75" s="233"/>
      <c r="B75" s="167"/>
      <c r="C75" s="167"/>
      <c r="D75" s="279"/>
      <c r="E75" s="233"/>
      <c r="F75" s="233"/>
      <c r="G75" s="233"/>
      <c r="H75" s="233"/>
      <c r="I75" s="233"/>
      <c r="J75" s="233"/>
      <c r="K75" s="280"/>
    </row>
    <row r="76" spans="1:12" s="234" customFormat="1" x14ac:dyDescent="0.2">
      <c r="A76" s="233"/>
      <c r="B76" s="167"/>
      <c r="C76" s="167"/>
      <c r="D76" s="279"/>
      <c r="E76" s="233"/>
      <c r="F76" s="233"/>
      <c r="G76" s="233"/>
      <c r="H76" s="233"/>
      <c r="I76" s="233"/>
      <c r="J76" s="233"/>
      <c r="K76" s="280"/>
    </row>
    <row r="77" spans="1:12" ht="12.75" customHeight="1" x14ac:dyDescent="0.2">
      <c r="A77" s="151" t="s">
        <v>674</v>
      </c>
      <c r="B77" s="151"/>
      <c r="C77" s="167"/>
      <c r="D77" s="1077" t="s">
        <v>388</v>
      </c>
      <c r="E77" s="1078"/>
      <c r="F77" s="1078"/>
      <c r="G77" s="1079"/>
      <c r="H77" s="1077" t="s">
        <v>389</v>
      </c>
      <c r="I77" s="1078"/>
      <c r="J77" s="1078"/>
      <c r="K77" s="1079"/>
    </row>
    <row r="78" spans="1:12" ht="12.75" customHeight="1" x14ac:dyDescent="0.2">
      <c r="A78" s="233"/>
      <c r="B78" s="233"/>
      <c r="C78" s="233"/>
      <c r="D78" s="1077" t="s">
        <v>390</v>
      </c>
      <c r="E78" s="1077"/>
      <c r="F78" s="1052" t="s">
        <v>391</v>
      </c>
      <c r="G78" s="1052"/>
      <c r="H78" s="1077" t="s">
        <v>390</v>
      </c>
      <c r="I78" s="1079"/>
      <c r="J78" s="1052" t="s">
        <v>391</v>
      </c>
      <c r="K78" s="1080"/>
    </row>
    <row r="79" spans="1:12" ht="12.75" customHeight="1" x14ac:dyDescent="0.2">
      <c r="C79" s="233"/>
      <c r="D79" s="281" t="s">
        <v>392</v>
      </c>
      <c r="E79" s="282" t="s">
        <v>393</v>
      </c>
      <c r="F79" s="281" t="s">
        <v>392</v>
      </c>
      <c r="G79" s="282" t="s">
        <v>393</v>
      </c>
      <c r="H79" s="281" t="s">
        <v>392</v>
      </c>
      <c r="I79" s="282" t="s">
        <v>393</v>
      </c>
      <c r="J79" s="281" t="s">
        <v>392</v>
      </c>
      <c r="K79" s="282" t="s">
        <v>393</v>
      </c>
    </row>
    <row r="80" spans="1:12" x14ac:dyDescent="0.2">
      <c r="B80" s="238" t="s">
        <v>394</v>
      </c>
      <c r="C80" s="283"/>
      <c r="D80" s="284"/>
      <c r="E80" s="241"/>
      <c r="F80" s="241"/>
      <c r="G80" s="241"/>
      <c r="H80" s="241"/>
      <c r="I80" s="241"/>
      <c r="J80" s="241"/>
      <c r="K80" s="241"/>
    </row>
    <row r="81" spans="1:11" ht="12.75" customHeight="1" x14ac:dyDescent="0.2">
      <c r="A81" s="233"/>
      <c r="B81" s="285" t="s">
        <v>395</v>
      </c>
      <c r="C81" s="286"/>
      <c r="D81" s="187">
        <v>0</v>
      </c>
      <c r="E81" s="187">
        <v>0</v>
      </c>
      <c r="F81" s="187">
        <v>0</v>
      </c>
      <c r="G81" s="187">
        <v>0</v>
      </c>
      <c r="H81" s="187">
        <v>0</v>
      </c>
      <c r="I81" s="187">
        <v>0</v>
      </c>
      <c r="J81" s="187">
        <v>0</v>
      </c>
      <c r="K81" s="187">
        <v>0</v>
      </c>
    </row>
    <row r="82" spans="1:11" ht="12.75" customHeight="1" x14ac:dyDescent="0.2">
      <c r="A82" s="233"/>
      <c r="B82" s="287" t="s">
        <v>396</v>
      </c>
      <c r="C82" s="288"/>
      <c r="D82" s="187">
        <v>0</v>
      </c>
      <c r="E82" s="187">
        <v>0</v>
      </c>
      <c r="F82" s="187">
        <v>0</v>
      </c>
      <c r="G82" s="187">
        <v>0</v>
      </c>
      <c r="H82" s="187">
        <v>0</v>
      </c>
      <c r="I82" s="187">
        <v>0</v>
      </c>
      <c r="J82" s="187">
        <v>0</v>
      </c>
      <c r="K82" s="187">
        <v>0</v>
      </c>
    </row>
    <row r="83" spans="1:11" s="213" customFormat="1" ht="12.75" customHeight="1" x14ac:dyDescent="0.2">
      <c r="B83" s="233" t="s">
        <v>397</v>
      </c>
      <c r="C83" s="250"/>
      <c r="D83" s="241"/>
      <c r="E83" s="241"/>
      <c r="F83" s="241"/>
      <c r="G83" s="241"/>
      <c r="H83" s="241"/>
      <c r="I83" s="241"/>
      <c r="J83" s="241"/>
      <c r="K83" s="241"/>
    </row>
    <row r="84" spans="1:11" s="213" customFormat="1" ht="12.75" customHeight="1" x14ac:dyDescent="0.2">
      <c r="A84" s="233"/>
      <c r="B84" s="285" t="s">
        <v>395</v>
      </c>
      <c r="C84" s="286"/>
      <c r="D84" s="187">
        <v>0</v>
      </c>
      <c r="E84" s="187">
        <v>0</v>
      </c>
      <c r="F84" s="187">
        <v>0</v>
      </c>
      <c r="G84" s="187">
        <v>0</v>
      </c>
      <c r="H84" s="187">
        <v>0</v>
      </c>
      <c r="I84" s="187">
        <v>0</v>
      </c>
      <c r="J84" s="187">
        <v>0</v>
      </c>
      <c r="K84" s="187">
        <v>0</v>
      </c>
    </row>
    <row r="85" spans="1:11" s="213" customFormat="1" ht="12.75" customHeight="1" x14ac:dyDescent="0.2">
      <c r="A85" s="233"/>
      <c r="B85" s="287" t="s">
        <v>396</v>
      </c>
      <c r="C85" s="288"/>
      <c r="D85" s="187">
        <v>0</v>
      </c>
      <c r="E85" s="187">
        <v>0</v>
      </c>
      <c r="F85" s="187">
        <v>0</v>
      </c>
      <c r="G85" s="187">
        <v>0</v>
      </c>
      <c r="H85" s="187">
        <v>0</v>
      </c>
      <c r="I85" s="187">
        <v>0</v>
      </c>
      <c r="J85" s="187">
        <v>0</v>
      </c>
      <c r="K85" s="187">
        <v>0</v>
      </c>
    </row>
    <row r="86" spans="1:11" s="213" customFormat="1" ht="12.75" customHeight="1" x14ac:dyDescent="0.2">
      <c r="A86" s="233" t="s">
        <v>22</v>
      </c>
      <c r="B86" s="250"/>
      <c r="C86" s="250"/>
      <c r="D86" s="191">
        <f>D81+D82+D84+D85</f>
        <v>0</v>
      </c>
      <c r="E86" s="191">
        <f t="shared" ref="E86:K86" si="5">E81+E82+E84+E85</f>
        <v>0</v>
      </c>
      <c r="F86" s="191">
        <f t="shared" si="5"/>
        <v>0</v>
      </c>
      <c r="G86" s="191">
        <f t="shared" si="5"/>
        <v>0</v>
      </c>
      <c r="H86" s="191">
        <f t="shared" si="5"/>
        <v>0</v>
      </c>
      <c r="I86" s="191">
        <f t="shared" si="5"/>
        <v>0</v>
      </c>
      <c r="J86" s="191">
        <f t="shared" si="5"/>
        <v>0</v>
      </c>
      <c r="K86" s="191">
        <f t="shared" si="5"/>
        <v>0</v>
      </c>
    </row>
    <row r="87" spans="1:11" s="213" customFormat="1" ht="12.75" customHeight="1" x14ac:dyDescent="0.2">
      <c r="B87" s="289"/>
      <c r="C87" s="174"/>
      <c r="D87" s="174"/>
      <c r="F87" s="174"/>
      <c r="G87" s="174"/>
      <c r="I87" s="174"/>
      <c r="J87" s="174"/>
      <c r="K87" s="174"/>
    </row>
    <row r="88" spans="1:11" s="213" customFormat="1" x14ac:dyDescent="0.2">
      <c r="A88" s="151" t="s">
        <v>402</v>
      </c>
      <c r="B88" s="289"/>
      <c r="C88" s="174"/>
      <c r="D88" s="174"/>
      <c r="F88" s="174"/>
      <c r="G88" s="174"/>
      <c r="I88" s="174"/>
      <c r="J88" s="174"/>
      <c r="K88" s="174"/>
    </row>
    <row r="89" spans="1:11" s="213" customFormat="1" ht="12.75" customHeight="1" x14ac:dyDescent="0.2">
      <c r="C89" s="233"/>
      <c r="D89" s="280"/>
      <c r="E89" s="1072"/>
      <c r="F89" s="1072"/>
    </row>
    <row r="90" spans="1:11" s="213" customFormat="1" ht="45.6" customHeight="1" x14ac:dyDescent="0.2">
      <c r="A90" s="233"/>
      <c r="B90" s="233"/>
      <c r="C90" s="233"/>
      <c r="D90" s="282" t="s">
        <v>398</v>
      </c>
      <c r="E90" s="249" t="s">
        <v>513</v>
      </c>
      <c r="F90" s="249" t="s">
        <v>514</v>
      </c>
      <c r="J90" s="174"/>
    </row>
    <row r="91" spans="1:11" s="213" customFormat="1" ht="12.75" customHeight="1" x14ac:dyDescent="0.2">
      <c r="A91" s="233"/>
      <c r="B91" s="204" t="s">
        <v>379</v>
      </c>
      <c r="C91" s="204"/>
      <c r="D91" s="245"/>
      <c r="E91" s="191">
        <f>F11</f>
        <v>0</v>
      </c>
      <c r="F91" s="191"/>
      <c r="G91" s="204"/>
      <c r="J91" s="174"/>
    </row>
    <row r="92" spans="1:11" s="213" customFormat="1" ht="26.25" customHeight="1" x14ac:dyDescent="0.2">
      <c r="A92" s="233"/>
      <c r="B92" s="290" t="s">
        <v>380</v>
      </c>
      <c r="C92" s="204"/>
      <c r="D92" s="245"/>
      <c r="E92" s="191">
        <f>F12</f>
        <v>0</v>
      </c>
      <c r="F92" s="191">
        <f>G12</f>
        <v>0</v>
      </c>
      <c r="G92" s="204"/>
      <c r="J92" s="174"/>
    </row>
    <row r="93" spans="1:11" s="213" customFormat="1" ht="12.75" customHeight="1" x14ac:dyDescent="0.2">
      <c r="A93" s="233"/>
      <c r="B93" s="204" t="s">
        <v>399</v>
      </c>
      <c r="C93" s="204"/>
      <c r="D93" s="191">
        <f>J57</f>
        <v>0</v>
      </c>
      <c r="E93" s="191">
        <f>0.5*(I31+I45+I52)</f>
        <v>0</v>
      </c>
      <c r="F93" s="191">
        <f>0.5*(I31+I45+I52)</f>
        <v>0</v>
      </c>
      <c r="G93" s="204" t="s">
        <v>58</v>
      </c>
      <c r="J93" s="174"/>
    </row>
    <row r="94" spans="1:11" s="213" customFormat="1" ht="12.75" customHeight="1" x14ac:dyDescent="0.2">
      <c r="A94" s="233"/>
      <c r="B94" s="204" t="s">
        <v>124</v>
      </c>
      <c r="C94" s="204"/>
      <c r="D94" s="271">
        <f>J74</f>
        <v>0</v>
      </c>
      <c r="E94" s="271"/>
      <c r="F94" s="271"/>
      <c r="G94" s="204"/>
      <c r="J94" s="174"/>
    </row>
    <row r="95" spans="1:11" s="213" customFormat="1" ht="12.75" customHeight="1" x14ac:dyDescent="0.2">
      <c r="A95" s="233"/>
      <c r="B95" s="204" t="s">
        <v>123</v>
      </c>
      <c r="C95" s="204"/>
      <c r="D95" s="191"/>
      <c r="E95" s="191">
        <f>0.5*(I72+I65)</f>
        <v>0</v>
      </c>
      <c r="F95" s="191">
        <f>0.5*(I72+I65)</f>
        <v>0</v>
      </c>
      <c r="G95" s="204" t="s">
        <v>61</v>
      </c>
      <c r="J95" s="174"/>
    </row>
    <row r="96" spans="1:11" s="213" customFormat="1" ht="12.75" customHeight="1" x14ac:dyDescent="0.2">
      <c r="A96" s="233"/>
      <c r="B96" s="204" t="s">
        <v>400</v>
      </c>
      <c r="C96" s="204"/>
      <c r="D96" s="191">
        <f>E86+G86+I86+K86</f>
        <v>0</v>
      </c>
      <c r="E96" s="245"/>
      <c r="F96" s="245"/>
      <c r="G96" s="204"/>
      <c r="J96" s="174"/>
    </row>
    <row r="97" spans="1:10" s="213" customFormat="1" ht="12.75" customHeight="1" x14ac:dyDescent="0.2">
      <c r="A97" s="285" t="s">
        <v>22</v>
      </c>
      <c r="B97" s="204"/>
      <c r="C97" s="204"/>
      <c r="D97" s="191">
        <f>SUM(D93:D96)</f>
        <v>0</v>
      </c>
      <c r="E97" s="191">
        <f>E91+E92+E93+E95</f>
        <v>0</v>
      </c>
      <c r="F97" s="191">
        <f>F92+F93+F95</f>
        <v>0</v>
      </c>
    </row>
    <row r="98" spans="1:10" s="213" customFormat="1" ht="12.75" customHeight="1" x14ac:dyDescent="0.2">
      <c r="B98" s="228"/>
      <c r="C98" s="174"/>
      <c r="J98" s="174"/>
    </row>
    <row r="99" spans="1:10" s="213" customFormat="1" ht="12.75" customHeight="1" x14ac:dyDescent="0.2">
      <c r="A99" s="169"/>
      <c r="B99" s="228"/>
      <c r="C99" s="174"/>
      <c r="J99" s="174"/>
    </row>
    <row r="100" spans="1:10" s="213" customFormat="1" ht="12.75" customHeight="1" x14ac:dyDescent="0.2">
      <c r="B100" s="175" t="s">
        <v>28</v>
      </c>
      <c r="C100" s="174"/>
      <c r="J100" s="174"/>
    </row>
    <row r="101" spans="1:10" s="213" customFormat="1" ht="12.75" customHeight="1" x14ac:dyDescent="0.2"/>
    <row r="102" spans="1:10" s="213" customFormat="1" ht="12.75" customHeight="1" x14ac:dyDescent="0.2">
      <c r="B102" s="228"/>
      <c r="C102" s="174"/>
      <c r="J102" s="174"/>
    </row>
    <row r="103" spans="1:10" s="213" customFormat="1" ht="12.75" customHeight="1" x14ac:dyDescent="0.2">
      <c r="B103" s="228"/>
      <c r="C103" s="174"/>
      <c r="J103" s="174"/>
    </row>
    <row r="104" spans="1:10" s="213" customFormat="1" ht="12.75" customHeight="1" x14ac:dyDescent="0.2">
      <c r="B104" s="228"/>
      <c r="C104" s="174"/>
      <c r="J104" s="174"/>
    </row>
    <row r="105" spans="1:10" s="213" customFormat="1" ht="12.75" customHeight="1" x14ac:dyDescent="0.2">
      <c r="B105" s="228"/>
      <c r="C105" s="174"/>
      <c r="J105" s="174"/>
    </row>
    <row r="106" spans="1:10" s="213" customFormat="1" ht="12.75" customHeight="1" x14ac:dyDescent="0.2">
      <c r="B106" s="228"/>
      <c r="C106" s="174"/>
      <c r="J106" s="174"/>
    </row>
    <row r="107" spans="1:10" s="213" customFormat="1" ht="12.75" customHeight="1" x14ac:dyDescent="0.2"/>
    <row r="108" spans="1:10" s="213" customFormat="1" ht="12.75" customHeight="1" x14ac:dyDescent="0.2">
      <c r="B108" s="228"/>
      <c r="C108" s="174"/>
      <c r="J108" s="174"/>
    </row>
    <row r="109" spans="1:10" s="213" customFormat="1" ht="12.75" customHeight="1" x14ac:dyDescent="0.2">
      <c r="B109" s="228"/>
      <c r="C109" s="174"/>
      <c r="J109" s="174"/>
    </row>
    <row r="110" spans="1:10" s="213" customFormat="1" ht="12.75" customHeight="1" x14ac:dyDescent="0.2">
      <c r="B110" s="228"/>
      <c r="C110" s="174"/>
      <c r="J110" s="174"/>
    </row>
    <row r="111" spans="1:10" s="213" customFormat="1" ht="12.75" customHeight="1" x14ac:dyDescent="0.2">
      <c r="B111" s="228"/>
      <c r="C111" s="174"/>
      <c r="J111" s="174"/>
    </row>
    <row r="112" spans="1:10" s="213" customFormat="1" ht="12.75" customHeight="1" x14ac:dyDescent="0.2">
      <c r="B112" s="228"/>
      <c r="C112" s="174"/>
      <c r="J112" s="174"/>
    </row>
    <row r="113" spans="2:10" s="213" customFormat="1" ht="12.75" customHeight="1" x14ac:dyDescent="0.2"/>
    <row r="114" spans="2:10" s="213" customFormat="1" ht="12.75" customHeight="1" x14ac:dyDescent="0.2">
      <c r="B114" s="228"/>
      <c r="C114" s="174"/>
      <c r="J114" s="174"/>
    </row>
    <row r="115" spans="2:10" s="213" customFormat="1" ht="12.75" customHeight="1" x14ac:dyDescent="0.2">
      <c r="B115" s="228"/>
      <c r="C115" s="174"/>
      <c r="J115" s="174"/>
    </row>
    <row r="116" spans="2:10" s="213" customFormat="1" ht="12.75" customHeight="1" x14ac:dyDescent="0.2">
      <c r="B116" s="228"/>
      <c r="C116" s="174"/>
      <c r="J116" s="174"/>
    </row>
    <row r="117" spans="2:10" s="213" customFormat="1" ht="12.75" customHeight="1" x14ac:dyDescent="0.2">
      <c r="B117" s="228"/>
      <c r="C117" s="174"/>
      <c r="J117" s="174"/>
    </row>
    <row r="118" spans="2:10" s="213" customFormat="1" ht="12.75" customHeight="1" x14ac:dyDescent="0.2">
      <c r="B118" s="228"/>
      <c r="C118" s="174"/>
      <c r="J118" s="174"/>
    </row>
    <row r="119" spans="2:10" s="213" customFormat="1" ht="12.75" customHeight="1" x14ac:dyDescent="0.2"/>
    <row r="120" spans="2:10" s="213" customFormat="1" ht="12.75" customHeight="1" x14ac:dyDescent="0.2"/>
  </sheetData>
  <sheetProtection password="EB26" sheet="1" objects="1" scenarios="1"/>
  <mergeCells count="20">
    <mergeCell ref="E89:F89"/>
    <mergeCell ref="I15:J15"/>
    <mergeCell ref="D77:G77"/>
    <mergeCell ref="H77:K77"/>
    <mergeCell ref="D78:E78"/>
    <mergeCell ref="F78:G78"/>
    <mergeCell ref="H78:I78"/>
    <mergeCell ref="J78:K78"/>
    <mergeCell ref="F34:G34"/>
    <mergeCell ref="D36:E36"/>
    <mergeCell ref="F36:H36"/>
    <mergeCell ref="C38:F38"/>
    <mergeCell ref="A54:B54"/>
    <mergeCell ref="F55:G55"/>
    <mergeCell ref="I36:J36"/>
    <mergeCell ref="F9:G9"/>
    <mergeCell ref="D15:E15"/>
    <mergeCell ref="F15:H15"/>
    <mergeCell ref="C17:F17"/>
    <mergeCell ref="A33:B33"/>
  </mergeCells>
  <conditionalFormatting sqref="D11:D12">
    <cfRule type="containsBlanks" priority="26">
      <formula>LEN(TRIM(D11))=0</formula>
    </cfRule>
  </conditionalFormatting>
  <conditionalFormatting sqref="D11:D12">
    <cfRule type="containsBlanks" dxfId="154" priority="25">
      <formula>LEN(TRIM(D11))=0</formula>
    </cfRule>
  </conditionalFormatting>
  <conditionalFormatting sqref="D21:H24">
    <cfRule type="containsBlanks" priority="24">
      <formula>LEN(TRIM(D21))=0</formula>
    </cfRule>
  </conditionalFormatting>
  <conditionalFormatting sqref="D21:H24">
    <cfRule type="containsBlanks" dxfId="153" priority="23">
      <formula>LEN(TRIM(D21))=0</formula>
    </cfRule>
  </conditionalFormatting>
  <conditionalFormatting sqref="D27:H31">
    <cfRule type="containsBlanks" priority="22">
      <formula>LEN(TRIM(D27))=0</formula>
    </cfRule>
  </conditionalFormatting>
  <conditionalFormatting sqref="D27:H31">
    <cfRule type="containsBlanks" dxfId="152" priority="21">
      <formula>LEN(TRIM(D27))=0</formula>
    </cfRule>
  </conditionalFormatting>
  <conditionalFormatting sqref="D42:H45">
    <cfRule type="containsBlanks" priority="20">
      <formula>LEN(TRIM(D42))=0</formula>
    </cfRule>
  </conditionalFormatting>
  <conditionalFormatting sqref="D42:H45">
    <cfRule type="containsBlanks" dxfId="151" priority="19">
      <formula>LEN(TRIM(D42))=0</formula>
    </cfRule>
  </conditionalFormatting>
  <conditionalFormatting sqref="D48:H52">
    <cfRule type="containsBlanks" priority="18">
      <formula>LEN(TRIM(D48))=0</formula>
    </cfRule>
  </conditionalFormatting>
  <conditionalFormatting sqref="D48:H52">
    <cfRule type="containsBlanks" dxfId="150" priority="17">
      <formula>LEN(TRIM(D48))=0</formula>
    </cfRule>
  </conditionalFormatting>
  <conditionalFormatting sqref="C61:E64">
    <cfRule type="containsBlanks" priority="16">
      <formula>LEN(TRIM(C61))=0</formula>
    </cfRule>
  </conditionalFormatting>
  <conditionalFormatting sqref="C61:E64">
    <cfRule type="containsBlanks" dxfId="149" priority="15">
      <formula>LEN(TRIM(C61))=0</formula>
    </cfRule>
  </conditionalFormatting>
  <conditionalFormatting sqref="D65:E65">
    <cfRule type="containsBlanks" priority="14">
      <formula>LEN(TRIM(D65))=0</formula>
    </cfRule>
  </conditionalFormatting>
  <conditionalFormatting sqref="D65:E65">
    <cfRule type="containsBlanks" dxfId="148" priority="13">
      <formula>LEN(TRIM(D65))=0</formula>
    </cfRule>
  </conditionalFormatting>
  <conditionalFormatting sqref="H61:H64">
    <cfRule type="containsBlanks" priority="12">
      <formula>LEN(TRIM(H61))=0</formula>
    </cfRule>
  </conditionalFormatting>
  <conditionalFormatting sqref="H61:H64">
    <cfRule type="containsBlanks" dxfId="147" priority="11">
      <formula>LEN(TRIM(H61))=0</formula>
    </cfRule>
  </conditionalFormatting>
  <conditionalFormatting sqref="H68:H72">
    <cfRule type="containsBlanks" priority="10">
      <formula>LEN(TRIM(H68))=0</formula>
    </cfRule>
  </conditionalFormatting>
  <conditionalFormatting sqref="H68:H72">
    <cfRule type="containsBlanks" dxfId="146" priority="9">
      <formula>LEN(TRIM(H68))=0</formula>
    </cfRule>
  </conditionalFormatting>
  <conditionalFormatting sqref="C68:E71">
    <cfRule type="containsBlanks" priority="8">
      <formula>LEN(TRIM(C68))=0</formula>
    </cfRule>
  </conditionalFormatting>
  <conditionalFormatting sqref="C68:E71">
    <cfRule type="containsBlanks" dxfId="145" priority="7">
      <formula>LEN(TRIM(C68))=0</formula>
    </cfRule>
  </conditionalFormatting>
  <conditionalFormatting sqref="D72:E72">
    <cfRule type="containsBlanks" priority="6">
      <formula>LEN(TRIM(D72))=0</formula>
    </cfRule>
  </conditionalFormatting>
  <conditionalFormatting sqref="D72:E72">
    <cfRule type="containsBlanks" dxfId="144" priority="5">
      <formula>LEN(TRIM(D72))=0</formula>
    </cfRule>
  </conditionalFormatting>
  <conditionalFormatting sqref="D81:K82">
    <cfRule type="containsBlanks" priority="4">
      <formula>LEN(TRIM(D81))=0</formula>
    </cfRule>
  </conditionalFormatting>
  <conditionalFormatting sqref="D81:K82">
    <cfRule type="containsBlanks" dxfId="143" priority="3">
      <formula>LEN(TRIM(D81))=0</formula>
    </cfRule>
  </conditionalFormatting>
  <conditionalFormatting sqref="D84:K85">
    <cfRule type="containsBlanks" priority="2">
      <formula>LEN(TRIM(D84))=0</formula>
    </cfRule>
  </conditionalFormatting>
  <conditionalFormatting sqref="D84:K85">
    <cfRule type="containsBlanks" dxfId="142" priority="1">
      <formula>LEN(TRIM(D84))=0</formula>
    </cfRule>
  </conditionalFormatting>
  <hyperlinks>
    <hyperlink ref="B2" location="'Schedule Listing'!C40" display="Return to Schedule Listing"/>
  </hyperlinks>
  <printOptions horizontalCentered="1"/>
  <pageMargins left="0.7" right="0.7" top="0.75" bottom="0.75" header="0.3" footer="0.3"/>
  <pageSetup scale="4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37"/>
  <sheetViews>
    <sheetView showGridLines="0" zoomScaleNormal="100" zoomScalePageLayoutView="130" workbookViewId="0">
      <selection activeCell="F34" sqref="F34"/>
    </sheetView>
  </sheetViews>
  <sheetFormatPr defaultColWidth="8.875" defaultRowHeight="12.75" customHeight="1" x14ac:dyDescent="0.25"/>
  <cols>
    <col min="1" max="1" width="30.375" style="484" customWidth="1"/>
    <col min="2" max="2" width="29.625" style="484" customWidth="1"/>
    <col min="3" max="3" width="7.375" style="485" customWidth="1"/>
    <col min="4" max="4" width="15.25" style="484" customWidth="1"/>
    <col min="5" max="5" width="9.875" style="484" customWidth="1"/>
    <col min="6" max="6" width="15.25" style="484" customWidth="1"/>
    <col min="7" max="7" width="2.5" style="484" customWidth="1"/>
    <col min="8" max="256" width="10" style="484" customWidth="1"/>
    <col min="257" max="257" width="30.375" style="484" customWidth="1"/>
    <col min="258" max="258" width="29.625" style="484" customWidth="1"/>
    <col min="259" max="259" width="27.875" style="484" customWidth="1"/>
    <col min="260" max="261" width="9.875" style="484" customWidth="1"/>
    <col min="262" max="262" width="11.375" style="484" customWidth="1"/>
    <col min="263" max="263" width="2.5" style="484" customWidth="1"/>
    <col min="264" max="512" width="10" style="484" customWidth="1"/>
    <col min="513" max="513" width="30.375" style="484" customWidth="1"/>
    <col min="514" max="514" width="29.625" style="484" customWidth="1"/>
    <col min="515" max="515" width="27.875" style="484" customWidth="1"/>
    <col min="516" max="517" width="9.875" style="484" customWidth="1"/>
    <col min="518" max="518" width="11.375" style="484" customWidth="1"/>
    <col min="519" max="519" width="2.5" style="484" customWidth="1"/>
    <col min="520" max="768" width="10" style="484" customWidth="1"/>
    <col min="769" max="769" width="30.375" style="484" customWidth="1"/>
    <col min="770" max="770" width="29.625" style="484" customWidth="1"/>
    <col min="771" max="771" width="27.875" style="484" customWidth="1"/>
    <col min="772" max="773" width="9.875" style="484" customWidth="1"/>
    <col min="774" max="774" width="11.375" style="484" customWidth="1"/>
    <col min="775" max="775" width="2.5" style="484" customWidth="1"/>
    <col min="776" max="1024" width="10" style="484" customWidth="1"/>
    <col min="1025" max="1025" width="30.375" style="484" customWidth="1"/>
    <col min="1026" max="1026" width="29.625" style="484" customWidth="1"/>
    <col min="1027" max="1027" width="27.875" style="484" customWidth="1"/>
    <col min="1028" max="1029" width="9.875" style="484" customWidth="1"/>
    <col min="1030" max="1030" width="11.375" style="484" customWidth="1"/>
    <col min="1031" max="1031" width="2.5" style="484" customWidth="1"/>
    <col min="1032" max="1280" width="10" style="484" customWidth="1"/>
    <col min="1281" max="1281" width="30.375" style="484" customWidth="1"/>
    <col min="1282" max="1282" width="29.625" style="484" customWidth="1"/>
    <col min="1283" max="1283" width="27.875" style="484" customWidth="1"/>
    <col min="1284" max="1285" width="9.875" style="484" customWidth="1"/>
    <col min="1286" max="1286" width="11.375" style="484" customWidth="1"/>
    <col min="1287" max="1287" width="2.5" style="484" customWidth="1"/>
    <col min="1288" max="1536" width="10" style="484" customWidth="1"/>
    <col min="1537" max="1537" width="30.375" style="484" customWidth="1"/>
    <col min="1538" max="1538" width="29.625" style="484" customWidth="1"/>
    <col min="1539" max="1539" width="27.875" style="484" customWidth="1"/>
    <col min="1540" max="1541" width="9.875" style="484" customWidth="1"/>
    <col min="1542" max="1542" width="11.375" style="484" customWidth="1"/>
    <col min="1543" max="1543" width="2.5" style="484" customWidth="1"/>
    <col min="1544" max="1792" width="10" style="484" customWidth="1"/>
    <col min="1793" max="1793" width="30.375" style="484" customWidth="1"/>
    <col min="1794" max="1794" width="29.625" style="484" customWidth="1"/>
    <col min="1795" max="1795" width="27.875" style="484" customWidth="1"/>
    <col min="1796" max="1797" width="9.875" style="484" customWidth="1"/>
    <col min="1798" max="1798" width="11.375" style="484" customWidth="1"/>
    <col min="1799" max="1799" width="2.5" style="484" customWidth="1"/>
    <col min="1800" max="2048" width="10" style="484" customWidth="1"/>
    <col min="2049" max="2049" width="30.375" style="484" customWidth="1"/>
    <col min="2050" max="2050" width="29.625" style="484" customWidth="1"/>
    <col min="2051" max="2051" width="27.875" style="484" customWidth="1"/>
    <col min="2052" max="2053" width="9.875" style="484" customWidth="1"/>
    <col min="2054" max="2054" width="11.375" style="484" customWidth="1"/>
    <col min="2055" max="2055" width="2.5" style="484" customWidth="1"/>
    <col min="2056" max="2304" width="10" style="484" customWidth="1"/>
    <col min="2305" max="2305" width="30.375" style="484" customWidth="1"/>
    <col min="2306" max="2306" width="29.625" style="484" customWidth="1"/>
    <col min="2307" max="2307" width="27.875" style="484" customWidth="1"/>
    <col min="2308" max="2309" width="9.875" style="484" customWidth="1"/>
    <col min="2310" max="2310" width="11.375" style="484" customWidth="1"/>
    <col min="2311" max="2311" width="2.5" style="484" customWidth="1"/>
    <col min="2312" max="2560" width="10" style="484" customWidth="1"/>
    <col min="2561" max="2561" width="30.375" style="484" customWidth="1"/>
    <col min="2562" max="2562" width="29.625" style="484" customWidth="1"/>
    <col min="2563" max="2563" width="27.875" style="484" customWidth="1"/>
    <col min="2564" max="2565" width="9.875" style="484" customWidth="1"/>
    <col min="2566" max="2566" width="11.375" style="484" customWidth="1"/>
    <col min="2567" max="2567" width="2.5" style="484" customWidth="1"/>
    <col min="2568" max="2816" width="10" style="484" customWidth="1"/>
    <col min="2817" max="2817" width="30.375" style="484" customWidth="1"/>
    <col min="2818" max="2818" width="29.625" style="484" customWidth="1"/>
    <col min="2819" max="2819" width="27.875" style="484" customWidth="1"/>
    <col min="2820" max="2821" width="9.875" style="484" customWidth="1"/>
    <col min="2822" max="2822" width="11.375" style="484" customWidth="1"/>
    <col min="2823" max="2823" width="2.5" style="484" customWidth="1"/>
    <col min="2824" max="3072" width="10" style="484" customWidth="1"/>
    <col min="3073" max="3073" width="30.375" style="484" customWidth="1"/>
    <col min="3074" max="3074" width="29.625" style="484" customWidth="1"/>
    <col min="3075" max="3075" width="27.875" style="484" customWidth="1"/>
    <col min="3076" max="3077" width="9.875" style="484" customWidth="1"/>
    <col min="3078" max="3078" width="11.375" style="484" customWidth="1"/>
    <col min="3079" max="3079" width="2.5" style="484" customWidth="1"/>
    <col min="3080" max="3328" width="10" style="484" customWidth="1"/>
    <col min="3329" max="3329" width="30.375" style="484" customWidth="1"/>
    <col min="3330" max="3330" width="29.625" style="484" customWidth="1"/>
    <col min="3331" max="3331" width="27.875" style="484" customWidth="1"/>
    <col min="3332" max="3333" width="9.875" style="484" customWidth="1"/>
    <col min="3334" max="3334" width="11.375" style="484" customWidth="1"/>
    <col min="3335" max="3335" width="2.5" style="484" customWidth="1"/>
    <col min="3336" max="3584" width="10" style="484" customWidth="1"/>
    <col min="3585" max="3585" width="30.375" style="484" customWidth="1"/>
    <col min="3586" max="3586" width="29.625" style="484" customWidth="1"/>
    <col min="3587" max="3587" width="27.875" style="484" customWidth="1"/>
    <col min="3588" max="3589" width="9.875" style="484" customWidth="1"/>
    <col min="3590" max="3590" width="11.375" style="484" customWidth="1"/>
    <col min="3591" max="3591" width="2.5" style="484" customWidth="1"/>
    <col min="3592" max="3840" width="10" style="484" customWidth="1"/>
    <col min="3841" max="3841" width="30.375" style="484" customWidth="1"/>
    <col min="3842" max="3842" width="29.625" style="484" customWidth="1"/>
    <col min="3843" max="3843" width="27.875" style="484" customWidth="1"/>
    <col min="3844" max="3845" width="9.875" style="484" customWidth="1"/>
    <col min="3846" max="3846" width="11.375" style="484" customWidth="1"/>
    <col min="3847" max="3847" width="2.5" style="484" customWidth="1"/>
    <col min="3848" max="4096" width="10" style="484" customWidth="1"/>
    <col min="4097" max="4097" width="30.375" style="484" customWidth="1"/>
    <col min="4098" max="4098" width="29.625" style="484" customWidth="1"/>
    <col min="4099" max="4099" width="27.875" style="484" customWidth="1"/>
    <col min="4100" max="4101" width="9.875" style="484" customWidth="1"/>
    <col min="4102" max="4102" width="11.375" style="484" customWidth="1"/>
    <col min="4103" max="4103" width="2.5" style="484" customWidth="1"/>
    <col min="4104" max="4352" width="10" style="484" customWidth="1"/>
    <col min="4353" max="4353" width="30.375" style="484" customWidth="1"/>
    <col min="4354" max="4354" width="29.625" style="484" customWidth="1"/>
    <col min="4355" max="4355" width="27.875" style="484" customWidth="1"/>
    <col min="4356" max="4357" width="9.875" style="484" customWidth="1"/>
    <col min="4358" max="4358" width="11.375" style="484" customWidth="1"/>
    <col min="4359" max="4359" width="2.5" style="484" customWidth="1"/>
    <col min="4360" max="4608" width="10" style="484" customWidth="1"/>
    <col min="4609" max="4609" width="30.375" style="484" customWidth="1"/>
    <col min="4610" max="4610" width="29.625" style="484" customWidth="1"/>
    <col min="4611" max="4611" width="27.875" style="484" customWidth="1"/>
    <col min="4612" max="4613" width="9.875" style="484" customWidth="1"/>
    <col min="4614" max="4614" width="11.375" style="484" customWidth="1"/>
    <col min="4615" max="4615" width="2.5" style="484" customWidth="1"/>
    <col min="4616" max="4864" width="10" style="484" customWidth="1"/>
    <col min="4865" max="4865" width="30.375" style="484" customWidth="1"/>
    <col min="4866" max="4866" width="29.625" style="484" customWidth="1"/>
    <col min="4867" max="4867" width="27.875" style="484" customWidth="1"/>
    <col min="4868" max="4869" width="9.875" style="484" customWidth="1"/>
    <col min="4870" max="4870" width="11.375" style="484" customWidth="1"/>
    <col min="4871" max="4871" width="2.5" style="484" customWidth="1"/>
    <col min="4872" max="5120" width="10" style="484" customWidth="1"/>
    <col min="5121" max="5121" width="30.375" style="484" customWidth="1"/>
    <col min="5122" max="5122" width="29.625" style="484" customWidth="1"/>
    <col min="5123" max="5123" width="27.875" style="484" customWidth="1"/>
    <col min="5124" max="5125" width="9.875" style="484" customWidth="1"/>
    <col min="5126" max="5126" width="11.375" style="484" customWidth="1"/>
    <col min="5127" max="5127" width="2.5" style="484" customWidth="1"/>
    <col min="5128" max="5376" width="10" style="484" customWidth="1"/>
    <col min="5377" max="5377" width="30.375" style="484" customWidth="1"/>
    <col min="5378" max="5378" width="29.625" style="484" customWidth="1"/>
    <col min="5379" max="5379" width="27.875" style="484" customWidth="1"/>
    <col min="5380" max="5381" width="9.875" style="484" customWidth="1"/>
    <col min="5382" max="5382" width="11.375" style="484" customWidth="1"/>
    <col min="5383" max="5383" width="2.5" style="484" customWidth="1"/>
    <col min="5384" max="5632" width="10" style="484" customWidth="1"/>
    <col min="5633" max="5633" width="30.375" style="484" customWidth="1"/>
    <col min="5634" max="5634" width="29.625" style="484" customWidth="1"/>
    <col min="5635" max="5635" width="27.875" style="484" customWidth="1"/>
    <col min="5636" max="5637" width="9.875" style="484" customWidth="1"/>
    <col min="5638" max="5638" width="11.375" style="484" customWidth="1"/>
    <col min="5639" max="5639" width="2.5" style="484" customWidth="1"/>
    <col min="5640" max="5888" width="10" style="484" customWidth="1"/>
    <col min="5889" max="5889" width="30.375" style="484" customWidth="1"/>
    <col min="5890" max="5890" width="29.625" style="484" customWidth="1"/>
    <col min="5891" max="5891" width="27.875" style="484" customWidth="1"/>
    <col min="5892" max="5893" width="9.875" style="484" customWidth="1"/>
    <col min="5894" max="5894" width="11.375" style="484" customWidth="1"/>
    <col min="5895" max="5895" width="2.5" style="484" customWidth="1"/>
    <col min="5896" max="6144" width="10" style="484" customWidth="1"/>
    <col min="6145" max="6145" width="30.375" style="484" customWidth="1"/>
    <col min="6146" max="6146" width="29.625" style="484" customWidth="1"/>
    <col min="6147" max="6147" width="27.875" style="484" customWidth="1"/>
    <col min="6148" max="6149" width="9.875" style="484" customWidth="1"/>
    <col min="6150" max="6150" width="11.375" style="484" customWidth="1"/>
    <col min="6151" max="6151" width="2.5" style="484" customWidth="1"/>
    <col min="6152" max="6400" width="10" style="484" customWidth="1"/>
    <col min="6401" max="6401" width="30.375" style="484" customWidth="1"/>
    <col min="6402" max="6402" width="29.625" style="484" customWidth="1"/>
    <col min="6403" max="6403" width="27.875" style="484" customWidth="1"/>
    <col min="6404" max="6405" width="9.875" style="484" customWidth="1"/>
    <col min="6406" max="6406" width="11.375" style="484" customWidth="1"/>
    <col min="6407" max="6407" width="2.5" style="484" customWidth="1"/>
    <col min="6408" max="6656" width="10" style="484" customWidth="1"/>
    <col min="6657" max="6657" width="30.375" style="484" customWidth="1"/>
    <col min="6658" max="6658" width="29.625" style="484" customWidth="1"/>
    <col min="6659" max="6659" width="27.875" style="484" customWidth="1"/>
    <col min="6660" max="6661" width="9.875" style="484" customWidth="1"/>
    <col min="6662" max="6662" width="11.375" style="484" customWidth="1"/>
    <col min="6663" max="6663" width="2.5" style="484" customWidth="1"/>
    <col min="6664" max="6912" width="10" style="484" customWidth="1"/>
    <col min="6913" max="6913" width="30.375" style="484" customWidth="1"/>
    <col min="6914" max="6914" width="29.625" style="484" customWidth="1"/>
    <col min="6915" max="6915" width="27.875" style="484" customWidth="1"/>
    <col min="6916" max="6917" width="9.875" style="484" customWidth="1"/>
    <col min="6918" max="6918" width="11.375" style="484" customWidth="1"/>
    <col min="6919" max="6919" width="2.5" style="484" customWidth="1"/>
    <col min="6920" max="7168" width="10" style="484" customWidth="1"/>
    <col min="7169" max="7169" width="30.375" style="484" customWidth="1"/>
    <col min="7170" max="7170" width="29.625" style="484" customWidth="1"/>
    <col min="7171" max="7171" width="27.875" style="484" customWidth="1"/>
    <col min="7172" max="7173" width="9.875" style="484" customWidth="1"/>
    <col min="7174" max="7174" width="11.375" style="484" customWidth="1"/>
    <col min="7175" max="7175" width="2.5" style="484" customWidth="1"/>
    <col min="7176" max="7424" width="10" style="484" customWidth="1"/>
    <col min="7425" max="7425" width="30.375" style="484" customWidth="1"/>
    <col min="7426" max="7426" width="29.625" style="484" customWidth="1"/>
    <col min="7427" max="7427" width="27.875" style="484" customWidth="1"/>
    <col min="7428" max="7429" width="9.875" style="484" customWidth="1"/>
    <col min="7430" max="7430" width="11.375" style="484" customWidth="1"/>
    <col min="7431" max="7431" width="2.5" style="484" customWidth="1"/>
    <col min="7432" max="7680" width="10" style="484" customWidth="1"/>
    <col min="7681" max="7681" width="30.375" style="484" customWidth="1"/>
    <col min="7682" max="7682" width="29.625" style="484" customWidth="1"/>
    <col min="7683" max="7683" width="27.875" style="484" customWidth="1"/>
    <col min="7684" max="7685" width="9.875" style="484" customWidth="1"/>
    <col min="7686" max="7686" width="11.375" style="484" customWidth="1"/>
    <col min="7687" max="7687" width="2.5" style="484" customWidth="1"/>
    <col min="7688" max="7936" width="10" style="484" customWidth="1"/>
    <col min="7937" max="7937" width="30.375" style="484" customWidth="1"/>
    <col min="7938" max="7938" width="29.625" style="484" customWidth="1"/>
    <col min="7939" max="7939" width="27.875" style="484" customWidth="1"/>
    <col min="7940" max="7941" width="9.875" style="484" customWidth="1"/>
    <col min="7942" max="7942" width="11.375" style="484" customWidth="1"/>
    <col min="7943" max="7943" width="2.5" style="484" customWidth="1"/>
    <col min="7944" max="8192" width="10" style="484" customWidth="1"/>
    <col min="8193" max="8193" width="30.375" style="484" customWidth="1"/>
    <col min="8194" max="8194" width="29.625" style="484" customWidth="1"/>
    <col min="8195" max="8195" width="27.875" style="484" customWidth="1"/>
    <col min="8196" max="8197" width="9.875" style="484" customWidth="1"/>
    <col min="8198" max="8198" width="11.375" style="484" customWidth="1"/>
    <col min="8199" max="8199" width="2.5" style="484" customWidth="1"/>
    <col min="8200" max="8448" width="10" style="484" customWidth="1"/>
    <col min="8449" max="8449" width="30.375" style="484" customWidth="1"/>
    <col min="8450" max="8450" width="29.625" style="484" customWidth="1"/>
    <col min="8451" max="8451" width="27.875" style="484" customWidth="1"/>
    <col min="8452" max="8453" width="9.875" style="484" customWidth="1"/>
    <col min="8454" max="8454" width="11.375" style="484" customWidth="1"/>
    <col min="8455" max="8455" width="2.5" style="484" customWidth="1"/>
    <col min="8456" max="8704" width="10" style="484" customWidth="1"/>
    <col min="8705" max="8705" width="30.375" style="484" customWidth="1"/>
    <col min="8706" max="8706" width="29.625" style="484" customWidth="1"/>
    <col min="8707" max="8707" width="27.875" style="484" customWidth="1"/>
    <col min="8708" max="8709" width="9.875" style="484" customWidth="1"/>
    <col min="8710" max="8710" width="11.375" style="484" customWidth="1"/>
    <col min="8711" max="8711" width="2.5" style="484" customWidth="1"/>
    <col min="8712" max="8960" width="10" style="484" customWidth="1"/>
    <col min="8961" max="8961" width="30.375" style="484" customWidth="1"/>
    <col min="8962" max="8962" width="29.625" style="484" customWidth="1"/>
    <col min="8963" max="8963" width="27.875" style="484" customWidth="1"/>
    <col min="8964" max="8965" width="9.875" style="484" customWidth="1"/>
    <col min="8966" max="8966" width="11.375" style="484" customWidth="1"/>
    <col min="8967" max="8967" width="2.5" style="484" customWidth="1"/>
    <col min="8968" max="9216" width="10" style="484" customWidth="1"/>
    <col min="9217" max="9217" width="30.375" style="484" customWidth="1"/>
    <col min="9218" max="9218" width="29.625" style="484" customWidth="1"/>
    <col min="9219" max="9219" width="27.875" style="484" customWidth="1"/>
    <col min="9220" max="9221" width="9.875" style="484" customWidth="1"/>
    <col min="9222" max="9222" width="11.375" style="484" customWidth="1"/>
    <col min="9223" max="9223" width="2.5" style="484" customWidth="1"/>
    <col min="9224" max="9472" width="10" style="484" customWidth="1"/>
    <col min="9473" max="9473" width="30.375" style="484" customWidth="1"/>
    <col min="9474" max="9474" width="29.625" style="484" customWidth="1"/>
    <col min="9475" max="9475" width="27.875" style="484" customWidth="1"/>
    <col min="9476" max="9477" width="9.875" style="484" customWidth="1"/>
    <col min="9478" max="9478" width="11.375" style="484" customWidth="1"/>
    <col min="9479" max="9479" width="2.5" style="484" customWidth="1"/>
    <col min="9480" max="9728" width="10" style="484" customWidth="1"/>
    <col min="9729" max="9729" width="30.375" style="484" customWidth="1"/>
    <col min="9730" max="9730" width="29.625" style="484" customWidth="1"/>
    <col min="9731" max="9731" width="27.875" style="484" customWidth="1"/>
    <col min="9732" max="9733" width="9.875" style="484" customWidth="1"/>
    <col min="9734" max="9734" width="11.375" style="484" customWidth="1"/>
    <col min="9735" max="9735" width="2.5" style="484" customWidth="1"/>
    <col min="9736" max="9984" width="10" style="484" customWidth="1"/>
    <col min="9985" max="9985" width="30.375" style="484" customWidth="1"/>
    <col min="9986" max="9986" width="29.625" style="484" customWidth="1"/>
    <col min="9987" max="9987" width="27.875" style="484" customWidth="1"/>
    <col min="9988" max="9989" width="9.875" style="484" customWidth="1"/>
    <col min="9990" max="9990" width="11.375" style="484" customWidth="1"/>
    <col min="9991" max="9991" width="2.5" style="484" customWidth="1"/>
    <col min="9992" max="10240" width="10" style="484" customWidth="1"/>
    <col min="10241" max="10241" width="30.375" style="484" customWidth="1"/>
    <col min="10242" max="10242" width="29.625" style="484" customWidth="1"/>
    <col min="10243" max="10243" width="27.875" style="484" customWidth="1"/>
    <col min="10244" max="10245" width="9.875" style="484" customWidth="1"/>
    <col min="10246" max="10246" width="11.375" style="484" customWidth="1"/>
    <col min="10247" max="10247" width="2.5" style="484" customWidth="1"/>
    <col min="10248" max="10496" width="10" style="484" customWidth="1"/>
    <col min="10497" max="10497" width="30.375" style="484" customWidth="1"/>
    <col min="10498" max="10498" width="29.625" style="484" customWidth="1"/>
    <col min="10499" max="10499" width="27.875" style="484" customWidth="1"/>
    <col min="10500" max="10501" width="9.875" style="484" customWidth="1"/>
    <col min="10502" max="10502" width="11.375" style="484" customWidth="1"/>
    <col min="10503" max="10503" width="2.5" style="484" customWidth="1"/>
    <col min="10504" max="10752" width="10" style="484" customWidth="1"/>
    <col min="10753" max="10753" width="30.375" style="484" customWidth="1"/>
    <col min="10754" max="10754" width="29.625" style="484" customWidth="1"/>
    <col min="10755" max="10755" width="27.875" style="484" customWidth="1"/>
    <col min="10756" max="10757" width="9.875" style="484" customWidth="1"/>
    <col min="10758" max="10758" width="11.375" style="484" customWidth="1"/>
    <col min="10759" max="10759" width="2.5" style="484" customWidth="1"/>
    <col min="10760" max="11008" width="10" style="484" customWidth="1"/>
    <col min="11009" max="11009" width="30.375" style="484" customWidth="1"/>
    <col min="11010" max="11010" width="29.625" style="484" customWidth="1"/>
    <col min="11011" max="11011" width="27.875" style="484" customWidth="1"/>
    <col min="11012" max="11013" width="9.875" style="484" customWidth="1"/>
    <col min="11014" max="11014" width="11.375" style="484" customWidth="1"/>
    <col min="11015" max="11015" width="2.5" style="484" customWidth="1"/>
    <col min="11016" max="11264" width="10" style="484" customWidth="1"/>
    <col min="11265" max="11265" width="30.375" style="484" customWidth="1"/>
    <col min="11266" max="11266" width="29.625" style="484" customWidth="1"/>
    <col min="11267" max="11267" width="27.875" style="484" customWidth="1"/>
    <col min="11268" max="11269" width="9.875" style="484" customWidth="1"/>
    <col min="11270" max="11270" width="11.375" style="484" customWidth="1"/>
    <col min="11271" max="11271" width="2.5" style="484" customWidth="1"/>
    <col min="11272" max="11520" width="10" style="484" customWidth="1"/>
    <col min="11521" max="11521" width="30.375" style="484" customWidth="1"/>
    <col min="11522" max="11522" width="29.625" style="484" customWidth="1"/>
    <col min="11523" max="11523" width="27.875" style="484" customWidth="1"/>
    <col min="11524" max="11525" width="9.875" style="484" customWidth="1"/>
    <col min="11526" max="11526" width="11.375" style="484" customWidth="1"/>
    <col min="11527" max="11527" width="2.5" style="484" customWidth="1"/>
    <col min="11528" max="11776" width="10" style="484" customWidth="1"/>
    <col min="11777" max="11777" width="30.375" style="484" customWidth="1"/>
    <col min="11778" max="11778" width="29.625" style="484" customWidth="1"/>
    <col min="11779" max="11779" width="27.875" style="484" customWidth="1"/>
    <col min="11780" max="11781" width="9.875" style="484" customWidth="1"/>
    <col min="11782" max="11782" width="11.375" style="484" customWidth="1"/>
    <col min="11783" max="11783" width="2.5" style="484" customWidth="1"/>
    <col min="11784" max="12032" width="10" style="484" customWidth="1"/>
    <col min="12033" max="12033" width="30.375" style="484" customWidth="1"/>
    <col min="12034" max="12034" width="29.625" style="484" customWidth="1"/>
    <col min="12035" max="12035" width="27.875" style="484" customWidth="1"/>
    <col min="12036" max="12037" width="9.875" style="484" customWidth="1"/>
    <col min="12038" max="12038" width="11.375" style="484" customWidth="1"/>
    <col min="12039" max="12039" width="2.5" style="484" customWidth="1"/>
    <col min="12040" max="12288" width="10" style="484" customWidth="1"/>
    <col min="12289" max="12289" width="30.375" style="484" customWidth="1"/>
    <col min="12290" max="12290" width="29.625" style="484" customWidth="1"/>
    <col min="12291" max="12291" width="27.875" style="484" customWidth="1"/>
    <col min="12292" max="12293" width="9.875" style="484" customWidth="1"/>
    <col min="12294" max="12294" width="11.375" style="484" customWidth="1"/>
    <col min="12295" max="12295" width="2.5" style="484" customWidth="1"/>
    <col min="12296" max="12544" width="10" style="484" customWidth="1"/>
    <col min="12545" max="12545" width="30.375" style="484" customWidth="1"/>
    <col min="12546" max="12546" width="29.625" style="484" customWidth="1"/>
    <col min="12547" max="12547" width="27.875" style="484" customWidth="1"/>
    <col min="12548" max="12549" width="9.875" style="484" customWidth="1"/>
    <col min="12550" max="12550" width="11.375" style="484" customWidth="1"/>
    <col min="12551" max="12551" width="2.5" style="484" customWidth="1"/>
    <col min="12552" max="12800" width="10" style="484" customWidth="1"/>
    <col min="12801" max="12801" width="30.375" style="484" customWidth="1"/>
    <col min="12802" max="12802" width="29.625" style="484" customWidth="1"/>
    <col min="12803" max="12803" width="27.875" style="484" customWidth="1"/>
    <col min="12804" max="12805" width="9.875" style="484" customWidth="1"/>
    <col min="12806" max="12806" width="11.375" style="484" customWidth="1"/>
    <col min="12807" max="12807" width="2.5" style="484" customWidth="1"/>
    <col min="12808" max="13056" width="10" style="484" customWidth="1"/>
    <col min="13057" max="13057" width="30.375" style="484" customWidth="1"/>
    <col min="13058" max="13058" width="29.625" style="484" customWidth="1"/>
    <col min="13059" max="13059" width="27.875" style="484" customWidth="1"/>
    <col min="13060" max="13061" width="9.875" style="484" customWidth="1"/>
    <col min="13062" max="13062" width="11.375" style="484" customWidth="1"/>
    <col min="13063" max="13063" width="2.5" style="484" customWidth="1"/>
    <col min="13064" max="13312" width="10" style="484" customWidth="1"/>
    <col min="13313" max="13313" width="30.375" style="484" customWidth="1"/>
    <col min="13314" max="13314" width="29.625" style="484" customWidth="1"/>
    <col min="13315" max="13315" width="27.875" style="484" customWidth="1"/>
    <col min="13316" max="13317" width="9.875" style="484" customWidth="1"/>
    <col min="13318" max="13318" width="11.375" style="484" customWidth="1"/>
    <col min="13319" max="13319" width="2.5" style="484" customWidth="1"/>
    <col min="13320" max="13568" width="10" style="484" customWidth="1"/>
    <col min="13569" max="13569" width="30.375" style="484" customWidth="1"/>
    <col min="13570" max="13570" width="29.625" style="484" customWidth="1"/>
    <col min="13571" max="13571" width="27.875" style="484" customWidth="1"/>
    <col min="13572" max="13573" width="9.875" style="484" customWidth="1"/>
    <col min="13574" max="13574" width="11.375" style="484" customWidth="1"/>
    <col min="13575" max="13575" width="2.5" style="484" customWidth="1"/>
    <col min="13576" max="13824" width="10" style="484" customWidth="1"/>
    <col min="13825" max="13825" width="30.375" style="484" customWidth="1"/>
    <col min="13826" max="13826" width="29.625" style="484" customWidth="1"/>
    <col min="13827" max="13827" width="27.875" style="484" customWidth="1"/>
    <col min="13828" max="13829" width="9.875" style="484" customWidth="1"/>
    <col min="13830" max="13830" width="11.375" style="484" customWidth="1"/>
    <col min="13831" max="13831" width="2.5" style="484" customWidth="1"/>
    <col min="13832" max="14080" width="10" style="484" customWidth="1"/>
    <col min="14081" max="14081" width="30.375" style="484" customWidth="1"/>
    <col min="14082" max="14082" width="29.625" style="484" customWidth="1"/>
    <col min="14083" max="14083" width="27.875" style="484" customWidth="1"/>
    <col min="14084" max="14085" width="9.875" style="484" customWidth="1"/>
    <col min="14086" max="14086" width="11.375" style="484" customWidth="1"/>
    <col min="14087" max="14087" width="2.5" style="484" customWidth="1"/>
    <col min="14088" max="14336" width="10" style="484" customWidth="1"/>
    <col min="14337" max="14337" width="30.375" style="484" customWidth="1"/>
    <col min="14338" max="14338" width="29.625" style="484" customWidth="1"/>
    <col min="14339" max="14339" width="27.875" style="484" customWidth="1"/>
    <col min="14340" max="14341" width="9.875" style="484" customWidth="1"/>
    <col min="14342" max="14342" width="11.375" style="484" customWidth="1"/>
    <col min="14343" max="14343" width="2.5" style="484" customWidth="1"/>
    <col min="14344" max="14592" width="10" style="484" customWidth="1"/>
    <col min="14593" max="14593" width="30.375" style="484" customWidth="1"/>
    <col min="14594" max="14594" width="29.625" style="484" customWidth="1"/>
    <col min="14595" max="14595" width="27.875" style="484" customWidth="1"/>
    <col min="14596" max="14597" width="9.875" style="484" customWidth="1"/>
    <col min="14598" max="14598" width="11.375" style="484" customWidth="1"/>
    <col min="14599" max="14599" width="2.5" style="484" customWidth="1"/>
    <col min="14600" max="14848" width="10" style="484" customWidth="1"/>
    <col min="14849" max="14849" width="30.375" style="484" customWidth="1"/>
    <col min="14850" max="14850" width="29.625" style="484" customWidth="1"/>
    <col min="14851" max="14851" width="27.875" style="484" customWidth="1"/>
    <col min="14852" max="14853" width="9.875" style="484" customWidth="1"/>
    <col min="14854" max="14854" width="11.375" style="484" customWidth="1"/>
    <col min="14855" max="14855" width="2.5" style="484" customWidth="1"/>
    <col min="14856" max="15104" width="10" style="484" customWidth="1"/>
    <col min="15105" max="15105" width="30.375" style="484" customWidth="1"/>
    <col min="15106" max="15106" width="29.625" style="484" customWidth="1"/>
    <col min="15107" max="15107" width="27.875" style="484" customWidth="1"/>
    <col min="15108" max="15109" width="9.875" style="484" customWidth="1"/>
    <col min="15110" max="15110" width="11.375" style="484" customWidth="1"/>
    <col min="15111" max="15111" width="2.5" style="484" customWidth="1"/>
    <col min="15112" max="15360" width="10" style="484" customWidth="1"/>
    <col min="15361" max="15361" width="30.375" style="484" customWidth="1"/>
    <col min="15362" max="15362" width="29.625" style="484" customWidth="1"/>
    <col min="15363" max="15363" width="27.875" style="484" customWidth="1"/>
    <col min="15364" max="15365" width="9.875" style="484" customWidth="1"/>
    <col min="15366" max="15366" width="11.375" style="484" customWidth="1"/>
    <col min="15367" max="15367" width="2.5" style="484" customWidth="1"/>
    <col min="15368" max="15616" width="10" style="484" customWidth="1"/>
    <col min="15617" max="15617" width="30.375" style="484" customWidth="1"/>
    <col min="15618" max="15618" width="29.625" style="484" customWidth="1"/>
    <col min="15619" max="15619" width="27.875" style="484" customWidth="1"/>
    <col min="15620" max="15621" width="9.875" style="484" customWidth="1"/>
    <col min="15622" max="15622" width="11.375" style="484" customWidth="1"/>
    <col min="15623" max="15623" width="2.5" style="484" customWidth="1"/>
    <col min="15624" max="15872" width="10" style="484" customWidth="1"/>
    <col min="15873" max="15873" width="30.375" style="484" customWidth="1"/>
    <col min="15874" max="15874" width="29.625" style="484" customWidth="1"/>
    <col min="15875" max="15875" width="27.875" style="484" customWidth="1"/>
    <col min="15876" max="15877" width="9.875" style="484" customWidth="1"/>
    <col min="15878" max="15878" width="11.375" style="484" customWidth="1"/>
    <col min="15879" max="15879" width="2.5" style="484" customWidth="1"/>
    <col min="15880" max="16128" width="10" style="484" customWidth="1"/>
    <col min="16129" max="16129" width="30.375" style="484" customWidth="1"/>
    <col min="16130" max="16130" width="29.625" style="484" customWidth="1"/>
    <col min="16131" max="16131" width="27.875" style="484" customWidth="1"/>
    <col min="16132" max="16133" width="9.875" style="484" customWidth="1"/>
    <col min="16134" max="16134" width="11.375" style="484" customWidth="1"/>
    <col min="16135" max="16135" width="2.5" style="484" customWidth="1"/>
    <col min="16136" max="16384" width="10" style="484" customWidth="1"/>
  </cols>
  <sheetData>
    <row r="1" spans="1:9" ht="15" x14ac:dyDescent="0.25">
      <c r="A1" s="479" t="s">
        <v>628</v>
      </c>
      <c r="B1" s="479"/>
      <c r="C1" s="729"/>
      <c r="F1" s="482">
        <v>38</v>
      </c>
    </row>
    <row r="2" spans="1:9" ht="15" x14ac:dyDescent="0.25">
      <c r="A2" s="519" t="s">
        <v>1</v>
      </c>
      <c r="B2" s="483"/>
      <c r="C2" s="729"/>
    </row>
    <row r="3" spans="1:9" ht="15" customHeight="1" x14ac:dyDescent="0.25">
      <c r="A3" s="486" t="s">
        <v>548</v>
      </c>
      <c r="B3" s="486"/>
      <c r="D3" s="498"/>
    </row>
    <row r="4" spans="1:9" ht="15" customHeight="1" x14ac:dyDescent="0.25">
      <c r="A4" s="577" t="s">
        <v>14563</v>
      </c>
      <c r="B4" s="730"/>
      <c r="C4" s="731"/>
      <c r="I4" s="485"/>
    </row>
    <row r="5" spans="1:9" ht="33.75" customHeight="1" x14ac:dyDescent="0.25">
      <c r="A5" s="592"/>
      <c r="B5" s="592"/>
      <c r="C5" s="732"/>
      <c r="D5" s="488" t="s">
        <v>441</v>
      </c>
      <c r="E5" s="488" t="s">
        <v>442</v>
      </c>
      <c r="F5" s="488" t="s">
        <v>13</v>
      </c>
      <c r="I5" s="485"/>
    </row>
    <row r="6" spans="1:9" ht="15" x14ac:dyDescent="0.25">
      <c r="A6" s="485"/>
      <c r="B6" s="485"/>
      <c r="D6" s="733" t="s">
        <v>14</v>
      </c>
      <c r="E6" s="733" t="s">
        <v>15</v>
      </c>
      <c r="F6" s="733" t="s">
        <v>117</v>
      </c>
      <c r="I6" s="485"/>
    </row>
    <row r="7" spans="1:9" s="485" customFormat="1" ht="15" x14ac:dyDescent="0.25">
      <c r="D7" s="734"/>
      <c r="E7" s="734"/>
      <c r="F7" s="734"/>
    </row>
    <row r="8" spans="1:9" s="485" customFormat="1" ht="15" x14ac:dyDescent="0.25">
      <c r="A8" s="485" t="s">
        <v>535</v>
      </c>
      <c r="D8" s="187">
        <v>0</v>
      </c>
      <c r="E8" s="735">
        <v>0</v>
      </c>
      <c r="F8" s="736"/>
    </row>
    <row r="9" spans="1:9" ht="15" x14ac:dyDescent="0.25">
      <c r="A9" s="1083" t="s">
        <v>536</v>
      </c>
      <c r="B9" s="1083"/>
      <c r="C9" s="732"/>
      <c r="D9" s="187">
        <v>0</v>
      </c>
      <c r="E9" s="735">
        <v>0</v>
      </c>
      <c r="F9" s="663"/>
    </row>
    <row r="10" spans="1:9" ht="15" x14ac:dyDescent="0.25">
      <c r="A10" s="1084" t="s">
        <v>227</v>
      </c>
      <c r="B10" s="1084"/>
      <c r="C10" s="732"/>
      <c r="D10" s="187">
        <v>0</v>
      </c>
      <c r="E10" s="735">
        <v>0.2</v>
      </c>
      <c r="F10" s="506">
        <f>D10*E10</f>
        <v>0</v>
      </c>
    </row>
    <row r="11" spans="1:9" s="493" customFormat="1" ht="15" x14ac:dyDescent="0.25">
      <c r="A11" s="1084" t="s">
        <v>540</v>
      </c>
      <c r="B11" s="1084"/>
      <c r="C11" s="737"/>
      <c r="D11" s="187">
        <v>0</v>
      </c>
      <c r="E11" s="738">
        <v>1</v>
      </c>
      <c r="F11" s="506">
        <f t="shared" ref="F11:F16" si="0">D11*E11</f>
        <v>0</v>
      </c>
      <c r="H11" s="532"/>
      <c r="I11" s="532"/>
    </row>
    <row r="12" spans="1:9" s="493" customFormat="1" ht="15" x14ac:dyDescent="0.25">
      <c r="A12" s="1083" t="s">
        <v>5208</v>
      </c>
      <c r="B12" s="1083"/>
      <c r="C12" s="737"/>
      <c r="D12" s="187">
        <v>0</v>
      </c>
      <c r="E12" s="738">
        <v>1</v>
      </c>
      <c r="F12" s="506">
        <f t="shared" si="0"/>
        <v>0</v>
      </c>
      <c r="H12" s="532"/>
      <c r="I12" s="532"/>
    </row>
    <row r="13" spans="1:9" ht="15" x14ac:dyDescent="0.25">
      <c r="A13" s="1084" t="s">
        <v>537</v>
      </c>
      <c r="B13" s="1084"/>
      <c r="C13" s="739"/>
      <c r="D13" s="187">
        <v>0</v>
      </c>
      <c r="E13" s="735">
        <v>1</v>
      </c>
      <c r="F13" s="506">
        <f t="shared" si="0"/>
        <v>0</v>
      </c>
    </row>
    <row r="14" spans="1:9" ht="15" x14ac:dyDescent="0.25">
      <c r="A14" s="1086" t="s">
        <v>538</v>
      </c>
      <c r="B14" s="1086"/>
      <c r="C14" s="739"/>
      <c r="D14" s="187">
        <v>0</v>
      </c>
      <c r="E14" s="738">
        <v>1</v>
      </c>
      <c r="F14" s="506">
        <f t="shared" si="0"/>
        <v>0</v>
      </c>
    </row>
    <row r="15" spans="1:9" ht="15" x14ac:dyDescent="0.25">
      <c r="A15" s="1086" t="s">
        <v>539</v>
      </c>
      <c r="B15" s="1086"/>
      <c r="C15" s="739"/>
      <c r="D15" s="187">
        <v>0</v>
      </c>
      <c r="E15" s="735">
        <v>1</v>
      </c>
      <c r="F15" s="506">
        <f t="shared" si="0"/>
        <v>0</v>
      </c>
    </row>
    <row r="16" spans="1:9" ht="15" x14ac:dyDescent="0.25">
      <c r="A16" s="1086" t="s">
        <v>545</v>
      </c>
      <c r="B16" s="1086"/>
      <c r="C16" s="740"/>
      <c r="D16" s="187">
        <v>0</v>
      </c>
      <c r="E16" s="735">
        <v>1</v>
      </c>
      <c r="F16" s="506">
        <f t="shared" si="0"/>
        <v>0</v>
      </c>
    </row>
    <row r="17" spans="1:7" ht="15" x14ac:dyDescent="0.25">
      <c r="A17" s="1086" t="s">
        <v>546</v>
      </c>
      <c r="B17" s="1086"/>
      <c r="C17" s="531" t="s">
        <v>51</v>
      </c>
      <c r="D17" s="187">
        <v>0</v>
      </c>
      <c r="E17" s="741" t="s">
        <v>512</v>
      </c>
      <c r="F17" s="506"/>
    </row>
    <row r="18" spans="1:7" ht="22.5" customHeight="1" x14ac:dyDescent="0.25">
      <c r="A18" s="660"/>
      <c r="B18" s="660"/>
      <c r="C18" s="531"/>
      <c r="D18" s="517"/>
      <c r="E18" s="742"/>
      <c r="F18" s="517"/>
    </row>
    <row r="19" spans="1:7" ht="15" customHeight="1" x14ac:dyDescent="0.25">
      <c r="A19" s="660" t="s">
        <v>564</v>
      </c>
      <c r="B19" s="660"/>
      <c r="C19" s="531"/>
      <c r="D19" s="517"/>
      <c r="E19" s="742"/>
      <c r="F19" s="517"/>
    </row>
    <row r="20" spans="1:7" ht="15" customHeight="1" x14ac:dyDescent="0.25">
      <c r="A20" s="660" t="s">
        <v>565</v>
      </c>
      <c r="B20" s="660"/>
      <c r="C20" s="531"/>
      <c r="D20" s="187">
        <v>0</v>
      </c>
      <c r="E20" s="738">
        <v>1</v>
      </c>
      <c r="F20" s="506">
        <f>D20*E20</f>
        <v>0</v>
      </c>
    </row>
    <row r="21" spans="1:7" ht="15" customHeight="1" x14ac:dyDescent="0.25">
      <c r="A21" s="660" t="s">
        <v>566</v>
      </c>
      <c r="B21" s="660"/>
      <c r="C21" s="531"/>
      <c r="D21" s="187">
        <v>0</v>
      </c>
      <c r="E21" s="738">
        <v>1</v>
      </c>
      <c r="F21" s="506">
        <f>D21*E21</f>
        <v>0</v>
      </c>
    </row>
    <row r="22" spans="1:7" ht="14.25" customHeight="1" x14ac:dyDescent="0.25">
      <c r="A22" s="660" t="s">
        <v>415</v>
      </c>
      <c r="B22" s="660"/>
      <c r="C22" s="531" t="s">
        <v>55</v>
      </c>
      <c r="D22" s="187">
        <v>0</v>
      </c>
      <c r="E22" s="741" t="s">
        <v>512</v>
      </c>
      <c r="F22" s="506"/>
    </row>
    <row r="23" spans="1:7" ht="16.5" customHeight="1" x14ac:dyDescent="0.25">
      <c r="A23" s="660" t="s">
        <v>567</v>
      </c>
      <c r="B23" s="660"/>
      <c r="C23" s="531" t="s">
        <v>58</v>
      </c>
      <c r="D23" s="187">
        <v>0</v>
      </c>
      <c r="E23" s="741" t="s">
        <v>512</v>
      </c>
      <c r="F23" s="506"/>
    </row>
    <row r="24" spans="1:7" ht="12.75" customHeight="1" x14ac:dyDescent="0.25">
      <c r="A24" s="485" t="s">
        <v>22</v>
      </c>
      <c r="B24" s="485"/>
      <c r="C24" s="732"/>
      <c r="D24" s="506">
        <f>SUM(D8:D17)+SUM(D20:D23)</f>
        <v>0</v>
      </c>
      <c r="E24" s="743"/>
      <c r="F24" s="506">
        <f>SUM(F10:F16)+SUM(F20:F21)</f>
        <v>0</v>
      </c>
      <c r="G24" s="498" t="s">
        <v>61</v>
      </c>
    </row>
    <row r="26" spans="1:7" ht="30" customHeight="1" x14ac:dyDescent="0.25">
      <c r="A26" s="1087" t="s">
        <v>443</v>
      </c>
      <c r="B26" s="1087"/>
      <c r="C26" s="1033"/>
      <c r="D26" s="1033"/>
      <c r="E26" s="744"/>
      <c r="F26" s="744"/>
      <c r="G26" s="695"/>
    </row>
    <row r="27" spans="1:7" ht="12.75" customHeight="1" x14ac:dyDescent="0.25">
      <c r="A27" s="498"/>
      <c r="B27" s="498"/>
      <c r="C27" s="507"/>
      <c r="D27" s="498"/>
      <c r="E27" s="498"/>
      <c r="F27" s="498"/>
    </row>
    <row r="28" spans="1:7" ht="35.25" customHeight="1" x14ac:dyDescent="0.25">
      <c r="A28" s="621"/>
      <c r="B28" s="621"/>
      <c r="C28" s="745"/>
      <c r="D28" s="746" t="s">
        <v>444</v>
      </c>
      <c r="E28" s="746" t="s">
        <v>445</v>
      </c>
      <c r="F28" s="746" t="s">
        <v>13</v>
      </c>
    </row>
    <row r="29" spans="1:7" ht="15" x14ac:dyDescent="0.25">
      <c r="A29" s="507"/>
      <c r="B29" s="507"/>
      <c r="C29" s="507"/>
      <c r="D29" s="747" t="s">
        <v>14</v>
      </c>
      <c r="E29" s="747" t="s">
        <v>15</v>
      </c>
      <c r="F29" s="747" t="s">
        <v>645</v>
      </c>
    </row>
    <row r="30" spans="1:7" ht="15" x14ac:dyDescent="0.25">
      <c r="A30" s="641" t="s">
        <v>446</v>
      </c>
      <c r="B30" s="641"/>
      <c r="C30" s="507"/>
      <c r="D30" s="748"/>
      <c r="E30" s="748"/>
      <c r="F30" s="748"/>
    </row>
    <row r="31" spans="1:7" ht="12.75" customHeight="1" x14ac:dyDescent="0.25">
      <c r="A31" s="497" t="s">
        <v>447</v>
      </c>
      <c r="B31" s="497"/>
      <c r="C31" s="507"/>
      <c r="D31" s="187">
        <v>0</v>
      </c>
      <c r="E31" s="735">
        <v>0.08</v>
      </c>
      <c r="F31" s="506">
        <f>D31*E31*0.1</f>
        <v>0</v>
      </c>
    </row>
    <row r="32" spans="1:7" ht="12.75" customHeight="1" x14ac:dyDescent="0.25">
      <c r="A32" s="497" t="s">
        <v>448</v>
      </c>
      <c r="B32" s="497"/>
      <c r="C32" s="507"/>
      <c r="D32" s="187">
        <v>0</v>
      </c>
      <c r="E32" s="735">
        <v>0.5</v>
      </c>
      <c r="F32" s="506">
        <f>D32*E32*0.1</f>
        <v>0</v>
      </c>
    </row>
    <row r="33" spans="1:7" ht="12.75" customHeight="1" x14ac:dyDescent="0.25">
      <c r="A33" s="497" t="s">
        <v>449</v>
      </c>
      <c r="B33" s="497"/>
      <c r="C33" s="507"/>
      <c r="D33" s="187">
        <v>0</v>
      </c>
      <c r="E33" s="735">
        <v>0.75</v>
      </c>
      <c r="F33" s="506">
        <f>D33*E33*0.1</f>
        <v>0</v>
      </c>
    </row>
    <row r="34" spans="1:7" ht="12.75" customHeight="1" x14ac:dyDescent="0.25">
      <c r="A34" s="497" t="s">
        <v>450</v>
      </c>
      <c r="B34" s="497"/>
      <c r="C34" s="507"/>
      <c r="D34" s="187">
        <v>0</v>
      </c>
      <c r="E34" s="735">
        <v>1</v>
      </c>
      <c r="F34" s="506">
        <f>D34*E34*0.1</f>
        <v>0</v>
      </c>
    </row>
    <row r="35" spans="1:7" ht="18.75" customHeight="1" x14ac:dyDescent="0.25">
      <c r="A35" s="1033" t="s">
        <v>451</v>
      </c>
      <c r="B35" s="1085"/>
      <c r="C35" s="507"/>
      <c r="D35" s="498"/>
      <c r="E35" s="498"/>
      <c r="F35" s="506">
        <f>SUM(F31:F34)</f>
        <v>0</v>
      </c>
      <c r="G35" s="498" t="s">
        <v>63</v>
      </c>
    </row>
    <row r="36" spans="1:7" ht="12.75" customHeight="1" x14ac:dyDescent="0.25">
      <c r="A36" s="498"/>
      <c r="B36" s="498"/>
      <c r="C36" s="507"/>
      <c r="D36" s="498"/>
      <c r="E36" s="498"/>
      <c r="F36" s="498"/>
    </row>
    <row r="37" spans="1:7" ht="12.75" customHeight="1" x14ac:dyDescent="0.25">
      <c r="A37" s="484" t="s">
        <v>549</v>
      </c>
      <c r="F37" s="749">
        <f>F35+F24</f>
        <v>0</v>
      </c>
      <c r="G37" s="484" t="s">
        <v>590</v>
      </c>
    </row>
  </sheetData>
  <sheetProtection password="EB26" sheet="1" objects="1" scenarios="1"/>
  <mergeCells count="11">
    <mergeCell ref="A35:B35"/>
    <mergeCell ref="A14:B14"/>
    <mergeCell ref="A15:B15"/>
    <mergeCell ref="A16:B16"/>
    <mergeCell ref="A17:B17"/>
    <mergeCell ref="A26:D26"/>
    <mergeCell ref="A9:B9"/>
    <mergeCell ref="A10:B10"/>
    <mergeCell ref="A11:B11"/>
    <mergeCell ref="A12:B12"/>
    <mergeCell ref="A13:B13"/>
  </mergeCells>
  <conditionalFormatting sqref="D8:D17">
    <cfRule type="containsBlanks" priority="8">
      <formula>LEN(TRIM(D8))=0</formula>
    </cfRule>
  </conditionalFormatting>
  <conditionalFormatting sqref="D8:D17">
    <cfRule type="containsBlanks" dxfId="141" priority="7">
      <formula>LEN(TRIM(D8))=0</formula>
    </cfRule>
  </conditionalFormatting>
  <conditionalFormatting sqref="D20:D23">
    <cfRule type="containsBlanks" priority="6">
      <formula>LEN(TRIM(D20))=0</formula>
    </cfRule>
  </conditionalFormatting>
  <conditionalFormatting sqref="D20:D23">
    <cfRule type="containsBlanks" dxfId="140" priority="5">
      <formula>LEN(TRIM(D20))=0</formula>
    </cfRule>
  </conditionalFormatting>
  <conditionalFormatting sqref="D31:D33">
    <cfRule type="containsBlanks" priority="4">
      <formula>LEN(TRIM(D31))=0</formula>
    </cfRule>
  </conditionalFormatting>
  <conditionalFormatting sqref="D31:D33">
    <cfRule type="containsBlanks" dxfId="139" priority="3">
      <formula>LEN(TRIM(D31))=0</formula>
    </cfRule>
  </conditionalFormatting>
  <conditionalFormatting sqref="D34">
    <cfRule type="containsBlanks" priority="2">
      <formula>LEN(TRIM(D34))=0</formula>
    </cfRule>
  </conditionalFormatting>
  <conditionalFormatting sqref="D34">
    <cfRule type="containsBlanks" dxfId="0" priority="1">
      <formula>LEN(TRIM(D34))=0</formula>
    </cfRule>
  </conditionalFormatting>
  <hyperlinks>
    <hyperlink ref="A2" location="'Schedule Listing'!C41" display="Return to Schedule Listing"/>
  </hyperlinks>
  <printOptions horizontalCentered="1"/>
  <pageMargins left="0.7" right="0.7" top="0.75" bottom="0.75" header="0.3" footer="0.3"/>
  <pageSetup scale="8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95"/>
  <sheetViews>
    <sheetView showGridLines="0" workbookViewId="0">
      <selection activeCell="D1" sqref="D1"/>
    </sheetView>
  </sheetViews>
  <sheetFormatPr defaultColWidth="9.125" defaultRowHeight="15" x14ac:dyDescent="0.25"/>
  <cols>
    <col min="1" max="1" width="3" style="484" customWidth="1"/>
    <col min="2" max="2" width="40.875" style="484" customWidth="1"/>
    <col min="3" max="3" width="10.25" style="484" customWidth="1"/>
    <col min="4" max="4" width="15.125" style="484" customWidth="1"/>
    <col min="5" max="5" width="10.875" style="484" customWidth="1"/>
    <col min="6" max="6" width="15.125" style="484" customWidth="1"/>
    <col min="7" max="7" width="3.5" style="628" customWidth="1"/>
    <col min="8" max="16384" width="9.125" style="484"/>
  </cols>
  <sheetData>
    <row r="1" spans="1:10" x14ac:dyDescent="0.25">
      <c r="A1" s="657" t="s">
        <v>629</v>
      </c>
      <c r="B1" s="657"/>
      <c r="C1" s="521"/>
      <c r="D1" s="521"/>
      <c r="E1" s="521"/>
      <c r="F1" s="521"/>
    </row>
    <row r="2" spans="1:10" x14ac:dyDescent="0.25">
      <c r="A2" s="750" t="s">
        <v>39</v>
      </c>
      <c r="B2" s="591"/>
      <c r="C2" s="521"/>
      <c r="D2" s="521"/>
      <c r="E2" s="521"/>
      <c r="F2" s="521"/>
    </row>
    <row r="3" spans="1:10" x14ac:dyDescent="0.25">
      <c r="A3" s="972">
        <v>39</v>
      </c>
      <c r="B3" s="519" t="s">
        <v>1</v>
      </c>
      <c r="C3" s="483"/>
      <c r="D3" s="521"/>
      <c r="E3" s="521"/>
      <c r="F3" s="521"/>
    </row>
    <row r="4" spans="1:10" ht="15" customHeight="1" x14ac:dyDescent="0.25">
      <c r="A4" s="486" t="s">
        <v>548</v>
      </c>
      <c r="B4" s="646"/>
      <c r="C4" s="521"/>
      <c r="D4" s="1090"/>
      <c r="E4" s="1090"/>
      <c r="F4" s="1090"/>
    </row>
    <row r="5" spans="1:10" x14ac:dyDescent="0.25">
      <c r="A5" s="646"/>
      <c r="B5" s="646"/>
      <c r="C5" s="521"/>
      <c r="D5" s="1091"/>
      <c r="E5" s="1091"/>
      <c r="F5" s="1091"/>
    </row>
    <row r="6" spans="1:10" x14ac:dyDescent="0.25">
      <c r="A6" s="751"/>
      <c r="B6" s="751"/>
      <c r="C6" s="594"/>
      <c r="D6" s="521"/>
      <c r="E6" s="521"/>
      <c r="F6" s="521"/>
    </row>
    <row r="7" spans="1:10" s="499" customFormat="1" ht="41.25" customHeight="1" x14ac:dyDescent="0.25">
      <c r="A7" s="592"/>
      <c r="B7" s="592"/>
      <c r="C7" s="752"/>
      <c r="D7" s="488" t="s">
        <v>6</v>
      </c>
      <c r="E7" s="488" t="s">
        <v>543</v>
      </c>
      <c r="F7" s="488" t="s">
        <v>40</v>
      </c>
      <c r="G7" s="602"/>
    </row>
    <row r="8" spans="1:10" x14ac:dyDescent="0.25">
      <c r="C8" s="594"/>
      <c r="D8" s="521" t="s">
        <v>14</v>
      </c>
      <c r="E8" s="521" t="s">
        <v>15</v>
      </c>
      <c r="F8" s="521" t="s">
        <v>41</v>
      </c>
    </row>
    <row r="9" spans="1:10" ht="12.75" customHeight="1" x14ac:dyDescent="0.25">
      <c r="C9" s="594"/>
      <c r="D9" s="753"/>
      <c r="E9" s="753"/>
      <c r="F9" s="753"/>
    </row>
    <row r="10" spans="1:10" ht="24" customHeight="1" x14ac:dyDescent="0.25">
      <c r="A10" s="1095" t="s">
        <v>43</v>
      </c>
      <c r="B10" s="1096"/>
      <c r="C10" s="1096"/>
      <c r="D10" s="1090"/>
      <c r="E10" s="1090"/>
      <c r="F10" s="1090"/>
      <c r="J10" s="754"/>
    </row>
    <row r="11" spans="1:10" ht="25.5" customHeight="1" x14ac:dyDescent="0.25">
      <c r="A11" s="1092" t="s">
        <v>44</v>
      </c>
      <c r="B11" s="1093"/>
      <c r="C11" s="1093"/>
      <c r="D11" s="1097" t="s">
        <v>45</v>
      </c>
      <c r="E11" s="1097"/>
      <c r="F11" s="1097"/>
      <c r="G11" s="753"/>
    </row>
    <row r="12" spans="1:10" ht="12.75" customHeight="1" x14ac:dyDescent="0.25">
      <c r="A12" s="755"/>
      <c r="B12" s="755" t="s">
        <v>46</v>
      </c>
      <c r="C12" s="756"/>
      <c r="D12" s="523">
        <v>0</v>
      </c>
      <c r="E12" s="757">
        <v>0</v>
      </c>
      <c r="F12" s="758"/>
    </row>
    <row r="13" spans="1:10" ht="12.75" customHeight="1" x14ac:dyDescent="0.25">
      <c r="A13" s="755"/>
      <c r="B13" s="755" t="s">
        <v>47</v>
      </c>
      <c r="C13" s="756"/>
      <c r="D13" s="523">
        <v>0</v>
      </c>
      <c r="E13" s="757">
        <v>0.2</v>
      </c>
      <c r="F13" s="506">
        <f>D13*E13</f>
        <v>0</v>
      </c>
    </row>
    <row r="14" spans="1:10" ht="12.75" customHeight="1" x14ac:dyDescent="0.25">
      <c r="A14" s="755"/>
      <c r="B14" s="755" t="s">
        <v>48</v>
      </c>
      <c r="C14" s="756"/>
      <c r="D14" s="523">
        <v>0</v>
      </c>
      <c r="E14" s="757">
        <v>0.5</v>
      </c>
      <c r="F14" s="506">
        <f>D14*E14</f>
        <v>0</v>
      </c>
    </row>
    <row r="15" spans="1:10" ht="12.75" customHeight="1" x14ac:dyDescent="0.25">
      <c r="A15" s="755"/>
      <c r="B15" s="755" t="s">
        <v>544</v>
      </c>
      <c r="C15" s="634"/>
      <c r="D15" s="523">
        <v>0</v>
      </c>
      <c r="E15" s="759"/>
      <c r="F15" s="506">
        <f>D15*E15</f>
        <v>0</v>
      </c>
    </row>
    <row r="16" spans="1:10" ht="12.75" customHeight="1" x14ac:dyDescent="0.25">
      <c r="A16" s="755" t="s">
        <v>22</v>
      </c>
      <c r="B16" s="755"/>
      <c r="C16" s="634"/>
      <c r="D16" s="506">
        <f>SUM(D12:D15)</f>
        <v>0</v>
      </c>
      <c r="E16" s="760"/>
      <c r="F16" s="506">
        <f>SUM(F13:F15)</f>
        <v>0</v>
      </c>
    </row>
    <row r="17" spans="1:8" ht="12.75" customHeight="1" x14ac:dyDescent="0.25">
      <c r="A17" s="755"/>
      <c r="B17" s="755"/>
      <c r="C17" s="634"/>
      <c r="D17" s="592"/>
      <c r="E17" s="592"/>
      <c r="F17" s="592"/>
    </row>
    <row r="18" spans="1:8" ht="12.75" customHeight="1" x14ac:dyDescent="0.25">
      <c r="A18" s="755"/>
      <c r="B18" s="755"/>
      <c r="C18" s="634"/>
      <c r="D18" s="1090"/>
      <c r="E18" s="1090"/>
      <c r="F18" s="1090"/>
    </row>
    <row r="19" spans="1:8" ht="26.25" customHeight="1" x14ac:dyDescent="0.25">
      <c r="A19" s="1092" t="s">
        <v>15011</v>
      </c>
      <c r="B19" s="1093"/>
      <c r="C19" s="701"/>
      <c r="D19" s="1094" t="s">
        <v>45</v>
      </c>
      <c r="E19" s="1094"/>
      <c r="F19" s="1094"/>
      <c r="G19" s="753"/>
    </row>
    <row r="20" spans="1:8" ht="12.75" customHeight="1" x14ac:dyDescent="0.25">
      <c r="A20" s="755"/>
      <c r="B20" s="755" t="s">
        <v>46</v>
      </c>
      <c r="C20" s="756"/>
      <c r="D20" s="523">
        <v>0</v>
      </c>
      <c r="E20" s="757">
        <v>0</v>
      </c>
      <c r="F20" s="758"/>
      <c r="H20" s="485"/>
    </row>
    <row r="21" spans="1:8" ht="12.75" customHeight="1" x14ac:dyDescent="0.25">
      <c r="A21" s="755"/>
      <c r="B21" s="755" t="s">
        <v>47</v>
      </c>
      <c r="C21" s="756"/>
      <c r="D21" s="523">
        <v>0</v>
      </c>
      <c r="E21" s="757">
        <v>0.2</v>
      </c>
      <c r="F21" s="506">
        <f>D21*E21</f>
        <v>0</v>
      </c>
      <c r="H21" s="485"/>
    </row>
    <row r="22" spans="1:8" ht="12.75" customHeight="1" x14ac:dyDescent="0.25">
      <c r="A22" s="755"/>
      <c r="B22" s="755" t="s">
        <v>48</v>
      </c>
      <c r="C22" s="756"/>
      <c r="D22" s="523">
        <v>0</v>
      </c>
      <c r="E22" s="757">
        <v>0.5</v>
      </c>
      <c r="F22" s="506">
        <f>D22*E22</f>
        <v>0</v>
      </c>
      <c r="H22" s="485"/>
    </row>
    <row r="23" spans="1:8" ht="12.75" customHeight="1" x14ac:dyDescent="0.25">
      <c r="A23" s="755"/>
      <c r="B23" s="755" t="s">
        <v>544</v>
      </c>
      <c r="C23" s="634"/>
      <c r="D23" s="523">
        <v>0</v>
      </c>
      <c r="E23" s="759"/>
      <c r="F23" s="506">
        <f>D23*E23</f>
        <v>0</v>
      </c>
      <c r="H23" s="485"/>
    </row>
    <row r="24" spans="1:8" ht="12.75" customHeight="1" x14ac:dyDescent="0.25">
      <c r="A24" s="755" t="s">
        <v>22</v>
      </c>
      <c r="B24" s="755"/>
      <c r="C24" s="634"/>
      <c r="D24" s="506">
        <f>SUM(D20:D23)</f>
        <v>0</v>
      </c>
      <c r="E24" s="760"/>
      <c r="F24" s="506">
        <f>SUM(F21:F23)</f>
        <v>0</v>
      </c>
      <c r="H24" s="485"/>
    </row>
    <row r="25" spans="1:8" x14ac:dyDescent="0.25">
      <c r="A25" s="755"/>
      <c r="B25" s="755"/>
      <c r="C25" s="634"/>
      <c r="D25" s="592"/>
      <c r="E25" s="592"/>
      <c r="F25" s="592"/>
      <c r="H25" s="485"/>
    </row>
    <row r="26" spans="1:8" ht="12.75" customHeight="1" x14ac:dyDescent="0.25">
      <c r="A26" s="761" t="s">
        <v>49</v>
      </c>
      <c r="B26" s="761"/>
      <c r="C26" s="594"/>
      <c r="D26" s="594"/>
      <c r="E26" s="594"/>
      <c r="F26" s="530"/>
      <c r="H26" s="485"/>
    </row>
    <row r="27" spans="1:8" ht="26.25" customHeight="1" x14ac:dyDescent="0.25">
      <c r="B27" s="762" t="s">
        <v>50</v>
      </c>
      <c r="C27" s="763"/>
      <c r="D27" s="523">
        <v>0</v>
      </c>
      <c r="E27" s="757">
        <v>1</v>
      </c>
      <c r="F27" s="506">
        <f>D27*E27</f>
        <v>0</v>
      </c>
      <c r="H27" s="485"/>
    </row>
    <row r="28" spans="1:8" ht="12.75" customHeight="1" x14ac:dyDescent="0.25">
      <c r="B28" s="755" t="s">
        <v>54</v>
      </c>
      <c r="C28" s="763"/>
      <c r="D28" s="523">
        <v>0</v>
      </c>
      <c r="E28" s="757">
        <v>1</v>
      </c>
      <c r="F28" s="506">
        <f t="shared" ref="F28:F35" si="0">D28*E28</f>
        <v>0</v>
      </c>
      <c r="H28" s="485"/>
    </row>
    <row r="29" spans="1:8" ht="12.75" customHeight="1" x14ac:dyDescent="0.25">
      <c r="B29" s="755" t="s">
        <v>57</v>
      </c>
      <c r="C29" s="763"/>
      <c r="D29" s="523">
        <v>0</v>
      </c>
      <c r="E29" s="757">
        <v>0.5</v>
      </c>
      <c r="F29" s="506">
        <f t="shared" si="0"/>
        <v>0</v>
      </c>
      <c r="H29" s="485"/>
    </row>
    <row r="30" spans="1:8" ht="25.5" customHeight="1" x14ac:dyDescent="0.25">
      <c r="B30" s="762" t="s">
        <v>60</v>
      </c>
      <c r="C30" s="763"/>
      <c r="D30" s="523">
        <v>0</v>
      </c>
      <c r="E30" s="757">
        <v>0.2</v>
      </c>
      <c r="F30" s="506">
        <f t="shared" si="0"/>
        <v>0</v>
      </c>
      <c r="H30" s="485"/>
    </row>
    <row r="31" spans="1:8" ht="12.75" customHeight="1" x14ac:dyDescent="0.25">
      <c r="B31" s="755" t="s">
        <v>62</v>
      </c>
      <c r="C31" s="763"/>
      <c r="D31" s="523">
        <v>0</v>
      </c>
      <c r="E31" s="757">
        <v>1</v>
      </c>
      <c r="F31" s="506">
        <f t="shared" si="0"/>
        <v>0</v>
      </c>
      <c r="H31" s="485"/>
    </row>
    <row r="32" spans="1:8" ht="12.75" customHeight="1" x14ac:dyDescent="0.25">
      <c r="B32" s="755" t="s">
        <v>65</v>
      </c>
      <c r="C32" s="764"/>
      <c r="D32" s="523">
        <v>0</v>
      </c>
      <c r="E32" s="757">
        <v>1</v>
      </c>
      <c r="F32" s="506">
        <f t="shared" si="0"/>
        <v>0</v>
      </c>
      <c r="H32" s="485"/>
    </row>
    <row r="33" spans="1:8" ht="12.75" customHeight="1" x14ac:dyDescent="0.25">
      <c r="B33" s="755" t="s">
        <v>66</v>
      </c>
      <c r="C33" s="764"/>
      <c r="D33" s="523">
        <v>0</v>
      </c>
      <c r="E33" s="757">
        <v>1</v>
      </c>
      <c r="F33" s="506">
        <f t="shared" si="0"/>
        <v>0</v>
      </c>
      <c r="H33" s="485"/>
    </row>
    <row r="34" spans="1:8" ht="12.75" customHeight="1" x14ac:dyDescent="0.25">
      <c r="B34" s="755" t="s">
        <v>67</v>
      </c>
      <c r="C34" s="764"/>
      <c r="D34" s="523">
        <v>0</v>
      </c>
      <c r="E34" s="757">
        <v>1</v>
      </c>
      <c r="F34" s="506">
        <f t="shared" si="0"/>
        <v>0</v>
      </c>
      <c r="H34" s="485"/>
    </row>
    <row r="35" spans="1:8" ht="25.5" customHeight="1" x14ac:dyDescent="0.25">
      <c r="B35" s="762" t="s">
        <v>68</v>
      </c>
      <c r="C35" s="764"/>
      <c r="D35" s="523">
        <v>0</v>
      </c>
      <c r="E35" s="757">
        <v>0.5</v>
      </c>
      <c r="F35" s="506">
        <f t="shared" si="0"/>
        <v>0</v>
      </c>
      <c r="H35" s="485"/>
    </row>
    <row r="36" spans="1:8" ht="12.75" customHeight="1" x14ac:dyDescent="0.25">
      <c r="A36" s="755" t="s">
        <v>22</v>
      </c>
      <c r="B36" s="755"/>
      <c r="C36" s="634"/>
      <c r="D36" s="506">
        <f>SUM(D27:D35)</f>
        <v>0</v>
      </c>
      <c r="E36" s="760"/>
      <c r="F36" s="506">
        <f>SUM(F27:F35)</f>
        <v>0</v>
      </c>
      <c r="H36" s="485"/>
    </row>
    <row r="37" spans="1:8" ht="12.75" customHeight="1" x14ac:dyDescent="0.25">
      <c r="A37" s="765"/>
      <c r="D37" s="592"/>
      <c r="E37" s="592"/>
      <c r="F37" s="592"/>
    </row>
    <row r="38" spans="1:8" ht="12.75" customHeight="1" x14ac:dyDescent="0.25">
      <c r="A38" s="761" t="s">
        <v>722</v>
      </c>
      <c r="D38" s="506">
        <f t="shared" ref="D38" si="1">D16+D24+D36</f>
        <v>0</v>
      </c>
      <c r="E38" s="592"/>
      <c r="F38" s="506">
        <f>F16+F24+F36</f>
        <v>0</v>
      </c>
    </row>
    <row r="39" spans="1:8" ht="12.75" customHeight="1" x14ac:dyDescent="0.25">
      <c r="A39" s="765"/>
      <c r="D39" s="592"/>
      <c r="E39" s="592"/>
      <c r="F39" s="592"/>
    </row>
    <row r="40" spans="1:8" ht="12.75" customHeight="1" x14ac:dyDescent="0.25">
      <c r="A40" s="1088" t="s">
        <v>14560</v>
      </c>
      <c r="B40" s="1088"/>
      <c r="C40" s="1088"/>
      <c r="D40" s="1088"/>
      <c r="E40" s="1088"/>
      <c r="F40" s="1088"/>
      <c r="G40" s="484"/>
    </row>
    <row r="41" spans="1:8" ht="36" customHeight="1" x14ac:dyDescent="0.25">
      <c r="A41" s="1089" t="s">
        <v>14561</v>
      </c>
      <c r="B41" s="1089"/>
      <c r="C41" s="1089"/>
      <c r="D41" s="1089"/>
      <c r="E41" s="1089"/>
      <c r="F41" s="1089"/>
      <c r="G41" s="484"/>
    </row>
    <row r="42" spans="1:8" ht="12.75" customHeight="1" x14ac:dyDescent="0.25">
      <c r="A42" s="592"/>
    </row>
    <row r="43" spans="1:8" ht="12.75" customHeight="1" x14ac:dyDescent="0.25"/>
    <row r="44" spans="1:8" ht="12.75" customHeight="1" x14ac:dyDescent="0.25"/>
    <row r="45" spans="1:8" ht="12.75" customHeight="1" x14ac:dyDescent="0.25"/>
    <row r="46" spans="1:8" ht="12.75" customHeight="1" x14ac:dyDescent="0.25"/>
    <row r="47" spans="1:8" ht="12.75" customHeight="1" x14ac:dyDescent="0.25"/>
    <row r="48" spans="1:8" ht="12.75" customHeight="1" x14ac:dyDescent="0.25"/>
    <row r="49" spans="7:7" ht="12.75" customHeight="1" x14ac:dyDescent="0.25"/>
    <row r="50" spans="7:7" x14ac:dyDescent="0.25">
      <c r="G50" s="484"/>
    </row>
    <row r="51" spans="7:7" x14ac:dyDescent="0.25">
      <c r="G51" s="484"/>
    </row>
    <row r="52" spans="7:7" x14ac:dyDescent="0.25">
      <c r="G52" s="484"/>
    </row>
    <row r="53" spans="7:7" x14ac:dyDescent="0.25">
      <c r="G53" s="484"/>
    </row>
    <row r="54" spans="7:7" x14ac:dyDescent="0.25">
      <c r="G54" s="484"/>
    </row>
    <row r="55" spans="7:7" x14ac:dyDescent="0.25">
      <c r="G55" s="484"/>
    </row>
    <row r="56" spans="7:7" x14ac:dyDescent="0.25">
      <c r="G56" s="484"/>
    </row>
    <row r="57" spans="7:7" x14ac:dyDescent="0.25">
      <c r="G57" s="484"/>
    </row>
    <row r="58" spans="7:7" x14ac:dyDescent="0.25">
      <c r="G58" s="484"/>
    </row>
    <row r="59" spans="7:7" x14ac:dyDescent="0.25">
      <c r="G59" s="484"/>
    </row>
    <row r="60" spans="7:7" x14ac:dyDescent="0.25">
      <c r="G60" s="484"/>
    </row>
    <row r="61" spans="7:7" x14ac:dyDescent="0.25">
      <c r="G61" s="484"/>
    </row>
    <row r="62" spans="7:7" x14ac:dyDescent="0.25">
      <c r="G62" s="484"/>
    </row>
    <row r="63" spans="7:7" x14ac:dyDescent="0.25">
      <c r="G63" s="484"/>
    </row>
    <row r="64" spans="7:7" x14ac:dyDescent="0.25">
      <c r="G64" s="484"/>
    </row>
    <row r="65" spans="7:7" x14ac:dyDescent="0.25">
      <c r="G65" s="484"/>
    </row>
    <row r="66" spans="7:7" x14ac:dyDescent="0.25">
      <c r="G66" s="484"/>
    </row>
    <row r="67" spans="7:7" x14ac:dyDescent="0.25">
      <c r="G67" s="484"/>
    </row>
    <row r="68" spans="7:7" x14ac:dyDescent="0.25">
      <c r="G68" s="484"/>
    </row>
    <row r="69" spans="7:7" x14ac:dyDescent="0.25">
      <c r="G69" s="484"/>
    </row>
    <row r="70" spans="7:7" x14ac:dyDescent="0.25">
      <c r="G70" s="484"/>
    </row>
    <row r="71" spans="7:7" x14ac:dyDescent="0.25">
      <c r="G71" s="484"/>
    </row>
    <row r="72" spans="7:7" x14ac:dyDescent="0.25">
      <c r="G72" s="484"/>
    </row>
    <row r="73" spans="7:7" x14ac:dyDescent="0.25">
      <c r="G73" s="484"/>
    </row>
    <row r="74" spans="7:7" x14ac:dyDescent="0.25">
      <c r="G74" s="484"/>
    </row>
    <row r="75" spans="7:7" x14ac:dyDescent="0.25">
      <c r="G75" s="484"/>
    </row>
    <row r="76" spans="7:7" x14ac:dyDescent="0.25">
      <c r="G76" s="484"/>
    </row>
    <row r="77" spans="7:7" x14ac:dyDescent="0.25">
      <c r="G77" s="484"/>
    </row>
    <row r="78" spans="7:7" x14ac:dyDescent="0.25">
      <c r="G78" s="484"/>
    </row>
    <row r="79" spans="7:7" x14ac:dyDescent="0.25">
      <c r="G79" s="484"/>
    </row>
    <row r="80" spans="7:7" x14ac:dyDescent="0.25">
      <c r="G80" s="484"/>
    </row>
    <row r="81" spans="7:7" x14ac:dyDescent="0.25">
      <c r="G81" s="484"/>
    </row>
    <row r="82" spans="7:7" x14ac:dyDescent="0.25">
      <c r="G82" s="484"/>
    </row>
    <row r="83" spans="7:7" x14ac:dyDescent="0.25">
      <c r="G83" s="484"/>
    </row>
    <row r="84" spans="7:7" x14ac:dyDescent="0.25">
      <c r="G84" s="484"/>
    </row>
    <row r="85" spans="7:7" x14ac:dyDescent="0.25">
      <c r="G85" s="484"/>
    </row>
    <row r="86" spans="7:7" x14ac:dyDescent="0.25">
      <c r="G86" s="484"/>
    </row>
    <row r="87" spans="7:7" x14ac:dyDescent="0.25">
      <c r="G87" s="484"/>
    </row>
    <row r="88" spans="7:7" x14ac:dyDescent="0.25">
      <c r="G88" s="484"/>
    </row>
    <row r="89" spans="7:7" x14ac:dyDescent="0.25">
      <c r="G89" s="484"/>
    </row>
    <row r="90" spans="7:7" x14ac:dyDescent="0.25">
      <c r="G90" s="484"/>
    </row>
    <row r="91" spans="7:7" x14ac:dyDescent="0.25">
      <c r="G91" s="484"/>
    </row>
    <row r="92" spans="7:7" x14ac:dyDescent="0.25">
      <c r="G92" s="484"/>
    </row>
    <row r="93" spans="7:7" x14ac:dyDescent="0.25">
      <c r="G93" s="484"/>
    </row>
    <row r="94" spans="7:7" x14ac:dyDescent="0.25">
      <c r="G94" s="484"/>
    </row>
    <row r="95" spans="7:7" x14ac:dyDescent="0.25">
      <c r="G95" s="484"/>
    </row>
  </sheetData>
  <sheetProtection password="EB26" sheet="1" objects="1" scenarios="1"/>
  <mergeCells count="11">
    <mergeCell ref="A40:F40"/>
    <mergeCell ref="A41:F41"/>
    <mergeCell ref="D4:F4"/>
    <mergeCell ref="D5:F5"/>
    <mergeCell ref="A19:B19"/>
    <mergeCell ref="D19:F19"/>
    <mergeCell ref="A10:C10"/>
    <mergeCell ref="D10:F10"/>
    <mergeCell ref="A11:C11"/>
    <mergeCell ref="D11:F11"/>
    <mergeCell ref="D18:F18"/>
  </mergeCells>
  <conditionalFormatting sqref="D12:D15 D20:D23 D27:D35">
    <cfRule type="containsBlanks" dxfId="138" priority="1">
      <formula>LEN(TRIM(D12))=0</formula>
    </cfRule>
  </conditionalFormatting>
  <hyperlinks>
    <hyperlink ref="B3" location="'Schedule Listing'!C42" display="Return to Schedule Listing"/>
  </hyperlinks>
  <printOptions horizontalCentered="1"/>
  <pageMargins left="0.7" right="0.7" top="0.75" bottom="0.75" header="0.3" footer="0.3"/>
  <pageSetup scale="84"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127"/>
  <sheetViews>
    <sheetView showGridLines="0" zoomScaleNormal="100" zoomScalePageLayoutView="130" workbookViewId="0">
      <selection activeCell="G3" sqref="G3"/>
    </sheetView>
  </sheetViews>
  <sheetFormatPr defaultColWidth="8.875" defaultRowHeight="12.75" x14ac:dyDescent="0.2"/>
  <cols>
    <col min="1" max="2" width="4.125" style="169" customWidth="1"/>
    <col min="3" max="3" width="2.125" style="169" customWidth="1"/>
    <col min="4" max="4" width="2.875" style="169" customWidth="1"/>
    <col min="5" max="5" width="26.25" style="169" customWidth="1"/>
    <col min="6" max="7" width="14.875" style="169" customWidth="1"/>
    <col min="8" max="19" width="10.75" style="169" customWidth="1"/>
    <col min="20" max="21" width="6.625" style="169" customWidth="1"/>
    <col min="22" max="22" width="2.125" style="169" customWidth="1"/>
    <col min="23" max="16384" width="8.875" style="169"/>
  </cols>
  <sheetData>
    <row r="1" spans="1:19" x14ac:dyDescent="0.2">
      <c r="A1" s="168" t="s">
        <v>630</v>
      </c>
      <c r="B1" s="175"/>
      <c r="C1" s="175"/>
      <c r="D1" s="175"/>
      <c r="E1" s="175"/>
      <c r="F1" s="175"/>
      <c r="G1" s="175"/>
      <c r="H1" s="175"/>
      <c r="I1" s="175"/>
      <c r="J1" s="175"/>
      <c r="K1" s="175"/>
      <c r="L1" s="175"/>
      <c r="M1" s="175"/>
      <c r="N1" s="175"/>
      <c r="O1" s="175"/>
      <c r="P1" s="175"/>
    </row>
    <row r="2" spans="1:19" x14ac:dyDescent="0.2">
      <c r="A2" s="164" t="s">
        <v>372</v>
      </c>
      <c r="B2" s="175"/>
      <c r="C2" s="175"/>
      <c r="D2" s="175"/>
      <c r="E2" s="175"/>
      <c r="F2" s="175"/>
      <c r="G2" s="175"/>
      <c r="H2" s="175"/>
      <c r="I2" s="175"/>
      <c r="J2" s="175"/>
      <c r="K2" s="175"/>
      <c r="L2" s="175"/>
      <c r="M2" s="175"/>
      <c r="N2" s="175"/>
      <c r="O2" s="175"/>
      <c r="P2" s="175"/>
    </row>
    <row r="3" spans="1:19" x14ac:dyDescent="0.2">
      <c r="A3" s="971">
        <v>40</v>
      </c>
      <c r="B3" s="1057" t="s">
        <v>1</v>
      </c>
      <c r="C3" s="1058"/>
      <c r="D3" s="1058"/>
      <c r="E3" s="1059"/>
      <c r="F3" s="171"/>
      <c r="G3" s="175"/>
      <c r="H3" s="175"/>
      <c r="I3" s="175"/>
      <c r="J3" s="175"/>
      <c r="K3" s="175"/>
      <c r="L3" s="175"/>
      <c r="M3" s="175"/>
      <c r="N3" s="175"/>
      <c r="O3" s="175"/>
      <c r="P3" s="175"/>
    </row>
    <row r="4" spans="1:19" ht="35.25" customHeight="1" x14ac:dyDescent="0.2">
      <c r="A4" s="173" t="s">
        <v>548</v>
      </c>
      <c r="B4" s="175"/>
      <c r="C4" s="175"/>
      <c r="D4" s="175"/>
      <c r="E4" s="175"/>
      <c r="F4" s="1129" t="s">
        <v>126</v>
      </c>
      <c r="G4" s="1130"/>
      <c r="H4" s="1129" t="s">
        <v>127</v>
      </c>
      <c r="I4" s="1130"/>
      <c r="J4" s="1129" t="s">
        <v>128</v>
      </c>
      <c r="K4" s="1130"/>
      <c r="L4" s="1129" t="s">
        <v>129</v>
      </c>
      <c r="M4" s="1130"/>
      <c r="N4" s="1129" t="s">
        <v>130</v>
      </c>
      <c r="O4" s="1130"/>
      <c r="P4" s="1129" t="s">
        <v>131</v>
      </c>
      <c r="Q4" s="1130"/>
      <c r="R4" s="1129" t="s">
        <v>132</v>
      </c>
      <c r="S4" s="1130"/>
    </row>
    <row r="5" spans="1:19" ht="15" customHeight="1" x14ac:dyDescent="0.2">
      <c r="B5" s="175"/>
      <c r="C5" s="175"/>
      <c r="D5" s="175"/>
      <c r="E5" s="175"/>
      <c r="F5" s="177" t="s">
        <v>133</v>
      </c>
      <c r="G5" s="177" t="s">
        <v>134</v>
      </c>
      <c r="H5" s="1129" t="s">
        <v>22</v>
      </c>
      <c r="I5" s="1130"/>
      <c r="J5" s="1129" t="s">
        <v>22</v>
      </c>
      <c r="K5" s="1130"/>
      <c r="L5" s="1129" t="s">
        <v>22</v>
      </c>
      <c r="M5" s="1130"/>
      <c r="N5" s="1129" t="s">
        <v>22</v>
      </c>
      <c r="O5" s="1130"/>
      <c r="P5" s="1129" t="s">
        <v>22</v>
      </c>
      <c r="Q5" s="1130"/>
      <c r="R5" s="1129" t="s">
        <v>22</v>
      </c>
      <c r="S5" s="1130"/>
    </row>
    <row r="6" spans="1:19" ht="12.6" customHeight="1" x14ac:dyDescent="0.2">
      <c r="A6" s="164" t="s">
        <v>51</v>
      </c>
      <c r="B6" s="164" t="s">
        <v>135</v>
      </c>
      <c r="C6" s="175"/>
      <c r="D6" s="175"/>
      <c r="E6" s="175"/>
      <c r="F6" s="182"/>
      <c r="G6" s="182"/>
      <c r="H6" s="182"/>
      <c r="I6" s="182"/>
      <c r="J6" s="182"/>
      <c r="K6" s="182"/>
      <c r="L6" s="182"/>
      <c r="M6" s="182"/>
      <c r="N6" s="182"/>
      <c r="O6" s="182"/>
      <c r="P6" s="182"/>
      <c r="Q6" s="182"/>
      <c r="R6" s="182"/>
      <c r="S6" s="182"/>
    </row>
    <row r="7" spans="1:19" ht="12.6" customHeight="1" x14ac:dyDescent="0.2">
      <c r="A7" s="175" t="s">
        <v>136</v>
      </c>
      <c r="B7" s="175"/>
      <c r="C7" s="175"/>
      <c r="D7" s="175"/>
      <c r="E7" s="175"/>
      <c r="F7" s="175"/>
      <c r="G7" s="175"/>
      <c r="H7" s="175"/>
      <c r="I7" s="175"/>
      <c r="J7" s="175"/>
      <c r="K7" s="175"/>
      <c r="L7" s="175"/>
      <c r="M7" s="175"/>
      <c r="N7" s="175"/>
      <c r="O7" s="175"/>
      <c r="P7" s="234"/>
      <c r="R7" s="175"/>
    </row>
    <row r="8" spans="1:19" ht="12.6" customHeight="1" x14ac:dyDescent="0.2">
      <c r="A8" s="175"/>
      <c r="B8" s="1125" t="s">
        <v>144</v>
      </c>
      <c r="C8" s="297" t="s">
        <v>137</v>
      </c>
      <c r="D8" s="298"/>
      <c r="E8" s="299"/>
      <c r="F8" s="312"/>
      <c r="G8" s="312"/>
      <c r="H8" s="1110">
        <v>0</v>
      </c>
      <c r="I8" s="1111"/>
      <c r="J8" s="1110">
        <v>0</v>
      </c>
      <c r="K8" s="1111"/>
      <c r="L8" s="1110">
        <v>0</v>
      </c>
      <c r="M8" s="1111"/>
      <c r="N8" s="1110">
        <v>0</v>
      </c>
      <c r="O8" s="1111"/>
      <c r="P8" s="1110">
        <v>0</v>
      </c>
      <c r="Q8" s="1111"/>
      <c r="R8" s="1098">
        <f>SUM(H8:Q8)</f>
        <v>0</v>
      </c>
      <c r="S8" s="1099"/>
    </row>
    <row r="9" spans="1:19" ht="12.6" customHeight="1" x14ac:dyDescent="0.2">
      <c r="A9" s="175"/>
      <c r="B9" s="1115"/>
      <c r="C9" s="297" t="s">
        <v>138</v>
      </c>
      <c r="D9" s="298"/>
      <c r="E9" s="299"/>
      <c r="F9" s="229">
        <v>0</v>
      </c>
      <c r="G9" s="229">
        <v>0</v>
      </c>
      <c r="H9" s="1110">
        <v>0</v>
      </c>
      <c r="I9" s="1111"/>
      <c r="J9" s="1110">
        <v>0</v>
      </c>
      <c r="K9" s="1111"/>
      <c r="L9" s="1110">
        <v>0</v>
      </c>
      <c r="M9" s="1111"/>
      <c r="N9" s="1110">
        <v>0</v>
      </c>
      <c r="O9" s="1111"/>
      <c r="P9" s="1110">
        <v>0</v>
      </c>
      <c r="Q9" s="1111"/>
      <c r="R9" s="1098">
        <f>SUM(F9:Q9)</f>
        <v>0</v>
      </c>
      <c r="S9" s="1099"/>
    </row>
    <row r="10" spans="1:19" ht="12.6" customHeight="1" x14ac:dyDescent="0.2">
      <c r="A10" s="175"/>
      <c r="B10" s="1115"/>
      <c r="C10" s="297" t="s">
        <v>139</v>
      </c>
      <c r="D10" s="298"/>
      <c r="E10" s="299"/>
      <c r="F10" s="312"/>
      <c r="G10" s="229">
        <v>0</v>
      </c>
      <c r="H10" s="1110">
        <v>0</v>
      </c>
      <c r="I10" s="1111"/>
      <c r="J10" s="1110">
        <v>0</v>
      </c>
      <c r="K10" s="1111"/>
      <c r="L10" s="1110">
        <v>0</v>
      </c>
      <c r="M10" s="1111"/>
      <c r="N10" s="1110">
        <v>0</v>
      </c>
      <c r="O10" s="1111"/>
      <c r="P10" s="1110">
        <v>0</v>
      </c>
      <c r="Q10" s="1111"/>
      <c r="R10" s="1098">
        <f>SUM(G10:Q10)</f>
        <v>0</v>
      </c>
      <c r="S10" s="1099"/>
    </row>
    <row r="11" spans="1:19" ht="12.6" customHeight="1" x14ac:dyDescent="0.2">
      <c r="A11" s="213"/>
      <c r="B11" s="1115"/>
      <c r="C11" s="300" t="s">
        <v>140</v>
      </c>
      <c r="D11" s="301"/>
      <c r="E11" s="302"/>
      <c r="F11" s="229">
        <v>0</v>
      </c>
      <c r="G11" s="312"/>
      <c r="H11" s="1110">
        <v>0</v>
      </c>
      <c r="I11" s="1111"/>
      <c r="J11" s="1110">
        <v>0</v>
      </c>
      <c r="K11" s="1111"/>
      <c r="L11" s="1110">
        <v>0</v>
      </c>
      <c r="M11" s="1111"/>
      <c r="N11" s="1110">
        <v>0</v>
      </c>
      <c r="O11" s="1111"/>
      <c r="P11" s="1110">
        <v>0</v>
      </c>
      <c r="Q11" s="1111"/>
      <c r="R11" s="1098">
        <f>SUM(H11:Q11)+F11</f>
        <v>0</v>
      </c>
      <c r="S11" s="1099"/>
    </row>
    <row r="12" spans="1:19" ht="12.6" customHeight="1" x14ac:dyDescent="0.2">
      <c r="A12" s="213"/>
      <c r="B12" s="1126"/>
      <c r="C12" s="300" t="s">
        <v>22</v>
      </c>
      <c r="D12" s="301"/>
      <c r="E12" s="302"/>
      <c r="F12" s="313">
        <f>F11+F9</f>
        <v>0</v>
      </c>
      <c r="G12" s="313">
        <f>G10+G9</f>
        <v>0</v>
      </c>
      <c r="H12" s="1098">
        <f>SUM(H8:I11)</f>
        <v>0</v>
      </c>
      <c r="I12" s="1099"/>
      <c r="J12" s="1098">
        <f>SUM(J8:K11)</f>
        <v>0</v>
      </c>
      <c r="K12" s="1099"/>
      <c r="L12" s="1098">
        <f>SUM(L8:M11)</f>
        <v>0</v>
      </c>
      <c r="M12" s="1099"/>
      <c r="N12" s="1098">
        <f>SUM(N8:O11)</f>
        <v>0</v>
      </c>
      <c r="O12" s="1099"/>
      <c r="P12" s="1098">
        <f>SUM(P8:Q11)</f>
        <v>0</v>
      </c>
      <c r="Q12" s="1099"/>
      <c r="R12" s="1098">
        <f>SUM(R8:S11)</f>
        <v>0</v>
      </c>
      <c r="S12" s="1099"/>
    </row>
    <row r="13" spans="1:19" ht="12.6" customHeight="1" x14ac:dyDescent="0.2">
      <c r="A13" s="303"/>
      <c r="B13" s="1123" t="s">
        <v>141</v>
      </c>
      <c r="C13" s="297" t="s">
        <v>142</v>
      </c>
      <c r="D13" s="298"/>
      <c r="E13" s="299"/>
      <c r="F13" s="312"/>
      <c r="G13" s="312"/>
      <c r="H13" s="1110">
        <v>0</v>
      </c>
      <c r="I13" s="1111"/>
      <c r="J13" s="1110">
        <v>0</v>
      </c>
      <c r="K13" s="1111"/>
      <c r="L13" s="1110">
        <v>0</v>
      </c>
      <c r="M13" s="1111"/>
      <c r="N13" s="1110">
        <v>0</v>
      </c>
      <c r="O13" s="1111"/>
      <c r="P13" s="1110">
        <v>0</v>
      </c>
      <c r="Q13" s="1111"/>
      <c r="R13" s="1098">
        <f t="shared" ref="R13:R16" si="0">SUM(H13:Q13)</f>
        <v>0</v>
      </c>
      <c r="S13" s="1099"/>
    </row>
    <row r="14" spans="1:19" ht="12.6" customHeight="1" x14ac:dyDescent="0.2">
      <c r="A14" s="303"/>
      <c r="B14" s="1121"/>
      <c r="C14" s="297" t="s">
        <v>143</v>
      </c>
      <c r="D14" s="298"/>
      <c r="E14" s="299"/>
      <c r="F14" s="312"/>
      <c r="G14" s="312"/>
      <c r="H14" s="1127">
        <v>0</v>
      </c>
      <c r="I14" s="1128"/>
      <c r="J14" s="1127">
        <v>0</v>
      </c>
      <c r="K14" s="1128"/>
      <c r="L14" s="1127">
        <v>0</v>
      </c>
      <c r="M14" s="1128"/>
      <c r="N14" s="1127">
        <v>0</v>
      </c>
      <c r="O14" s="1128"/>
      <c r="P14" s="1127">
        <v>0</v>
      </c>
      <c r="Q14" s="1128"/>
      <c r="R14" s="1098">
        <f t="shared" si="0"/>
        <v>0</v>
      </c>
      <c r="S14" s="1099"/>
    </row>
    <row r="15" spans="1:19" ht="12.6" customHeight="1" x14ac:dyDescent="0.2">
      <c r="A15" s="303"/>
      <c r="B15" s="1121"/>
      <c r="C15" s="297" t="s">
        <v>139</v>
      </c>
      <c r="D15" s="298"/>
      <c r="E15" s="299"/>
      <c r="F15" s="312"/>
      <c r="G15" s="312"/>
      <c r="H15" s="1127">
        <v>0</v>
      </c>
      <c r="I15" s="1128"/>
      <c r="J15" s="1127">
        <v>0</v>
      </c>
      <c r="K15" s="1128"/>
      <c r="L15" s="1127">
        <v>0</v>
      </c>
      <c r="M15" s="1128"/>
      <c r="N15" s="1127">
        <v>0</v>
      </c>
      <c r="O15" s="1128"/>
      <c r="P15" s="1127">
        <v>0</v>
      </c>
      <c r="Q15" s="1128"/>
      <c r="R15" s="1098">
        <f t="shared" si="0"/>
        <v>0</v>
      </c>
      <c r="S15" s="1099"/>
    </row>
    <row r="16" spans="1:19" ht="12.6" customHeight="1" x14ac:dyDescent="0.2">
      <c r="A16" s="304"/>
      <c r="B16" s="1121"/>
      <c r="C16" s="297" t="s">
        <v>140</v>
      </c>
      <c r="D16" s="298"/>
      <c r="E16" s="299"/>
      <c r="F16" s="312"/>
      <c r="G16" s="312"/>
      <c r="H16" s="1127">
        <v>0</v>
      </c>
      <c r="I16" s="1128"/>
      <c r="J16" s="1127">
        <v>0</v>
      </c>
      <c r="K16" s="1128"/>
      <c r="L16" s="1127">
        <v>0</v>
      </c>
      <c r="M16" s="1128"/>
      <c r="N16" s="1127">
        <v>0</v>
      </c>
      <c r="O16" s="1128"/>
      <c r="P16" s="1127">
        <v>0</v>
      </c>
      <c r="Q16" s="1128"/>
      <c r="R16" s="1098">
        <f t="shared" si="0"/>
        <v>0</v>
      </c>
      <c r="S16" s="1099"/>
    </row>
    <row r="17" spans="1:19" ht="12.6" customHeight="1" x14ac:dyDescent="0.2">
      <c r="A17" s="304"/>
      <c r="B17" s="1124"/>
      <c r="C17" s="300" t="s">
        <v>22</v>
      </c>
      <c r="D17" s="301"/>
      <c r="E17" s="302"/>
      <c r="F17" s="312"/>
      <c r="G17" s="312"/>
      <c r="H17" s="1098">
        <f>SUM(H13:I16)</f>
        <v>0</v>
      </c>
      <c r="I17" s="1099"/>
      <c r="J17" s="1098">
        <f>SUM(J13:K16)</f>
        <v>0</v>
      </c>
      <c r="K17" s="1099"/>
      <c r="L17" s="1098">
        <f>SUM(L13:M16)</f>
        <v>0</v>
      </c>
      <c r="M17" s="1099"/>
      <c r="N17" s="1098">
        <f>SUM(N13:O16)</f>
        <v>0</v>
      </c>
      <c r="O17" s="1099"/>
      <c r="P17" s="1098">
        <f>SUM(P13:Q16)</f>
        <v>0</v>
      </c>
      <c r="Q17" s="1099"/>
      <c r="R17" s="1098">
        <f>SUM(R13:S16)</f>
        <v>0</v>
      </c>
      <c r="S17" s="1099"/>
    </row>
    <row r="18" spans="1:19" ht="12.6" customHeight="1" x14ac:dyDescent="0.2">
      <c r="A18" s="213"/>
      <c r="B18" s="305" t="s">
        <v>22</v>
      </c>
      <c r="C18" s="298"/>
      <c r="D18" s="298"/>
      <c r="E18" s="299"/>
      <c r="F18" s="313">
        <f>F12</f>
        <v>0</v>
      </c>
      <c r="G18" s="313">
        <f>G12</f>
        <v>0</v>
      </c>
      <c r="H18" s="1098">
        <f>H17+H12</f>
        <v>0</v>
      </c>
      <c r="I18" s="1099"/>
      <c r="J18" s="1098">
        <f>J17+J12</f>
        <v>0</v>
      </c>
      <c r="K18" s="1099"/>
      <c r="L18" s="1098">
        <f>L17+L12</f>
        <v>0</v>
      </c>
      <c r="M18" s="1099"/>
      <c r="N18" s="1098">
        <f>N17+N12</f>
        <v>0</v>
      </c>
      <c r="O18" s="1099"/>
      <c r="P18" s="1098">
        <f>P17+P12</f>
        <v>0</v>
      </c>
      <c r="Q18" s="1099"/>
      <c r="R18" s="1098">
        <f>R17+R12</f>
        <v>0</v>
      </c>
      <c r="S18" s="1099"/>
    </row>
    <row r="19" spans="1:19" ht="12.6" customHeight="1" x14ac:dyDescent="0.2">
      <c r="A19" s="175" t="s">
        <v>145</v>
      </c>
      <c r="B19" s="175"/>
      <c r="C19" s="175"/>
      <c r="D19" s="175"/>
      <c r="E19" s="175"/>
      <c r="F19" s="314"/>
      <c r="G19" s="314"/>
      <c r="H19" s="314"/>
      <c r="I19" s="314"/>
      <c r="J19" s="314"/>
      <c r="K19" s="314"/>
      <c r="L19" s="314"/>
      <c r="M19" s="314"/>
      <c r="N19" s="314"/>
      <c r="O19" s="314"/>
      <c r="P19" s="314"/>
      <c r="Q19" s="314"/>
      <c r="R19" s="315"/>
      <c r="S19" s="315"/>
    </row>
    <row r="20" spans="1:19" ht="12.6" customHeight="1" x14ac:dyDescent="0.2">
      <c r="A20" s="175"/>
      <c r="B20" s="1125" t="s">
        <v>144</v>
      </c>
      <c r="C20" s="297" t="s">
        <v>137</v>
      </c>
      <c r="D20" s="298"/>
      <c r="E20" s="299"/>
      <c r="F20" s="312"/>
      <c r="G20" s="312"/>
      <c r="H20" s="1110">
        <v>0</v>
      </c>
      <c r="I20" s="1111"/>
      <c r="J20" s="1110">
        <v>0</v>
      </c>
      <c r="K20" s="1111"/>
      <c r="L20" s="1110">
        <v>0</v>
      </c>
      <c r="M20" s="1111"/>
      <c r="N20" s="1110">
        <v>0</v>
      </c>
      <c r="O20" s="1111"/>
      <c r="P20" s="1110">
        <v>0</v>
      </c>
      <c r="Q20" s="1111"/>
      <c r="R20" s="1098">
        <f>SUM(H20:Q20)</f>
        <v>0</v>
      </c>
      <c r="S20" s="1099"/>
    </row>
    <row r="21" spans="1:19" ht="12.6" customHeight="1" x14ac:dyDescent="0.2">
      <c r="A21" s="175"/>
      <c r="B21" s="1115"/>
      <c r="C21" s="297" t="s">
        <v>138</v>
      </c>
      <c r="D21" s="298"/>
      <c r="E21" s="299"/>
      <c r="F21" s="229">
        <v>0</v>
      </c>
      <c r="G21" s="229">
        <v>0</v>
      </c>
      <c r="H21" s="1110">
        <v>0</v>
      </c>
      <c r="I21" s="1111"/>
      <c r="J21" s="1110">
        <v>0</v>
      </c>
      <c r="K21" s="1111"/>
      <c r="L21" s="1110">
        <v>0</v>
      </c>
      <c r="M21" s="1111"/>
      <c r="N21" s="1110">
        <v>0</v>
      </c>
      <c r="O21" s="1111"/>
      <c r="P21" s="1110">
        <v>0</v>
      </c>
      <c r="Q21" s="1111"/>
      <c r="R21" s="1098">
        <f>SUM(F21:Q21)</f>
        <v>0</v>
      </c>
      <c r="S21" s="1099"/>
    </row>
    <row r="22" spans="1:19" ht="12.6" customHeight="1" x14ac:dyDescent="0.2">
      <c r="A22" s="175"/>
      <c r="B22" s="1115"/>
      <c r="C22" s="297" t="s">
        <v>139</v>
      </c>
      <c r="D22" s="298"/>
      <c r="E22" s="299"/>
      <c r="F22" s="312"/>
      <c r="G22" s="229">
        <v>0</v>
      </c>
      <c r="H22" s="1110">
        <v>0</v>
      </c>
      <c r="I22" s="1111"/>
      <c r="J22" s="1110">
        <v>0</v>
      </c>
      <c r="K22" s="1111"/>
      <c r="L22" s="1110">
        <v>0</v>
      </c>
      <c r="M22" s="1111"/>
      <c r="N22" s="1110">
        <v>0</v>
      </c>
      <c r="O22" s="1111"/>
      <c r="P22" s="1110">
        <v>0</v>
      </c>
      <c r="Q22" s="1111"/>
      <c r="R22" s="1098">
        <f>SUM(G22:Q22)</f>
        <v>0</v>
      </c>
      <c r="S22" s="1099"/>
    </row>
    <row r="23" spans="1:19" ht="12.6" customHeight="1" x14ac:dyDescent="0.2">
      <c r="A23" s="175"/>
      <c r="B23" s="1115"/>
      <c r="C23" s="297" t="s">
        <v>140</v>
      </c>
      <c r="D23" s="298"/>
      <c r="E23" s="299"/>
      <c r="F23" s="229">
        <v>0</v>
      </c>
      <c r="G23" s="312"/>
      <c r="H23" s="1110">
        <v>0</v>
      </c>
      <c r="I23" s="1111"/>
      <c r="J23" s="1110">
        <v>0</v>
      </c>
      <c r="K23" s="1111"/>
      <c r="L23" s="1110">
        <v>0</v>
      </c>
      <c r="M23" s="1111"/>
      <c r="N23" s="1110">
        <v>0</v>
      </c>
      <c r="O23" s="1111"/>
      <c r="P23" s="1110">
        <v>0</v>
      </c>
      <c r="Q23" s="1111"/>
      <c r="R23" s="1098">
        <f>SUM(H23:Q23)+F23</f>
        <v>0</v>
      </c>
      <c r="S23" s="1099"/>
    </row>
    <row r="24" spans="1:19" ht="12.6" customHeight="1" x14ac:dyDescent="0.2">
      <c r="A24" s="213"/>
      <c r="B24" s="1126"/>
      <c r="C24" s="297" t="s">
        <v>22</v>
      </c>
      <c r="D24" s="298"/>
      <c r="E24" s="299"/>
      <c r="F24" s="313">
        <f>F23+F21</f>
        <v>0</v>
      </c>
      <c r="G24" s="313">
        <f>G21+G22</f>
        <v>0</v>
      </c>
      <c r="H24" s="1098">
        <f>SUM(H20:I23)</f>
        <v>0</v>
      </c>
      <c r="I24" s="1099"/>
      <c r="J24" s="1098">
        <f>SUM(J20:K23)</f>
        <v>0</v>
      </c>
      <c r="K24" s="1099"/>
      <c r="L24" s="1098">
        <f>SUM(L20:M23)</f>
        <v>0</v>
      </c>
      <c r="M24" s="1099"/>
      <c r="N24" s="1098">
        <f>SUM(N20:O23)</f>
        <v>0</v>
      </c>
      <c r="O24" s="1099"/>
      <c r="P24" s="1098">
        <f>SUM(P20:Q23)</f>
        <v>0</v>
      </c>
      <c r="Q24" s="1099"/>
      <c r="R24" s="1098">
        <f>SUM(R20:S23)</f>
        <v>0</v>
      </c>
      <c r="S24" s="1099"/>
    </row>
    <row r="25" spans="1:19" ht="12.6" customHeight="1" x14ac:dyDescent="0.2">
      <c r="A25" s="303"/>
      <c r="B25" s="1123" t="s">
        <v>141</v>
      </c>
      <c r="C25" s="297" t="s">
        <v>142</v>
      </c>
      <c r="D25" s="298"/>
      <c r="E25" s="299"/>
      <c r="F25" s="312"/>
      <c r="G25" s="312"/>
      <c r="H25" s="1110">
        <v>0</v>
      </c>
      <c r="I25" s="1111"/>
      <c r="J25" s="1110">
        <v>0</v>
      </c>
      <c r="K25" s="1111"/>
      <c r="L25" s="1110">
        <v>0</v>
      </c>
      <c r="M25" s="1111"/>
      <c r="N25" s="1110">
        <v>0</v>
      </c>
      <c r="O25" s="1111"/>
      <c r="P25" s="1110">
        <v>0</v>
      </c>
      <c r="Q25" s="1111"/>
      <c r="R25" s="1098">
        <f>SUM(H25:Q25)</f>
        <v>0</v>
      </c>
      <c r="S25" s="1099"/>
    </row>
    <row r="26" spans="1:19" ht="12.6" customHeight="1" x14ac:dyDescent="0.2">
      <c r="A26" s="304"/>
      <c r="B26" s="1121"/>
      <c r="C26" s="297" t="s">
        <v>143</v>
      </c>
      <c r="D26" s="298"/>
      <c r="E26" s="299"/>
      <c r="F26" s="312"/>
      <c r="G26" s="312"/>
      <c r="H26" s="1110">
        <v>0</v>
      </c>
      <c r="I26" s="1111"/>
      <c r="J26" s="1110">
        <v>0</v>
      </c>
      <c r="K26" s="1111"/>
      <c r="L26" s="1110">
        <v>0</v>
      </c>
      <c r="M26" s="1111"/>
      <c r="N26" s="1110">
        <v>0</v>
      </c>
      <c r="O26" s="1111"/>
      <c r="P26" s="1110">
        <v>0</v>
      </c>
      <c r="Q26" s="1111"/>
      <c r="R26" s="1098">
        <f>SUM(H26:Q26)</f>
        <v>0</v>
      </c>
      <c r="S26" s="1099"/>
    </row>
    <row r="27" spans="1:19" ht="12.6" customHeight="1" x14ac:dyDescent="0.2">
      <c r="A27" s="304"/>
      <c r="B27" s="1121"/>
      <c r="C27" s="297" t="s">
        <v>139</v>
      </c>
      <c r="D27" s="298"/>
      <c r="E27" s="299"/>
      <c r="F27" s="312"/>
      <c r="G27" s="312"/>
      <c r="H27" s="1110">
        <v>0</v>
      </c>
      <c r="I27" s="1111"/>
      <c r="J27" s="1110">
        <v>0</v>
      </c>
      <c r="K27" s="1111"/>
      <c r="L27" s="1110">
        <v>0</v>
      </c>
      <c r="M27" s="1111"/>
      <c r="N27" s="1110">
        <v>0</v>
      </c>
      <c r="O27" s="1111"/>
      <c r="P27" s="1110">
        <v>0</v>
      </c>
      <c r="Q27" s="1111"/>
      <c r="R27" s="1098">
        <f>SUM(H27:Q27)</f>
        <v>0</v>
      </c>
      <c r="S27" s="1099"/>
    </row>
    <row r="28" spans="1:19" ht="12.6" customHeight="1" x14ac:dyDescent="0.2">
      <c r="A28" s="304"/>
      <c r="B28" s="1121"/>
      <c r="C28" s="297" t="s">
        <v>140</v>
      </c>
      <c r="D28" s="298"/>
      <c r="E28" s="299"/>
      <c r="F28" s="312"/>
      <c r="G28" s="312"/>
      <c r="H28" s="1110">
        <v>0</v>
      </c>
      <c r="I28" s="1111"/>
      <c r="J28" s="1110">
        <v>0</v>
      </c>
      <c r="K28" s="1111"/>
      <c r="L28" s="1110">
        <v>0</v>
      </c>
      <c r="M28" s="1111"/>
      <c r="N28" s="1110">
        <v>0</v>
      </c>
      <c r="O28" s="1111"/>
      <c r="P28" s="1110">
        <v>0</v>
      </c>
      <c r="Q28" s="1111"/>
      <c r="R28" s="1098">
        <f>SUM(H28:Q28)</f>
        <v>0</v>
      </c>
      <c r="S28" s="1099"/>
    </row>
    <row r="29" spans="1:19" ht="12.6" customHeight="1" x14ac:dyDescent="0.2">
      <c r="A29" s="304"/>
      <c r="B29" s="1124"/>
      <c r="C29" s="297" t="s">
        <v>22</v>
      </c>
      <c r="D29" s="298"/>
      <c r="E29" s="299"/>
      <c r="F29" s="312"/>
      <c r="G29" s="312"/>
      <c r="H29" s="1098">
        <f>SUM(H25:I28)</f>
        <v>0</v>
      </c>
      <c r="I29" s="1099"/>
      <c r="J29" s="1098">
        <f>SUM(J25:K28)</f>
        <v>0</v>
      </c>
      <c r="K29" s="1099"/>
      <c r="L29" s="1098">
        <f>SUM(L25:M28)</f>
        <v>0</v>
      </c>
      <c r="M29" s="1099"/>
      <c r="N29" s="1098">
        <f>SUM(N25:O28)</f>
        <v>0</v>
      </c>
      <c r="O29" s="1099"/>
      <c r="P29" s="1098">
        <f>SUM(P25:Q28)</f>
        <v>0</v>
      </c>
      <c r="Q29" s="1099"/>
      <c r="R29" s="1098">
        <f>SUM(R25:S28)</f>
        <v>0</v>
      </c>
      <c r="S29" s="1099"/>
    </row>
    <row r="30" spans="1:19" ht="12.6" customHeight="1" x14ac:dyDescent="0.2">
      <c r="A30" s="213"/>
      <c r="B30" s="305" t="s">
        <v>22</v>
      </c>
      <c r="C30" s="306"/>
      <c r="D30" s="298"/>
      <c r="E30" s="299"/>
      <c r="F30" s="313">
        <f>F24</f>
        <v>0</v>
      </c>
      <c r="G30" s="313">
        <f>G24</f>
        <v>0</v>
      </c>
      <c r="H30" s="1098">
        <f>H29+H24</f>
        <v>0</v>
      </c>
      <c r="I30" s="1099"/>
      <c r="J30" s="1098">
        <f>J29+J24</f>
        <v>0</v>
      </c>
      <c r="K30" s="1099"/>
      <c r="L30" s="1098">
        <f>L29+L24</f>
        <v>0</v>
      </c>
      <c r="M30" s="1099"/>
      <c r="N30" s="1098">
        <f>N29+N24</f>
        <v>0</v>
      </c>
      <c r="O30" s="1099"/>
      <c r="P30" s="1098">
        <f>P29+P24</f>
        <v>0</v>
      </c>
      <c r="Q30" s="1099"/>
      <c r="R30" s="1098">
        <f>R29+R24</f>
        <v>0</v>
      </c>
      <c r="S30" s="1099"/>
    </row>
    <row r="31" spans="1:19" ht="12.6" customHeight="1" x14ac:dyDescent="0.2">
      <c r="A31" s="175" t="s">
        <v>146</v>
      </c>
      <c r="B31" s="175"/>
      <c r="C31" s="175"/>
      <c r="D31" s="175"/>
      <c r="E31" s="175"/>
      <c r="F31" s="316"/>
      <c r="G31" s="316"/>
      <c r="H31" s="314"/>
      <c r="I31" s="314"/>
      <c r="J31" s="314"/>
      <c r="K31" s="314"/>
      <c r="L31" s="314"/>
      <c r="M31" s="314"/>
      <c r="N31" s="314"/>
      <c r="O31" s="314"/>
      <c r="P31" s="314"/>
      <c r="Q31" s="314"/>
      <c r="R31" s="315"/>
      <c r="S31" s="315"/>
    </row>
    <row r="32" spans="1:19" ht="12.6" customHeight="1" x14ac:dyDescent="0.2">
      <c r="A32" s="175"/>
      <c r="B32" s="1114" t="s">
        <v>144</v>
      </c>
      <c r="C32" s="297" t="s">
        <v>137</v>
      </c>
      <c r="D32" s="298"/>
      <c r="E32" s="299"/>
      <c r="F32" s="312"/>
      <c r="G32" s="312"/>
      <c r="H32" s="1110">
        <v>0</v>
      </c>
      <c r="I32" s="1111"/>
      <c r="J32" s="1110">
        <v>0</v>
      </c>
      <c r="K32" s="1111"/>
      <c r="L32" s="1110">
        <v>0</v>
      </c>
      <c r="M32" s="1111"/>
      <c r="N32" s="1110">
        <v>0</v>
      </c>
      <c r="O32" s="1111"/>
      <c r="P32" s="1110">
        <v>0</v>
      </c>
      <c r="Q32" s="1111"/>
      <c r="R32" s="1098">
        <f>SUM(H32:Q32)</f>
        <v>0</v>
      </c>
      <c r="S32" s="1099"/>
    </row>
    <row r="33" spans="1:19" ht="12.6" customHeight="1" x14ac:dyDescent="0.2">
      <c r="A33" s="175"/>
      <c r="B33" s="1115"/>
      <c r="C33" s="297" t="s">
        <v>138</v>
      </c>
      <c r="D33" s="298"/>
      <c r="E33" s="299"/>
      <c r="F33" s="936">
        <v>0</v>
      </c>
      <c r="G33" s="935">
        <v>0</v>
      </c>
      <c r="H33" s="1110">
        <v>0</v>
      </c>
      <c r="I33" s="1111"/>
      <c r="J33" s="1110">
        <v>0</v>
      </c>
      <c r="K33" s="1111"/>
      <c r="L33" s="1110">
        <v>0</v>
      </c>
      <c r="M33" s="1111"/>
      <c r="N33" s="1110">
        <v>0</v>
      </c>
      <c r="O33" s="1111"/>
      <c r="P33" s="1110">
        <v>0</v>
      </c>
      <c r="Q33" s="1111"/>
      <c r="R33" s="1098">
        <f>SUM(F33:Q33)</f>
        <v>0</v>
      </c>
      <c r="S33" s="1099"/>
    </row>
    <row r="34" spans="1:19" ht="12.6" customHeight="1" x14ac:dyDescent="0.2">
      <c r="A34" s="175"/>
      <c r="B34" s="1115"/>
      <c r="C34" s="297" t="s">
        <v>139</v>
      </c>
      <c r="D34" s="298"/>
      <c r="E34" s="299"/>
      <c r="F34" s="312"/>
      <c r="G34" s="229">
        <v>0</v>
      </c>
      <c r="H34" s="1110">
        <v>0</v>
      </c>
      <c r="I34" s="1111"/>
      <c r="J34" s="1110">
        <v>0</v>
      </c>
      <c r="K34" s="1111"/>
      <c r="L34" s="1110">
        <v>0</v>
      </c>
      <c r="M34" s="1111"/>
      <c r="N34" s="1110">
        <v>0</v>
      </c>
      <c r="O34" s="1111"/>
      <c r="P34" s="1110">
        <v>0</v>
      </c>
      <c r="Q34" s="1111"/>
      <c r="R34" s="1098">
        <f>SUM(G34:Q34)</f>
        <v>0</v>
      </c>
      <c r="S34" s="1099"/>
    </row>
    <row r="35" spans="1:19" ht="12.6" customHeight="1" x14ac:dyDescent="0.2">
      <c r="A35" s="175"/>
      <c r="B35" s="1115"/>
      <c r="C35" s="297" t="s">
        <v>140</v>
      </c>
      <c r="D35" s="298"/>
      <c r="E35" s="299"/>
      <c r="F35" s="229">
        <v>0</v>
      </c>
      <c r="G35" s="312"/>
      <c r="H35" s="1110">
        <v>0</v>
      </c>
      <c r="I35" s="1111"/>
      <c r="J35" s="1110">
        <v>0</v>
      </c>
      <c r="K35" s="1111"/>
      <c r="L35" s="1110">
        <v>0</v>
      </c>
      <c r="M35" s="1111"/>
      <c r="N35" s="1110">
        <v>0</v>
      </c>
      <c r="O35" s="1111"/>
      <c r="P35" s="1110">
        <v>0</v>
      </c>
      <c r="Q35" s="1111"/>
      <c r="R35" s="1098">
        <f>SUM(H35:Q35)+F35</f>
        <v>0</v>
      </c>
      <c r="S35" s="1099"/>
    </row>
    <row r="36" spans="1:19" ht="12.6" customHeight="1" x14ac:dyDescent="0.2">
      <c r="A36" s="175"/>
      <c r="B36" s="1116"/>
      <c r="C36" s="297" t="s">
        <v>22</v>
      </c>
      <c r="D36" s="298"/>
      <c r="E36" s="299"/>
      <c r="F36" s="313">
        <f>F35+F33</f>
        <v>0</v>
      </c>
      <c r="G36" s="313">
        <f>G33+G34</f>
        <v>0</v>
      </c>
      <c r="H36" s="1098">
        <f>SUM(H32:I35)</f>
        <v>0</v>
      </c>
      <c r="I36" s="1099"/>
      <c r="J36" s="1098">
        <f>SUM(J32:K35)</f>
        <v>0</v>
      </c>
      <c r="K36" s="1099"/>
      <c r="L36" s="1098">
        <f>SUM(L32:M35)</f>
        <v>0</v>
      </c>
      <c r="M36" s="1099"/>
      <c r="N36" s="1098">
        <f>SUM(N32:O35)</f>
        <v>0</v>
      </c>
      <c r="O36" s="1099"/>
      <c r="P36" s="1098">
        <f>SUM(P32:Q35)</f>
        <v>0</v>
      </c>
      <c r="Q36" s="1099"/>
      <c r="R36" s="1098">
        <f>SUM(R32:S35)</f>
        <v>0</v>
      </c>
      <c r="S36" s="1099"/>
    </row>
    <row r="37" spans="1:19" ht="12.6" customHeight="1" x14ac:dyDescent="0.2">
      <c r="A37" s="175"/>
      <c r="B37" s="1120" t="s">
        <v>141</v>
      </c>
      <c r="C37" s="297" t="s">
        <v>142</v>
      </c>
      <c r="D37" s="298"/>
      <c r="E37" s="299"/>
      <c r="F37" s="312"/>
      <c r="G37" s="312"/>
      <c r="H37" s="1110">
        <v>0</v>
      </c>
      <c r="I37" s="1111"/>
      <c r="J37" s="1110">
        <v>0</v>
      </c>
      <c r="K37" s="1111"/>
      <c r="L37" s="1110">
        <v>0</v>
      </c>
      <c r="M37" s="1111"/>
      <c r="N37" s="1110">
        <v>0</v>
      </c>
      <c r="O37" s="1111"/>
      <c r="P37" s="1110">
        <v>0</v>
      </c>
      <c r="Q37" s="1111"/>
      <c r="R37" s="1098">
        <f>SUM(H37:Q37)</f>
        <v>0</v>
      </c>
      <c r="S37" s="1099"/>
    </row>
    <row r="38" spans="1:19" ht="12.6" customHeight="1" x14ac:dyDescent="0.2">
      <c r="A38" s="175"/>
      <c r="B38" s="1121"/>
      <c r="C38" s="297" t="s">
        <v>143</v>
      </c>
      <c r="D38" s="298"/>
      <c r="E38" s="299"/>
      <c r="F38" s="312"/>
      <c r="G38" s="312"/>
      <c r="H38" s="1110">
        <v>0</v>
      </c>
      <c r="I38" s="1111"/>
      <c r="J38" s="1110">
        <v>0</v>
      </c>
      <c r="K38" s="1111"/>
      <c r="L38" s="1110">
        <v>0</v>
      </c>
      <c r="M38" s="1111"/>
      <c r="N38" s="1110">
        <v>0</v>
      </c>
      <c r="O38" s="1111"/>
      <c r="P38" s="1110">
        <v>0</v>
      </c>
      <c r="Q38" s="1111"/>
      <c r="R38" s="1098">
        <f>SUM(H38:Q38)</f>
        <v>0</v>
      </c>
      <c r="S38" s="1099"/>
    </row>
    <row r="39" spans="1:19" ht="12.6" customHeight="1" x14ac:dyDescent="0.2">
      <c r="A39" s="175"/>
      <c r="B39" s="1121"/>
      <c r="C39" s="297" t="s">
        <v>139</v>
      </c>
      <c r="D39" s="298"/>
      <c r="E39" s="299"/>
      <c r="F39" s="312"/>
      <c r="G39" s="312"/>
      <c r="H39" s="1110">
        <v>0</v>
      </c>
      <c r="I39" s="1111"/>
      <c r="J39" s="1110">
        <v>0</v>
      </c>
      <c r="K39" s="1111"/>
      <c r="L39" s="1110">
        <v>0</v>
      </c>
      <c r="M39" s="1111"/>
      <c r="N39" s="1110">
        <v>0</v>
      </c>
      <c r="O39" s="1111"/>
      <c r="P39" s="1110">
        <v>0</v>
      </c>
      <c r="Q39" s="1111"/>
      <c r="R39" s="1098">
        <f>SUM(H39:Q39)</f>
        <v>0</v>
      </c>
      <c r="S39" s="1099"/>
    </row>
    <row r="40" spans="1:19" ht="12.6" customHeight="1" x14ac:dyDescent="0.2">
      <c r="A40" s="175"/>
      <c r="B40" s="1121"/>
      <c r="C40" s="297" t="s">
        <v>140</v>
      </c>
      <c r="D40" s="298"/>
      <c r="E40" s="299"/>
      <c r="F40" s="312"/>
      <c r="G40" s="312"/>
      <c r="H40" s="1110">
        <v>0</v>
      </c>
      <c r="I40" s="1111"/>
      <c r="J40" s="1110">
        <v>0</v>
      </c>
      <c r="K40" s="1111"/>
      <c r="L40" s="1110">
        <v>0</v>
      </c>
      <c r="M40" s="1111"/>
      <c r="N40" s="1110">
        <v>0</v>
      </c>
      <c r="O40" s="1111"/>
      <c r="P40" s="1110">
        <v>0</v>
      </c>
      <c r="Q40" s="1111"/>
      <c r="R40" s="1098">
        <f>SUM(H40:Q40)</f>
        <v>0</v>
      </c>
      <c r="S40" s="1099"/>
    </row>
    <row r="41" spans="1:19" ht="12.6" customHeight="1" x14ac:dyDescent="0.2">
      <c r="A41" s="175"/>
      <c r="B41" s="1122"/>
      <c r="C41" s="297" t="s">
        <v>22</v>
      </c>
      <c r="D41" s="298"/>
      <c r="E41" s="299"/>
      <c r="F41" s="312"/>
      <c r="G41" s="312"/>
      <c r="H41" s="1098">
        <f>SUM(H37:I40)</f>
        <v>0</v>
      </c>
      <c r="I41" s="1099"/>
      <c r="J41" s="1098">
        <f>SUM(J37:K40)</f>
        <v>0</v>
      </c>
      <c r="K41" s="1099"/>
      <c r="L41" s="1098">
        <f>SUM(L37:M40)</f>
        <v>0</v>
      </c>
      <c r="M41" s="1099"/>
      <c r="N41" s="1098">
        <f>SUM(N37:O40)</f>
        <v>0</v>
      </c>
      <c r="O41" s="1099"/>
      <c r="P41" s="1098">
        <f>SUM(P37:Q40)</f>
        <v>0</v>
      </c>
      <c r="Q41" s="1099"/>
      <c r="R41" s="1098">
        <f>SUM(R37:S40)</f>
        <v>0</v>
      </c>
      <c r="S41" s="1099"/>
    </row>
    <row r="42" spans="1:19" ht="12.6" customHeight="1" x14ac:dyDescent="0.2">
      <c r="A42" s="175"/>
      <c r="B42" s="297" t="s">
        <v>22</v>
      </c>
      <c r="C42" s="306"/>
      <c r="D42" s="298"/>
      <c r="E42" s="299"/>
      <c r="F42" s="313">
        <f>F36</f>
        <v>0</v>
      </c>
      <c r="G42" s="313">
        <f>G36</f>
        <v>0</v>
      </c>
      <c r="H42" s="1098">
        <f>H41+H36</f>
        <v>0</v>
      </c>
      <c r="I42" s="1099"/>
      <c r="J42" s="1098">
        <f>J41+J36</f>
        <v>0</v>
      </c>
      <c r="K42" s="1099"/>
      <c r="L42" s="1098">
        <f>L41+L36</f>
        <v>0</v>
      </c>
      <c r="M42" s="1099"/>
      <c r="N42" s="1098">
        <f>N41+N36</f>
        <v>0</v>
      </c>
      <c r="O42" s="1099"/>
      <c r="P42" s="1098">
        <f>P41+P36</f>
        <v>0</v>
      </c>
      <c r="Q42" s="1099"/>
      <c r="R42" s="1098">
        <f>R41+R36</f>
        <v>0</v>
      </c>
      <c r="S42" s="1099"/>
    </row>
    <row r="43" spans="1:19" s="203" customFormat="1" x14ac:dyDescent="0.2">
      <c r="A43" s="234"/>
      <c r="B43" s="233"/>
      <c r="C43" s="307"/>
      <c r="D43" s="233"/>
      <c r="E43" s="233"/>
      <c r="F43" s="317"/>
      <c r="G43" s="317"/>
      <c r="H43" s="317"/>
      <c r="I43" s="317"/>
      <c r="J43" s="317"/>
      <c r="K43" s="317"/>
      <c r="L43" s="317"/>
      <c r="M43" s="317"/>
      <c r="N43" s="317"/>
      <c r="O43" s="317"/>
      <c r="P43" s="317"/>
      <c r="Q43" s="317"/>
      <c r="R43" s="317"/>
      <c r="S43" s="317"/>
    </row>
    <row r="44" spans="1:19" s="203" customFormat="1" ht="33.75" customHeight="1" x14ac:dyDescent="0.2">
      <c r="A44" s="234"/>
      <c r="B44" s="233"/>
      <c r="C44" s="307"/>
      <c r="D44" s="233"/>
      <c r="E44" s="233"/>
      <c r="F44" s="1112" t="s">
        <v>126</v>
      </c>
      <c r="G44" s="1113"/>
      <c r="H44" s="1112" t="s">
        <v>127</v>
      </c>
      <c r="I44" s="1113"/>
      <c r="J44" s="1112" t="s">
        <v>128</v>
      </c>
      <c r="K44" s="1113"/>
      <c r="L44" s="1112" t="s">
        <v>129</v>
      </c>
      <c r="M44" s="1113"/>
      <c r="N44" s="1112" t="s">
        <v>130</v>
      </c>
      <c r="O44" s="1113"/>
      <c r="P44" s="1112" t="s">
        <v>131</v>
      </c>
      <c r="Q44" s="1113"/>
      <c r="R44" s="1112" t="s">
        <v>132</v>
      </c>
      <c r="S44" s="1113"/>
    </row>
    <row r="45" spans="1:19" ht="22.5" customHeight="1" x14ac:dyDescent="0.2">
      <c r="A45" s="175"/>
      <c r="B45" s="213"/>
      <c r="C45" s="197"/>
      <c r="D45" s="213"/>
      <c r="E45" s="213"/>
      <c r="F45" s="318" t="s">
        <v>22</v>
      </c>
      <c r="G45" s="318" t="s">
        <v>147</v>
      </c>
      <c r="H45" s="318" t="s">
        <v>22</v>
      </c>
      <c r="I45" s="318" t="s">
        <v>147</v>
      </c>
      <c r="J45" s="318" t="s">
        <v>22</v>
      </c>
      <c r="K45" s="318" t="s">
        <v>147</v>
      </c>
      <c r="L45" s="318" t="s">
        <v>22</v>
      </c>
      <c r="M45" s="318" t="s">
        <v>147</v>
      </c>
      <c r="N45" s="318" t="s">
        <v>22</v>
      </c>
      <c r="O45" s="318" t="s">
        <v>147</v>
      </c>
      <c r="P45" s="318" t="s">
        <v>22</v>
      </c>
      <c r="Q45" s="318" t="s">
        <v>147</v>
      </c>
      <c r="R45" s="318" t="s">
        <v>22</v>
      </c>
      <c r="S45" s="318" t="s">
        <v>147</v>
      </c>
    </row>
    <row r="46" spans="1:19" ht="12.6" customHeight="1" x14ac:dyDescent="0.2">
      <c r="A46" s="175" t="s">
        <v>148</v>
      </c>
      <c r="B46" s="175"/>
      <c r="C46" s="175"/>
      <c r="D46" s="175"/>
      <c r="E46" s="175"/>
      <c r="F46" s="314"/>
      <c r="G46" s="314"/>
      <c r="H46" s="314"/>
      <c r="I46" s="314"/>
      <c r="J46" s="314"/>
      <c r="K46" s="314"/>
      <c r="L46" s="314"/>
      <c r="M46" s="314"/>
      <c r="N46" s="314"/>
      <c r="O46" s="314"/>
      <c r="P46" s="314"/>
      <c r="Q46" s="315"/>
      <c r="R46" s="314"/>
      <c r="S46" s="315"/>
    </row>
    <row r="47" spans="1:19" ht="12.6" customHeight="1" x14ac:dyDescent="0.2">
      <c r="A47" s="175"/>
      <c r="B47" s="1114" t="s">
        <v>144</v>
      </c>
      <c r="C47" s="297" t="s">
        <v>137</v>
      </c>
      <c r="D47" s="298"/>
      <c r="E47" s="299"/>
      <c r="F47" s="312"/>
      <c r="G47" s="312"/>
      <c r="H47" s="313">
        <f>H8+H20+H32</f>
        <v>0</v>
      </c>
      <c r="I47" s="448">
        <v>0</v>
      </c>
      <c r="J47" s="313">
        <f>J8+J20+J32</f>
        <v>0</v>
      </c>
      <c r="K47" s="448">
        <v>0</v>
      </c>
      <c r="L47" s="313">
        <f>L8+L20+L32</f>
        <v>0</v>
      </c>
      <c r="M47" s="448">
        <v>0</v>
      </c>
      <c r="N47" s="313">
        <f>N8+N20+N32</f>
        <v>0</v>
      </c>
      <c r="O47" s="448">
        <v>0</v>
      </c>
      <c r="P47" s="313">
        <f>P8+P20+P32</f>
        <v>0</v>
      </c>
      <c r="Q47" s="448">
        <v>0</v>
      </c>
      <c r="R47" s="313">
        <f>H47+J47+L47+N47+P47</f>
        <v>0</v>
      </c>
      <c r="S47" s="230">
        <f>I47+K47+M47+O47+Q47</f>
        <v>0</v>
      </c>
    </row>
    <row r="48" spans="1:19" ht="12.6" customHeight="1" x14ac:dyDescent="0.2">
      <c r="A48" s="175"/>
      <c r="B48" s="1115"/>
      <c r="C48" s="297" t="s">
        <v>138</v>
      </c>
      <c r="D48" s="298"/>
      <c r="E48" s="299"/>
      <c r="F48" s="313">
        <f>F9+F21+F33+G9+G21+G33</f>
        <v>0</v>
      </c>
      <c r="G48" s="448">
        <v>0</v>
      </c>
      <c r="H48" s="313">
        <f>H9+H21+H33</f>
        <v>0</v>
      </c>
      <c r="I48" s="448">
        <v>0</v>
      </c>
      <c r="J48" s="313">
        <f>J9+J21+J33</f>
        <v>0</v>
      </c>
      <c r="K48" s="448">
        <v>0</v>
      </c>
      <c r="L48" s="313">
        <f>L9+L21+L33</f>
        <v>0</v>
      </c>
      <c r="M48" s="448">
        <v>0</v>
      </c>
      <c r="N48" s="313">
        <f>N9+N21+N33</f>
        <v>0</v>
      </c>
      <c r="O48" s="448">
        <v>0</v>
      </c>
      <c r="P48" s="313">
        <f>P9+P21+P33</f>
        <v>0</v>
      </c>
      <c r="Q48" s="448">
        <v>0</v>
      </c>
      <c r="R48" s="313">
        <f>F48+H48+J48+L48+N48+P48</f>
        <v>0</v>
      </c>
      <c r="S48" s="230">
        <f>G48+I48+K48+M48+O48+Q48</f>
        <v>0</v>
      </c>
    </row>
    <row r="49" spans="1:19" ht="12.6" customHeight="1" x14ac:dyDescent="0.2">
      <c r="A49" s="175"/>
      <c r="B49" s="1115"/>
      <c r="C49" s="297" t="s">
        <v>139</v>
      </c>
      <c r="D49" s="298"/>
      <c r="E49" s="299"/>
      <c r="F49" s="313">
        <f>G10+G22+G34</f>
        <v>0</v>
      </c>
      <c r="G49" s="448">
        <v>0</v>
      </c>
      <c r="H49" s="313">
        <f>H10+H22+H34</f>
        <v>0</v>
      </c>
      <c r="I49" s="448">
        <v>0</v>
      </c>
      <c r="J49" s="313">
        <f>J10+J22+J34</f>
        <v>0</v>
      </c>
      <c r="K49" s="448">
        <v>0</v>
      </c>
      <c r="L49" s="313">
        <f>L10+L22+L34</f>
        <v>0</v>
      </c>
      <c r="M49" s="448">
        <v>0</v>
      </c>
      <c r="N49" s="313">
        <f>N10+N22+N34</f>
        <v>0</v>
      </c>
      <c r="O49" s="448">
        <v>0</v>
      </c>
      <c r="P49" s="313">
        <f>P10+P22+P34</f>
        <v>0</v>
      </c>
      <c r="Q49" s="448">
        <v>0</v>
      </c>
      <c r="R49" s="313">
        <f t="shared" ref="R49" si="1">H49+J49+L49+N49+P49</f>
        <v>0</v>
      </c>
      <c r="S49" s="230">
        <f t="shared" ref="S49:S50" si="2">G49+I49+K49+M49+O49+Q49</f>
        <v>0</v>
      </c>
    </row>
    <row r="50" spans="1:19" ht="12.6" customHeight="1" x14ac:dyDescent="0.2">
      <c r="A50" s="175"/>
      <c r="B50" s="1115"/>
      <c r="C50" s="297" t="s">
        <v>140</v>
      </c>
      <c r="D50" s="298"/>
      <c r="E50" s="299"/>
      <c r="F50" s="313">
        <f>F11+F23+F35</f>
        <v>0</v>
      </c>
      <c r="G50" s="448">
        <v>0</v>
      </c>
      <c r="H50" s="313">
        <f>H11+H23+H35</f>
        <v>0</v>
      </c>
      <c r="I50" s="448">
        <v>0</v>
      </c>
      <c r="J50" s="313">
        <f>J11+J23+J35</f>
        <v>0</v>
      </c>
      <c r="K50" s="448">
        <v>0</v>
      </c>
      <c r="L50" s="313">
        <f>L11+L23+L35</f>
        <v>0</v>
      </c>
      <c r="M50" s="448">
        <v>0</v>
      </c>
      <c r="N50" s="313">
        <f>N11+N23+N35</f>
        <v>0</v>
      </c>
      <c r="O50" s="448">
        <v>0</v>
      </c>
      <c r="P50" s="313">
        <f>P11+P23+P35</f>
        <v>0</v>
      </c>
      <c r="Q50" s="448">
        <v>0</v>
      </c>
      <c r="R50" s="313">
        <f>F50+H50+J50+L50+N50+P50</f>
        <v>0</v>
      </c>
      <c r="S50" s="230">
        <f t="shared" si="2"/>
        <v>0</v>
      </c>
    </row>
    <row r="51" spans="1:19" ht="12.6" customHeight="1" x14ac:dyDescent="0.2">
      <c r="A51" s="175"/>
      <c r="B51" s="1116"/>
      <c r="C51" s="297" t="s">
        <v>22</v>
      </c>
      <c r="D51" s="298"/>
      <c r="E51" s="299"/>
      <c r="F51" s="313">
        <f>SUM(F48:F50)</f>
        <v>0</v>
      </c>
      <c r="G51" s="313">
        <f>SUM(G48:G50)</f>
        <v>0</v>
      </c>
      <c r="H51" s="313">
        <f>SUM(H47:H50)</f>
        <v>0</v>
      </c>
      <c r="I51" s="991">
        <f>SUM(I47:I50)</f>
        <v>0</v>
      </c>
      <c r="J51" s="313">
        <f t="shared" ref="J51:S51" si="3">SUM(J47:J50)</f>
        <v>0</v>
      </c>
      <c r="K51" s="313">
        <f t="shared" si="3"/>
        <v>0</v>
      </c>
      <c r="L51" s="313">
        <f>SUM(L47:L50)</f>
        <v>0</v>
      </c>
      <c r="M51" s="313">
        <f>SUM(M47:M50)</f>
        <v>0</v>
      </c>
      <c r="N51" s="313">
        <f>SUM(N47:N50)</f>
        <v>0</v>
      </c>
      <c r="O51" s="447">
        <f t="shared" si="3"/>
        <v>0</v>
      </c>
      <c r="P51" s="313">
        <f t="shared" si="3"/>
        <v>0</v>
      </c>
      <c r="Q51" s="313">
        <f t="shared" si="3"/>
        <v>0</v>
      </c>
      <c r="R51" s="313">
        <f t="shared" si="3"/>
        <v>0</v>
      </c>
      <c r="S51" s="447">
        <f t="shared" si="3"/>
        <v>0</v>
      </c>
    </row>
    <row r="52" spans="1:19" ht="12.6" customHeight="1" x14ac:dyDescent="0.2">
      <c r="A52" s="175"/>
      <c r="B52" s="1117" t="s">
        <v>141</v>
      </c>
      <c r="C52" s="297" t="s">
        <v>142</v>
      </c>
      <c r="D52" s="298"/>
      <c r="E52" s="299"/>
      <c r="F52" s="312"/>
      <c r="G52" s="312"/>
      <c r="H52" s="313">
        <f>H13+H25+H37</f>
        <v>0</v>
      </c>
      <c r="I52" s="448">
        <v>0</v>
      </c>
      <c r="J52" s="313">
        <f>J13+J25+J37</f>
        <v>0</v>
      </c>
      <c r="K52" s="448">
        <v>0</v>
      </c>
      <c r="L52" s="313">
        <f>L13+L25+L37</f>
        <v>0</v>
      </c>
      <c r="M52" s="448">
        <v>0</v>
      </c>
      <c r="N52" s="313">
        <f>N13+N25+N37</f>
        <v>0</v>
      </c>
      <c r="O52" s="448">
        <v>0</v>
      </c>
      <c r="P52" s="313">
        <f>P13+P25+P37</f>
        <v>0</v>
      </c>
      <c r="Q52" s="448">
        <v>0</v>
      </c>
      <c r="R52" s="313">
        <f>H52+J52+L52+N52+P52</f>
        <v>0</v>
      </c>
      <c r="S52" s="230">
        <f>I52+K52+M52+O52+Q52</f>
        <v>0</v>
      </c>
    </row>
    <row r="53" spans="1:19" ht="12.6" customHeight="1" x14ac:dyDescent="0.2">
      <c r="A53" s="175"/>
      <c r="B53" s="1118"/>
      <c r="C53" s="297" t="s">
        <v>143</v>
      </c>
      <c r="D53" s="298"/>
      <c r="E53" s="299"/>
      <c r="F53" s="312"/>
      <c r="G53" s="312"/>
      <c r="H53" s="313">
        <f>H14+H26+H38</f>
        <v>0</v>
      </c>
      <c r="I53" s="448">
        <v>0</v>
      </c>
      <c r="J53" s="313">
        <f>J14+J26+J38</f>
        <v>0</v>
      </c>
      <c r="K53" s="448">
        <v>0</v>
      </c>
      <c r="L53" s="313">
        <f>L14+L26+L38</f>
        <v>0</v>
      </c>
      <c r="M53" s="448">
        <v>0</v>
      </c>
      <c r="N53" s="313">
        <f>N14+N26+N38</f>
        <v>0</v>
      </c>
      <c r="O53" s="448">
        <v>0</v>
      </c>
      <c r="P53" s="313">
        <f>P14+P26+P38</f>
        <v>0</v>
      </c>
      <c r="Q53" s="448">
        <v>0</v>
      </c>
      <c r="R53" s="313">
        <f t="shared" ref="R53:R55" si="4">H53+J53+L53+N53+P53</f>
        <v>0</v>
      </c>
      <c r="S53" s="230">
        <f t="shared" ref="S53:S55" si="5">I53+K53+M53+O53+Q53</f>
        <v>0</v>
      </c>
    </row>
    <row r="54" spans="1:19" ht="12.6" customHeight="1" x14ac:dyDescent="0.2">
      <c r="A54" s="175"/>
      <c r="B54" s="1118"/>
      <c r="C54" s="297" t="s">
        <v>139</v>
      </c>
      <c r="D54" s="298"/>
      <c r="E54" s="299"/>
      <c r="F54" s="312"/>
      <c r="G54" s="312"/>
      <c r="H54" s="313">
        <f>H15+H27+H39</f>
        <v>0</v>
      </c>
      <c r="I54" s="448">
        <v>0</v>
      </c>
      <c r="J54" s="313">
        <f>J15+J27+J39</f>
        <v>0</v>
      </c>
      <c r="K54" s="448">
        <v>0</v>
      </c>
      <c r="L54" s="313">
        <f>L15+L27+L39</f>
        <v>0</v>
      </c>
      <c r="M54" s="448">
        <v>0</v>
      </c>
      <c r="N54" s="313">
        <f>N15+N27+N39</f>
        <v>0</v>
      </c>
      <c r="O54" s="448">
        <v>0</v>
      </c>
      <c r="P54" s="313">
        <f>P15+P27+P39</f>
        <v>0</v>
      </c>
      <c r="Q54" s="448">
        <v>0</v>
      </c>
      <c r="R54" s="313">
        <f t="shared" si="4"/>
        <v>0</v>
      </c>
      <c r="S54" s="230">
        <f t="shared" si="5"/>
        <v>0</v>
      </c>
    </row>
    <row r="55" spans="1:19" ht="12.6" customHeight="1" x14ac:dyDescent="0.2">
      <c r="A55" s="175"/>
      <c r="B55" s="1118"/>
      <c r="C55" s="297" t="s">
        <v>140</v>
      </c>
      <c r="D55" s="298"/>
      <c r="E55" s="299"/>
      <c r="F55" s="312"/>
      <c r="G55" s="312"/>
      <c r="H55" s="313">
        <f>H16+H28+H40</f>
        <v>0</v>
      </c>
      <c r="I55" s="448">
        <v>0</v>
      </c>
      <c r="J55" s="313">
        <f>J16+J28+J40</f>
        <v>0</v>
      </c>
      <c r="K55" s="448">
        <v>0</v>
      </c>
      <c r="L55" s="313">
        <f>L16+L28+L40</f>
        <v>0</v>
      </c>
      <c r="M55" s="448">
        <v>0</v>
      </c>
      <c r="N55" s="313">
        <f>N16+N28+N40</f>
        <v>0</v>
      </c>
      <c r="O55" s="448">
        <v>0</v>
      </c>
      <c r="P55" s="313">
        <f>P16+P28+P40</f>
        <v>0</v>
      </c>
      <c r="Q55" s="448">
        <v>0</v>
      </c>
      <c r="R55" s="313">
        <f t="shared" si="4"/>
        <v>0</v>
      </c>
      <c r="S55" s="230">
        <f t="shared" si="5"/>
        <v>0</v>
      </c>
    </row>
    <row r="56" spans="1:19" ht="12.6" customHeight="1" x14ac:dyDescent="0.2">
      <c r="A56" s="175"/>
      <c r="B56" s="1119"/>
      <c r="C56" s="298" t="s">
        <v>22</v>
      </c>
      <c r="D56" s="298"/>
      <c r="E56" s="299"/>
      <c r="F56" s="312"/>
      <c r="G56" s="312"/>
      <c r="H56" s="313">
        <f>SUM(H52:H55)</f>
        <v>0</v>
      </c>
      <c r="I56" s="313">
        <f t="shared" ref="I56:S56" si="6">SUM(I52:I55)</f>
        <v>0</v>
      </c>
      <c r="J56" s="313">
        <f t="shared" si="6"/>
        <v>0</v>
      </c>
      <c r="K56" s="313">
        <f t="shared" si="6"/>
        <v>0</v>
      </c>
      <c r="L56" s="313">
        <f t="shared" si="6"/>
        <v>0</v>
      </c>
      <c r="M56" s="313">
        <f t="shared" si="6"/>
        <v>0</v>
      </c>
      <c r="N56" s="313">
        <f t="shared" si="6"/>
        <v>0</v>
      </c>
      <c r="O56" s="313">
        <f t="shared" si="6"/>
        <v>0</v>
      </c>
      <c r="P56" s="313">
        <f t="shared" si="6"/>
        <v>0</v>
      </c>
      <c r="Q56" s="313">
        <f t="shared" si="6"/>
        <v>0</v>
      </c>
      <c r="R56" s="313">
        <f t="shared" si="6"/>
        <v>0</v>
      </c>
      <c r="S56" s="313">
        <f t="shared" si="6"/>
        <v>0</v>
      </c>
    </row>
    <row r="57" spans="1:19" ht="12.6" customHeight="1" x14ac:dyDescent="0.2">
      <c r="A57" s="175"/>
      <c r="B57" s="297" t="s">
        <v>22</v>
      </c>
      <c r="C57" s="306"/>
      <c r="D57" s="298"/>
      <c r="E57" s="299"/>
      <c r="F57" s="313">
        <f>F51</f>
        <v>0</v>
      </c>
      <c r="G57" s="313">
        <f>G51</f>
        <v>0</v>
      </c>
      <c r="H57" s="313">
        <f>H56+H51</f>
        <v>0</v>
      </c>
      <c r="I57" s="313">
        <f t="shared" ref="I57:S57" si="7">I56+I51</f>
        <v>0</v>
      </c>
      <c r="J57" s="313">
        <f t="shared" si="7"/>
        <v>0</v>
      </c>
      <c r="K57" s="313">
        <f t="shared" si="7"/>
        <v>0</v>
      </c>
      <c r="L57" s="313">
        <f t="shared" si="7"/>
        <v>0</v>
      </c>
      <c r="M57" s="313">
        <f t="shared" si="7"/>
        <v>0</v>
      </c>
      <c r="N57" s="313">
        <f t="shared" si="7"/>
        <v>0</v>
      </c>
      <c r="O57" s="313">
        <f t="shared" si="7"/>
        <v>0</v>
      </c>
      <c r="P57" s="313">
        <f t="shared" si="7"/>
        <v>0</v>
      </c>
      <c r="Q57" s="313">
        <f t="shared" si="7"/>
        <v>0</v>
      </c>
      <c r="R57" s="313">
        <f t="shared" si="7"/>
        <v>0</v>
      </c>
      <c r="S57" s="313">
        <f t="shared" si="7"/>
        <v>0</v>
      </c>
    </row>
    <row r="58" spans="1:19" ht="6" customHeight="1" x14ac:dyDescent="0.2">
      <c r="A58" s="175"/>
      <c r="B58" s="213"/>
      <c r="C58" s="197"/>
      <c r="D58" s="213"/>
      <c r="E58" s="213"/>
      <c r="F58" s="319"/>
      <c r="G58" s="319"/>
      <c r="H58" s="319"/>
      <c r="I58" s="319"/>
      <c r="J58" s="319"/>
      <c r="K58" s="319"/>
      <c r="L58" s="319"/>
      <c r="M58" s="319"/>
      <c r="N58" s="319"/>
      <c r="O58" s="319"/>
      <c r="P58" s="319"/>
      <c r="Q58" s="319"/>
      <c r="R58" s="319"/>
      <c r="S58" s="319"/>
    </row>
    <row r="59" spans="1:19" x14ac:dyDescent="0.2">
      <c r="A59" s="308" t="s">
        <v>149</v>
      </c>
      <c r="B59" s="234"/>
      <c r="C59" s="234"/>
      <c r="D59" s="234"/>
      <c r="E59" s="234"/>
      <c r="F59" s="314"/>
      <c r="G59" s="314"/>
      <c r="H59" s="314"/>
      <c r="I59" s="314"/>
      <c r="J59" s="314"/>
      <c r="K59" s="314"/>
      <c r="L59" s="314"/>
      <c r="M59" s="314"/>
      <c r="N59" s="314"/>
      <c r="O59" s="314"/>
      <c r="P59" s="314"/>
      <c r="Q59" s="315"/>
      <c r="R59" s="314"/>
      <c r="S59" s="315"/>
    </row>
    <row r="60" spans="1:19" ht="6" customHeight="1" x14ac:dyDescent="0.2">
      <c r="A60" s="234"/>
      <c r="B60" s="234"/>
      <c r="C60" s="234"/>
      <c r="D60" s="234"/>
      <c r="E60" s="234"/>
      <c r="F60" s="314"/>
      <c r="G60" s="314"/>
      <c r="H60" s="314"/>
      <c r="I60" s="314"/>
      <c r="J60" s="314"/>
      <c r="K60" s="314"/>
      <c r="L60" s="314"/>
      <c r="M60" s="314"/>
      <c r="N60" s="314"/>
      <c r="O60" s="314"/>
      <c r="P60" s="314"/>
      <c r="Q60" s="315"/>
      <c r="R60" s="314"/>
      <c r="S60" s="315"/>
    </row>
    <row r="61" spans="1:19" ht="12.6" customHeight="1" x14ac:dyDescent="0.2">
      <c r="A61" s="150" t="s">
        <v>55</v>
      </c>
      <c r="B61" s="150" t="s">
        <v>150</v>
      </c>
      <c r="C61" s="234"/>
      <c r="D61" s="234"/>
      <c r="E61" s="234"/>
      <c r="F61" s="320"/>
      <c r="G61" s="320"/>
      <c r="H61" s="320"/>
      <c r="I61" s="320"/>
      <c r="J61" s="314"/>
      <c r="K61" s="314"/>
      <c r="L61" s="314"/>
      <c r="M61" s="314"/>
      <c r="N61" s="314"/>
      <c r="O61" s="314"/>
      <c r="P61" s="314"/>
      <c r="Q61" s="315"/>
      <c r="R61" s="314"/>
      <c r="S61" s="315"/>
    </row>
    <row r="62" spans="1:19" ht="6" customHeight="1" x14ac:dyDescent="0.2">
      <c r="A62" s="150"/>
      <c r="B62" s="234"/>
      <c r="C62" s="234"/>
      <c r="D62" s="234"/>
      <c r="E62" s="234"/>
      <c r="F62" s="314"/>
      <c r="G62" s="314"/>
      <c r="H62" s="314"/>
      <c r="I62" s="314"/>
      <c r="J62" s="314"/>
      <c r="K62" s="314"/>
      <c r="L62" s="314"/>
      <c r="M62" s="314"/>
      <c r="N62" s="314"/>
      <c r="O62" s="314"/>
      <c r="P62" s="314"/>
      <c r="Q62" s="315"/>
      <c r="R62" s="314"/>
      <c r="S62" s="315"/>
    </row>
    <row r="63" spans="1:19" ht="33.75" customHeight="1" x14ac:dyDescent="0.2">
      <c r="A63" s="309" t="s">
        <v>151</v>
      </c>
      <c r="B63" s="1106" t="s">
        <v>152</v>
      </c>
      <c r="C63" s="1106"/>
      <c r="D63" s="1106"/>
      <c r="E63" s="1107"/>
      <c r="F63" s="1112" t="s">
        <v>126</v>
      </c>
      <c r="G63" s="1113"/>
      <c r="H63" s="1112" t="s">
        <v>127</v>
      </c>
      <c r="I63" s="1113"/>
      <c r="J63" s="1112" t="s">
        <v>128</v>
      </c>
      <c r="K63" s="1113"/>
      <c r="L63" s="1112" t="s">
        <v>129</v>
      </c>
      <c r="M63" s="1113"/>
      <c r="N63" s="1112" t="s">
        <v>130</v>
      </c>
      <c r="O63" s="1113"/>
      <c r="P63" s="1112" t="s">
        <v>131</v>
      </c>
      <c r="Q63" s="1113"/>
      <c r="R63" s="1112" t="s">
        <v>132</v>
      </c>
      <c r="S63" s="1113"/>
    </row>
    <row r="64" spans="1:19" ht="12.6" customHeight="1" x14ac:dyDescent="0.2">
      <c r="A64" s="310" t="s">
        <v>14</v>
      </c>
      <c r="B64" s="311" t="s">
        <v>144</v>
      </c>
      <c r="C64" s="296"/>
      <c r="D64" s="296"/>
      <c r="E64" s="283"/>
      <c r="F64" s="321"/>
      <c r="G64" s="321"/>
      <c r="H64" s="321"/>
      <c r="I64" s="321"/>
      <c r="J64" s="321"/>
      <c r="K64" s="321"/>
      <c r="L64" s="321"/>
      <c r="M64" s="321"/>
      <c r="N64" s="321"/>
      <c r="O64" s="321"/>
      <c r="P64" s="321"/>
      <c r="Q64" s="321"/>
      <c r="R64" s="321"/>
      <c r="S64" s="321"/>
    </row>
    <row r="65" spans="1:19" ht="12.6" customHeight="1" x14ac:dyDescent="0.2">
      <c r="A65" s="234" t="s">
        <v>153</v>
      </c>
      <c r="B65" s="296"/>
      <c r="C65" s="296"/>
      <c r="D65" s="296"/>
      <c r="E65" s="283"/>
      <c r="F65" s="321"/>
      <c r="G65" s="321"/>
      <c r="H65" s="321"/>
      <c r="I65" s="321"/>
      <c r="J65" s="321"/>
      <c r="K65" s="321"/>
      <c r="L65" s="321"/>
      <c r="M65" s="321"/>
      <c r="N65" s="321"/>
      <c r="O65" s="321"/>
      <c r="P65" s="321"/>
      <c r="Q65" s="321"/>
      <c r="R65" s="321"/>
      <c r="S65" s="321"/>
    </row>
    <row r="66" spans="1:19" ht="12.6" customHeight="1" x14ac:dyDescent="0.2">
      <c r="A66" s="234"/>
      <c r="B66" s="234" t="s">
        <v>154</v>
      </c>
      <c r="C66" s="234"/>
      <c r="D66" s="234"/>
      <c r="E66" s="234"/>
      <c r="F66" s="1110">
        <v>0</v>
      </c>
      <c r="G66" s="1111"/>
      <c r="H66" s="1110">
        <v>0</v>
      </c>
      <c r="I66" s="1111"/>
      <c r="J66" s="1110">
        <v>0</v>
      </c>
      <c r="K66" s="1111"/>
      <c r="L66" s="1110">
        <v>0</v>
      </c>
      <c r="M66" s="1111"/>
      <c r="N66" s="1110">
        <v>0</v>
      </c>
      <c r="O66" s="1111"/>
      <c r="P66" s="1110">
        <v>0</v>
      </c>
      <c r="Q66" s="1111"/>
      <c r="R66" s="1098">
        <f>SUM(F66:Q66)</f>
        <v>0</v>
      </c>
      <c r="S66" s="1099"/>
    </row>
    <row r="67" spans="1:19" ht="12.6" customHeight="1" x14ac:dyDescent="0.2">
      <c r="A67" s="234"/>
      <c r="B67" s="234" t="s">
        <v>155</v>
      </c>
      <c r="C67" s="234"/>
      <c r="D67" s="234"/>
      <c r="E67" s="234"/>
      <c r="F67" s="1102"/>
      <c r="G67" s="1103"/>
      <c r="H67" s="1110">
        <v>0</v>
      </c>
      <c r="I67" s="1111"/>
      <c r="J67" s="1110">
        <v>0</v>
      </c>
      <c r="K67" s="1111"/>
      <c r="L67" s="1110">
        <v>0</v>
      </c>
      <c r="M67" s="1111"/>
      <c r="N67" s="1110">
        <v>0</v>
      </c>
      <c r="O67" s="1111"/>
      <c r="P67" s="1110">
        <v>0</v>
      </c>
      <c r="Q67" s="1111"/>
      <c r="R67" s="1098">
        <f>SUM(H67:Q67)</f>
        <v>0</v>
      </c>
      <c r="S67" s="1099"/>
    </row>
    <row r="68" spans="1:19" ht="12.6" customHeight="1" x14ac:dyDescent="0.2">
      <c r="A68" s="175" t="s">
        <v>156</v>
      </c>
      <c r="B68" s="175"/>
      <c r="C68" s="175"/>
      <c r="D68" s="175"/>
      <c r="E68" s="175"/>
      <c r="F68" s="315"/>
      <c r="G68" s="315"/>
      <c r="H68" s="314"/>
      <c r="I68" s="314"/>
      <c r="J68" s="314"/>
      <c r="K68" s="315"/>
      <c r="L68" s="314"/>
      <c r="M68" s="315"/>
      <c r="N68" s="315"/>
      <c r="O68" s="315"/>
      <c r="P68" s="315"/>
      <c r="Q68" s="315"/>
      <c r="R68" s="315"/>
      <c r="S68" s="315"/>
    </row>
    <row r="69" spans="1:19" ht="12.6" customHeight="1" x14ac:dyDescent="0.2">
      <c r="A69" s="175"/>
      <c r="B69" s="175" t="s">
        <v>14</v>
      </c>
      <c r="C69" s="175" t="s">
        <v>154</v>
      </c>
      <c r="D69" s="175"/>
      <c r="E69" s="175"/>
      <c r="F69" s="314"/>
      <c r="G69" s="314"/>
      <c r="H69" s="314"/>
      <c r="I69" s="314"/>
      <c r="J69" s="314"/>
      <c r="K69" s="314"/>
      <c r="L69" s="314"/>
      <c r="M69" s="314"/>
      <c r="N69" s="314"/>
      <c r="O69" s="314"/>
      <c r="P69" s="314"/>
      <c r="Q69" s="314"/>
      <c r="R69" s="314"/>
      <c r="S69" s="314"/>
    </row>
    <row r="70" spans="1:19" ht="12.6" customHeight="1" x14ac:dyDescent="0.2">
      <c r="A70" s="175"/>
      <c r="B70" s="175"/>
      <c r="C70" s="175" t="s">
        <v>157</v>
      </c>
      <c r="D70" s="175"/>
      <c r="E70" s="175"/>
      <c r="F70" s="314"/>
      <c r="G70" s="314"/>
      <c r="H70" s="314"/>
      <c r="I70" s="314"/>
      <c r="J70" s="314"/>
      <c r="K70" s="314"/>
      <c r="L70" s="314"/>
      <c r="M70" s="314"/>
      <c r="N70" s="314"/>
      <c r="O70" s="314"/>
      <c r="P70" s="314"/>
      <c r="Q70" s="314"/>
      <c r="R70" s="314"/>
      <c r="S70" s="314"/>
    </row>
    <row r="71" spans="1:19" ht="12.6" customHeight="1" x14ac:dyDescent="0.2">
      <c r="A71" s="175"/>
      <c r="B71" s="175"/>
      <c r="C71" s="175"/>
      <c r="D71" s="175" t="s">
        <v>158</v>
      </c>
      <c r="E71" s="175"/>
      <c r="F71" s="1110">
        <v>0</v>
      </c>
      <c r="G71" s="1111"/>
      <c r="H71" s="1110">
        <v>0</v>
      </c>
      <c r="I71" s="1111"/>
      <c r="J71" s="1110">
        <v>0</v>
      </c>
      <c r="K71" s="1111"/>
      <c r="L71" s="1110">
        <v>0</v>
      </c>
      <c r="M71" s="1111"/>
      <c r="N71" s="1110">
        <v>0</v>
      </c>
      <c r="O71" s="1111"/>
      <c r="P71" s="1110">
        <v>0</v>
      </c>
      <c r="Q71" s="1111"/>
      <c r="R71" s="1098">
        <f>SUM(F71:Q71)</f>
        <v>0</v>
      </c>
      <c r="S71" s="1099"/>
    </row>
    <row r="72" spans="1:19" ht="12.6" customHeight="1" x14ac:dyDescent="0.2">
      <c r="A72" s="175"/>
      <c r="B72" s="175"/>
      <c r="C72" s="175"/>
      <c r="D72" s="175" t="s">
        <v>159</v>
      </c>
      <c r="E72" s="175"/>
      <c r="F72" s="1110">
        <v>0</v>
      </c>
      <c r="G72" s="1111"/>
      <c r="H72" s="1110">
        <v>0</v>
      </c>
      <c r="I72" s="1111"/>
      <c r="J72" s="1110">
        <v>0</v>
      </c>
      <c r="K72" s="1111"/>
      <c r="L72" s="1110">
        <v>0</v>
      </c>
      <c r="M72" s="1111"/>
      <c r="N72" s="1110">
        <v>0</v>
      </c>
      <c r="O72" s="1111"/>
      <c r="P72" s="1110">
        <v>0</v>
      </c>
      <c r="Q72" s="1111"/>
      <c r="R72" s="1098">
        <f>SUM(F72:Q72)</f>
        <v>0</v>
      </c>
      <c r="S72" s="1099"/>
    </row>
    <row r="73" spans="1:19" ht="12.6" customHeight="1" x14ac:dyDescent="0.2">
      <c r="A73" s="175"/>
      <c r="B73" s="175" t="s">
        <v>15</v>
      </c>
      <c r="C73" s="175" t="s">
        <v>155</v>
      </c>
      <c r="D73" s="175"/>
      <c r="E73" s="175"/>
      <c r="F73" s="314"/>
      <c r="G73" s="314"/>
      <c r="H73" s="314"/>
      <c r="I73" s="314"/>
      <c r="J73" s="314"/>
      <c r="K73" s="314"/>
      <c r="L73" s="314"/>
      <c r="M73" s="314"/>
      <c r="N73" s="314"/>
      <c r="O73" s="314"/>
      <c r="P73" s="314"/>
      <c r="Q73" s="314"/>
      <c r="R73" s="314"/>
      <c r="S73" s="314"/>
    </row>
    <row r="74" spans="1:19" ht="12.6" customHeight="1" x14ac:dyDescent="0.2">
      <c r="A74" s="175"/>
      <c r="B74" s="175"/>
      <c r="C74" s="175" t="s">
        <v>160</v>
      </c>
      <c r="D74" s="175"/>
      <c r="E74" s="175"/>
      <c r="F74" s="314"/>
      <c r="G74" s="314"/>
      <c r="H74" s="314"/>
      <c r="I74" s="314"/>
      <c r="J74" s="314"/>
      <c r="K74" s="314"/>
      <c r="L74" s="314"/>
      <c r="M74" s="314"/>
      <c r="N74" s="314"/>
      <c r="O74" s="314"/>
      <c r="P74" s="314"/>
      <c r="Q74" s="314"/>
      <c r="R74" s="314"/>
      <c r="S74" s="314"/>
    </row>
    <row r="75" spans="1:19" ht="12.6" customHeight="1" x14ac:dyDescent="0.2">
      <c r="A75" s="175"/>
      <c r="B75" s="175"/>
      <c r="C75" s="175"/>
      <c r="D75" s="175" t="s">
        <v>158</v>
      </c>
      <c r="E75" s="175"/>
      <c r="F75" s="1102"/>
      <c r="G75" s="1103"/>
      <c r="H75" s="1110">
        <v>0</v>
      </c>
      <c r="I75" s="1111"/>
      <c r="J75" s="1110">
        <v>0</v>
      </c>
      <c r="K75" s="1111"/>
      <c r="L75" s="1110">
        <v>0</v>
      </c>
      <c r="M75" s="1111"/>
      <c r="N75" s="1110">
        <v>0</v>
      </c>
      <c r="O75" s="1111"/>
      <c r="P75" s="1110">
        <v>0</v>
      </c>
      <c r="Q75" s="1111"/>
      <c r="R75" s="1098">
        <f>SUM(H75:Q75)</f>
        <v>0</v>
      </c>
      <c r="S75" s="1099"/>
    </row>
    <row r="76" spans="1:19" ht="12.6" customHeight="1" x14ac:dyDescent="0.2">
      <c r="A76" s="175"/>
      <c r="B76" s="175"/>
      <c r="C76" s="175"/>
      <c r="D76" s="175" t="s">
        <v>159</v>
      </c>
      <c r="E76" s="175"/>
      <c r="F76" s="1102"/>
      <c r="G76" s="1103"/>
      <c r="H76" s="1110">
        <v>0</v>
      </c>
      <c r="I76" s="1111"/>
      <c r="J76" s="1110">
        <v>0</v>
      </c>
      <c r="K76" s="1111"/>
      <c r="L76" s="1110">
        <v>0</v>
      </c>
      <c r="M76" s="1111"/>
      <c r="N76" s="1110">
        <v>0</v>
      </c>
      <c r="O76" s="1111"/>
      <c r="P76" s="1110">
        <v>0</v>
      </c>
      <c r="Q76" s="1111"/>
      <c r="R76" s="1098">
        <f>SUM(H76:Q76)</f>
        <v>0</v>
      </c>
      <c r="S76" s="1099"/>
    </row>
    <row r="77" spans="1:19" ht="12.6" customHeight="1" x14ac:dyDescent="0.2">
      <c r="A77" s="175"/>
      <c r="B77" s="175" t="s">
        <v>16</v>
      </c>
      <c r="C77" s="175" t="s">
        <v>161</v>
      </c>
      <c r="D77" s="175"/>
      <c r="E77" s="175"/>
      <c r="F77" s="314"/>
      <c r="G77" s="314"/>
      <c r="H77" s="314"/>
      <c r="I77" s="314"/>
      <c r="J77" s="314"/>
      <c r="K77" s="314"/>
      <c r="L77" s="314"/>
      <c r="M77" s="314"/>
      <c r="N77" s="314"/>
      <c r="O77" s="314"/>
      <c r="P77" s="314"/>
      <c r="Q77" s="314"/>
      <c r="R77" s="314"/>
      <c r="S77" s="314"/>
    </row>
    <row r="78" spans="1:19" ht="12.6" customHeight="1" x14ac:dyDescent="0.2">
      <c r="A78" s="175"/>
      <c r="B78" s="175"/>
      <c r="C78" s="175" t="s">
        <v>162</v>
      </c>
      <c r="D78" s="175"/>
      <c r="E78" s="175"/>
      <c r="F78" s="314"/>
      <c r="G78" s="314"/>
      <c r="H78" s="314"/>
      <c r="I78" s="314"/>
      <c r="J78" s="314"/>
      <c r="K78" s="314"/>
      <c r="L78" s="314"/>
      <c r="M78" s="314"/>
      <c r="N78" s="314"/>
      <c r="O78" s="314"/>
      <c r="P78" s="314"/>
      <c r="Q78" s="314"/>
      <c r="R78" s="314"/>
      <c r="S78" s="314"/>
    </row>
    <row r="79" spans="1:19" ht="12.6" customHeight="1" x14ac:dyDescent="0.2">
      <c r="A79" s="175"/>
      <c r="B79" s="175"/>
      <c r="C79" s="175"/>
      <c r="D79" s="175" t="s">
        <v>158</v>
      </c>
      <c r="E79" s="175"/>
      <c r="F79" s="1110">
        <v>0</v>
      </c>
      <c r="G79" s="1111"/>
      <c r="H79" s="1110">
        <v>0</v>
      </c>
      <c r="I79" s="1111"/>
      <c r="J79" s="1110">
        <v>0</v>
      </c>
      <c r="K79" s="1111"/>
      <c r="L79" s="1110">
        <v>0</v>
      </c>
      <c r="M79" s="1111"/>
      <c r="N79" s="1110">
        <v>0</v>
      </c>
      <c r="O79" s="1111"/>
      <c r="P79" s="1110">
        <v>0</v>
      </c>
      <c r="Q79" s="1111"/>
      <c r="R79" s="1098">
        <f>SUM(F79:Q79)</f>
        <v>0</v>
      </c>
      <c r="S79" s="1099"/>
    </row>
    <row r="80" spans="1:19" ht="12.6" customHeight="1" x14ac:dyDescent="0.2">
      <c r="A80" s="175"/>
      <c r="B80" s="175"/>
      <c r="C80" s="175"/>
      <c r="D80" s="175" t="s">
        <v>159</v>
      </c>
      <c r="E80" s="175"/>
      <c r="F80" s="1110">
        <v>0</v>
      </c>
      <c r="G80" s="1111"/>
      <c r="H80" s="1110">
        <v>0</v>
      </c>
      <c r="I80" s="1111"/>
      <c r="J80" s="1110">
        <v>0</v>
      </c>
      <c r="K80" s="1111"/>
      <c r="L80" s="1110">
        <v>0</v>
      </c>
      <c r="M80" s="1111"/>
      <c r="N80" s="1110">
        <v>0</v>
      </c>
      <c r="O80" s="1111"/>
      <c r="P80" s="1110">
        <v>0</v>
      </c>
      <c r="Q80" s="1111"/>
      <c r="R80" s="1098">
        <f>SUM(F80:Q80)</f>
        <v>0</v>
      </c>
      <c r="S80" s="1099"/>
    </row>
    <row r="81" spans="1:19" ht="12.6" customHeight="1" x14ac:dyDescent="0.2">
      <c r="A81" s="175"/>
      <c r="B81" s="175"/>
      <c r="C81" s="175"/>
      <c r="D81" s="175" t="s">
        <v>163</v>
      </c>
      <c r="E81" s="175"/>
      <c r="F81" s="1110">
        <v>0</v>
      </c>
      <c r="G81" s="1111"/>
      <c r="H81" s="1110">
        <v>0</v>
      </c>
      <c r="I81" s="1111"/>
      <c r="J81" s="1110">
        <v>0</v>
      </c>
      <c r="K81" s="1111"/>
      <c r="L81" s="1110">
        <v>0</v>
      </c>
      <c r="M81" s="1111"/>
      <c r="N81" s="1110">
        <v>0</v>
      </c>
      <c r="O81" s="1111"/>
      <c r="P81" s="1110">
        <v>0</v>
      </c>
      <c r="Q81" s="1111"/>
      <c r="R81" s="1098">
        <f>SUM(F81:Q81)</f>
        <v>0</v>
      </c>
      <c r="S81" s="1099"/>
    </row>
    <row r="82" spans="1:19" ht="12.6" customHeight="1" x14ac:dyDescent="0.2">
      <c r="A82" s="175"/>
      <c r="B82" s="175" t="s">
        <v>17</v>
      </c>
      <c r="C82" s="175" t="s">
        <v>164</v>
      </c>
      <c r="D82" s="175"/>
      <c r="E82" s="175"/>
      <c r="F82" s="314"/>
      <c r="G82" s="314"/>
      <c r="H82" s="314"/>
      <c r="I82" s="314"/>
      <c r="J82" s="314"/>
      <c r="K82" s="314"/>
      <c r="L82" s="314"/>
      <c r="M82" s="314"/>
      <c r="N82" s="314"/>
      <c r="O82" s="314"/>
      <c r="P82" s="314"/>
      <c r="Q82" s="314"/>
      <c r="R82" s="314"/>
      <c r="S82" s="314"/>
    </row>
    <row r="83" spans="1:19" ht="12.6" customHeight="1" x14ac:dyDescent="0.2">
      <c r="A83" s="175"/>
      <c r="B83" s="175"/>
      <c r="C83" s="175"/>
      <c r="D83" s="175" t="s">
        <v>158</v>
      </c>
      <c r="E83" s="175"/>
      <c r="F83" s="1110">
        <v>0</v>
      </c>
      <c r="G83" s="1111"/>
      <c r="H83" s="1110">
        <v>0</v>
      </c>
      <c r="I83" s="1111"/>
      <c r="J83" s="1110">
        <v>0</v>
      </c>
      <c r="K83" s="1111"/>
      <c r="L83" s="1110">
        <v>0</v>
      </c>
      <c r="M83" s="1111"/>
      <c r="N83" s="1110">
        <v>0</v>
      </c>
      <c r="O83" s="1111"/>
      <c r="P83" s="1110">
        <v>0</v>
      </c>
      <c r="Q83" s="1111"/>
      <c r="R83" s="1098">
        <f>SUM(F83:Q83)</f>
        <v>0</v>
      </c>
      <c r="S83" s="1099"/>
    </row>
    <row r="84" spans="1:19" ht="12.6" customHeight="1" x14ac:dyDescent="0.2">
      <c r="A84" s="234" t="s">
        <v>165</v>
      </c>
      <c r="B84" s="234"/>
      <c r="C84" s="234"/>
      <c r="D84" s="234"/>
      <c r="E84" s="234"/>
      <c r="F84" s="314"/>
      <c r="G84" s="314"/>
      <c r="H84" s="314"/>
      <c r="I84" s="314"/>
      <c r="J84" s="314"/>
      <c r="K84" s="314"/>
      <c r="L84" s="314"/>
      <c r="M84" s="314"/>
      <c r="N84" s="314"/>
      <c r="O84" s="314"/>
      <c r="P84" s="314"/>
      <c r="Q84" s="314"/>
      <c r="R84" s="314"/>
      <c r="S84" s="314"/>
    </row>
    <row r="85" spans="1:19" ht="12.6" customHeight="1" x14ac:dyDescent="0.2">
      <c r="A85" s="175"/>
      <c r="B85" s="175" t="s">
        <v>166</v>
      </c>
      <c r="C85" s="175"/>
      <c r="D85" s="175"/>
      <c r="E85" s="175"/>
      <c r="F85" s="1110">
        <v>0</v>
      </c>
      <c r="G85" s="1111"/>
      <c r="H85" s="1110">
        <v>0</v>
      </c>
      <c r="I85" s="1111"/>
      <c r="J85" s="1110">
        <v>0</v>
      </c>
      <c r="K85" s="1111"/>
      <c r="L85" s="1110">
        <v>0</v>
      </c>
      <c r="M85" s="1111"/>
      <c r="N85" s="1110">
        <v>0</v>
      </c>
      <c r="O85" s="1111"/>
      <c r="P85" s="1110">
        <v>0</v>
      </c>
      <c r="Q85" s="1111"/>
      <c r="R85" s="1098">
        <f>SUM(F85:Q85)</f>
        <v>0</v>
      </c>
      <c r="S85" s="1099"/>
    </row>
    <row r="86" spans="1:19" ht="12.6" customHeight="1" x14ac:dyDescent="0.2">
      <c r="A86" s="175"/>
      <c r="B86" s="175" t="s">
        <v>161</v>
      </c>
      <c r="C86" s="175"/>
      <c r="D86" s="175"/>
      <c r="E86" s="175"/>
      <c r="F86" s="1110">
        <v>0</v>
      </c>
      <c r="G86" s="1111"/>
      <c r="H86" s="1110">
        <v>0</v>
      </c>
      <c r="I86" s="1111"/>
      <c r="J86" s="1110">
        <v>0</v>
      </c>
      <c r="K86" s="1111"/>
      <c r="L86" s="1110">
        <v>0</v>
      </c>
      <c r="M86" s="1111"/>
      <c r="N86" s="1110">
        <v>0</v>
      </c>
      <c r="O86" s="1111"/>
      <c r="P86" s="1110">
        <v>0</v>
      </c>
      <c r="Q86" s="1111"/>
      <c r="R86" s="1098">
        <f>SUM(F86:Q86)</f>
        <v>0</v>
      </c>
      <c r="S86" s="1099"/>
    </row>
    <row r="87" spans="1:19" ht="12.6" customHeight="1" x14ac:dyDescent="0.2">
      <c r="A87" s="234" t="s">
        <v>591</v>
      </c>
      <c r="B87" s="234"/>
      <c r="C87" s="234"/>
      <c r="D87" s="234"/>
      <c r="E87" s="234"/>
      <c r="F87" s="320"/>
      <c r="G87" s="320"/>
      <c r="H87" s="320"/>
      <c r="I87" s="320"/>
      <c r="J87" s="314"/>
      <c r="K87" s="314"/>
      <c r="L87" s="314"/>
      <c r="M87" s="314"/>
      <c r="N87" s="314"/>
      <c r="O87" s="314"/>
      <c r="P87" s="314"/>
      <c r="Q87" s="314"/>
      <c r="R87" s="314"/>
      <c r="S87" s="314"/>
    </row>
    <row r="88" spans="1:19" ht="12.6" customHeight="1" x14ac:dyDescent="0.2">
      <c r="A88" s="175"/>
      <c r="B88" s="175" t="s">
        <v>166</v>
      </c>
      <c r="C88" s="175"/>
      <c r="D88" s="175"/>
      <c r="E88" s="175"/>
      <c r="F88" s="1110">
        <v>0</v>
      </c>
      <c r="G88" s="1111"/>
      <c r="H88" s="1110">
        <v>0</v>
      </c>
      <c r="I88" s="1111"/>
      <c r="J88" s="1110">
        <v>0</v>
      </c>
      <c r="K88" s="1111"/>
      <c r="L88" s="1110">
        <v>0</v>
      </c>
      <c r="M88" s="1111"/>
      <c r="N88" s="1110">
        <v>0</v>
      </c>
      <c r="O88" s="1111"/>
      <c r="P88" s="1110">
        <v>0</v>
      </c>
      <c r="Q88" s="1111"/>
      <c r="R88" s="1098">
        <f>SUM(F88:Q88)</f>
        <v>0</v>
      </c>
      <c r="S88" s="1099"/>
    </row>
    <row r="89" spans="1:19" ht="12.6" customHeight="1" x14ac:dyDescent="0.2">
      <c r="A89" s="175"/>
      <c r="B89" s="175" t="s">
        <v>161</v>
      </c>
      <c r="C89" s="175"/>
      <c r="D89" s="175"/>
      <c r="E89" s="175"/>
      <c r="F89" s="1110">
        <v>0</v>
      </c>
      <c r="G89" s="1111"/>
      <c r="H89" s="1110">
        <v>0</v>
      </c>
      <c r="I89" s="1111"/>
      <c r="J89" s="1110">
        <v>0</v>
      </c>
      <c r="K89" s="1111"/>
      <c r="L89" s="1110">
        <v>0</v>
      </c>
      <c r="M89" s="1111"/>
      <c r="N89" s="1110">
        <v>0</v>
      </c>
      <c r="O89" s="1111"/>
      <c r="P89" s="1110">
        <v>0</v>
      </c>
      <c r="Q89" s="1111"/>
      <c r="R89" s="1098">
        <f>SUM(F89:Q89)</f>
        <v>0</v>
      </c>
      <c r="S89" s="1099"/>
    </row>
    <row r="90" spans="1:19" ht="12.6" customHeight="1" x14ac:dyDescent="0.2">
      <c r="A90" s="234" t="s">
        <v>592</v>
      </c>
      <c r="B90" s="203"/>
      <c r="C90" s="203"/>
      <c r="D90" s="203"/>
      <c r="E90" s="203"/>
      <c r="F90" s="322"/>
      <c r="G90" s="322"/>
      <c r="H90" s="322"/>
      <c r="I90" s="322"/>
      <c r="J90" s="315"/>
      <c r="K90" s="315"/>
      <c r="L90" s="315"/>
      <c r="M90" s="315"/>
      <c r="N90" s="315"/>
      <c r="O90" s="315"/>
      <c r="P90" s="315"/>
      <c r="Q90" s="315"/>
      <c r="R90" s="315"/>
      <c r="S90" s="315"/>
    </row>
    <row r="91" spans="1:19" ht="12.6" customHeight="1" x14ac:dyDescent="0.2">
      <c r="B91" s="175" t="s">
        <v>166</v>
      </c>
      <c r="F91" s="1110">
        <v>0</v>
      </c>
      <c r="G91" s="1111"/>
      <c r="H91" s="1110">
        <v>0</v>
      </c>
      <c r="I91" s="1111"/>
      <c r="J91" s="1110">
        <v>0</v>
      </c>
      <c r="K91" s="1111"/>
      <c r="L91" s="1110">
        <v>0</v>
      </c>
      <c r="M91" s="1111"/>
      <c r="N91" s="1110">
        <v>0</v>
      </c>
      <c r="O91" s="1111"/>
      <c r="P91" s="1110">
        <v>0</v>
      </c>
      <c r="Q91" s="1111"/>
      <c r="R91" s="1098">
        <f>SUM(F91:Q91)</f>
        <v>0</v>
      </c>
      <c r="S91" s="1099"/>
    </row>
    <row r="92" spans="1:19" ht="12.6" customHeight="1" x14ac:dyDescent="0.2">
      <c r="B92" s="175" t="s">
        <v>161</v>
      </c>
      <c r="F92" s="1110">
        <v>0</v>
      </c>
      <c r="G92" s="1111"/>
      <c r="H92" s="1110">
        <v>0</v>
      </c>
      <c r="I92" s="1111"/>
      <c r="J92" s="1110">
        <v>0</v>
      </c>
      <c r="K92" s="1111"/>
      <c r="L92" s="1110">
        <v>0</v>
      </c>
      <c r="M92" s="1111"/>
      <c r="N92" s="1110">
        <v>0</v>
      </c>
      <c r="O92" s="1111"/>
      <c r="P92" s="1110">
        <v>0</v>
      </c>
      <c r="Q92" s="1111"/>
      <c r="R92" s="1098">
        <f>SUM(F92:Q92)</f>
        <v>0</v>
      </c>
      <c r="S92" s="1099"/>
    </row>
    <row r="93" spans="1:19" ht="12.6" customHeight="1" x14ac:dyDescent="0.2">
      <c r="F93" s="315"/>
      <c r="G93" s="315"/>
      <c r="H93" s="315"/>
      <c r="I93" s="315"/>
      <c r="J93" s="315"/>
      <c r="K93" s="315"/>
      <c r="L93" s="315"/>
      <c r="M93" s="315"/>
      <c r="N93" s="315"/>
      <c r="O93" s="315"/>
      <c r="P93" s="315"/>
      <c r="Q93" s="315"/>
      <c r="R93" s="315"/>
      <c r="S93" s="315"/>
    </row>
    <row r="94" spans="1:19" ht="36" customHeight="1" x14ac:dyDescent="0.2">
      <c r="A94" s="309" t="s">
        <v>151</v>
      </c>
      <c r="B94" s="1106" t="s">
        <v>167</v>
      </c>
      <c r="C94" s="1106"/>
      <c r="D94" s="1106"/>
      <c r="E94" s="1107"/>
      <c r="F94" s="1108" t="s">
        <v>126</v>
      </c>
      <c r="G94" s="1109"/>
      <c r="H94" s="1108" t="s">
        <v>127</v>
      </c>
      <c r="I94" s="1109"/>
      <c r="J94" s="1108" t="s">
        <v>128</v>
      </c>
      <c r="K94" s="1109"/>
      <c r="L94" s="1108" t="s">
        <v>129</v>
      </c>
      <c r="M94" s="1109"/>
      <c r="N94" s="1108" t="s">
        <v>130</v>
      </c>
      <c r="O94" s="1109"/>
      <c r="P94" s="1108" t="s">
        <v>131</v>
      </c>
      <c r="Q94" s="1109"/>
      <c r="R94" s="1108" t="s">
        <v>132</v>
      </c>
      <c r="S94" s="1109"/>
    </row>
    <row r="95" spans="1:19" ht="33.75" customHeight="1" x14ac:dyDescent="0.2">
      <c r="A95" s="310" t="s">
        <v>15</v>
      </c>
      <c r="B95" s="311" t="s">
        <v>570</v>
      </c>
      <c r="C95" s="296"/>
      <c r="D95" s="296"/>
      <c r="E95" s="283"/>
      <c r="F95" s="323"/>
      <c r="G95" s="323"/>
      <c r="H95" s="323"/>
      <c r="I95" s="323"/>
      <c r="J95" s="323"/>
      <c r="K95" s="323"/>
      <c r="L95" s="323"/>
      <c r="M95" s="323"/>
      <c r="N95" s="323"/>
      <c r="O95" s="323"/>
      <c r="P95" s="323"/>
      <c r="Q95" s="323"/>
      <c r="R95" s="323"/>
      <c r="S95" s="323"/>
    </row>
    <row r="96" spans="1:19" ht="12.6" customHeight="1" x14ac:dyDescent="0.2">
      <c r="A96" s="234" t="s">
        <v>153</v>
      </c>
      <c r="B96" s="296"/>
      <c r="C96" s="296"/>
      <c r="D96" s="296"/>
      <c r="E96" s="283"/>
      <c r="F96" s="323"/>
      <c r="G96" s="323"/>
      <c r="H96" s="323"/>
      <c r="I96" s="323"/>
      <c r="J96" s="323"/>
      <c r="K96" s="323"/>
      <c r="L96" s="323"/>
      <c r="M96" s="323"/>
      <c r="N96" s="323"/>
      <c r="O96" s="323"/>
      <c r="P96" s="323"/>
      <c r="Q96" s="323"/>
      <c r="R96" s="323"/>
      <c r="S96" s="323"/>
    </row>
    <row r="97" spans="1:19" ht="12.6" customHeight="1" x14ac:dyDescent="0.2">
      <c r="A97" s="234"/>
      <c r="B97" s="234" t="s">
        <v>154</v>
      </c>
      <c r="C97" s="234"/>
      <c r="D97" s="234"/>
      <c r="E97" s="234"/>
      <c r="F97" s="1104">
        <v>0</v>
      </c>
      <c r="G97" s="1104"/>
      <c r="H97" s="1100">
        <v>0</v>
      </c>
      <c r="I97" s="1101"/>
      <c r="J97" s="1100">
        <v>0</v>
      </c>
      <c r="K97" s="1101"/>
      <c r="L97" s="1100">
        <v>0</v>
      </c>
      <c r="M97" s="1101"/>
      <c r="N97" s="1100">
        <v>0</v>
      </c>
      <c r="O97" s="1101"/>
      <c r="P97" s="1100">
        <v>0</v>
      </c>
      <c r="Q97" s="1101"/>
      <c r="R97" s="1098">
        <f>SUM(F97:Q97)</f>
        <v>0</v>
      </c>
      <c r="S97" s="1099"/>
    </row>
    <row r="98" spans="1:19" ht="12.6" customHeight="1" x14ac:dyDescent="0.2">
      <c r="A98" s="234"/>
      <c r="B98" s="234" t="s">
        <v>155</v>
      </c>
      <c r="C98" s="234"/>
      <c r="D98" s="234"/>
      <c r="E98" s="234"/>
      <c r="F98" s="1102"/>
      <c r="G98" s="1103"/>
      <c r="H98" s="1105">
        <v>0</v>
      </c>
      <c r="I98" s="1105"/>
      <c r="J98" s="1100">
        <v>0</v>
      </c>
      <c r="K98" s="1101"/>
      <c r="L98" s="1100">
        <v>0</v>
      </c>
      <c r="M98" s="1101"/>
      <c r="N98" s="1100">
        <v>0</v>
      </c>
      <c r="O98" s="1101"/>
      <c r="P98" s="1100">
        <v>0</v>
      </c>
      <c r="Q98" s="1101"/>
      <c r="R98" s="1098">
        <f>SUM(H98:Q98)</f>
        <v>0</v>
      </c>
      <c r="S98" s="1099"/>
    </row>
    <row r="99" spans="1:19" ht="12.6" customHeight="1" x14ac:dyDescent="0.2">
      <c r="A99" s="234" t="s">
        <v>156</v>
      </c>
      <c r="B99" s="234"/>
      <c r="C99" s="234"/>
      <c r="D99" s="234"/>
      <c r="E99" s="234"/>
      <c r="F99" s="322"/>
      <c r="G99" s="322"/>
      <c r="H99" s="320"/>
      <c r="I99" s="320"/>
      <c r="J99" s="320"/>
      <c r="K99" s="322"/>
      <c r="L99" s="320"/>
      <c r="M99" s="322"/>
      <c r="N99" s="322"/>
      <c r="O99" s="322"/>
      <c r="P99" s="322"/>
      <c r="Q99" s="322"/>
      <c r="R99" s="322"/>
      <c r="S99" s="322"/>
    </row>
    <row r="100" spans="1:19" ht="12.6" customHeight="1" x14ac:dyDescent="0.2">
      <c r="A100" s="234"/>
      <c r="B100" s="234" t="s">
        <v>14</v>
      </c>
      <c r="C100" s="234" t="s">
        <v>154</v>
      </c>
      <c r="D100" s="234"/>
      <c r="E100" s="234"/>
      <c r="F100" s="320"/>
      <c r="G100" s="320"/>
      <c r="H100" s="320"/>
      <c r="I100" s="320"/>
      <c r="J100" s="320"/>
      <c r="K100" s="320"/>
      <c r="L100" s="320"/>
      <c r="M100" s="320"/>
      <c r="N100" s="320"/>
      <c r="O100" s="320"/>
      <c r="P100" s="320"/>
      <c r="Q100" s="320"/>
      <c r="R100" s="320"/>
      <c r="S100" s="320"/>
    </row>
    <row r="101" spans="1:19" ht="12.6" customHeight="1" x14ac:dyDescent="0.2">
      <c r="A101" s="234"/>
      <c r="B101" s="234"/>
      <c r="C101" s="234" t="s">
        <v>157</v>
      </c>
      <c r="D101" s="234"/>
      <c r="E101" s="234"/>
      <c r="F101" s="320"/>
      <c r="G101" s="320"/>
      <c r="H101" s="320"/>
      <c r="I101" s="320"/>
      <c r="J101" s="320"/>
      <c r="K101" s="320"/>
      <c r="L101" s="320"/>
      <c r="M101" s="320"/>
      <c r="N101" s="320"/>
      <c r="O101" s="320"/>
      <c r="P101" s="320"/>
      <c r="Q101" s="320"/>
      <c r="R101" s="320"/>
      <c r="S101" s="320"/>
    </row>
    <row r="102" spans="1:19" ht="12.6" customHeight="1" x14ac:dyDescent="0.2">
      <c r="A102" s="234"/>
      <c r="B102" s="234"/>
      <c r="C102" s="234"/>
      <c r="D102" s="234" t="s">
        <v>158</v>
      </c>
      <c r="E102" s="234"/>
      <c r="F102" s="1100">
        <v>0</v>
      </c>
      <c r="G102" s="1101"/>
      <c r="H102" s="1100">
        <v>0</v>
      </c>
      <c r="I102" s="1101"/>
      <c r="J102" s="1100">
        <v>0</v>
      </c>
      <c r="K102" s="1101"/>
      <c r="L102" s="1100">
        <v>0</v>
      </c>
      <c r="M102" s="1101"/>
      <c r="N102" s="1100">
        <v>0</v>
      </c>
      <c r="O102" s="1101"/>
      <c r="P102" s="1100">
        <v>0</v>
      </c>
      <c r="Q102" s="1101"/>
      <c r="R102" s="1098">
        <f>SUM(F102:Q102)</f>
        <v>0</v>
      </c>
      <c r="S102" s="1099"/>
    </row>
    <row r="103" spans="1:19" ht="12.6" customHeight="1" x14ac:dyDescent="0.2">
      <c r="A103" s="234"/>
      <c r="B103" s="234"/>
      <c r="C103" s="234"/>
      <c r="D103" s="234" t="s">
        <v>159</v>
      </c>
      <c r="E103" s="234"/>
      <c r="F103" s="1100">
        <v>0</v>
      </c>
      <c r="G103" s="1101"/>
      <c r="H103" s="1100">
        <v>0</v>
      </c>
      <c r="I103" s="1101"/>
      <c r="J103" s="1100">
        <v>0</v>
      </c>
      <c r="K103" s="1101"/>
      <c r="L103" s="1100">
        <v>0</v>
      </c>
      <c r="M103" s="1101"/>
      <c r="N103" s="1100">
        <v>0</v>
      </c>
      <c r="O103" s="1101"/>
      <c r="P103" s="1100">
        <v>0</v>
      </c>
      <c r="Q103" s="1101"/>
      <c r="R103" s="1098">
        <f>SUM(F103:Q103)</f>
        <v>0</v>
      </c>
      <c r="S103" s="1099"/>
    </row>
    <row r="104" spans="1:19" ht="12.6" customHeight="1" x14ac:dyDescent="0.2">
      <c r="A104" s="234"/>
      <c r="B104" s="234" t="s">
        <v>15</v>
      </c>
      <c r="C104" s="234" t="s">
        <v>155</v>
      </c>
      <c r="D104" s="234"/>
      <c r="E104" s="234"/>
      <c r="F104" s="320"/>
      <c r="G104" s="320"/>
      <c r="H104" s="320"/>
      <c r="I104" s="320"/>
      <c r="J104" s="320"/>
      <c r="K104" s="320"/>
      <c r="L104" s="320"/>
      <c r="M104" s="320"/>
      <c r="N104" s="320"/>
      <c r="O104" s="320"/>
      <c r="P104" s="320"/>
      <c r="Q104" s="320"/>
      <c r="R104" s="320"/>
      <c r="S104" s="320"/>
    </row>
    <row r="105" spans="1:19" ht="12.6" customHeight="1" x14ac:dyDescent="0.2">
      <c r="A105" s="234"/>
      <c r="B105" s="234"/>
      <c r="C105" s="234" t="s">
        <v>160</v>
      </c>
      <c r="D105" s="234"/>
      <c r="E105" s="234"/>
      <c r="F105" s="320"/>
      <c r="G105" s="320"/>
      <c r="H105" s="320"/>
      <c r="I105" s="320"/>
      <c r="J105" s="320"/>
      <c r="K105" s="320"/>
      <c r="L105" s="320"/>
      <c r="M105" s="320"/>
      <c r="N105" s="320"/>
      <c r="O105" s="320"/>
      <c r="P105" s="320"/>
      <c r="Q105" s="320"/>
      <c r="R105" s="320"/>
      <c r="S105" s="320"/>
    </row>
    <row r="106" spans="1:19" ht="12.6" customHeight="1" x14ac:dyDescent="0.2">
      <c r="A106" s="234"/>
      <c r="B106" s="234"/>
      <c r="C106" s="234"/>
      <c r="D106" s="234" t="s">
        <v>158</v>
      </c>
      <c r="E106" s="234"/>
      <c r="F106" s="1102"/>
      <c r="G106" s="1103"/>
      <c r="H106" s="1100">
        <v>0</v>
      </c>
      <c r="I106" s="1101"/>
      <c r="J106" s="1100">
        <v>0</v>
      </c>
      <c r="K106" s="1101"/>
      <c r="L106" s="1100">
        <v>0</v>
      </c>
      <c r="M106" s="1101"/>
      <c r="N106" s="1100">
        <v>0</v>
      </c>
      <c r="O106" s="1101"/>
      <c r="P106" s="1100">
        <v>0</v>
      </c>
      <c r="Q106" s="1101"/>
      <c r="R106" s="1098">
        <f>SUM(H106:Q106)</f>
        <v>0</v>
      </c>
      <c r="S106" s="1099"/>
    </row>
    <row r="107" spans="1:19" ht="12.6" customHeight="1" x14ac:dyDescent="0.2">
      <c r="A107" s="234"/>
      <c r="B107" s="234"/>
      <c r="C107" s="234"/>
      <c r="D107" s="234" t="s">
        <v>159</v>
      </c>
      <c r="E107" s="234"/>
      <c r="F107" s="1102"/>
      <c r="G107" s="1103"/>
      <c r="H107" s="1100">
        <v>0</v>
      </c>
      <c r="I107" s="1101"/>
      <c r="J107" s="1100">
        <v>0</v>
      </c>
      <c r="K107" s="1101"/>
      <c r="L107" s="1100">
        <v>0</v>
      </c>
      <c r="M107" s="1101"/>
      <c r="N107" s="1100">
        <v>0</v>
      </c>
      <c r="O107" s="1101"/>
      <c r="P107" s="1100">
        <v>0</v>
      </c>
      <c r="Q107" s="1101"/>
      <c r="R107" s="1098">
        <f>SUM(H107:Q107)</f>
        <v>0</v>
      </c>
      <c r="S107" s="1099"/>
    </row>
    <row r="108" spans="1:19" ht="12.6" customHeight="1" x14ac:dyDescent="0.2">
      <c r="A108" s="234"/>
      <c r="B108" s="234" t="s">
        <v>16</v>
      </c>
      <c r="C108" s="234" t="s">
        <v>161</v>
      </c>
      <c r="D108" s="234"/>
      <c r="E108" s="234"/>
      <c r="F108" s="320"/>
      <c r="G108" s="320"/>
      <c r="H108" s="320"/>
      <c r="I108" s="320"/>
      <c r="J108" s="320"/>
      <c r="K108" s="320"/>
      <c r="L108" s="320"/>
      <c r="M108" s="320"/>
      <c r="N108" s="320"/>
      <c r="O108" s="320"/>
      <c r="P108" s="320"/>
      <c r="Q108" s="320"/>
      <c r="R108" s="320"/>
      <c r="S108" s="320"/>
    </row>
    <row r="109" spans="1:19" ht="12.6" customHeight="1" x14ac:dyDescent="0.2">
      <c r="A109" s="234"/>
      <c r="B109" s="234"/>
      <c r="C109" s="234" t="s">
        <v>162</v>
      </c>
      <c r="D109" s="234"/>
      <c r="E109" s="234"/>
      <c r="F109" s="320"/>
      <c r="G109" s="320"/>
      <c r="H109" s="320"/>
      <c r="I109" s="320"/>
      <c r="J109" s="320"/>
      <c r="K109" s="320"/>
      <c r="L109" s="320"/>
      <c r="M109" s="320"/>
      <c r="N109" s="320"/>
      <c r="O109" s="320"/>
      <c r="P109" s="320"/>
      <c r="Q109" s="320"/>
      <c r="R109" s="320"/>
      <c r="S109" s="320"/>
    </row>
    <row r="110" spans="1:19" ht="12.6" customHeight="1" x14ac:dyDescent="0.2">
      <c r="A110" s="234"/>
      <c r="B110" s="234"/>
      <c r="C110" s="234"/>
      <c r="D110" s="234" t="s">
        <v>158</v>
      </c>
      <c r="E110" s="234"/>
      <c r="F110" s="1100">
        <v>0</v>
      </c>
      <c r="G110" s="1101"/>
      <c r="H110" s="1100">
        <v>0</v>
      </c>
      <c r="I110" s="1101"/>
      <c r="J110" s="1100">
        <v>0</v>
      </c>
      <c r="K110" s="1101"/>
      <c r="L110" s="1100">
        <v>0</v>
      </c>
      <c r="M110" s="1101"/>
      <c r="N110" s="1100">
        <v>0</v>
      </c>
      <c r="O110" s="1101"/>
      <c r="P110" s="1100">
        <v>0</v>
      </c>
      <c r="Q110" s="1101"/>
      <c r="R110" s="1098">
        <f>SUM(F110:Q110)</f>
        <v>0</v>
      </c>
      <c r="S110" s="1099"/>
    </row>
    <row r="111" spans="1:19" ht="12.6" customHeight="1" x14ac:dyDescent="0.2">
      <c r="A111" s="234"/>
      <c r="B111" s="234"/>
      <c r="C111" s="234"/>
      <c r="D111" s="234" t="s">
        <v>159</v>
      </c>
      <c r="E111" s="234"/>
      <c r="F111" s="1100">
        <v>0</v>
      </c>
      <c r="G111" s="1101"/>
      <c r="H111" s="1100">
        <v>0</v>
      </c>
      <c r="I111" s="1101"/>
      <c r="J111" s="1100">
        <v>0</v>
      </c>
      <c r="K111" s="1101"/>
      <c r="L111" s="1100">
        <v>0</v>
      </c>
      <c r="M111" s="1101"/>
      <c r="N111" s="1100">
        <v>0</v>
      </c>
      <c r="O111" s="1101"/>
      <c r="P111" s="1100">
        <v>0</v>
      </c>
      <c r="Q111" s="1101"/>
      <c r="R111" s="1098">
        <f>SUM(F111:Q111)</f>
        <v>0</v>
      </c>
      <c r="S111" s="1099"/>
    </row>
    <row r="112" spans="1:19" ht="12.6" customHeight="1" x14ac:dyDescent="0.2">
      <c r="A112" s="234"/>
      <c r="B112" s="234"/>
      <c r="C112" s="234"/>
      <c r="D112" s="234" t="s">
        <v>163</v>
      </c>
      <c r="E112" s="234"/>
      <c r="F112" s="1100">
        <v>0</v>
      </c>
      <c r="G112" s="1101"/>
      <c r="H112" s="1100">
        <v>0</v>
      </c>
      <c r="I112" s="1101"/>
      <c r="J112" s="1100">
        <v>0</v>
      </c>
      <c r="K112" s="1101"/>
      <c r="L112" s="1100">
        <v>0</v>
      </c>
      <c r="M112" s="1101"/>
      <c r="N112" s="1100">
        <v>0</v>
      </c>
      <c r="O112" s="1101"/>
      <c r="P112" s="1100">
        <v>0</v>
      </c>
      <c r="Q112" s="1101"/>
      <c r="R112" s="1098">
        <f>SUM(F112:Q112)</f>
        <v>0</v>
      </c>
      <c r="S112" s="1099"/>
    </row>
    <row r="113" spans="1:21" ht="12.6" customHeight="1" x14ac:dyDescent="0.2">
      <c r="A113" s="234"/>
      <c r="B113" s="234" t="s">
        <v>17</v>
      </c>
      <c r="C113" s="234" t="s">
        <v>164</v>
      </c>
      <c r="D113" s="234"/>
      <c r="E113" s="234"/>
      <c r="F113" s="320"/>
      <c r="G113" s="320"/>
      <c r="H113" s="320"/>
      <c r="I113" s="320"/>
      <c r="J113" s="320"/>
      <c r="K113" s="320"/>
      <c r="L113" s="320"/>
      <c r="M113" s="320"/>
      <c r="N113" s="320"/>
      <c r="O113" s="320"/>
      <c r="P113" s="320"/>
      <c r="Q113" s="320"/>
      <c r="R113" s="320"/>
      <c r="S113" s="320"/>
    </row>
    <row r="114" spans="1:21" ht="12.6" customHeight="1" x14ac:dyDescent="0.2">
      <c r="A114" s="234"/>
      <c r="B114" s="234"/>
      <c r="C114" s="234"/>
      <c r="D114" s="234" t="s">
        <v>158</v>
      </c>
      <c r="E114" s="234"/>
      <c r="F114" s="1100">
        <v>0</v>
      </c>
      <c r="G114" s="1101"/>
      <c r="H114" s="1100">
        <v>0</v>
      </c>
      <c r="I114" s="1101"/>
      <c r="J114" s="1100">
        <v>0</v>
      </c>
      <c r="K114" s="1101"/>
      <c r="L114" s="1100">
        <v>0</v>
      </c>
      <c r="M114" s="1101"/>
      <c r="N114" s="1100">
        <v>0</v>
      </c>
      <c r="O114" s="1101"/>
      <c r="P114" s="1100">
        <v>0</v>
      </c>
      <c r="Q114" s="1101"/>
      <c r="R114" s="1098">
        <f>SUM(F114:Q114)</f>
        <v>0</v>
      </c>
      <c r="S114" s="1099"/>
    </row>
    <row r="115" spans="1:21" ht="12.6" customHeight="1" x14ac:dyDescent="0.2">
      <c r="A115" s="234" t="s">
        <v>165</v>
      </c>
      <c r="B115" s="234"/>
      <c r="C115" s="234"/>
      <c r="D115" s="234"/>
      <c r="E115" s="234"/>
      <c r="F115" s="320"/>
      <c r="G115" s="320"/>
      <c r="H115" s="320"/>
      <c r="I115" s="320"/>
      <c r="J115" s="320"/>
      <c r="K115" s="320"/>
      <c r="L115" s="320"/>
      <c r="M115" s="320"/>
      <c r="N115" s="320"/>
      <c r="O115" s="320"/>
      <c r="P115" s="320"/>
      <c r="Q115" s="320"/>
      <c r="R115" s="320"/>
      <c r="S115" s="320"/>
    </row>
    <row r="116" spans="1:21" ht="12.6" customHeight="1" x14ac:dyDescent="0.2">
      <c r="A116" s="234"/>
      <c r="B116" s="234" t="s">
        <v>166</v>
      </c>
      <c r="C116" s="234"/>
      <c r="D116" s="234"/>
      <c r="E116" s="234"/>
      <c r="F116" s="1100">
        <v>0</v>
      </c>
      <c r="G116" s="1101"/>
      <c r="H116" s="1100">
        <v>0</v>
      </c>
      <c r="I116" s="1101"/>
      <c r="J116" s="1100">
        <v>0</v>
      </c>
      <c r="K116" s="1101"/>
      <c r="L116" s="1100">
        <v>0</v>
      </c>
      <c r="M116" s="1101"/>
      <c r="N116" s="1100">
        <v>0</v>
      </c>
      <c r="O116" s="1101"/>
      <c r="P116" s="1100">
        <v>0</v>
      </c>
      <c r="Q116" s="1101"/>
      <c r="R116" s="1098">
        <f>SUM(F116:Q116)</f>
        <v>0</v>
      </c>
      <c r="S116" s="1099"/>
    </row>
    <row r="117" spans="1:21" ht="12.6" customHeight="1" x14ac:dyDescent="0.2">
      <c r="A117" s="234"/>
      <c r="B117" s="234" t="s">
        <v>161</v>
      </c>
      <c r="C117" s="234"/>
      <c r="D117" s="234"/>
      <c r="E117" s="234"/>
      <c r="F117" s="1100">
        <v>0</v>
      </c>
      <c r="G117" s="1101"/>
      <c r="H117" s="1100">
        <v>0</v>
      </c>
      <c r="I117" s="1101"/>
      <c r="J117" s="1100">
        <v>0</v>
      </c>
      <c r="K117" s="1101"/>
      <c r="L117" s="1100">
        <v>0</v>
      </c>
      <c r="M117" s="1101"/>
      <c r="N117" s="1100">
        <v>0</v>
      </c>
      <c r="O117" s="1101"/>
      <c r="P117" s="1100">
        <v>0</v>
      </c>
      <c r="Q117" s="1101"/>
      <c r="R117" s="1098">
        <f>SUM(F117:Q117)</f>
        <v>0</v>
      </c>
      <c r="S117" s="1099"/>
    </row>
    <row r="118" spans="1:21" ht="12.6" customHeight="1" x14ac:dyDescent="0.2">
      <c r="A118" s="234" t="s">
        <v>591</v>
      </c>
      <c r="B118" s="234"/>
      <c r="C118" s="234"/>
      <c r="D118" s="234"/>
      <c r="E118" s="234"/>
      <c r="F118" s="320"/>
      <c r="G118" s="320"/>
      <c r="H118" s="320"/>
      <c r="I118" s="320"/>
      <c r="J118" s="320"/>
      <c r="K118" s="320"/>
      <c r="L118" s="320"/>
      <c r="M118" s="320"/>
      <c r="N118" s="320"/>
      <c r="O118" s="320"/>
      <c r="P118" s="320"/>
      <c r="Q118" s="320"/>
      <c r="R118" s="320"/>
      <c r="S118" s="320"/>
    </row>
    <row r="119" spans="1:21" ht="12.6" customHeight="1" x14ac:dyDescent="0.2">
      <c r="A119" s="234"/>
      <c r="B119" s="234" t="s">
        <v>166</v>
      </c>
      <c r="C119" s="234"/>
      <c r="D119" s="234"/>
      <c r="E119" s="234"/>
      <c r="F119" s="1100">
        <v>0</v>
      </c>
      <c r="G119" s="1101"/>
      <c r="H119" s="1100">
        <v>0</v>
      </c>
      <c r="I119" s="1101"/>
      <c r="J119" s="1100">
        <v>0</v>
      </c>
      <c r="K119" s="1101"/>
      <c r="L119" s="1100">
        <v>0</v>
      </c>
      <c r="M119" s="1101"/>
      <c r="N119" s="1100">
        <v>0</v>
      </c>
      <c r="O119" s="1101"/>
      <c r="P119" s="1100">
        <v>0</v>
      </c>
      <c r="Q119" s="1101"/>
      <c r="R119" s="1098">
        <f>SUM(F119:Q119)</f>
        <v>0</v>
      </c>
      <c r="S119" s="1099"/>
    </row>
    <row r="120" spans="1:21" ht="12.6" customHeight="1" x14ac:dyDescent="0.2">
      <c r="A120" s="234"/>
      <c r="B120" s="234" t="s">
        <v>161</v>
      </c>
      <c r="C120" s="234"/>
      <c r="D120" s="234"/>
      <c r="E120" s="234"/>
      <c r="F120" s="1100">
        <v>0</v>
      </c>
      <c r="G120" s="1101"/>
      <c r="H120" s="1100">
        <v>0</v>
      </c>
      <c r="I120" s="1101"/>
      <c r="J120" s="1100">
        <v>0</v>
      </c>
      <c r="K120" s="1101"/>
      <c r="L120" s="1100">
        <v>0</v>
      </c>
      <c r="M120" s="1101"/>
      <c r="N120" s="1100">
        <v>0</v>
      </c>
      <c r="O120" s="1101"/>
      <c r="P120" s="1100">
        <v>0</v>
      </c>
      <c r="Q120" s="1101"/>
      <c r="R120" s="1098">
        <f>SUM(F120:Q120)</f>
        <v>0</v>
      </c>
      <c r="S120" s="1099"/>
    </row>
    <row r="121" spans="1:21" ht="12.6" customHeight="1" x14ac:dyDescent="0.2">
      <c r="A121" s="234" t="s">
        <v>592</v>
      </c>
      <c r="B121" s="203"/>
      <c r="C121" s="203"/>
      <c r="D121" s="203"/>
      <c r="E121" s="203"/>
      <c r="F121" s="322"/>
      <c r="G121" s="322"/>
      <c r="H121" s="322"/>
      <c r="I121" s="322"/>
      <c r="J121" s="322"/>
      <c r="K121" s="322"/>
      <c r="L121" s="322"/>
      <c r="M121" s="322"/>
      <c r="N121" s="322"/>
      <c r="O121" s="322"/>
      <c r="P121" s="322"/>
      <c r="Q121" s="322"/>
      <c r="R121" s="322"/>
      <c r="S121" s="322"/>
    </row>
    <row r="122" spans="1:21" ht="12.6" customHeight="1" x14ac:dyDescent="0.2">
      <c r="A122" s="203"/>
      <c r="B122" s="234" t="s">
        <v>166</v>
      </c>
      <c r="C122" s="203"/>
      <c r="D122" s="203"/>
      <c r="E122" s="203"/>
      <c r="F122" s="1100">
        <v>0</v>
      </c>
      <c r="G122" s="1101"/>
      <c r="H122" s="1100">
        <v>0</v>
      </c>
      <c r="I122" s="1101"/>
      <c r="J122" s="1100">
        <v>0</v>
      </c>
      <c r="K122" s="1101"/>
      <c r="L122" s="1100">
        <v>0</v>
      </c>
      <c r="M122" s="1101"/>
      <c r="N122" s="1100">
        <v>0</v>
      </c>
      <c r="O122" s="1101"/>
      <c r="P122" s="1100">
        <v>0</v>
      </c>
      <c r="Q122" s="1101"/>
      <c r="R122" s="1098">
        <f>SUM(F122:Q122)</f>
        <v>0</v>
      </c>
      <c r="S122" s="1099"/>
    </row>
    <row r="123" spans="1:21" ht="12.6" customHeight="1" x14ac:dyDescent="0.2">
      <c r="A123" s="203"/>
      <c r="B123" s="234" t="s">
        <v>161</v>
      </c>
      <c r="C123" s="203"/>
      <c r="D123" s="203"/>
      <c r="E123" s="203"/>
      <c r="F123" s="1100">
        <v>0</v>
      </c>
      <c r="G123" s="1101"/>
      <c r="H123" s="1100">
        <v>0</v>
      </c>
      <c r="I123" s="1101"/>
      <c r="J123" s="1100">
        <v>0</v>
      </c>
      <c r="K123" s="1101"/>
      <c r="L123" s="1100">
        <v>0</v>
      </c>
      <c r="M123" s="1101"/>
      <c r="N123" s="1100">
        <v>0</v>
      </c>
      <c r="O123" s="1101"/>
      <c r="P123" s="1100">
        <v>0</v>
      </c>
      <c r="Q123" s="1101"/>
      <c r="R123" s="1098">
        <f>SUM(F123:Q123)</f>
        <v>0</v>
      </c>
      <c r="S123" s="1099"/>
    </row>
    <row r="124" spans="1:21" ht="12.6" customHeight="1" x14ac:dyDescent="0.2">
      <c r="A124" s="203"/>
      <c r="B124" s="203"/>
      <c r="C124" s="203"/>
      <c r="D124" s="203"/>
      <c r="F124" s="315"/>
      <c r="G124" s="315"/>
      <c r="H124" s="315"/>
      <c r="I124" s="315"/>
      <c r="J124" s="315"/>
      <c r="K124" s="315"/>
      <c r="L124" s="315"/>
      <c r="M124" s="315"/>
      <c r="N124" s="315"/>
      <c r="O124" s="315"/>
      <c r="P124" s="315"/>
      <c r="Q124" s="315"/>
      <c r="R124" s="315"/>
      <c r="S124" s="315"/>
    </row>
    <row r="125" spans="1:21" ht="6" customHeight="1" x14ac:dyDescent="0.2">
      <c r="F125" s="315"/>
      <c r="G125" s="315"/>
      <c r="H125" s="315"/>
      <c r="I125" s="315"/>
      <c r="J125" s="315"/>
      <c r="K125" s="315"/>
      <c r="L125" s="315"/>
      <c r="M125" s="315"/>
      <c r="N125" s="315"/>
      <c r="O125" s="315"/>
      <c r="P125" s="315"/>
      <c r="Q125" s="315"/>
      <c r="R125" s="315"/>
      <c r="S125" s="315"/>
    </row>
    <row r="126" spans="1:21" ht="12.6" customHeight="1" x14ac:dyDescent="0.2">
      <c r="B126" s="175"/>
      <c r="C126" s="175"/>
      <c r="D126" s="175"/>
      <c r="E126" s="175"/>
      <c r="F126" s="324"/>
      <c r="G126" s="324"/>
      <c r="H126" s="324"/>
      <c r="I126" s="324"/>
      <c r="J126" s="324"/>
      <c r="K126" s="324"/>
      <c r="L126" s="324"/>
      <c r="M126" s="324"/>
      <c r="N126" s="324"/>
      <c r="O126" s="324"/>
      <c r="P126" s="324"/>
      <c r="Q126" s="324"/>
      <c r="R126" s="325"/>
      <c r="S126" s="325"/>
      <c r="T126" s="226"/>
      <c r="U126" s="226"/>
    </row>
    <row r="127" spans="1:21" ht="6" customHeight="1" x14ac:dyDescent="0.2">
      <c r="B127" s="175"/>
      <c r="C127" s="175"/>
      <c r="D127" s="175"/>
      <c r="E127" s="175"/>
      <c r="F127" s="324"/>
      <c r="G127" s="324"/>
      <c r="H127" s="324"/>
      <c r="I127" s="324"/>
      <c r="J127" s="324"/>
      <c r="K127" s="324"/>
      <c r="L127" s="324"/>
      <c r="M127" s="324"/>
      <c r="N127" s="324"/>
      <c r="O127" s="324"/>
      <c r="P127" s="324"/>
      <c r="Q127" s="324"/>
      <c r="R127" s="325"/>
      <c r="S127" s="325"/>
      <c r="T127" s="226"/>
      <c r="U127" s="226"/>
    </row>
  </sheetData>
  <sheetProtection password="EB26" sheet="1" objects="1" scenarios="1"/>
  <mergeCells count="467">
    <mergeCell ref="P4:Q4"/>
    <mergeCell ref="R4:S4"/>
    <mergeCell ref="H5:I5"/>
    <mergeCell ref="J5:K5"/>
    <mergeCell ref="L5:M5"/>
    <mergeCell ref="N5:O5"/>
    <mergeCell ref="P5:Q5"/>
    <mergeCell ref="R5:S5"/>
    <mergeCell ref="B3:E3"/>
    <mergeCell ref="F4:G4"/>
    <mergeCell ref="H4:I4"/>
    <mergeCell ref="J4:K4"/>
    <mergeCell ref="L4:M4"/>
    <mergeCell ref="N4:O4"/>
    <mergeCell ref="R8:S8"/>
    <mergeCell ref="H9:I9"/>
    <mergeCell ref="J9:K9"/>
    <mergeCell ref="L9:M9"/>
    <mergeCell ref="N9:O9"/>
    <mergeCell ref="P9:Q9"/>
    <mergeCell ref="R9:S9"/>
    <mergeCell ref="B8:B12"/>
    <mergeCell ref="H8:I8"/>
    <mergeCell ref="J8:K8"/>
    <mergeCell ref="L8:M8"/>
    <mergeCell ref="N8:O8"/>
    <mergeCell ref="P8:Q8"/>
    <mergeCell ref="H10:I10"/>
    <mergeCell ref="J10:K10"/>
    <mergeCell ref="L10:M10"/>
    <mergeCell ref="N10:O10"/>
    <mergeCell ref="H12:I12"/>
    <mergeCell ref="J12:K12"/>
    <mergeCell ref="L12:M12"/>
    <mergeCell ref="N12:O12"/>
    <mergeCell ref="P12:Q12"/>
    <mergeCell ref="R12:S12"/>
    <mergeCell ref="P10:Q10"/>
    <mergeCell ref="R10:S10"/>
    <mergeCell ref="H11:I11"/>
    <mergeCell ref="J11:K11"/>
    <mergeCell ref="L11:M11"/>
    <mergeCell ref="N11:O11"/>
    <mergeCell ref="P11:Q11"/>
    <mergeCell ref="R11:S11"/>
    <mergeCell ref="P13:Q13"/>
    <mergeCell ref="R13:S13"/>
    <mergeCell ref="H14:I14"/>
    <mergeCell ref="J14:K14"/>
    <mergeCell ref="L14:M14"/>
    <mergeCell ref="N14:O14"/>
    <mergeCell ref="P14:Q14"/>
    <mergeCell ref="R14:S14"/>
    <mergeCell ref="B13:B17"/>
    <mergeCell ref="H13:I13"/>
    <mergeCell ref="J13:K13"/>
    <mergeCell ref="L13:M13"/>
    <mergeCell ref="N13:O13"/>
    <mergeCell ref="H15:I15"/>
    <mergeCell ref="J15:K15"/>
    <mergeCell ref="L15:M15"/>
    <mergeCell ref="N15:O15"/>
    <mergeCell ref="H17:I17"/>
    <mergeCell ref="J17:K17"/>
    <mergeCell ref="L17:M17"/>
    <mergeCell ref="N17:O17"/>
    <mergeCell ref="P17:Q17"/>
    <mergeCell ref="R17:S17"/>
    <mergeCell ref="P15:Q15"/>
    <mergeCell ref="R15:S15"/>
    <mergeCell ref="H16:I16"/>
    <mergeCell ref="H18:I18"/>
    <mergeCell ref="J18:K18"/>
    <mergeCell ref="L18:M18"/>
    <mergeCell ref="N18:O18"/>
    <mergeCell ref="P18:Q18"/>
    <mergeCell ref="R18:S18"/>
    <mergeCell ref="J16:K16"/>
    <mergeCell ref="L16:M16"/>
    <mergeCell ref="N16:O16"/>
    <mergeCell ref="P16:Q16"/>
    <mergeCell ref="R16:S16"/>
    <mergeCell ref="R20:S20"/>
    <mergeCell ref="H21:I21"/>
    <mergeCell ref="J21:K21"/>
    <mergeCell ref="L21:M21"/>
    <mergeCell ref="N21:O21"/>
    <mergeCell ref="P21:Q21"/>
    <mergeCell ref="R21:S21"/>
    <mergeCell ref="B20:B24"/>
    <mergeCell ref="H20:I20"/>
    <mergeCell ref="J20:K20"/>
    <mergeCell ref="L20:M20"/>
    <mergeCell ref="N20:O20"/>
    <mergeCell ref="P20:Q20"/>
    <mergeCell ref="H22:I22"/>
    <mergeCell ref="J22:K22"/>
    <mergeCell ref="L22:M22"/>
    <mergeCell ref="N22:O22"/>
    <mergeCell ref="H24:I24"/>
    <mergeCell ref="J24:K24"/>
    <mergeCell ref="L24:M24"/>
    <mergeCell ref="N24:O24"/>
    <mergeCell ref="P24:Q24"/>
    <mergeCell ref="R24:S24"/>
    <mergeCell ref="P22:Q22"/>
    <mergeCell ref="R22:S22"/>
    <mergeCell ref="H23:I23"/>
    <mergeCell ref="J23:K23"/>
    <mergeCell ref="L23:M23"/>
    <mergeCell ref="N23:O23"/>
    <mergeCell ref="P23:Q23"/>
    <mergeCell ref="R23:S23"/>
    <mergeCell ref="P25:Q25"/>
    <mergeCell ref="R25:S25"/>
    <mergeCell ref="H26:I26"/>
    <mergeCell ref="J26:K26"/>
    <mergeCell ref="L26:M26"/>
    <mergeCell ref="N26:O26"/>
    <mergeCell ref="P26:Q26"/>
    <mergeCell ref="R26:S26"/>
    <mergeCell ref="B25:B29"/>
    <mergeCell ref="H25:I25"/>
    <mergeCell ref="J25:K25"/>
    <mergeCell ref="L25:M25"/>
    <mergeCell ref="N25:O25"/>
    <mergeCell ref="H27:I27"/>
    <mergeCell ref="J27:K27"/>
    <mergeCell ref="L27:M27"/>
    <mergeCell ref="N27:O27"/>
    <mergeCell ref="H29:I29"/>
    <mergeCell ref="J29:K29"/>
    <mergeCell ref="L29:M29"/>
    <mergeCell ref="N29:O29"/>
    <mergeCell ref="P29:Q29"/>
    <mergeCell ref="R29:S29"/>
    <mergeCell ref="P27:Q27"/>
    <mergeCell ref="R27:S27"/>
    <mergeCell ref="H28:I28"/>
    <mergeCell ref="H30:I30"/>
    <mergeCell ref="J30:K30"/>
    <mergeCell ref="L30:M30"/>
    <mergeCell ref="N30:O30"/>
    <mergeCell ref="P30:Q30"/>
    <mergeCell ref="R30:S30"/>
    <mergeCell ref="J28:K28"/>
    <mergeCell ref="L28:M28"/>
    <mergeCell ref="N28:O28"/>
    <mergeCell ref="P28:Q28"/>
    <mergeCell ref="R28:S28"/>
    <mergeCell ref="R32:S32"/>
    <mergeCell ref="H33:I33"/>
    <mergeCell ref="J33:K33"/>
    <mergeCell ref="L33:M33"/>
    <mergeCell ref="N33:O33"/>
    <mergeCell ref="P33:Q33"/>
    <mergeCell ref="R33:S33"/>
    <mergeCell ref="B32:B36"/>
    <mergeCell ref="H32:I32"/>
    <mergeCell ref="J32:K32"/>
    <mergeCell ref="L32:M32"/>
    <mergeCell ref="N32:O32"/>
    <mergeCell ref="P32:Q32"/>
    <mergeCell ref="H34:I34"/>
    <mergeCell ref="J34:K34"/>
    <mergeCell ref="L34:M34"/>
    <mergeCell ref="N34:O34"/>
    <mergeCell ref="H36:I36"/>
    <mergeCell ref="J36:K36"/>
    <mergeCell ref="L36:M36"/>
    <mergeCell ref="N36:O36"/>
    <mergeCell ref="P36:Q36"/>
    <mergeCell ref="R36:S36"/>
    <mergeCell ref="P34:Q34"/>
    <mergeCell ref="R34:S34"/>
    <mergeCell ref="H35:I35"/>
    <mergeCell ref="J35:K35"/>
    <mergeCell ref="L35:M35"/>
    <mergeCell ref="N35:O35"/>
    <mergeCell ref="P35:Q35"/>
    <mergeCell ref="R35:S35"/>
    <mergeCell ref="P37:Q37"/>
    <mergeCell ref="R37:S37"/>
    <mergeCell ref="H38:I38"/>
    <mergeCell ref="J38:K38"/>
    <mergeCell ref="L38:M38"/>
    <mergeCell ref="N38:O38"/>
    <mergeCell ref="P38:Q38"/>
    <mergeCell ref="R38:S38"/>
    <mergeCell ref="B37:B41"/>
    <mergeCell ref="H37:I37"/>
    <mergeCell ref="J37:K37"/>
    <mergeCell ref="L37:M37"/>
    <mergeCell ref="N37:O37"/>
    <mergeCell ref="H39:I39"/>
    <mergeCell ref="J39:K39"/>
    <mergeCell ref="L39:M39"/>
    <mergeCell ref="N39:O39"/>
    <mergeCell ref="H41:I41"/>
    <mergeCell ref="J41:K41"/>
    <mergeCell ref="L41:M41"/>
    <mergeCell ref="N41:O41"/>
    <mergeCell ref="P41:Q41"/>
    <mergeCell ref="R41:S41"/>
    <mergeCell ref="P39:Q39"/>
    <mergeCell ref="R39:S39"/>
    <mergeCell ref="H40:I40"/>
    <mergeCell ref="H42:I42"/>
    <mergeCell ref="J42:K42"/>
    <mergeCell ref="L42:M42"/>
    <mergeCell ref="N42:O42"/>
    <mergeCell ref="P42:Q42"/>
    <mergeCell ref="R42:S42"/>
    <mergeCell ref="J40:K40"/>
    <mergeCell ref="L40:M40"/>
    <mergeCell ref="N40:O40"/>
    <mergeCell ref="P40:Q40"/>
    <mergeCell ref="R40:S40"/>
    <mergeCell ref="R44:S44"/>
    <mergeCell ref="B47:B51"/>
    <mergeCell ref="B52:B56"/>
    <mergeCell ref="B63:E63"/>
    <mergeCell ref="F63:G63"/>
    <mergeCell ref="H63:I63"/>
    <mergeCell ref="J63:K63"/>
    <mergeCell ref="L63:M63"/>
    <mergeCell ref="F44:G44"/>
    <mergeCell ref="H44:I44"/>
    <mergeCell ref="J44:K44"/>
    <mergeCell ref="L44:M44"/>
    <mergeCell ref="N44:O44"/>
    <mergeCell ref="P44:Q44"/>
    <mergeCell ref="N63:O63"/>
    <mergeCell ref="P63:Q63"/>
    <mergeCell ref="R63:S63"/>
    <mergeCell ref="F66:G66"/>
    <mergeCell ref="H66:I66"/>
    <mergeCell ref="J66:K66"/>
    <mergeCell ref="L66:M66"/>
    <mergeCell ref="N66:O66"/>
    <mergeCell ref="P66:Q66"/>
    <mergeCell ref="R66:S66"/>
    <mergeCell ref="R67:S67"/>
    <mergeCell ref="F71:G71"/>
    <mergeCell ref="H71:I71"/>
    <mergeCell ref="J71:K71"/>
    <mergeCell ref="L71:M71"/>
    <mergeCell ref="N71:O71"/>
    <mergeCell ref="P71:Q71"/>
    <mergeCell ref="R71:S71"/>
    <mergeCell ref="F67:G67"/>
    <mergeCell ref="H67:I67"/>
    <mergeCell ref="J67:K67"/>
    <mergeCell ref="L67:M67"/>
    <mergeCell ref="N67:O67"/>
    <mergeCell ref="P67:Q67"/>
    <mergeCell ref="R72:S72"/>
    <mergeCell ref="F75:G75"/>
    <mergeCell ref="H75:I75"/>
    <mergeCell ref="J75:K75"/>
    <mergeCell ref="L75:M75"/>
    <mergeCell ref="N75:O75"/>
    <mergeCell ref="P75:Q75"/>
    <mergeCell ref="R75:S75"/>
    <mergeCell ref="F72:G72"/>
    <mergeCell ref="H72:I72"/>
    <mergeCell ref="J72:K72"/>
    <mergeCell ref="L72:M72"/>
    <mergeCell ref="N72:O72"/>
    <mergeCell ref="P72:Q72"/>
    <mergeCell ref="R76:S76"/>
    <mergeCell ref="F79:G79"/>
    <mergeCell ref="H79:I79"/>
    <mergeCell ref="J79:K79"/>
    <mergeCell ref="L79:M79"/>
    <mergeCell ref="N79:O79"/>
    <mergeCell ref="P79:Q79"/>
    <mergeCell ref="R79:S79"/>
    <mergeCell ref="F76:G76"/>
    <mergeCell ref="H76:I76"/>
    <mergeCell ref="J76:K76"/>
    <mergeCell ref="L76:M76"/>
    <mergeCell ref="N76:O76"/>
    <mergeCell ref="P76:Q76"/>
    <mergeCell ref="R80:S80"/>
    <mergeCell ref="F81:G81"/>
    <mergeCell ref="H81:I81"/>
    <mergeCell ref="J81:K81"/>
    <mergeCell ref="L81:M81"/>
    <mergeCell ref="N81:O81"/>
    <mergeCell ref="P81:Q81"/>
    <mergeCell ref="R81:S81"/>
    <mergeCell ref="F80:G80"/>
    <mergeCell ref="H80:I80"/>
    <mergeCell ref="J80:K80"/>
    <mergeCell ref="L80:M80"/>
    <mergeCell ref="N80:O80"/>
    <mergeCell ref="P80:Q80"/>
    <mergeCell ref="R83:S83"/>
    <mergeCell ref="F85:G85"/>
    <mergeCell ref="H85:I85"/>
    <mergeCell ref="J85:K85"/>
    <mergeCell ref="L85:M85"/>
    <mergeCell ref="N85:O85"/>
    <mergeCell ref="P85:Q85"/>
    <mergeCell ref="R85:S85"/>
    <mergeCell ref="F83:G83"/>
    <mergeCell ref="H83:I83"/>
    <mergeCell ref="J83:K83"/>
    <mergeCell ref="L83:M83"/>
    <mergeCell ref="N83:O83"/>
    <mergeCell ref="P83:Q83"/>
    <mergeCell ref="R86:S86"/>
    <mergeCell ref="F88:G88"/>
    <mergeCell ref="H88:I88"/>
    <mergeCell ref="J88:K88"/>
    <mergeCell ref="L88:M88"/>
    <mergeCell ref="N88:O88"/>
    <mergeCell ref="P88:Q88"/>
    <mergeCell ref="R88:S88"/>
    <mergeCell ref="F86:G86"/>
    <mergeCell ref="H86:I86"/>
    <mergeCell ref="J86:K86"/>
    <mergeCell ref="L86:M86"/>
    <mergeCell ref="N86:O86"/>
    <mergeCell ref="P86:Q86"/>
    <mergeCell ref="R89:S89"/>
    <mergeCell ref="F91:G91"/>
    <mergeCell ref="H91:I91"/>
    <mergeCell ref="J91:K91"/>
    <mergeCell ref="L91:M91"/>
    <mergeCell ref="N91:O91"/>
    <mergeCell ref="P91:Q91"/>
    <mergeCell ref="R91:S91"/>
    <mergeCell ref="F89:G89"/>
    <mergeCell ref="H89:I89"/>
    <mergeCell ref="J89:K89"/>
    <mergeCell ref="L89:M89"/>
    <mergeCell ref="N89:O89"/>
    <mergeCell ref="P89:Q89"/>
    <mergeCell ref="R92:S92"/>
    <mergeCell ref="B94:E94"/>
    <mergeCell ref="F94:G94"/>
    <mergeCell ref="H94:I94"/>
    <mergeCell ref="J94:K94"/>
    <mergeCell ref="L94:M94"/>
    <mergeCell ref="N94:O94"/>
    <mergeCell ref="F92:G92"/>
    <mergeCell ref="H92:I92"/>
    <mergeCell ref="J92:K92"/>
    <mergeCell ref="L92:M92"/>
    <mergeCell ref="N92:O92"/>
    <mergeCell ref="P92:Q92"/>
    <mergeCell ref="P94:Q94"/>
    <mergeCell ref="R94:S94"/>
    <mergeCell ref="F97:G97"/>
    <mergeCell ref="H97:I97"/>
    <mergeCell ref="J97:K97"/>
    <mergeCell ref="L97:M97"/>
    <mergeCell ref="N97:O97"/>
    <mergeCell ref="P97:Q97"/>
    <mergeCell ref="R97:S97"/>
    <mergeCell ref="R98:S98"/>
    <mergeCell ref="F102:G102"/>
    <mergeCell ref="H102:I102"/>
    <mergeCell ref="J102:K102"/>
    <mergeCell ref="L102:M102"/>
    <mergeCell ref="N102:O102"/>
    <mergeCell ref="P102:Q102"/>
    <mergeCell ref="R102:S102"/>
    <mergeCell ref="F98:G98"/>
    <mergeCell ref="H98:I98"/>
    <mergeCell ref="J98:K98"/>
    <mergeCell ref="L98:M98"/>
    <mergeCell ref="N98:O98"/>
    <mergeCell ref="P98:Q98"/>
    <mergeCell ref="R103:S103"/>
    <mergeCell ref="F106:G106"/>
    <mergeCell ref="H106:I106"/>
    <mergeCell ref="J106:K106"/>
    <mergeCell ref="L106:M106"/>
    <mergeCell ref="N106:O106"/>
    <mergeCell ref="P106:Q106"/>
    <mergeCell ref="R106:S106"/>
    <mergeCell ref="F103:G103"/>
    <mergeCell ref="H103:I103"/>
    <mergeCell ref="J103:K103"/>
    <mergeCell ref="L103:M103"/>
    <mergeCell ref="N103:O103"/>
    <mergeCell ref="P103:Q103"/>
    <mergeCell ref="R107:S107"/>
    <mergeCell ref="F110:G110"/>
    <mergeCell ref="H110:I110"/>
    <mergeCell ref="J110:K110"/>
    <mergeCell ref="L110:M110"/>
    <mergeCell ref="N110:O110"/>
    <mergeCell ref="P110:Q110"/>
    <mergeCell ref="R110:S110"/>
    <mergeCell ref="F107:G107"/>
    <mergeCell ref="H107:I107"/>
    <mergeCell ref="J107:K107"/>
    <mergeCell ref="L107:M107"/>
    <mergeCell ref="N107:O107"/>
    <mergeCell ref="P107:Q107"/>
    <mergeCell ref="R111:S111"/>
    <mergeCell ref="F112:G112"/>
    <mergeCell ref="H112:I112"/>
    <mergeCell ref="J112:K112"/>
    <mergeCell ref="L112:M112"/>
    <mergeCell ref="N112:O112"/>
    <mergeCell ref="P112:Q112"/>
    <mergeCell ref="R112:S112"/>
    <mergeCell ref="F111:G111"/>
    <mergeCell ref="H111:I111"/>
    <mergeCell ref="J111:K111"/>
    <mergeCell ref="L111:M111"/>
    <mergeCell ref="N111:O111"/>
    <mergeCell ref="P111:Q111"/>
    <mergeCell ref="R114:S114"/>
    <mergeCell ref="F116:G116"/>
    <mergeCell ref="H116:I116"/>
    <mergeCell ref="J116:K116"/>
    <mergeCell ref="L116:M116"/>
    <mergeCell ref="N116:O116"/>
    <mergeCell ref="P116:Q116"/>
    <mergeCell ref="R116:S116"/>
    <mergeCell ref="F114:G114"/>
    <mergeCell ref="H114:I114"/>
    <mergeCell ref="J114:K114"/>
    <mergeCell ref="L114:M114"/>
    <mergeCell ref="N114:O114"/>
    <mergeCell ref="P114:Q114"/>
    <mergeCell ref="R117:S117"/>
    <mergeCell ref="F119:G119"/>
    <mergeCell ref="H119:I119"/>
    <mergeCell ref="J119:K119"/>
    <mergeCell ref="L119:M119"/>
    <mergeCell ref="N119:O119"/>
    <mergeCell ref="P119:Q119"/>
    <mergeCell ref="R119:S119"/>
    <mergeCell ref="F117:G117"/>
    <mergeCell ref="H117:I117"/>
    <mergeCell ref="J117:K117"/>
    <mergeCell ref="L117:M117"/>
    <mergeCell ref="N117:O117"/>
    <mergeCell ref="P117:Q117"/>
    <mergeCell ref="R123:S123"/>
    <mergeCell ref="F123:G123"/>
    <mergeCell ref="H123:I123"/>
    <mergeCell ref="J123:K123"/>
    <mergeCell ref="L123:M123"/>
    <mergeCell ref="N123:O123"/>
    <mergeCell ref="P123:Q123"/>
    <mergeCell ref="R120:S120"/>
    <mergeCell ref="F122:G122"/>
    <mergeCell ref="H122:I122"/>
    <mergeCell ref="J122:K122"/>
    <mergeCell ref="L122:M122"/>
    <mergeCell ref="N122:O122"/>
    <mergeCell ref="P122:Q122"/>
    <mergeCell ref="R122:S122"/>
    <mergeCell ref="F120:G120"/>
    <mergeCell ref="H120:I120"/>
    <mergeCell ref="J120:K120"/>
    <mergeCell ref="L120:M120"/>
    <mergeCell ref="N120:O120"/>
    <mergeCell ref="P120:Q120"/>
  </mergeCells>
  <conditionalFormatting sqref="F9:Q9 H8:Q8 H10:Q11 G10 F11 H13:Q16 F21 F23 G21:G22 H20:Q23 G34 F35 H25:Q28 H37:Q40 F33:G33">
    <cfRule type="containsBlanks" dxfId="137" priority="7">
      <formula>LEN(TRIM(F8))=0</formula>
    </cfRule>
  </conditionalFormatting>
  <conditionalFormatting sqref="H32:Q34">
    <cfRule type="containsBlanks" dxfId="136" priority="6">
      <formula>LEN(TRIM(H32))=0</formula>
    </cfRule>
  </conditionalFormatting>
  <conditionalFormatting sqref="G48:G50 I47:I50 I52:I55 K47:K50 K52:K55 M47:M50 M52:M55 O47:O50 O52:O55 Q47:Q50 Q52:Q55 S47:S50 S52:S55">
    <cfRule type="containsBlanks" dxfId="135" priority="5">
      <formula>LEN(TRIM(G47))=0</formula>
    </cfRule>
  </conditionalFormatting>
  <conditionalFormatting sqref="F66:Q66 H67:Q67 F71:Q72 H75:Q76 F79:Q81 F83:Q83 F85:Q86 F88:Q89 F91:Q92">
    <cfRule type="containsBlanks" dxfId="134" priority="4">
      <formula>LEN(TRIM(F66))=0</formula>
    </cfRule>
  </conditionalFormatting>
  <conditionalFormatting sqref="F97:I97 H98:I98 F102:Q103 H106:Q107 F110:Q112 F114:Q114 F116:Q117 F119:Q120 F122:Q123">
    <cfRule type="containsBlanks" dxfId="133" priority="3">
      <formula>LEN(TRIM(F97))=0</formula>
    </cfRule>
  </conditionalFormatting>
  <conditionalFormatting sqref="J97:Q98">
    <cfRule type="containsBlanks" dxfId="132" priority="2">
      <formula>LEN(TRIM(J97))=0</formula>
    </cfRule>
  </conditionalFormatting>
  <conditionalFormatting sqref="H35:Q35">
    <cfRule type="containsBlanks" dxfId="131" priority="1">
      <formula>LEN(TRIM(H35))=0</formula>
    </cfRule>
  </conditionalFormatting>
  <hyperlinks>
    <hyperlink ref="B3" location="Schedule_Listing" display="Return to Shedule Listing"/>
    <hyperlink ref="B3:E3" location="'Schedule Listing'!C43" display="Return to Schedule Listing"/>
  </hyperlinks>
  <printOptions horizontalCentered="1"/>
  <pageMargins left="0.7" right="0.7" top="0.75" bottom="0.75" header="0.3" footer="0.3"/>
  <pageSetup paperSize="5"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32"/>
  <sheetViews>
    <sheetView showGridLines="0" workbookViewId="0">
      <selection activeCell="D2" sqref="D2"/>
    </sheetView>
  </sheetViews>
  <sheetFormatPr defaultColWidth="8.875" defaultRowHeight="15" x14ac:dyDescent="0.25"/>
  <cols>
    <col min="1" max="2" width="2.375" style="484" customWidth="1"/>
    <col min="3" max="3" width="51.375" style="484" customWidth="1"/>
    <col min="4" max="4" width="10" style="484" customWidth="1"/>
    <col min="5" max="5" width="0.625" style="578" customWidth="1"/>
    <col min="6" max="7" width="15.125" style="484" customWidth="1"/>
    <col min="8" max="8" width="2.375" style="637" customWidth="1"/>
    <col min="9" max="10" width="15.125" style="484" customWidth="1"/>
    <col min="11" max="11" width="2.375" style="485" customWidth="1"/>
    <col min="12" max="12" width="15.125" style="484" customWidth="1"/>
    <col min="13" max="13" width="2.875" style="484" customWidth="1"/>
    <col min="14" max="256" width="10" style="484" customWidth="1"/>
    <col min="257" max="258" width="2.375" style="484" customWidth="1"/>
    <col min="259" max="259" width="32.5" style="484" customWidth="1"/>
    <col min="260" max="260" width="7.875" style="484" customWidth="1"/>
    <col min="261" max="261" width="2.375" style="484" customWidth="1"/>
    <col min="262" max="262" width="8.125" style="484" customWidth="1"/>
    <col min="263" max="263" width="10.125" style="484" customWidth="1"/>
    <col min="264" max="264" width="2.375" style="484" customWidth="1"/>
    <col min="265" max="265" width="8.125" style="484" customWidth="1"/>
    <col min="266" max="266" width="10.125" style="484" customWidth="1"/>
    <col min="267" max="267" width="2.375" style="484" customWidth="1"/>
    <col min="268" max="268" width="10.125" style="484" customWidth="1"/>
    <col min="269" max="269" width="2.875" style="484" customWidth="1"/>
    <col min="270" max="512" width="10" style="484" customWidth="1"/>
    <col min="513" max="514" width="2.375" style="484" customWidth="1"/>
    <col min="515" max="515" width="32.5" style="484" customWidth="1"/>
    <col min="516" max="516" width="7.875" style="484" customWidth="1"/>
    <col min="517" max="517" width="2.375" style="484" customWidth="1"/>
    <col min="518" max="518" width="8.125" style="484" customWidth="1"/>
    <col min="519" max="519" width="10.125" style="484" customWidth="1"/>
    <col min="520" max="520" width="2.375" style="484" customWidth="1"/>
    <col min="521" max="521" width="8.125" style="484" customWidth="1"/>
    <col min="522" max="522" width="10.125" style="484" customWidth="1"/>
    <col min="523" max="523" width="2.375" style="484" customWidth="1"/>
    <col min="524" max="524" width="10.125" style="484" customWidth="1"/>
    <col min="525" max="525" width="2.875" style="484" customWidth="1"/>
    <col min="526" max="768" width="10" style="484" customWidth="1"/>
    <col min="769" max="770" width="2.375" style="484" customWidth="1"/>
    <col min="771" max="771" width="32.5" style="484" customWidth="1"/>
    <col min="772" max="772" width="7.875" style="484" customWidth="1"/>
    <col min="773" max="773" width="2.375" style="484" customWidth="1"/>
    <col min="774" max="774" width="8.125" style="484" customWidth="1"/>
    <col min="775" max="775" width="10.125" style="484" customWidth="1"/>
    <col min="776" max="776" width="2.375" style="484" customWidth="1"/>
    <col min="777" max="777" width="8.125" style="484" customWidth="1"/>
    <col min="778" max="778" width="10.125" style="484" customWidth="1"/>
    <col min="779" max="779" width="2.375" style="484" customWidth="1"/>
    <col min="780" max="780" width="10.125" style="484" customWidth="1"/>
    <col min="781" max="781" width="2.875" style="484" customWidth="1"/>
    <col min="782" max="1024" width="10" style="484" customWidth="1"/>
    <col min="1025" max="1026" width="2.375" style="484" customWidth="1"/>
    <col min="1027" max="1027" width="32.5" style="484" customWidth="1"/>
    <col min="1028" max="1028" width="7.875" style="484" customWidth="1"/>
    <col min="1029" max="1029" width="2.375" style="484" customWidth="1"/>
    <col min="1030" max="1030" width="8.125" style="484" customWidth="1"/>
    <col min="1031" max="1031" width="10.125" style="484" customWidth="1"/>
    <col min="1032" max="1032" width="2.375" style="484" customWidth="1"/>
    <col min="1033" max="1033" width="8.125" style="484" customWidth="1"/>
    <col min="1034" max="1034" width="10.125" style="484" customWidth="1"/>
    <col min="1035" max="1035" width="2.375" style="484" customWidth="1"/>
    <col min="1036" max="1036" width="10.125" style="484" customWidth="1"/>
    <col min="1037" max="1037" width="2.875" style="484" customWidth="1"/>
    <col min="1038" max="1280" width="10" style="484" customWidth="1"/>
    <col min="1281" max="1282" width="2.375" style="484" customWidth="1"/>
    <col min="1283" max="1283" width="32.5" style="484" customWidth="1"/>
    <col min="1284" max="1284" width="7.875" style="484" customWidth="1"/>
    <col min="1285" max="1285" width="2.375" style="484" customWidth="1"/>
    <col min="1286" max="1286" width="8.125" style="484" customWidth="1"/>
    <col min="1287" max="1287" width="10.125" style="484" customWidth="1"/>
    <col min="1288" max="1288" width="2.375" style="484" customWidth="1"/>
    <col min="1289" max="1289" width="8.125" style="484" customWidth="1"/>
    <col min="1290" max="1290" width="10.125" style="484" customWidth="1"/>
    <col min="1291" max="1291" width="2.375" style="484" customWidth="1"/>
    <col min="1292" max="1292" width="10.125" style="484" customWidth="1"/>
    <col min="1293" max="1293" width="2.875" style="484" customWidth="1"/>
    <col min="1294" max="1536" width="10" style="484" customWidth="1"/>
    <col min="1537" max="1538" width="2.375" style="484" customWidth="1"/>
    <col min="1539" max="1539" width="32.5" style="484" customWidth="1"/>
    <col min="1540" max="1540" width="7.875" style="484" customWidth="1"/>
    <col min="1541" max="1541" width="2.375" style="484" customWidth="1"/>
    <col min="1542" max="1542" width="8.125" style="484" customWidth="1"/>
    <col min="1543" max="1543" width="10.125" style="484" customWidth="1"/>
    <col min="1544" max="1544" width="2.375" style="484" customWidth="1"/>
    <col min="1545" max="1545" width="8.125" style="484" customWidth="1"/>
    <col min="1546" max="1546" width="10.125" style="484" customWidth="1"/>
    <col min="1547" max="1547" width="2.375" style="484" customWidth="1"/>
    <col min="1548" max="1548" width="10.125" style="484" customWidth="1"/>
    <col min="1549" max="1549" width="2.875" style="484" customWidth="1"/>
    <col min="1550" max="1792" width="10" style="484" customWidth="1"/>
    <col min="1793" max="1794" width="2.375" style="484" customWidth="1"/>
    <col min="1795" max="1795" width="32.5" style="484" customWidth="1"/>
    <col min="1796" max="1796" width="7.875" style="484" customWidth="1"/>
    <col min="1797" max="1797" width="2.375" style="484" customWidth="1"/>
    <col min="1798" max="1798" width="8.125" style="484" customWidth="1"/>
    <col min="1799" max="1799" width="10.125" style="484" customWidth="1"/>
    <col min="1800" max="1800" width="2.375" style="484" customWidth="1"/>
    <col min="1801" max="1801" width="8.125" style="484" customWidth="1"/>
    <col min="1802" max="1802" width="10.125" style="484" customWidth="1"/>
    <col min="1803" max="1803" width="2.375" style="484" customWidth="1"/>
    <col min="1804" max="1804" width="10.125" style="484" customWidth="1"/>
    <col min="1805" max="1805" width="2.875" style="484" customWidth="1"/>
    <col min="1806" max="2048" width="10" style="484" customWidth="1"/>
    <col min="2049" max="2050" width="2.375" style="484" customWidth="1"/>
    <col min="2051" max="2051" width="32.5" style="484" customWidth="1"/>
    <col min="2052" max="2052" width="7.875" style="484" customWidth="1"/>
    <col min="2053" max="2053" width="2.375" style="484" customWidth="1"/>
    <col min="2054" max="2054" width="8.125" style="484" customWidth="1"/>
    <col min="2055" max="2055" width="10.125" style="484" customWidth="1"/>
    <col min="2056" max="2056" width="2.375" style="484" customWidth="1"/>
    <col min="2057" max="2057" width="8.125" style="484" customWidth="1"/>
    <col min="2058" max="2058" width="10.125" style="484" customWidth="1"/>
    <col min="2059" max="2059" width="2.375" style="484" customWidth="1"/>
    <col min="2060" max="2060" width="10.125" style="484" customWidth="1"/>
    <col min="2061" max="2061" width="2.875" style="484" customWidth="1"/>
    <col min="2062" max="2304" width="10" style="484" customWidth="1"/>
    <col min="2305" max="2306" width="2.375" style="484" customWidth="1"/>
    <col min="2307" max="2307" width="32.5" style="484" customWidth="1"/>
    <col min="2308" max="2308" width="7.875" style="484" customWidth="1"/>
    <col min="2309" max="2309" width="2.375" style="484" customWidth="1"/>
    <col min="2310" max="2310" width="8.125" style="484" customWidth="1"/>
    <col min="2311" max="2311" width="10.125" style="484" customWidth="1"/>
    <col min="2312" max="2312" width="2.375" style="484" customWidth="1"/>
    <col min="2313" max="2313" width="8.125" style="484" customWidth="1"/>
    <col min="2314" max="2314" width="10.125" style="484" customWidth="1"/>
    <col min="2315" max="2315" width="2.375" style="484" customWidth="1"/>
    <col min="2316" max="2316" width="10.125" style="484" customWidth="1"/>
    <col min="2317" max="2317" width="2.875" style="484" customWidth="1"/>
    <col min="2318" max="2560" width="10" style="484" customWidth="1"/>
    <col min="2561" max="2562" width="2.375" style="484" customWidth="1"/>
    <col min="2563" max="2563" width="32.5" style="484" customWidth="1"/>
    <col min="2564" max="2564" width="7.875" style="484" customWidth="1"/>
    <col min="2565" max="2565" width="2.375" style="484" customWidth="1"/>
    <col min="2566" max="2566" width="8.125" style="484" customWidth="1"/>
    <col min="2567" max="2567" width="10.125" style="484" customWidth="1"/>
    <col min="2568" max="2568" width="2.375" style="484" customWidth="1"/>
    <col min="2569" max="2569" width="8.125" style="484" customWidth="1"/>
    <col min="2570" max="2570" width="10.125" style="484" customWidth="1"/>
    <col min="2571" max="2571" width="2.375" style="484" customWidth="1"/>
    <col min="2572" max="2572" width="10.125" style="484" customWidth="1"/>
    <col min="2573" max="2573" width="2.875" style="484" customWidth="1"/>
    <col min="2574" max="2816" width="10" style="484" customWidth="1"/>
    <col min="2817" max="2818" width="2.375" style="484" customWidth="1"/>
    <col min="2819" max="2819" width="32.5" style="484" customWidth="1"/>
    <col min="2820" max="2820" width="7.875" style="484" customWidth="1"/>
    <col min="2821" max="2821" width="2.375" style="484" customWidth="1"/>
    <col min="2822" max="2822" width="8.125" style="484" customWidth="1"/>
    <col min="2823" max="2823" width="10.125" style="484" customWidth="1"/>
    <col min="2824" max="2824" width="2.375" style="484" customWidth="1"/>
    <col min="2825" max="2825" width="8.125" style="484" customWidth="1"/>
    <col min="2826" max="2826" width="10.125" style="484" customWidth="1"/>
    <col min="2827" max="2827" width="2.375" style="484" customWidth="1"/>
    <col min="2828" max="2828" width="10.125" style="484" customWidth="1"/>
    <col min="2829" max="2829" width="2.875" style="484" customWidth="1"/>
    <col min="2830" max="3072" width="10" style="484" customWidth="1"/>
    <col min="3073" max="3074" width="2.375" style="484" customWidth="1"/>
    <col min="3075" max="3075" width="32.5" style="484" customWidth="1"/>
    <col min="3076" max="3076" width="7.875" style="484" customWidth="1"/>
    <col min="3077" max="3077" width="2.375" style="484" customWidth="1"/>
    <col min="3078" max="3078" width="8.125" style="484" customWidth="1"/>
    <col min="3079" max="3079" width="10.125" style="484" customWidth="1"/>
    <col min="3080" max="3080" width="2.375" style="484" customWidth="1"/>
    <col min="3081" max="3081" width="8.125" style="484" customWidth="1"/>
    <col min="3082" max="3082" width="10.125" style="484" customWidth="1"/>
    <col min="3083" max="3083" width="2.375" style="484" customWidth="1"/>
    <col min="3084" max="3084" width="10.125" style="484" customWidth="1"/>
    <col min="3085" max="3085" width="2.875" style="484" customWidth="1"/>
    <col min="3086" max="3328" width="10" style="484" customWidth="1"/>
    <col min="3329" max="3330" width="2.375" style="484" customWidth="1"/>
    <col min="3331" max="3331" width="32.5" style="484" customWidth="1"/>
    <col min="3332" max="3332" width="7.875" style="484" customWidth="1"/>
    <col min="3333" max="3333" width="2.375" style="484" customWidth="1"/>
    <col min="3334" max="3334" width="8.125" style="484" customWidth="1"/>
    <col min="3335" max="3335" width="10.125" style="484" customWidth="1"/>
    <col min="3336" max="3336" width="2.375" style="484" customWidth="1"/>
    <col min="3337" max="3337" width="8.125" style="484" customWidth="1"/>
    <col min="3338" max="3338" width="10.125" style="484" customWidth="1"/>
    <col min="3339" max="3339" width="2.375" style="484" customWidth="1"/>
    <col min="3340" max="3340" width="10.125" style="484" customWidth="1"/>
    <col min="3341" max="3341" width="2.875" style="484" customWidth="1"/>
    <col min="3342" max="3584" width="10" style="484" customWidth="1"/>
    <col min="3585" max="3586" width="2.375" style="484" customWidth="1"/>
    <col min="3587" max="3587" width="32.5" style="484" customWidth="1"/>
    <col min="3588" max="3588" width="7.875" style="484" customWidth="1"/>
    <col min="3589" max="3589" width="2.375" style="484" customWidth="1"/>
    <col min="3590" max="3590" width="8.125" style="484" customWidth="1"/>
    <col min="3591" max="3591" width="10.125" style="484" customWidth="1"/>
    <col min="3592" max="3592" width="2.375" style="484" customWidth="1"/>
    <col min="3593" max="3593" width="8.125" style="484" customWidth="1"/>
    <col min="3594" max="3594" width="10.125" style="484" customWidth="1"/>
    <col min="3595" max="3595" width="2.375" style="484" customWidth="1"/>
    <col min="3596" max="3596" width="10.125" style="484" customWidth="1"/>
    <col min="3597" max="3597" width="2.875" style="484" customWidth="1"/>
    <col min="3598" max="3840" width="10" style="484" customWidth="1"/>
    <col min="3841" max="3842" width="2.375" style="484" customWidth="1"/>
    <col min="3843" max="3843" width="32.5" style="484" customWidth="1"/>
    <col min="3844" max="3844" width="7.875" style="484" customWidth="1"/>
    <col min="3845" max="3845" width="2.375" style="484" customWidth="1"/>
    <col min="3846" max="3846" width="8.125" style="484" customWidth="1"/>
    <col min="3847" max="3847" width="10.125" style="484" customWidth="1"/>
    <col min="3848" max="3848" width="2.375" style="484" customWidth="1"/>
    <col min="3849" max="3849" width="8.125" style="484" customWidth="1"/>
    <col min="3850" max="3850" width="10.125" style="484" customWidth="1"/>
    <col min="3851" max="3851" width="2.375" style="484" customWidth="1"/>
    <col min="3852" max="3852" width="10.125" style="484" customWidth="1"/>
    <col min="3853" max="3853" width="2.875" style="484" customWidth="1"/>
    <col min="3854" max="4096" width="10" style="484" customWidth="1"/>
    <col min="4097" max="4098" width="2.375" style="484" customWidth="1"/>
    <col min="4099" max="4099" width="32.5" style="484" customWidth="1"/>
    <col min="4100" max="4100" width="7.875" style="484" customWidth="1"/>
    <col min="4101" max="4101" width="2.375" style="484" customWidth="1"/>
    <col min="4102" max="4102" width="8.125" style="484" customWidth="1"/>
    <col min="4103" max="4103" width="10.125" style="484" customWidth="1"/>
    <col min="4104" max="4104" width="2.375" style="484" customWidth="1"/>
    <col min="4105" max="4105" width="8.125" style="484" customWidth="1"/>
    <col min="4106" max="4106" width="10.125" style="484" customWidth="1"/>
    <col min="4107" max="4107" width="2.375" style="484" customWidth="1"/>
    <col min="4108" max="4108" width="10.125" style="484" customWidth="1"/>
    <col min="4109" max="4109" width="2.875" style="484" customWidth="1"/>
    <col min="4110" max="4352" width="10" style="484" customWidth="1"/>
    <col min="4353" max="4354" width="2.375" style="484" customWidth="1"/>
    <col min="4355" max="4355" width="32.5" style="484" customWidth="1"/>
    <col min="4356" max="4356" width="7.875" style="484" customWidth="1"/>
    <col min="4357" max="4357" width="2.375" style="484" customWidth="1"/>
    <col min="4358" max="4358" width="8.125" style="484" customWidth="1"/>
    <col min="4359" max="4359" width="10.125" style="484" customWidth="1"/>
    <col min="4360" max="4360" width="2.375" style="484" customWidth="1"/>
    <col min="4361" max="4361" width="8.125" style="484" customWidth="1"/>
    <col min="4362" max="4362" width="10.125" style="484" customWidth="1"/>
    <col min="4363" max="4363" width="2.375" style="484" customWidth="1"/>
    <col min="4364" max="4364" width="10.125" style="484" customWidth="1"/>
    <col min="4365" max="4365" width="2.875" style="484" customWidth="1"/>
    <col min="4366" max="4608" width="10" style="484" customWidth="1"/>
    <col min="4609" max="4610" width="2.375" style="484" customWidth="1"/>
    <col min="4611" max="4611" width="32.5" style="484" customWidth="1"/>
    <col min="4612" max="4612" width="7.875" style="484" customWidth="1"/>
    <col min="4613" max="4613" width="2.375" style="484" customWidth="1"/>
    <col min="4614" max="4614" width="8.125" style="484" customWidth="1"/>
    <col min="4615" max="4615" width="10.125" style="484" customWidth="1"/>
    <col min="4616" max="4616" width="2.375" style="484" customWidth="1"/>
    <col min="4617" max="4617" width="8.125" style="484" customWidth="1"/>
    <col min="4618" max="4618" width="10.125" style="484" customWidth="1"/>
    <col min="4619" max="4619" width="2.375" style="484" customWidth="1"/>
    <col min="4620" max="4620" width="10.125" style="484" customWidth="1"/>
    <col min="4621" max="4621" width="2.875" style="484" customWidth="1"/>
    <col min="4622" max="4864" width="10" style="484" customWidth="1"/>
    <col min="4865" max="4866" width="2.375" style="484" customWidth="1"/>
    <col min="4867" max="4867" width="32.5" style="484" customWidth="1"/>
    <col min="4868" max="4868" width="7.875" style="484" customWidth="1"/>
    <col min="4869" max="4869" width="2.375" style="484" customWidth="1"/>
    <col min="4870" max="4870" width="8.125" style="484" customWidth="1"/>
    <col min="4871" max="4871" width="10.125" style="484" customWidth="1"/>
    <col min="4872" max="4872" width="2.375" style="484" customWidth="1"/>
    <col min="4873" max="4873" width="8.125" style="484" customWidth="1"/>
    <col min="4874" max="4874" width="10.125" style="484" customWidth="1"/>
    <col min="4875" max="4875" width="2.375" style="484" customWidth="1"/>
    <col min="4876" max="4876" width="10.125" style="484" customWidth="1"/>
    <col min="4877" max="4877" width="2.875" style="484" customWidth="1"/>
    <col min="4878" max="5120" width="10" style="484" customWidth="1"/>
    <col min="5121" max="5122" width="2.375" style="484" customWidth="1"/>
    <col min="5123" max="5123" width="32.5" style="484" customWidth="1"/>
    <col min="5124" max="5124" width="7.875" style="484" customWidth="1"/>
    <col min="5125" max="5125" width="2.375" style="484" customWidth="1"/>
    <col min="5126" max="5126" width="8.125" style="484" customWidth="1"/>
    <col min="5127" max="5127" width="10.125" style="484" customWidth="1"/>
    <col min="5128" max="5128" width="2.375" style="484" customWidth="1"/>
    <col min="5129" max="5129" width="8.125" style="484" customWidth="1"/>
    <col min="5130" max="5130" width="10.125" style="484" customWidth="1"/>
    <col min="5131" max="5131" width="2.375" style="484" customWidth="1"/>
    <col min="5132" max="5132" width="10.125" style="484" customWidth="1"/>
    <col min="5133" max="5133" width="2.875" style="484" customWidth="1"/>
    <col min="5134" max="5376" width="10" style="484" customWidth="1"/>
    <col min="5377" max="5378" width="2.375" style="484" customWidth="1"/>
    <col min="5379" max="5379" width="32.5" style="484" customWidth="1"/>
    <col min="5380" max="5380" width="7.875" style="484" customWidth="1"/>
    <col min="5381" max="5381" width="2.375" style="484" customWidth="1"/>
    <col min="5382" max="5382" width="8.125" style="484" customWidth="1"/>
    <col min="5383" max="5383" width="10.125" style="484" customWidth="1"/>
    <col min="5384" max="5384" width="2.375" style="484" customWidth="1"/>
    <col min="5385" max="5385" width="8.125" style="484" customWidth="1"/>
    <col min="5386" max="5386" width="10.125" style="484" customWidth="1"/>
    <col min="5387" max="5387" width="2.375" style="484" customWidth="1"/>
    <col min="5388" max="5388" width="10.125" style="484" customWidth="1"/>
    <col min="5389" max="5389" width="2.875" style="484" customWidth="1"/>
    <col min="5390" max="5632" width="10" style="484" customWidth="1"/>
    <col min="5633" max="5634" width="2.375" style="484" customWidth="1"/>
    <col min="5635" max="5635" width="32.5" style="484" customWidth="1"/>
    <col min="5636" max="5636" width="7.875" style="484" customWidth="1"/>
    <col min="5637" max="5637" width="2.375" style="484" customWidth="1"/>
    <col min="5638" max="5638" width="8.125" style="484" customWidth="1"/>
    <col min="5639" max="5639" width="10.125" style="484" customWidth="1"/>
    <col min="5640" max="5640" width="2.375" style="484" customWidth="1"/>
    <col min="5641" max="5641" width="8.125" style="484" customWidth="1"/>
    <col min="5642" max="5642" width="10.125" style="484" customWidth="1"/>
    <col min="5643" max="5643" width="2.375" style="484" customWidth="1"/>
    <col min="5644" max="5644" width="10.125" style="484" customWidth="1"/>
    <col min="5645" max="5645" width="2.875" style="484" customWidth="1"/>
    <col min="5646" max="5888" width="10" style="484" customWidth="1"/>
    <col min="5889" max="5890" width="2.375" style="484" customWidth="1"/>
    <col min="5891" max="5891" width="32.5" style="484" customWidth="1"/>
    <col min="5892" max="5892" width="7.875" style="484" customWidth="1"/>
    <col min="5893" max="5893" width="2.375" style="484" customWidth="1"/>
    <col min="5894" max="5894" width="8.125" style="484" customWidth="1"/>
    <col min="5895" max="5895" width="10.125" style="484" customWidth="1"/>
    <col min="5896" max="5896" width="2.375" style="484" customWidth="1"/>
    <col min="5897" max="5897" width="8.125" style="484" customWidth="1"/>
    <col min="5898" max="5898" width="10.125" style="484" customWidth="1"/>
    <col min="5899" max="5899" width="2.375" style="484" customWidth="1"/>
    <col min="5900" max="5900" width="10.125" style="484" customWidth="1"/>
    <col min="5901" max="5901" width="2.875" style="484" customWidth="1"/>
    <col min="5902" max="6144" width="10" style="484" customWidth="1"/>
    <col min="6145" max="6146" width="2.375" style="484" customWidth="1"/>
    <col min="6147" max="6147" width="32.5" style="484" customWidth="1"/>
    <col min="6148" max="6148" width="7.875" style="484" customWidth="1"/>
    <col min="6149" max="6149" width="2.375" style="484" customWidth="1"/>
    <col min="6150" max="6150" width="8.125" style="484" customWidth="1"/>
    <col min="6151" max="6151" width="10.125" style="484" customWidth="1"/>
    <col min="6152" max="6152" width="2.375" style="484" customWidth="1"/>
    <col min="6153" max="6153" width="8.125" style="484" customWidth="1"/>
    <col min="6154" max="6154" width="10.125" style="484" customWidth="1"/>
    <col min="6155" max="6155" width="2.375" style="484" customWidth="1"/>
    <col min="6156" max="6156" width="10.125" style="484" customWidth="1"/>
    <col min="6157" max="6157" width="2.875" style="484" customWidth="1"/>
    <col min="6158" max="6400" width="10" style="484" customWidth="1"/>
    <col min="6401" max="6402" width="2.375" style="484" customWidth="1"/>
    <col min="6403" max="6403" width="32.5" style="484" customWidth="1"/>
    <col min="6404" max="6404" width="7.875" style="484" customWidth="1"/>
    <col min="6405" max="6405" width="2.375" style="484" customWidth="1"/>
    <col min="6406" max="6406" width="8.125" style="484" customWidth="1"/>
    <col min="6407" max="6407" width="10.125" style="484" customWidth="1"/>
    <col min="6408" max="6408" width="2.375" style="484" customWidth="1"/>
    <col min="6409" max="6409" width="8.125" style="484" customWidth="1"/>
    <col min="6410" max="6410" width="10.125" style="484" customWidth="1"/>
    <col min="6411" max="6411" width="2.375" style="484" customWidth="1"/>
    <col min="6412" max="6412" width="10.125" style="484" customWidth="1"/>
    <col min="6413" max="6413" width="2.875" style="484" customWidth="1"/>
    <col min="6414" max="6656" width="10" style="484" customWidth="1"/>
    <col min="6657" max="6658" width="2.375" style="484" customWidth="1"/>
    <col min="6659" max="6659" width="32.5" style="484" customWidth="1"/>
    <col min="6660" max="6660" width="7.875" style="484" customWidth="1"/>
    <col min="6661" max="6661" width="2.375" style="484" customWidth="1"/>
    <col min="6662" max="6662" width="8.125" style="484" customWidth="1"/>
    <col min="6663" max="6663" width="10.125" style="484" customWidth="1"/>
    <col min="6664" max="6664" width="2.375" style="484" customWidth="1"/>
    <col min="6665" max="6665" width="8.125" style="484" customWidth="1"/>
    <col min="6666" max="6666" width="10.125" style="484" customWidth="1"/>
    <col min="6667" max="6667" width="2.375" style="484" customWidth="1"/>
    <col min="6668" max="6668" width="10.125" style="484" customWidth="1"/>
    <col min="6669" max="6669" width="2.875" style="484" customWidth="1"/>
    <col min="6670" max="6912" width="10" style="484" customWidth="1"/>
    <col min="6913" max="6914" width="2.375" style="484" customWidth="1"/>
    <col min="6915" max="6915" width="32.5" style="484" customWidth="1"/>
    <col min="6916" max="6916" width="7.875" style="484" customWidth="1"/>
    <col min="6917" max="6917" width="2.375" style="484" customWidth="1"/>
    <col min="6918" max="6918" width="8.125" style="484" customWidth="1"/>
    <col min="6919" max="6919" width="10.125" style="484" customWidth="1"/>
    <col min="6920" max="6920" width="2.375" style="484" customWidth="1"/>
    <col min="6921" max="6921" width="8.125" style="484" customWidth="1"/>
    <col min="6922" max="6922" width="10.125" style="484" customWidth="1"/>
    <col min="6923" max="6923" width="2.375" style="484" customWidth="1"/>
    <col min="6924" max="6924" width="10.125" style="484" customWidth="1"/>
    <col min="6925" max="6925" width="2.875" style="484" customWidth="1"/>
    <col min="6926" max="7168" width="10" style="484" customWidth="1"/>
    <col min="7169" max="7170" width="2.375" style="484" customWidth="1"/>
    <col min="7171" max="7171" width="32.5" style="484" customWidth="1"/>
    <col min="7172" max="7172" width="7.875" style="484" customWidth="1"/>
    <col min="7173" max="7173" width="2.375" style="484" customWidth="1"/>
    <col min="7174" max="7174" width="8.125" style="484" customWidth="1"/>
    <col min="7175" max="7175" width="10.125" style="484" customWidth="1"/>
    <col min="7176" max="7176" width="2.375" style="484" customWidth="1"/>
    <col min="7177" max="7177" width="8.125" style="484" customWidth="1"/>
    <col min="7178" max="7178" width="10.125" style="484" customWidth="1"/>
    <col min="7179" max="7179" width="2.375" style="484" customWidth="1"/>
    <col min="7180" max="7180" width="10.125" style="484" customWidth="1"/>
    <col min="7181" max="7181" width="2.875" style="484" customWidth="1"/>
    <col min="7182" max="7424" width="10" style="484" customWidth="1"/>
    <col min="7425" max="7426" width="2.375" style="484" customWidth="1"/>
    <col min="7427" max="7427" width="32.5" style="484" customWidth="1"/>
    <col min="7428" max="7428" width="7.875" style="484" customWidth="1"/>
    <col min="7429" max="7429" width="2.375" style="484" customWidth="1"/>
    <col min="7430" max="7430" width="8.125" style="484" customWidth="1"/>
    <col min="7431" max="7431" width="10.125" style="484" customWidth="1"/>
    <col min="7432" max="7432" width="2.375" style="484" customWidth="1"/>
    <col min="7433" max="7433" width="8.125" style="484" customWidth="1"/>
    <col min="7434" max="7434" width="10.125" style="484" customWidth="1"/>
    <col min="7435" max="7435" width="2.375" style="484" customWidth="1"/>
    <col min="7436" max="7436" width="10.125" style="484" customWidth="1"/>
    <col min="7437" max="7437" width="2.875" style="484" customWidth="1"/>
    <col min="7438" max="7680" width="10" style="484" customWidth="1"/>
    <col min="7681" max="7682" width="2.375" style="484" customWidth="1"/>
    <col min="7683" max="7683" width="32.5" style="484" customWidth="1"/>
    <col min="7684" max="7684" width="7.875" style="484" customWidth="1"/>
    <col min="7685" max="7685" width="2.375" style="484" customWidth="1"/>
    <col min="7686" max="7686" width="8.125" style="484" customWidth="1"/>
    <col min="7687" max="7687" width="10.125" style="484" customWidth="1"/>
    <col min="7688" max="7688" width="2.375" style="484" customWidth="1"/>
    <col min="7689" max="7689" width="8.125" style="484" customWidth="1"/>
    <col min="7690" max="7690" width="10.125" style="484" customWidth="1"/>
    <col min="7691" max="7691" width="2.375" style="484" customWidth="1"/>
    <col min="7692" max="7692" width="10.125" style="484" customWidth="1"/>
    <col min="7693" max="7693" width="2.875" style="484" customWidth="1"/>
    <col min="7694" max="7936" width="10" style="484" customWidth="1"/>
    <col min="7937" max="7938" width="2.375" style="484" customWidth="1"/>
    <col min="7939" max="7939" width="32.5" style="484" customWidth="1"/>
    <col min="7940" max="7940" width="7.875" style="484" customWidth="1"/>
    <col min="7941" max="7941" width="2.375" style="484" customWidth="1"/>
    <col min="7942" max="7942" width="8.125" style="484" customWidth="1"/>
    <col min="7943" max="7943" width="10.125" style="484" customWidth="1"/>
    <col min="7944" max="7944" width="2.375" style="484" customWidth="1"/>
    <col min="7945" max="7945" width="8.125" style="484" customWidth="1"/>
    <col min="7946" max="7946" width="10.125" style="484" customWidth="1"/>
    <col min="7947" max="7947" width="2.375" style="484" customWidth="1"/>
    <col min="7948" max="7948" width="10.125" style="484" customWidth="1"/>
    <col min="7949" max="7949" width="2.875" style="484" customWidth="1"/>
    <col min="7950" max="8192" width="10" style="484" customWidth="1"/>
    <col min="8193" max="8194" width="2.375" style="484" customWidth="1"/>
    <col min="8195" max="8195" width="32.5" style="484" customWidth="1"/>
    <col min="8196" max="8196" width="7.875" style="484" customWidth="1"/>
    <col min="8197" max="8197" width="2.375" style="484" customWidth="1"/>
    <col min="8198" max="8198" width="8.125" style="484" customWidth="1"/>
    <col min="8199" max="8199" width="10.125" style="484" customWidth="1"/>
    <col min="8200" max="8200" width="2.375" style="484" customWidth="1"/>
    <col min="8201" max="8201" width="8.125" style="484" customWidth="1"/>
    <col min="8202" max="8202" width="10.125" style="484" customWidth="1"/>
    <col min="8203" max="8203" width="2.375" style="484" customWidth="1"/>
    <col min="8204" max="8204" width="10.125" style="484" customWidth="1"/>
    <col min="8205" max="8205" width="2.875" style="484" customWidth="1"/>
    <col min="8206" max="8448" width="10" style="484" customWidth="1"/>
    <col min="8449" max="8450" width="2.375" style="484" customWidth="1"/>
    <col min="8451" max="8451" width="32.5" style="484" customWidth="1"/>
    <col min="8452" max="8452" width="7.875" style="484" customWidth="1"/>
    <col min="8453" max="8453" width="2.375" style="484" customWidth="1"/>
    <col min="8454" max="8454" width="8.125" style="484" customWidth="1"/>
    <col min="8455" max="8455" width="10.125" style="484" customWidth="1"/>
    <col min="8456" max="8456" width="2.375" style="484" customWidth="1"/>
    <col min="8457" max="8457" width="8.125" style="484" customWidth="1"/>
    <col min="8458" max="8458" width="10.125" style="484" customWidth="1"/>
    <col min="8459" max="8459" width="2.375" style="484" customWidth="1"/>
    <col min="8460" max="8460" width="10.125" style="484" customWidth="1"/>
    <col min="8461" max="8461" width="2.875" style="484" customWidth="1"/>
    <col min="8462" max="8704" width="10" style="484" customWidth="1"/>
    <col min="8705" max="8706" width="2.375" style="484" customWidth="1"/>
    <col min="8707" max="8707" width="32.5" style="484" customWidth="1"/>
    <col min="8708" max="8708" width="7.875" style="484" customWidth="1"/>
    <col min="8709" max="8709" width="2.375" style="484" customWidth="1"/>
    <col min="8710" max="8710" width="8.125" style="484" customWidth="1"/>
    <col min="8711" max="8711" width="10.125" style="484" customWidth="1"/>
    <col min="8712" max="8712" width="2.375" style="484" customWidth="1"/>
    <col min="8713" max="8713" width="8.125" style="484" customWidth="1"/>
    <col min="8714" max="8714" width="10.125" style="484" customWidth="1"/>
    <col min="8715" max="8715" width="2.375" style="484" customWidth="1"/>
    <col min="8716" max="8716" width="10.125" style="484" customWidth="1"/>
    <col min="8717" max="8717" width="2.875" style="484" customWidth="1"/>
    <col min="8718" max="8960" width="10" style="484" customWidth="1"/>
    <col min="8961" max="8962" width="2.375" style="484" customWidth="1"/>
    <col min="8963" max="8963" width="32.5" style="484" customWidth="1"/>
    <col min="8964" max="8964" width="7.875" style="484" customWidth="1"/>
    <col min="8965" max="8965" width="2.375" style="484" customWidth="1"/>
    <col min="8966" max="8966" width="8.125" style="484" customWidth="1"/>
    <col min="8967" max="8967" width="10.125" style="484" customWidth="1"/>
    <col min="8968" max="8968" width="2.375" style="484" customWidth="1"/>
    <col min="8969" max="8969" width="8.125" style="484" customWidth="1"/>
    <col min="8970" max="8970" width="10.125" style="484" customWidth="1"/>
    <col min="8971" max="8971" width="2.375" style="484" customWidth="1"/>
    <col min="8972" max="8972" width="10.125" style="484" customWidth="1"/>
    <col min="8973" max="8973" width="2.875" style="484" customWidth="1"/>
    <col min="8974" max="9216" width="10" style="484" customWidth="1"/>
    <col min="9217" max="9218" width="2.375" style="484" customWidth="1"/>
    <col min="9219" max="9219" width="32.5" style="484" customWidth="1"/>
    <col min="9220" max="9220" width="7.875" style="484" customWidth="1"/>
    <col min="9221" max="9221" width="2.375" style="484" customWidth="1"/>
    <col min="9222" max="9222" width="8.125" style="484" customWidth="1"/>
    <col min="9223" max="9223" width="10.125" style="484" customWidth="1"/>
    <col min="9224" max="9224" width="2.375" style="484" customWidth="1"/>
    <col min="9225" max="9225" width="8.125" style="484" customWidth="1"/>
    <col min="9226" max="9226" width="10.125" style="484" customWidth="1"/>
    <col min="9227" max="9227" width="2.375" style="484" customWidth="1"/>
    <col min="9228" max="9228" width="10.125" style="484" customWidth="1"/>
    <col min="9229" max="9229" width="2.875" style="484" customWidth="1"/>
    <col min="9230" max="9472" width="10" style="484" customWidth="1"/>
    <col min="9473" max="9474" width="2.375" style="484" customWidth="1"/>
    <col min="9475" max="9475" width="32.5" style="484" customWidth="1"/>
    <col min="9476" max="9476" width="7.875" style="484" customWidth="1"/>
    <col min="9477" max="9477" width="2.375" style="484" customWidth="1"/>
    <col min="9478" max="9478" width="8.125" style="484" customWidth="1"/>
    <col min="9479" max="9479" width="10.125" style="484" customWidth="1"/>
    <col min="9480" max="9480" width="2.375" style="484" customWidth="1"/>
    <col min="9481" max="9481" width="8.125" style="484" customWidth="1"/>
    <col min="9482" max="9482" width="10.125" style="484" customWidth="1"/>
    <col min="9483" max="9483" width="2.375" style="484" customWidth="1"/>
    <col min="9484" max="9484" width="10.125" style="484" customWidth="1"/>
    <col min="9485" max="9485" width="2.875" style="484" customWidth="1"/>
    <col min="9486" max="9728" width="10" style="484" customWidth="1"/>
    <col min="9729" max="9730" width="2.375" style="484" customWidth="1"/>
    <col min="9731" max="9731" width="32.5" style="484" customWidth="1"/>
    <col min="9732" max="9732" width="7.875" style="484" customWidth="1"/>
    <col min="9733" max="9733" width="2.375" style="484" customWidth="1"/>
    <col min="9734" max="9734" width="8.125" style="484" customWidth="1"/>
    <col min="9735" max="9735" width="10.125" style="484" customWidth="1"/>
    <col min="9736" max="9736" width="2.375" style="484" customWidth="1"/>
    <col min="9737" max="9737" width="8.125" style="484" customWidth="1"/>
    <col min="9738" max="9738" width="10.125" style="484" customWidth="1"/>
    <col min="9739" max="9739" width="2.375" style="484" customWidth="1"/>
    <col min="9740" max="9740" width="10.125" style="484" customWidth="1"/>
    <col min="9741" max="9741" width="2.875" style="484" customWidth="1"/>
    <col min="9742" max="9984" width="10" style="484" customWidth="1"/>
    <col min="9985" max="9986" width="2.375" style="484" customWidth="1"/>
    <col min="9987" max="9987" width="32.5" style="484" customWidth="1"/>
    <col min="9988" max="9988" width="7.875" style="484" customWidth="1"/>
    <col min="9989" max="9989" width="2.375" style="484" customWidth="1"/>
    <col min="9990" max="9990" width="8.125" style="484" customWidth="1"/>
    <col min="9991" max="9991" width="10.125" style="484" customWidth="1"/>
    <col min="9992" max="9992" width="2.375" style="484" customWidth="1"/>
    <col min="9993" max="9993" width="8.125" style="484" customWidth="1"/>
    <col min="9994" max="9994" width="10.125" style="484" customWidth="1"/>
    <col min="9995" max="9995" width="2.375" style="484" customWidth="1"/>
    <col min="9996" max="9996" width="10.125" style="484" customWidth="1"/>
    <col min="9997" max="9997" width="2.875" style="484" customWidth="1"/>
    <col min="9998" max="10240" width="10" style="484" customWidth="1"/>
    <col min="10241" max="10242" width="2.375" style="484" customWidth="1"/>
    <col min="10243" max="10243" width="32.5" style="484" customWidth="1"/>
    <col min="10244" max="10244" width="7.875" style="484" customWidth="1"/>
    <col min="10245" max="10245" width="2.375" style="484" customWidth="1"/>
    <col min="10246" max="10246" width="8.125" style="484" customWidth="1"/>
    <col min="10247" max="10247" width="10.125" style="484" customWidth="1"/>
    <col min="10248" max="10248" width="2.375" style="484" customWidth="1"/>
    <col min="10249" max="10249" width="8.125" style="484" customWidth="1"/>
    <col min="10250" max="10250" width="10.125" style="484" customWidth="1"/>
    <col min="10251" max="10251" width="2.375" style="484" customWidth="1"/>
    <col min="10252" max="10252" width="10.125" style="484" customWidth="1"/>
    <col min="10253" max="10253" width="2.875" style="484" customWidth="1"/>
    <col min="10254" max="10496" width="10" style="484" customWidth="1"/>
    <col min="10497" max="10498" width="2.375" style="484" customWidth="1"/>
    <col min="10499" max="10499" width="32.5" style="484" customWidth="1"/>
    <col min="10500" max="10500" width="7.875" style="484" customWidth="1"/>
    <col min="10501" max="10501" width="2.375" style="484" customWidth="1"/>
    <col min="10502" max="10502" width="8.125" style="484" customWidth="1"/>
    <col min="10503" max="10503" width="10.125" style="484" customWidth="1"/>
    <col min="10504" max="10504" width="2.375" style="484" customWidth="1"/>
    <col min="10505" max="10505" width="8.125" style="484" customWidth="1"/>
    <col min="10506" max="10506" width="10.125" style="484" customWidth="1"/>
    <col min="10507" max="10507" width="2.375" style="484" customWidth="1"/>
    <col min="10508" max="10508" width="10.125" style="484" customWidth="1"/>
    <col min="10509" max="10509" width="2.875" style="484" customWidth="1"/>
    <col min="10510" max="10752" width="10" style="484" customWidth="1"/>
    <col min="10753" max="10754" width="2.375" style="484" customWidth="1"/>
    <col min="10755" max="10755" width="32.5" style="484" customWidth="1"/>
    <col min="10756" max="10756" width="7.875" style="484" customWidth="1"/>
    <col min="10757" max="10757" width="2.375" style="484" customWidth="1"/>
    <col min="10758" max="10758" width="8.125" style="484" customWidth="1"/>
    <col min="10759" max="10759" width="10.125" style="484" customWidth="1"/>
    <col min="10760" max="10760" width="2.375" style="484" customWidth="1"/>
    <col min="10761" max="10761" width="8.125" style="484" customWidth="1"/>
    <col min="10762" max="10762" width="10.125" style="484" customWidth="1"/>
    <col min="10763" max="10763" width="2.375" style="484" customWidth="1"/>
    <col min="10764" max="10764" width="10.125" style="484" customWidth="1"/>
    <col min="10765" max="10765" width="2.875" style="484" customWidth="1"/>
    <col min="10766" max="11008" width="10" style="484" customWidth="1"/>
    <col min="11009" max="11010" width="2.375" style="484" customWidth="1"/>
    <col min="11011" max="11011" width="32.5" style="484" customWidth="1"/>
    <col min="11012" max="11012" width="7.875" style="484" customWidth="1"/>
    <col min="11013" max="11013" width="2.375" style="484" customWidth="1"/>
    <col min="11014" max="11014" width="8.125" style="484" customWidth="1"/>
    <col min="11015" max="11015" width="10.125" style="484" customWidth="1"/>
    <col min="11016" max="11016" width="2.375" style="484" customWidth="1"/>
    <col min="11017" max="11017" width="8.125" style="484" customWidth="1"/>
    <col min="11018" max="11018" width="10.125" style="484" customWidth="1"/>
    <col min="11019" max="11019" width="2.375" style="484" customWidth="1"/>
    <col min="11020" max="11020" width="10.125" style="484" customWidth="1"/>
    <col min="11021" max="11021" width="2.875" style="484" customWidth="1"/>
    <col min="11022" max="11264" width="10" style="484" customWidth="1"/>
    <col min="11265" max="11266" width="2.375" style="484" customWidth="1"/>
    <col min="11267" max="11267" width="32.5" style="484" customWidth="1"/>
    <col min="11268" max="11268" width="7.875" style="484" customWidth="1"/>
    <col min="11269" max="11269" width="2.375" style="484" customWidth="1"/>
    <col min="11270" max="11270" width="8.125" style="484" customWidth="1"/>
    <col min="11271" max="11271" width="10.125" style="484" customWidth="1"/>
    <col min="11272" max="11272" width="2.375" style="484" customWidth="1"/>
    <col min="11273" max="11273" width="8.125" style="484" customWidth="1"/>
    <col min="11274" max="11274" width="10.125" style="484" customWidth="1"/>
    <col min="11275" max="11275" width="2.375" style="484" customWidth="1"/>
    <col min="11276" max="11276" width="10.125" style="484" customWidth="1"/>
    <col min="11277" max="11277" width="2.875" style="484" customWidth="1"/>
    <col min="11278" max="11520" width="10" style="484" customWidth="1"/>
    <col min="11521" max="11522" width="2.375" style="484" customWidth="1"/>
    <col min="11523" max="11523" width="32.5" style="484" customWidth="1"/>
    <col min="11524" max="11524" width="7.875" style="484" customWidth="1"/>
    <col min="11525" max="11525" width="2.375" style="484" customWidth="1"/>
    <col min="11526" max="11526" width="8.125" style="484" customWidth="1"/>
    <col min="11527" max="11527" width="10.125" style="484" customWidth="1"/>
    <col min="11528" max="11528" width="2.375" style="484" customWidth="1"/>
    <col min="11529" max="11529" width="8.125" style="484" customWidth="1"/>
    <col min="11530" max="11530" width="10.125" style="484" customWidth="1"/>
    <col min="11531" max="11531" width="2.375" style="484" customWidth="1"/>
    <col min="11532" max="11532" width="10.125" style="484" customWidth="1"/>
    <col min="11533" max="11533" width="2.875" style="484" customWidth="1"/>
    <col min="11534" max="11776" width="10" style="484" customWidth="1"/>
    <col min="11777" max="11778" width="2.375" style="484" customWidth="1"/>
    <col min="11779" max="11779" width="32.5" style="484" customWidth="1"/>
    <col min="11780" max="11780" width="7.875" style="484" customWidth="1"/>
    <col min="11781" max="11781" width="2.375" style="484" customWidth="1"/>
    <col min="11782" max="11782" width="8.125" style="484" customWidth="1"/>
    <col min="11783" max="11783" width="10.125" style="484" customWidth="1"/>
    <col min="11784" max="11784" width="2.375" style="484" customWidth="1"/>
    <col min="11785" max="11785" width="8.125" style="484" customWidth="1"/>
    <col min="11786" max="11786" width="10.125" style="484" customWidth="1"/>
    <col min="11787" max="11787" width="2.375" style="484" customWidth="1"/>
    <col min="11788" max="11788" width="10.125" style="484" customWidth="1"/>
    <col min="11789" max="11789" width="2.875" style="484" customWidth="1"/>
    <col min="11790" max="12032" width="10" style="484" customWidth="1"/>
    <col min="12033" max="12034" width="2.375" style="484" customWidth="1"/>
    <col min="12035" max="12035" width="32.5" style="484" customWidth="1"/>
    <col min="12036" max="12036" width="7.875" style="484" customWidth="1"/>
    <col min="12037" max="12037" width="2.375" style="484" customWidth="1"/>
    <col min="12038" max="12038" width="8.125" style="484" customWidth="1"/>
    <col min="12039" max="12039" width="10.125" style="484" customWidth="1"/>
    <col min="12040" max="12040" width="2.375" style="484" customWidth="1"/>
    <col min="12041" max="12041" width="8.125" style="484" customWidth="1"/>
    <col min="12042" max="12042" width="10.125" style="484" customWidth="1"/>
    <col min="12043" max="12043" width="2.375" style="484" customWidth="1"/>
    <col min="12044" max="12044" width="10.125" style="484" customWidth="1"/>
    <col min="12045" max="12045" width="2.875" style="484" customWidth="1"/>
    <col min="12046" max="12288" width="10" style="484" customWidth="1"/>
    <col min="12289" max="12290" width="2.375" style="484" customWidth="1"/>
    <col min="12291" max="12291" width="32.5" style="484" customWidth="1"/>
    <col min="12292" max="12292" width="7.875" style="484" customWidth="1"/>
    <col min="12293" max="12293" width="2.375" style="484" customWidth="1"/>
    <col min="12294" max="12294" width="8.125" style="484" customWidth="1"/>
    <col min="12295" max="12295" width="10.125" style="484" customWidth="1"/>
    <col min="12296" max="12296" width="2.375" style="484" customWidth="1"/>
    <col min="12297" max="12297" width="8.125" style="484" customWidth="1"/>
    <col min="12298" max="12298" width="10.125" style="484" customWidth="1"/>
    <col min="12299" max="12299" width="2.375" style="484" customWidth="1"/>
    <col min="12300" max="12300" width="10.125" style="484" customWidth="1"/>
    <col min="12301" max="12301" width="2.875" style="484" customWidth="1"/>
    <col min="12302" max="12544" width="10" style="484" customWidth="1"/>
    <col min="12545" max="12546" width="2.375" style="484" customWidth="1"/>
    <col min="12547" max="12547" width="32.5" style="484" customWidth="1"/>
    <col min="12548" max="12548" width="7.875" style="484" customWidth="1"/>
    <col min="12549" max="12549" width="2.375" style="484" customWidth="1"/>
    <col min="12550" max="12550" width="8.125" style="484" customWidth="1"/>
    <col min="12551" max="12551" width="10.125" style="484" customWidth="1"/>
    <col min="12552" max="12552" width="2.375" style="484" customWidth="1"/>
    <col min="12553" max="12553" width="8.125" style="484" customWidth="1"/>
    <col min="12554" max="12554" width="10.125" style="484" customWidth="1"/>
    <col min="12555" max="12555" width="2.375" style="484" customWidth="1"/>
    <col min="12556" max="12556" width="10.125" style="484" customWidth="1"/>
    <col min="12557" max="12557" width="2.875" style="484" customWidth="1"/>
    <col min="12558" max="12800" width="10" style="484" customWidth="1"/>
    <col min="12801" max="12802" width="2.375" style="484" customWidth="1"/>
    <col min="12803" max="12803" width="32.5" style="484" customWidth="1"/>
    <col min="12804" max="12804" width="7.875" style="484" customWidth="1"/>
    <col min="12805" max="12805" width="2.375" style="484" customWidth="1"/>
    <col min="12806" max="12806" width="8.125" style="484" customWidth="1"/>
    <col min="12807" max="12807" width="10.125" style="484" customWidth="1"/>
    <col min="12808" max="12808" width="2.375" style="484" customWidth="1"/>
    <col min="12809" max="12809" width="8.125" style="484" customWidth="1"/>
    <col min="12810" max="12810" width="10.125" style="484" customWidth="1"/>
    <col min="12811" max="12811" width="2.375" style="484" customWidth="1"/>
    <col min="12812" max="12812" width="10.125" style="484" customWidth="1"/>
    <col min="12813" max="12813" width="2.875" style="484" customWidth="1"/>
    <col min="12814" max="13056" width="10" style="484" customWidth="1"/>
    <col min="13057" max="13058" width="2.375" style="484" customWidth="1"/>
    <col min="13059" max="13059" width="32.5" style="484" customWidth="1"/>
    <col min="13060" max="13060" width="7.875" style="484" customWidth="1"/>
    <col min="13061" max="13061" width="2.375" style="484" customWidth="1"/>
    <col min="13062" max="13062" width="8.125" style="484" customWidth="1"/>
    <col min="13063" max="13063" width="10.125" style="484" customWidth="1"/>
    <col min="13064" max="13064" width="2.375" style="484" customWidth="1"/>
    <col min="13065" max="13065" width="8.125" style="484" customWidth="1"/>
    <col min="13066" max="13066" width="10.125" style="484" customWidth="1"/>
    <col min="13067" max="13067" width="2.375" style="484" customWidth="1"/>
    <col min="13068" max="13068" width="10.125" style="484" customWidth="1"/>
    <col min="13069" max="13069" width="2.875" style="484" customWidth="1"/>
    <col min="13070" max="13312" width="10" style="484" customWidth="1"/>
    <col min="13313" max="13314" width="2.375" style="484" customWidth="1"/>
    <col min="13315" max="13315" width="32.5" style="484" customWidth="1"/>
    <col min="13316" max="13316" width="7.875" style="484" customWidth="1"/>
    <col min="13317" max="13317" width="2.375" style="484" customWidth="1"/>
    <col min="13318" max="13318" width="8.125" style="484" customWidth="1"/>
    <col min="13319" max="13319" width="10.125" style="484" customWidth="1"/>
    <col min="13320" max="13320" width="2.375" style="484" customWidth="1"/>
    <col min="13321" max="13321" width="8.125" style="484" customWidth="1"/>
    <col min="13322" max="13322" width="10.125" style="484" customWidth="1"/>
    <col min="13323" max="13323" width="2.375" style="484" customWidth="1"/>
    <col min="13324" max="13324" width="10.125" style="484" customWidth="1"/>
    <col min="13325" max="13325" width="2.875" style="484" customWidth="1"/>
    <col min="13326" max="13568" width="10" style="484" customWidth="1"/>
    <col min="13569" max="13570" width="2.375" style="484" customWidth="1"/>
    <col min="13571" max="13571" width="32.5" style="484" customWidth="1"/>
    <col min="13572" max="13572" width="7.875" style="484" customWidth="1"/>
    <col min="13573" max="13573" width="2.375" style="484" customWidth="1"/>
    <col min="13574" max="13574" width="8.125" style="484" customWidth="1"/>
    <col min="13575" max="13575" width="10.125" style="484" customWidth="1"/>
    <col min="13576" max="13576" width="2.375" style="484" customWidth="1"/>
    <col min="13577" max="13577" width="8.125" style="484" customWidth="1"/>
    <col min="13578" max="13578" width="10.125" style="484" customWidth="1"/>
    <col min="13579" max="13579" width="2.375" style="484" customWidth="1"/>
    <col min="13580" max="13580" width="10.125" style="484" customWidth="1"/>
    <col min="13581" max="13581" width="2.875" style="484" customWidth="1"/>
    <col min="13582" max="13824" width="10" style="484" customWidth="1"/>
    <col min="13825" max="13826" width="2.375" style="484" customWidth="1"/>
    <col min="13827" max="13827" width="32.5" style="484" customWidth="1"/>
    <col min="13828" max="13828" width="7.875" style="484" customWidth="1"/>
    <col min="13829" max="13829" width="2.375" style="484" customWidth="1"/>
    <col min="13830" max="13830" width="8.125" style="484" customWidth="1"/>
    <col min="13831" max="13831" width="10.125" style="484" customWidth="1"/>
    <col min="13832" max="13832" width="2.375" style="484" customWidth="1"/>
    <col min="13833" max="13833" width="8.125" style="484" customWidth="1"/>
    <col min="13834" max="13834" width="10.125" style="484" customWidth="1"/>
    <col min="13835" max="13835" width="2.375" style="484" customWidth="1"/>
    <col min="13836" max="13836" width="10.125" style="484" customWidth="1"/>
    <col min="13837" max="13837" width="2.875" style="484" customWidth="1"/>
    <col min="13838" max="14080" width="10" style="484" customWidth="1"/>
    <col min="14081" max="14082" width="2.375" style="484" customWidth="1"/>
    <col min="14083" max="14083" width="32.5" style="484" customWidth="1"/>
    <col min="14084" max="14084" width="7.875" style="484" customWidth="1"/>
    <col min="14085" max="14085" width="2.375" style="484" customWidth="1"/>
    <col min="14086" max="14086" width="8.125" style="484" customWidth="1"/>
    <col min="14087" max="14087" width="10.125" style="484" customWidth="1"/>
    <col min="14088" max="14088" width="2.375" style="484" customWidth="1"/>
    <col min="14089" max="14089" width="8.125" style="484" customWidth="1"/>
    <col min="14090" max="14090" width="10.125" style="484" customWidth="1"/>
    <col min="14091" max="14091" width="2.375" style="484" customWidth="1"/>
    <col min="14092" max="14092" width="10.125" style="484" customWidth="1"/>
    <col min="14093" max="14093" width="2.875" style="484" customWidth="1"/>
    <col min="14094" max="14336" width="10" style="484" customWidth="1"/>
    <col min="14337" max="14338" width="2.375" style="484" customWidth="1"/>
    <col min="14339" max="14339" width="32.5" style="484" customWidth="1"/>
    <col min="14340" max="14340" width="7.875" style="484" customWidth="1"/>
    <col min="14341" max="14341" width="2.375" style="484" customWidth="1"/>
    <col min="14342" max="14342" width="8.125" style="484" customWidth="1"/>
    <col min="14343" max="14343" width="10.125" style="484" customWidth="1"/>
    <col min="14344" max="14344" width="2.375" style="484" customWidth="1"/>
    <col min="14345" max="14345" width="8.125" style="484" customWidth="1"/>
    <col min="14346" max="14346" width="10.125" style="484" customWidth="1"/>
    <col min="14347" max="14347" width="2.375" style="484" customWidth="1"/>
    <col min="14348" max="14348" width="10.125" style="484" customWidth="1"/>
    <col min="14349" max="14349" width="2.875" style="484" customWidth="1"/>
    <col min="14350" max="14592" width="10" style="484" customWidth="1"/>
    <col min="14593" max="14594" width="2.375" style="484" customWidth="1"/>
    <col min="14595" max="14595" width="32.5" style="484" customWidth="1"/>
    <col min="14596" max="14596" width="7.875" style="484" customWidth="1"/>
    <col min="14597" max="14597" width="2.375" style="484" customWidth="1"/>
    <col min="14598" max="14598" width="8.125" style="484" customWidth="1"/>
    <col min="14599" max="14599" width="10.125" style="484" customWidth="1"/>
    <col min="14600" max="14600" width="2.375" style="484" customWidth="1"/>
    <col min="14601" max="14601" width="8.125" style="484" customWidth="1"/>
    <col min="14602" max="14602" width="10.125" style="484" customWidth="1"/>
    <col min="14603" max="14603" width="2.375" style="484" customWidth="1"/>
    <col min="14604" max="14604" width="10.125" style="484" customWidth="1"/>
    <col min="14605" max="14605" width="2.875" style="484" customWidth="1"/>
    <col min="14606" max="14848" width="10" style="484" customWidth="1"/>
    <col min="14849" max="14850" width="2.375" style="484" customWidth="1"/>
    <col min="14851" max="14851" width="32.5" style="484" customWidth="1"/>
    <col min="14852" max="14852" width="7.875" style="484" customWidth="1"/>
    <col min="14853" max="14853" width="2.375" style="484" customWidth="1"/>
    <col min="14854" max="14854" width="8.125" style="484" customWidth="1"/>
    <col min="14855" max="14855" width="10.125" style="484" customWidth="1"/>
    <col min="14856" max="14856" width="2.375" style="484" customWidth="1"/>
    <col min="14857" max="14857" width="8.125" style="484" customWidth="1"/>
    <col min="14858" max="14858" width="10.125" style="484" customWidth="1"/>
    <col min="14859" max="14859" width="2.375" style="484" customWidth="1"/>
    <col min="14860" max="14860" width="10.125" style="484" customWidth="1"/>
    <col min="14861" max="14861" width="2.875" style="484" customWidth="1"/>
    <col min="14862" max="15104" width="10" style="484" customWidth="1"/>
    <col min="15105" max="15106" width="2.375" style="484" customWidth="1"/>
    <col min="15107" max="15107" width="32.5" style="484" customWidth="1"/>
    <col min="15108" max="15108" width="7.875" style="484" customWidth="1"/>
    <col min="15109" max="15109" width="2.375" style="484" customWidth="1"/>
    <col min="15110" max="15110" width="8.125" style="484" customWidth="1"/>
    <col min="15111" max="15111" width="10.125" style="484" customWidth="1"/>
    <col min="15112" max="15112" width="2.375" style="484" customWidth="1"/>
    <col min="15113" max="15113" width="8.125" style="484" customWidth="1"/>
    <col min="15114" max="15114" width="10.125" style="484" customWidth="1"/>
    <col min="15115" max="15115" width="2.375" style="484" customWidth="1"/>
    <col min="15116" max="15116" width="10.125" style="484" customWidth="1"/>
    <col min="15117" max="15117" width="2.875" style="484" customWidth="1"/>
    <col min="15118" max="15360" width="10" style="484" customWidth="1"/>
    <col min="15361" max="15362" width="2.375" style="484" customWidth="1"/>
    <col min="15363" max="15363" width="32.5" style="484" customWidth="1"/>
    <col min="15364" max="15364" width="7.875" style="484" customWidth="1"/>
    <col min="15365" max="15365" width="2.375" style="484" customWidth="1"/>
    <col min="15366" max="15366" width="8.125" style="484" customWidth="1"/>
    <col min="15367" max="15367" width="10.125" style="484" customWidth="1"/>
    <col min="15368" max="15368" width="2.375" style="484" customWidth="1"/>
    <col min="15369" max="15369" width="8.125" style="484" customWidth="1"/>
    <col min="15370" max="15370" width="10.125" style="484" customWidth="1"/>
    <col min="15371" max="15371" width="2.375" style="484" customWidth="1"/>
    <col min="15372" max="15372" width="10.125" style="484" customWidth="1"/>
    <col min="15373" max="15373" width="2.875" style="484" customWidth="1"/>
    <col min="15374" max="15616" width="10" style="484" customWidth="1"/>
    <col min="15617" max="15618" width="2.375" style="484" customWidth="1"/>
    <col min="15619" max="15619" width="32.5" style="484" customWidth="1"/>
    <col min="15620" max="15620" width="7.875" style="484" customWidth="1"/>
    <col min="15621" max="15621" width="2.375" style="484" customWidth="1"/>
    <col min="15622" max="15622" width="8.125" style="484" customWidth="1"/>
    <col min="15623" max="15623" width="10.125" style="484" customWidth="1"/>
    <col min="15624" max="15624" width="2.375" style="484" customWidth="1"/>
    <col min="15625" max="15625" width="8.125" style="484" customWidth="1"/>
    <col min="15626" max="15626" width="10.125" style="484" customWidth="1"/>
    <col min="15627" max="15627" width="2.375" style="484" customWidth="1"/>
    <col min="15628" max="15628" width="10.125" style="484" customWidth="1"/>
    <col min="15629" max="15629" width="2.875" style="484" customWidth="1"/>
    <col min="15630" max="15872" width="10" style="484" customWidth="1"/>
    <col min="15873" max="15874" width="2.375" style="484" customWidth="1"/>
    <col min="15875" max="15875" width="32.5" style="484" customWidth="1"/>
    <col min="15876" max="15876" width="7.875" style="484" customWidth="1"/>
    <col min="15877" max="15877" width="2.375" style="484" customWidth="1"/>
    <col min="15878" max="15878" width="8.125" style="484" customWidth="1"/>
    <col min="15879" max="15879" width="10.125" style="484" customWidth="1"/>
    <col min="15880" max="15880" width="2.375" style="484" customWidth="1"/>
    <col min="15881" max="15881" width="8.125" style="484" customWidth="1"/>
    <col min="15882" max="15882" width="10.125" style="484" customWidth="1"/>
    <col min="15883" max="15883" width="2.375" style="484" customWidth="1"/>
    <col min="15884" max="15884" width="10.125" style="484" customWidth="1"/>
    <col min="15885" max="15885" width="2.875" style="484" customWidth="1"/>
    <col min="15886" max="16128" width="10" style="484" customWidth="1"/>
    <col min="16129" max="16130" width="2.375" style="484" customWidth="1"/>
    <col min="16131" max="16131" width="32.5" style="484" customWidth="1"/>
    <col min="16132" max="16132" width="7.875" style="484" customWidth="1"/>
    <col min="16133" max="16133" width="2.375" style="484" customWidth="1"/>
    <col min="16134" max="16134" width="8.125" style="484" customWidth="1"/>
    <col min="16135" max="16135" width="10.125" style="484" customWidth="1"/>
    <col min="16136" max="16136" width="2.375" style="484" customWidth="1"/>
    <col min="16137" max="16137" width="8.125" style="484" customWidth="1"/>
    <col min="16138" max="16138" width="10.125" style="484" customWidth="1"/>
    <col min="16139" max="16139" width="2.375" style="484" customWidth="1"/>
    <col min="16140" max="16140" width="10.125" style="484" customWidth="1"/>
    <col min="16141" max="16141" width="2.875" style="484" customWidth="1"/>
    <col min="16142" max="16384" width="10" style="484" customWidth="1"/>
  </cols>
  <sheetData>
    <row r="1" spans="1:13" s="577" customFormat="1" x14ac:dyDescent="0.25">
      <c r="A1" s="479" t="s">
        <v>631</v>
      </c>
      <c r="B1" s="731"/>
      <c r="C1" s="657"/>
      <c r="D1" s="657"/>
      <c r="E1" s="766"/>
      <c r="F1" s="657"/>
      <c r="G1" s="657"/>
      <c r="H1" s="766"/>
      <c r="I1" s="657"/>
      <c r="J1" s="657"/>
      <c r="K1" s="657"/>
      <c r="L1" s="657"/>
    </row>
    <row r="2" spans="1:13" s="577" customFormat="1" x14ac:dyDescent="0.25">
      <c r="A2" s="968">
        <v>41</v>
      </c>
      <c r="B2" s="969"/>
      <c r="C2" s="970" t="s">
        <v>1</v>
      </c>
      <c r="D2" s="483"/>
      <c r="E2" s="766"/>
      <c r="F2" s="657"/>
      <c r="G2" s="657"/>
      <c r="H2" s="766"/>
      <c r="I2" s="657"/>
      <c r="J2" s="657"/>
      <c r="K2" s="657"/>
      <c r="L2" s="657"/>
    </row>
    <row r="3" spans="1:13" ht="12.75" customHeight="1" x14ac:dyDescent="0.25">
      <c r="A3" s="486" t="s">
        <v>548</v>
      </c>
      <c r="B3" s="767"/>
      <c r="C3" s="768"/>
      <c r="D3" s="1131" t="s">
        <v>109</v>
      </c>
      <c r="E3" s="769"/>
      <c r="F3" s="1133" t="s">
        <v>110</v>
      </c>
      <c r="G3" s="1133"/>
      <c r="H3" s="769"/>
      <c r="I3" s="1133" t="s">
        <v>111</v>
      </c>
      <c r="J3" s="1133"/>
      <c r="K3" s="770"/>
      <c r="L3" s="520" t="s">
        <v>22</v>
      </c>
    </row>
    <row r="4" spans="1:13" ht="48" customHeight="1" x14ac:dyDescent="0.25">
      <c r="A4" s="1134"/>
      <c r="B4" s="1093"/>
      <c r="C4" s="1135"/>
      <c r="D4" s="1132"/>
      <c r="E4" s="769"/>
      <c r="F4" s="520" t="s">
        <v>112</v>
      </c>
      <c r="G4" s="488" t="s">
        <v>113</v>
      </c>
      <c r="H4" s="771"/>
      <c r="I4" s="520" t="s">
        <v>112</v>
      </c>
      <c r="J4" s="596" t="s">
        <v>113</v>
      </c>
      <c r="K4" s="597"/>
      <c r="L4" s="488" t="s">
        <v>113</v>
      </c>
    </row>
    <row r="5" spans="1:13" ht="30.75" customHeight="1" x14ac:dyDescent="0.25">
      <c r="A5" s="1134" t="s">
        <v>45</v>
      </c>
      <c r="B5" s="1136"/>
      <c r="C5" s="1136"/>
      <c r="D5" s="594" t="s">
        <v>14</v>
      </c>
      <c r="E5" s="637"/>
      <c r="F5" s="640" t="s">
        <v>15</v>
      </c>
      <c r="G5" s="640" t="s">
        <v>16</v>
      </c>
      <c r="I5" s="772" t="s">
        <v>17</v>
      </c>
      <c r="J5" s="640" t="s">
        <v>18</v>
      </c>
      <c r="K5" s="640"/>
      <c r="L5" s="640" t="s">
        <v>114</v>
      </c>
    </row>
    <row r="6" spans="1:13" ht="12.75" customHeight="1" x14ac:dyDescent="0.25">
      <c r="A6" s="657" t="s">
        <v>456</v>
      </c>
      <c r="B6" s="657"/>
      <c r="C6" s="507"/>
      <c r="D6" s="485"/>
      <c r="E6" s="637"/>
      <c r="F6" s="637"/>
      <c r="G6" s="637"/>
      <c r="I6" s="773"/>
      <c r="J6" s="774"/>
      <c r="K6" s="507"/>
      <c r="L6" s="507"/>
    </row>
    <row r="7" spans="1:13" ht="12.75" customHeight="1" x14ac:dyDescent="0.25">
      <c r="B7" s="623" t="s">
        <v>115</v>
      </c>
      <c r="D7" s="485"/>
      <c r="E7" s="637"/>
      <c r="F7" s="802"/>
      <c r="G7" s="504">
        <v>0</v>
      </c>
      <c r="H7" s="775"/>
      <c r="I7" s="802"/>
      <c r="J7" s="504">
        <v>0</v>
      </c>
      <c r="K7" s="776"/>
      <c r="L7" s="777">
        <f>G7+J7</f>
        <v>0</v>
      </c>
    </row>
    <row r="8" spans="1:13" ht="12.75" customHeight="1" x14ac:dyDescent="0.25">
      <c r="B8" s="623" t="s">
        <v>116</v>
      </c>
      <c r="D8" s="485"/>
      <c r="E8" s="637"/>
      <c r="F8" s="802"/>
      <c r="G8" s="504">
        <v>0</v>
      </c>
      <c r="H8" s="775"/>
      <c r="I8" s="802"/>
      <c r="J8" s="504">
        <v>0</v>
      </c>
      <c r="K8" s="776"/>
      <c r="L8" s="777">
        <f>G8+J8</f>
        <v>0</v>
      </c>
    </row>
    <row r="9" spans="1:13" ht="12.75" customHeight="1" x14ac:dyDescent="0.25">
      <c r="A9" s="498"/>
      <c r="B9" s="623" t="s">
        <v>455</v>
      </c>
      <c r="C9" s="577"/>
      <c r="D9" s="722"/>
      <c r="E9" s="778"/>
      <c r="F9" s="802"/>
      <c r="G9" s="504">
        <v>0</v>
      </c>
      <c r="H9" s="775"/>
      <c r="I9" s="802"/>
      <c r="J9" s="504">
        <v>0</v>
      </c>
      <c r="K9" s="776"/>
      <c r="L9" s="777">
        <f>G9+J9</f>
        <v>0</v>
      </c>
    </row>
    <row r="10" spans="1:13" ht="12.75" customHeight="1" x14ac:dyDescent="0.25">
      <c r="A10" s="779" t="s">
        <v>458</v>
      </c>
      <c r="B10" s="780"/>
      <c r="C10" s="780"/>
      <c r="D10" s="485"/>
      <c r="E10" s="637"/>
      <c r="F10" s="803"/>
      <c r="G10" s="777">
        <f>G7+G8-G9</f>
        <v>0</v>
      </c>
      <c r="H10" s="775"/>
      <c r="I10" s="803"/>
      <c r="J10" s="777">
        <f>J7+J8-J9</f>
        <v>0</v>
      </c>
      <c r="K10" s="781"/>
      <c r="L10" s="777">
        <f>L7+L8-L9</f>
        <v>0</v>
      </c>
      <c r="M10" s="484" t="s">
        <v>51</v>
      </c>
    </row>
    <row r="11" spans="1:13" ht="12.75" customHeight="1" x14ac:dyDescent="0.25">
      <c r="A11" s="779"/>
      <c r="B11" s="780"/>
      <c r="C11" s="780"/>
      <c r="D11" s="485"/>
      <c r="E11" s="637"/>
      <c r="F11" s="507"/>
      <c r="G11" s="512"/>
      <c r="I11" s="507"/>
      <c r="J11" s="512"/>
      <c r="K11" s="640"/>
      <c r="L11" s="512"/>
    </row>
    <row r="12" spans="1:13" x14ac:dyDescent="0.25">
      <c r="A12" s="657" t="s">
        <v>457</v>
      </c>
      <c r="B12" s="657"/>
      <c r="C12" s="507"/>
      <c r="D12" s="485"/>
      <c r="E12" s="637"/>
      <c r="F12" s="637"/>
      <c r="G12" s="637"/>
      <c r="I12" s="637"/>
      <c r="J12" s="507"/>
      <c r="K12" s="507"/>
      <c r="L12" s="507"/>
    </row>
    <row r="13" spans="1:13" x14ac:dyDescent="0.25">
      <c r="B13" s="623" t="s">
        <v>115</v>
      </c>
      <c r="D13" s="485"/>
      <c r="E13" s="637"/>
      <c r="F13" s="782"/>
      <c r="G13" s="640" t="s">
        <v>117</v>
      </c>
      <c r="I13" s="782"/>
      <c r="J13" s="640" t="s">
        <v>118</v>
      </c>
      <c r="K13" s="640"/>
      <c r="L13" s="783"/>
    </row>
    <row r="14" spans="1:13" x14ac:dyDescent="0.25">
      <c r="B14" s="623"/>
      <c r="C14" s="507" t="s">
        <v>669</v>
      </c>
      <c r="D14" s="784">
        <v>0.2</v>
      </c>
      <c r="E14" s="637"/>
      <c r="F14" s="785">
        <v>0</v>
      </c>
      <c r="G14" s="777">
        <f>D14*F14</f>
        <v>0</v>
      </c>
      <c r="I14" s="785">
        <v>0</v>
      </c>
      <c r="J14" s="506">
        <f>D14*I14</f>
        <v>0</v>
      </c>
      <c r="K14" s="640"/>
      <c r="L14" s="777">
        <f>G14+J14</f>
        <v>0</v>
      </c>
    </row>
    <row r="15" spans="1:13" x14ac:dyDescent="0.25">
      <c r="A15" s="786"/>
      <c r="B15" s="786"/>
      <c r="C15" s="507" t="s">
        <v>670</v>
      </c>
      <c r="D15" s="784">
        <v>0.5</v>
      </c>
      <c r="E15" s="778"/>
      <c r="F15" s="504">
        <v>0</v>
      </c>
      <c r="G15" s="777">
        <f>D15*F15</f>
        <v>0</v>
      </c>
      <c r="H15" s="775"/>
      <c r="I15" s="504">
        <v>0</v>
      </c>
      <c r="J15" s="777">
        <f>D15*I15</f>
        <v>0</v>
      </c>
      <c r="K15" s="781"/>
      <c r="L15" s="777">
        <f>G15+J15</f>
        <v>0</v>
      </c>
    </row>
    <row r="16" spans="1:13" ht="22.5" customHeight="1" x14ac:dyDescent="0.25">
      <c r="A16" s="786"/>
      <c r="B16" s="786"/>
      <c r="C16" s="780" t="s">
        <v>120</v>
      </c>
      <c r="D16" s="784">
        <v>1</v>
      </c>
      <c r="E16" s="778"/>
      <c r="F16" s="504">
        <v>0</v>
      </c>
      <c r="G16" s="777">
        <f>D16*F16</f>
        <v>0</v>
      </c>
      <c r="H16" s="775"/>
      <c r="I16" s="504">
        <v>0</v>
      </c>
      <c r="J16" s="777">
        <f>D16*I16</f>
        <v>0</v>
      </c>
      <c r="K16" s="781"/>
      <c r="L16" s="777">
        <f>G16+J16</f>
        <v>0</v>
      </c>
    </row>
    <row r="17" spans="1:13" ht="22.5" customHeight="1" x14ac:dyDescent="0.25">
      <c r="A17" s="786"/>
      <c r="B17" s="786"/>
      <c r="C17" s="780" t="s">
        <v>121</v>
      </c>
      <c r="D17" s="784">
        <v>0</v>
      </c>
      <c r="E17" s="778"/>
      <c r="F17" s="504">
        <v>0</v>
      </c>
      <c r="G17" s="801"/>
      <c r="H17" s="775"/>
      <c r="I17" s="504">
        <v>0</v>
      </c>
      <c r="J17" s="801"/>
      <c r="K17" s="781"/>
      <c r="L17" s="801"/>
    </row>
    <row r="18" spans="1:13" ht="22.5" customHeight="1" x14ac:dyDescent="0.25">
      <c r="A18" s="786"/>
      <c r="B18" s="786"/>
      <c r="C18" s="780" t="s">
        <v>122</v>
      </c>
      <c r="D18" s="784">
        <v>1</v>
      </c>
      <c r="E18" s="778"/>
      <c r="F18" s="504">
        <v>0</v>
      </c>
      <c r="G18" s="777">
        <f>D18*F18</f>
        <v>0</v>
      </c>
      <c r="H18" s="775"/>
      <c r="I18" s="504">
        <v>0</v>
      </c>
      <c r="J18" s="777">
        <f>D18*I18</f>
        <v>0</v>
      </c>
      <c r="K18" s="781"/>
      <c r="L18" s="777">
        <f>G18+J18</f>
        <v>0</v>
      </c>
    </row>
    <row r="19" spans="1:13" ht="13.5" customHeight="1" x14ac:dyDescent="0.25">
      <c r="A19" s="786"/>
      <c r="B19" s="786"/>
      <c r="C19" s="780" t="s">
        <v>588</v>
      </c>
      <c r="D19" s="784">
        <v>1</v>
      </c>
      <c r="E19" s="778"/>
      <c r="F19" s="787">
        <v>0</v>
      </c>
      <c r="G19" s="777">
        <f>D19*F19</f>
        <v>0</v>
      </c>
      <c r="H19" s="775"/>
      <c r="I19" s="787">
        <v>0</v>
      </c>
      <c r="J19" s="777">
        <f>D19*I19</f>
        <v>0</v>
      </c>
      <c r="K19" s="781"/>
      <c r="L19" s="777">
        <f>G19+J19</f>
        <v>0</v>
      </c>
    </row>
    <row r="20" spans="1:13" x14ac:dyDescent="0.25">
      <c r="A20" s="786"/>
      <c r="B20" s="786"/>
      <c r="C20" s="507" t="s">
        <v>123</v>
      </c>
      <c r="D20" s="784">
        <v>1</v>
      </c>
      <c r="E20" s="778"/>
      <c r="F20" s="504">
        <v>0</v>
      </c>
      <c r="G20" s="777">
        <f>D20*F20</f>
        <v>0</v>
      </c>
      <c r="H20" s="775"/>
      <c r="I20" s="504">
        <v>0</v>
      </c>
      <c r="J20" s="777">
        <f>D20*I20</f>
        <v>0</v>
      </c>
      <c r="K20" s="781"/>
      <c r="L20" s="777">
        <f>G20+J20</f>
        <v>0</v>
      </c>
    </row>
    <row r="21" spans="1:13" x14ac:dyDescent="0.25">
      <c r="A21" s="786"/>
      <c r="B21" s="786"/>
      <c r="C21" s="507" t="s">
        <v>125</v>
      </c>
      <c r="D21" s="784">
        <v>1</v>
      </c>
      <c r="E21" s="778"/>
      <c r="F21" s="504">
        <v>0</v>
      </c>
      <c r="G21" s="777">
        <f>D21*F21</f>
        <v>0</v>
      </c>
      <c r="I21" s="504">
        <v>0</v>
      </c>
      <c r="J21" s="777">
        <f>D21*I21</f>
        <v>0</v>
      </c>
      <c r="K21" s="640"/>
      <c r="L21" s="777">
        <f>G21+J21</f>
        <v>0</v>
      </c>
    </row>
    <row r="22" spans="1:13" x14ac:dyDescent="0.25">
      <c r="B22" s="623" t="s">
        <v>116</v>
      </c>
      <c r="C22" s="507"/>
      <c r="D22" s="784"/>
      <c r="E22" s="778"/>
      <c r="F22" s="788"/>
      <c r="G22" s="789"/>
      <c r="I22" s="790"/>
      <c r="J22" s="789"/>
      <c r="K22" s="507"/>
      <c r="L22" s="791"/>
      <c r="M22" s="485"/>
    </row>
    <row r="23" spans="1:13" x14ac:dyDescent="0.25">
      <c r="A23" s="786"/>
      <c r="B23" s="786"/>
      <c r="C23" s="507" t="s">
        <v>124</v>
      </c>
      <c r="D23" s="784">
        <v>1</v>
      </c>
      <c r="E23" s="778"/>
      <c r="F23" s="504">
        <v>0</v>
      </c>
      <c r="G23" s="777">
        <f>D23*F23</f>
        <v>0</v>
      </c>
      <c r="H23" s="775"/>
      <c r="I23" s="504">
        <v>0</v>
      </c>
      <c r="J23" s="777">
        <f>D23*I23</f>
        <v>0</v>
      </c>
      <c r="K23" s="781"/>
      <c r="L23" s="777">
        <f>G23+J23</f>
        <v>0</v>
      </c>
    </row>
    <row r="24" spans="1:13" x14ac:dyDescent="0.25">
      <c r="A24" s="786"/>
      <c r="B24" s="786"/>
      <c r="C24" s="507" t="s">
        <v>125</v>
      </c>
      <c r="D24" s="784">
        <v>1</v>
      </c>
      <c r="E24" s="778"/>
      <c r="F24" s="504">
        <v>0</v>
      </c>
      <c r="G24" s="777">
        <f>D24*F24</f>
        <v>0</v>
      </c>
      <c r="H24" s="775"/>
      <c r="I24" s="504">
        <v>0</v>
      </c>
      <c r="J24" s="777">
        <f>D24*I24</f>
        <v>0</v>
      </c>
      <c r="K24" s="781"/>
      <c r="L24" s="777">
        <f>G24+J24</f>
        <v>0</v>
      </c>
    </row>
    <row r="25" spans="1:13" x14ac:dyDescent="0.25">
      <c r="A25" s="498"/>
      <c r="B25" s="623" t="s">
        <v>455</v>
      </c>
      <c r="C25" s="577"/>
      <c r="D25" s="722"/>
      <c r="E25" s="778"/>
      <c r="F25" s="802"/>
      <c r="G25" s="504">
        <v>0</v>
      </c>
      <c r="H25" s="775"/>
      <c r="I25" s="802"/>
      <c r="J25" s="504">
        <v>0</v>
      </c>
      <c r="K25" s="776"/>
      <c r="L25" s="777">
        <f>G25+J25</f>
        <v>0</v>
      </c>
    </row>
    <row r="26" spans="1:13" ht="12.75" customHeight="1" x14ac:dyDescent="0.25">
      <c r="A26" s="779" t="s">
        <v>458</v>
      </c>
      <c r="B26" s="780"/>
      <c r="C26" s="780"/>
      <c r="D26" s="485"/>
      <c r="E26" s="637"/>
      <c r="F26" s="803"/>
      <c r="G26" s="777">
        <f>G14+G15+G16+G18+G19+G20+G21+G23+G24-G25</f>
        <v>0</v>
      </c>
      <c r="H26" s="775"/>
      <c r="I26" s="803"/>
      <c r="J26" s="777">
        <f>J14+J15+J16+J18+J19+J20+J21+J23+J24-J25</f>
        <v>0</v>
      </c>
      <c r="K26" s="781"/>
      <c r="L26" s="777">
        <f>G26+J26</f>
        <v>0</v>
      </c>
      <c r="M26" s="484" t="s">
        <v>55</v>
      </c>
    </row>
    <row r="27" spans="1:13" x14ac:dyDescent="0.25">
      <c r="F27" s="540"/>
      <c r="G27" s="540"/>
    </row>
    <row r="29" spans="1:13" x14ac:dyDescent="0.25">
      <c r="C29" s="592"/>
      <c r="D29" s="592"/>
    </row>
    <row r="30" spans="1:13" x14ac:dyDescent="0.25">
      <c r="C30" s="592"/>
      <c r="D30" s="592"/>
    </row>
    <row r="31" spans="1:13" x14ac:dyDescent="0.25">
      <c r="C31" s="592"/>
      <c r="D31" s="592"/>
    </row>
    <row r="32" spans="1:13" x14ac:dyDescent="0.25">
      <c r="C32" s="592"/>
      <c r="D32" s="592"/>
    </row>
  </sheetData>
  <sheetProtection password="EB26" sheet="1" objects="1" scenarios="1"/>
  <mergeCells count="5">
    <mergeCell ref="D3:D4"/>
    <mergeCell ref="F3:G3"/>
    <mergeCell ref="I3:J3"/>
    <mergeCell ref="A4:C4"/>
    <mergeCell ref="A5:C5"/>
  </mergeCells>
  <conditionalFormatting sqref="G7:G9 J7:J9 F14:F21 I14:I21 I23:I24 G25 J25 F23:F24">
    <cfRule type="containsBlanks" dxfId="130" priority="1">
      <formula>LEN(TRIM(F7))=0</formula>
    </cfRule>
  </conditionalFormatting>
  <hyperlinks>
    <hyperlink ref="C2" location="'Schedule Listing'!C44" display="Return to Schedule Listing"/>
  </hyperlinks>
  <printOptions horizontalCentered="1"/>
  <pageMargins left="0.7" right="0.7" top="0.75" bottom="0.75" header="0.3" footer="0.3"/>
  <pageSetup scale="7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P147"/>
  <sheetViews>
    <sheetView showGridLines="0" zoomScaleNormal="100" workbookViewId="0">
      <pane xSplit="4" ySplit="11" topLeftCell="R12" activePane="bottomRight" state="frozen"/>
      <selection pane="topRight" activeCell="E1" sqref="E1"/>
      <selection pane="bottomLeft" activeCell="A12" sqref="A12"/>
      <selection pane="bottomRight" activeCell="S2" sqref="S2"/>
    </sheetView>
  </sheetViews>
  <sheetFormatPr defaultColWidth="8.875" defaultRowHeight="12.75" x14ac:dyDescent="0.2"/>
  <cols>
    <col min="1" max="1" width="8.875" style="446"/>
    <col min="2" max="2" width="12.875" style="446" customWidth="1"/>
    <col min="3" max="3" width="13.875" style="446" customWidth="1"/>
    <col min="4" max="4" width="14.875" style="446" customWidth="1"/>
    <col min="5" max="5" width="13.125" style="446" customWidth="1"/>
    <col min="6" max="6" width="1" style="232" customWidth="1"/>
    <col min="7" max="7" width="13.125" style="893" customWidth="1"/>
    <col min="8" max="8" width="1" style="893" customWidth="1"/>
    <col min="9" max="9" width="13.125" style="893" customWidth="1"/>
    <col min="10" max="10" width="1" style="893" customWidth="1"/>
    <col min="11" max="11" width="13.125" style="893" customWidth="1"/>
    <col min="12" max="12" width="1" style="893" customWidth="1"/>
    <col min="13" max="13" width="13.125" style="893" customWidth="1"/>
    <col min="14" max="14" width="1" style="893" customWidth="1"/>
    <col min="15" max="15" width="13.125" style="893" customWidth="1"/>
    <col min="16" max="16" width="1" style="893" customWidth="1"/>
    <col min="17" max="17" width="13.125" style="893" customWidth="1"/>
    <col min="18" max="18" width="1" style="893" customWidth="1"/>
    <col min="19" max="19" width="13.125" style="893" customWidth="1"/>
    <col min="20" max="20" width="1" style="893" customWidth="1"/>
    <col min="21" max="21" width="13.125" style="893" customWidth="1"/>
    <col min="22" max="22" width="1" style="893" customWidth="1"/>
    <col min="23" max="23" width="13.125" style="893" customWidth="1"/>
    <col min="24" max="24" width="1" style="893" customWidth="1"/>
    <col min="25" max="25" width="13.125" style="893" customWidth="1"/>
    <col min="26" max="26" width="1" style="893" customWidth="1"/>
    <col min="27" max="27" width="13.125" style="893" customWidth="1"/>
    <col min="28" max="28" width="1" style="893" customWidth="1"/>
    <col min="29" max="29" width="13.125" style="893" customWidth="1"/>
    <col min="30" max="30" width="1" style="893" customWidth="1"/>
    <col min="31" max="31" width="13.125" style="893" customWidth="1"/>
    <col min="32" max="32" width="1" style="893" customWidth="1"/>
    <col min="33" max="33" width="13.125" style="893" customWidth="1"/>
    <col min="34" max="34" width="1" style="893" customWidth="1"/>
    <col min="35" max="35" width="13.125" style="893" customWidth="1"/>
    <col min="36" max="36" width="1" style="893" customWidth="1"/>
    <col min="37" max="37" width="13.125" style="893" customWidth="1"/>
    <col min="38" max="38" width="1" style="893" customWidth="1"/>
    <col min="39" max="39" width="13.125" style="893" customWidth="1"/>
    <col min="40" max="40" width="1" style="893" customWidth="1"/>
    <col min="41" max="41" width="13.125" style="893" customWidth="1"/>
    <col min="42" max="42" width="1.625" style="455" customWidth="1"/>
    <col min="43" max="16384" width="8.875" style="446"/>
  </cols>
  <sheetData>
    <row r="1" spans="1:42" ht="15" x14ac:dyDescent="0.25">
      <c r="A1" s="326" t="s">
        <v>632</v>
      </c>
      <c r="B1" s="634"/>
      <c r="C1" s="967"/>
      <c r="D1" s="967"/>
      <c r="E1" s="327"/>
      <c r="F1" s="885"/>
      <c r="G1" s="892"/>
      <c r="L1" s="893" t="s">
        <v>14564</v>
      </c>
    </row>
    <row r="2" spans="1:42" ht="15" x14ac:dyDescent="0.25">
      <c r="A2" s="963">
        <v>42</v>
      </c>
      <c r="B2" s="1144" t="s">
        <v>1</v>
      </c>
      <c r="C2" s="1145"/>
      <c r="D2" s="1146"/>
      <c r="E2" s="171"/>
      <c r="F2" s="885"/>
      <c r="G2" s="892"/>
    </row>
    <row r="3" spans="1:42" x14ac:dyDescent="0.2">
      <c r="A3" s="173" t="s">
        <v>548</v>
      </c>
      <c r="E3" s="213"/>
      <c r="F3" s="174"/>
      <c r="G3" s="212"/>
    </row>
    <row r="5" spans="1:42" x14ac:dyDescent="0.2">
      <c r="A5" s="1147" t="s">
        <v>275</v>
      </c>
      <c r="B5" s="1148"/>
      <c r="C5" s="1148"/>
    </row>
    <row r="7" spans="1:42" ht="15.75" customHeight="1" x14ac:dyDescent="0.2">
      <c r="A7" s="944" t="s">
        <v>207</v>
      </c>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6"/>
    </row>
    <row r="8" spans="1:42" x14ac:dyDescent="0.2">
      <c r="A8" s="49"/>
      <c r="B8" s="50"/>
      <c r="C8" s="50"/>
      <c r="D8" s="50"/>
      <c r="E8" s="50"/>
      <c r="F8" s="51"/>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1156" t="s">
        <v>5210</v>
      </c>
      <c r="AH8" s="1156"/>
      <c r="AI8" s="1156"/>
      <c r="AJ8" s="1156"/>
      <c r="AK8" s="1156"/>
      <c r="AL8" s="1156"/>
      <c r="AM8" s="1156"/>
      <c r="AN8" s="1156"/>
      <c r="AO8" s="1156"/>
      <c r="AP8" s="52"/>
    </row>
    <row r="9" spans="1:42" x14ac:dyDescent="0.2">
      <c r="A9" s="53"/>
      <c r="B9" s="54"/>
      <c r="C9" s="54"/>
      <c r="D9" s="54"/>
      <c r="E9" s="55" t="s">
        <v>208</v>
      </c>
      <c r="F9" s="56"/>
      <c r="G9" s="895" t="s">
        <v>209</v>
      </c>
      <c r="H9" s="895"/>
      <c r="I9" s="895" t="s">
        <v>210</v>
      </c>
      <c r="J9" s="895"/>
      <c r="K9" s="895" t="s">
        <v>211</v>
      </c>
      <c r="L9" s="895"/>
      <c r="M9" s="895" t="s">
        <v>212</v>
      </c>
      <c r="N9" s="895"/>
      <c r="O9" s="895" t="s">
        <v>213</v>
      </c>
      <c r="P9" s="895"/>
      <c r="Q9" s="895" t="s">
        <v>214</v>
      </c>
      <c r="R9" s="895"/>
      <c r="S9" s="895" t="s">
        <v>215</v>
      </c>
      <c r="T9" s="895"/>
      <c r="U9" s="895" t="s">
        <v>216</v>
      </c>
      <c r="V9" s="895"/>
      <c r="W9" s="895" t="s">
        <v>217</v>
      </c>
      <c r="X9" s="895"/>
      <c r="Y9" s="895" t="s">
        <v>218</v>
      </c>
      <c r="Z9" s="895"/>
      <c r="AA9" s="896" t="s">
        <v>219</v>
      </c>
      <c r="AB9" s="896"/>
      <c r="AC9" s="896" t="s">
        <v>220</v>
      </c>
      <c r="AD9" s="896"/>
      <c r="AE9" s="896" t="s">
        <v>221</v>
      </c>
      <c r="AF9" s="897"/>
      <c r="AG9" s="899" t="s">
        <v>5211</v>
      </c>
      <c r="AH9" s="898"/>
      <c r="AI9" s="899" t="s">
        <v>5212</v>
      </c>
      <c r="AJ9" s="898"/>
      <c r="AK9" s="899" t="s">
        <v>5213</v>
      </c>
      <c r="AL9" s="898"/>
      <c r="AM9" s="899" t="s">
        <v>5214</v>
      </c>
      <c r="AN9" s="898"/>
      <c r="AO9" s="899" t="s">
        <v>5215</v>
      </c>
      <c r="AP9" s="58"/>
    </row>
    <row r="10" spans="1:42" x14ac:dyDescent="0.2">
      <c r="A10" s="59">
        <v>1</v>
      </c>
      <c r="B10" s="60"/>
      <c r="C10" s="61" t="s">
        <v>222</v>
      </c>
      <c r="D10" s="62"/>
      <c r="E10" s="63"/>
      <c r="F10" s="62"/>
      <c r="G10" s="900"/>
      <c r="H10" s="901"/>
      <c r="I10" s="900"/>
      <c r="J10" s="901"/>
      <c r="K10" s="900"/>
      <c r="L10" s="901"/>
      <c r="M10" s="900"/>
      <c r="N10" s="901"/>
      <c r="O10" s="901"/>
      <c r="P10" s="901"/>
      <c r="Q10" s="901"/>
      <c r="R10" s="901"/>
      <c r="S10" s="901"/>
      <c r="T10" s="901"/>
      <c r="U10" s="901"/>
      <c r="V10" s="901"/>
      <c r="W10" s="901"/>
      <c r="X10" s="901"/>
      <c r="Y10" s="901"/>
      <c r="Z10" s="901"/>
      <c r="AA10" s="902"/>
      <c r="AB10" s="901"/>
      <c r="AC10" s="902"/>
      <c r="AD10" s="901"/>
      <c r="AE10" s="902"/>
      <c r="AF10" s="901"/>
      <c r="AG10" s="901"/>
      <c r="AH10" s="901"/>
      <c r="AI10" s="901"/>
      <c r="AJ10" s="901"/>
      <c r="AK10" s="901"/>
      <c r="AL10" s="901"/>
      <c r="AM10" s="901"/>
      <c r="AN10" s="901"/>
      <c r="AO10" s="901"/>
      <c r="AP10" s="64"/>
    </row>
    <row r="11" spans="1:42" x14ac:dyDescent="0.2">
      <c r="A11" s="65"/>
      <c r="B11" s="66"/>
      <c r="C11" s="67"/>
      <c r="D11" s="68" t="s">
        <v>14566</v>
      </c>
      <c r="E11" s="69"/>
      <c r="F11" s="78"/>
      <c r="G11" s="903"/>
      <c r="H11" s="895"/>
      <c r="I11" s="903"/>
      <c r="J11" s="895"/>
      <c r="K11" s="903"/>
      <c r="L11" s="895"/>
      <c r="M11" s="903"/>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c r="AN11" s="904"/>
      <c r="AO11" s="905"/>
      <c r="AP11" s="71"/>
    </row>
    <row r="12" spans="1:42" x14ac:dyDescent="0.2">
      <c r="A12" s="72">
        <v>11</v>
      </c>
      <c r="B12" s="67"/>
      <c r="C12" s="67" t="s">
        <v>223</v>
      </c>
      <c r="D12" s="67"/>
      <c r="E12" s="73">
        <f>IF(SUM(G12:AO12)&lt;SUM(E14:E16),$D$11,SUM(G12:AO12))</f>
        <v>0</v>
      </c>
      <c r="F12" s="55"/>
      <c r="G12" s="899">
        <v>0</v>
      </c>
      <c r="H12" s="898"/>
      <c r="I12" s="899">
        <v>0</v>
      </c>
      <c r="J12" s="898"/>
      <c r="K12" s="899">
        <v>0</v>
      </c>
      <c r="L12" s="898"/>
      <c r="M12" s="899">
        <v>0</v>
      </c>
      <c r="N12" s="898"/>
      <c r="O12" s="899">
        <v>0</v>
      </c>
      <c r="P12" s="898"/>
      <c r="Q12" s="899">
        <v>0</v>
      </c>
      <c r="R12" s="898"/>
      <c r="S12" s="899">
        <v>0</v>
      </c>
      <c r="T12" s="898"/>
      <c r="U12" s="899">
        <v>0</v>
      </c>
      <c r="V12" s="898"/>
      <c r="W12" s="899">
        <v>0</v>
      </c>
      <c r="X12" s="898"/>
      <c r="Y12" s="899">
        <v>0</v>
      </c>
      <c r="Z12" s="898"/>
      <c r="AA12" s="899">
        <v>0</v>
      </c>
      <c r="AB12" s="898"/>
      <c r="AC12" s="899">
        <v>0</v>
      </c>
      <c r="AD12" s="898"/>
      <c r="AE12" s="899">
        <v>0</v>
      </c>
      <c r="AF12" s="898"/>
      <c r="AG12" s="899">
        <v>0</v>
      </c>
      <c r="AH12" s="898"/>
      <c r="AI12" s="899">
        <v>0</v>
      </c>
      <c r="AJ12" s="898"/>
      <c r="AK12" s="899">
        <v>0</v>
      </c>
      <c r="AL12" s="898"/>
      <c r="AM12" s="899">
        <v>0</v>
      </c>
      <c r="AN12" s="898"/>
      <c r="AO12" s="899">
        <v>0</v>
      </c>
      <c r="AP12" s="81"/>
    </row>
    <row r="13" spans="1:42" x14ac:dyDescent="0.2">
      <c r="A13" s="53"/>
      <c r="B13" s="70"/>
      <c r="C13" s="66" t="s">
        <v>224</v>
      </c>
      <c r="D13" s="70"/>
      <c r="E13" s="74"/>
      <c r="F13" s="57"/>
      <c r="G13" s="906"/>
      <c r="H13" s="906"/>
      <c r="I13" s="906"/>
      <c r="J13" s="906"/>
      <c r="K13" s="906"/>
      <c r="L13" s="906"/>
      <c r="M13" s="906"/>
      <c r="N13" s="906"/>
      <c r="O13" s="906"/>
      <c r="P13" s="906"/>
      <c r="Q13" s="907"/>
      <c r="R13" s="906"/>
      <c r="S13" s="906"/>
      <c r="T13" s="906"/>
      <c r="U13" s="906"/>
      <c r="V13" s="906"/>
      <c r="W13" s="906"/>
      <c r="X13" s="906"/>
      <c r="Y13" s="906"/>
      <c r="Z13" s="906"/>
      <c r="AA13" s="906"/>
      <c r="AB13" s="906"/>
      <c r="AC13" s="906"/>
      <c r="AD13" s="906"/>
      <c r="AE13" s="906"/>
      <c r="AF13" s="906"/>
      <c r="AG13" s="906"/>
      <c r="AH13" s="906"/>
      <c r="AI13" s="906"/>
      <c r="AJ13" s="906"/>
      <c r="AK13" s="906"/>
      <c r="AL13" s="906"/>
      <c r="AM13" s="906"/>
      <c r="AN13" s="906"/>
      <c r="AO13" s="906"/>
      <c r="AP13" s="71"/>
    </row>
    <row r="14" spans="1:42" x14ac:dyDescent="0.2">
      <c r="A14" s="53"/>
      <c r="B14" s="75">
        <v>1101</v>
      </c>
      <c r="C14" s="70" t="s">
        <v>225</v>
      </c>
      <c r="D14" s="70"/>
      <c r="E14" s="76">
        <f>+G14+I14+K14+M14+O14+Q14+S14+U14+W14+Y14+AA14+AC14+AE14+AG14+AI14+AK14+AM14+AO14</f>
        <v>0</v>
      </c>
      <c r="F14" s="57"/>
      <c r="G14" s="908">
        <v>0</v>
      </c>
      <c r="H14" s="906"/>
      <c r="I14" s="908">
        <v>0</v>
      </c>
      <c r="J14" s="906"/>
      <c r="K14" s="908">
        <v>0</v>
      </c>
      <c r="L14" s="906"/>
      <c r="M14" s="908">
        <v>0</v>
      </c>
      <c r="N14" s="906"/>
      <c r="O14" s="908">
        <v>0</v>
      </c>
      <c r="P14" s="906"/>
      <c r="Q14" s="908">
        <v>0</v>
      </c>
      <c r="R14" s="906"/>
      <c r="S14" s="908">
        <v>0</v>
      </c>
      <c r="T14" s="906"/>
      <c r="U14" s="908">
        <v>0</v>
      </c>
      <c r="V14" s="906"/>
      <c r="W14" s="908">
        <v>0</v>
      </c>
      <c r="X14" s="906"/>
      <c r="Y14" s="908">
        <v>0</v>
      </c>
      <c r="Z14" s="906"/>
      <c r="AA14" s="908">
        <v>0</v>
      </c>
      <c r="AB14" s="906"/>
      <c r="AC14" s="908">
        <v>0</v>
      </c>
      <c r="AD14" s="906"/>
      <c r="AE14" s="908">
        <v>0</v>
      </c>
      <c r="AF14" s="906"/>
      <c r="AG14" s="908">
        <v>0</v>
      </c>
      <c r="AH14" s="906"/>
      <c r="AI14" s="908">
        <v>0</v>
      </c>
      <c r="AJ14" s="906"/>
      <c r="AK14" s="908">
        <v>0</v>
      </c>
      <c r="AL14" s="906"/>
      <c r="AM14" s="908">
        <v>0</v>
      </c>
      <c r="AN14" s="906"/>
      <c r="AO14" s="908">
        <v>0</v>
      </c>
      <c r="AP14" s="71"/>
    </row>
    <row r="15" spans="1:42" x14ac:dyDescent="0.2">
      <c r="A15" s="53"/>
      <c r="B15" s="75">
        <v>1103</v>
      </c>
      <c r="C15" s="70" t="s">
        <v>226</v>
      </c>
      <c r="D15" s="70"/>
      <c r="E15" s="76">
        <f>+G15+I15+K15+M15+O15+Q15+S15+U15+W15+Y15+AA15+AC15+AE15+AG15+AI15+AK15+AM15+AO15</f>
        <v>0</v>
      </c>
      <c r="F15" s="57"/>
      <c r="G15" s="910">
        <v>0</v>
      </c>
      <c r="H15" s="906"/>
      <c r="I15" s="908">
        <v>0</v>
      </c>
      <c r="J15" s="906"/>
      <c r="K15" s="908">
        <v>0</v>
      </c>
      <c r="L15" s="906"/>
      <c r="M15" s="908">
        <v>0</v>
      </c>
      <c r="N15" s="906"/>
      <c r="O15" s="908">
        <v>0</v>
      </c>
      <c r="P15" s="906"/>
      <c r="Q15" s="908">
        <v>0</v>
      </c>
      <c r="R15" s="906"/>
      <c r="S15" s="908">
        <v>0</v>
      </c>
      <c r="T15" s="906"/>
      <c r="U15" s="908">
        <v>0</v>
      </c>
      <c r="V15" s="906"/>
      <c r="W15" s="908">
        <v>0</v>
      </c>
      <c r="X15" s="906"/>
      <c r="Y15" s="908">
        <v>0</v>
      </c>
      <c r="Z15" s="906"/>
      <c r="AA15" s="908">
        <v>0</v>
      </c>
      <c r="AB15" s="906"/>
      <c r="AC15" s="908">
        <v>0</v>
      </c>
      <c r="AD15" s="906"/>
      <c r="AE15" s="908">
        <v>0</v>
      </c>
      <c r="AF15" s="906"/>
      <c r="AG15" s="908">
        <v>0</v>
      </c>
      <c r="AH15" s="906"/>
      <c r="AI15" s="908">
        <v>0</v>
      </c>
      <c r="AJ15" s="906"/>
      <c r="AK15" s="908">
        <v>0</v>
      </c>
      <c r="AL15" s="906"/>
      <c r="AM15" s="908">
        <v>0</v>
      </c>
      <c r="AN15" s="906"/>
      <c r="AO15" s="908">
        <v>0</v>
      </c>
      <c r="AP15" s="71"/>
    </row>
    <row r="16" spans="1:42" x14ac:dyDescent="0.2">
      <c r="A16" s="53"/>
      <c r="B16" s="75">
        <v>1104</v>
      </c>
      <c r="C16" s="1155" t="s">
        <v>227</v>
      </c>
      <c r="D16" s="1155"/>
      <c r="E16" s="76">
        <f>+G16+I16+K16+M16+O16+Q16+S16+U16+W16+Y16+AA16+AC16+AE16+AG16+AI16+AK16+AM16+AO16</f>
        <v>0</v>
      </c>
      <c r="F16" s="57"/>
      <c r="G16" s="910">
        <v>0</v>
      </c>
      <c r="H16" s="906"/>
      <c r="I16" s="908">
        <v>0</v>
      </c>
      <c r="J16" s="906"/>
      <c r="K16" s="908">
        <v>0</v>
      </c>
      <c r="L16" s="906"/>
      <c r="M16" s="908">
        <v>0</v>
      </c>
      <c r="N16" s="906"/>
      <c r="O16" s="908">
        <v>0</v>
      </c>
      <c r="P16" s="906"/>
      <c r="Q16" s="908">
        <v>0</v>
      </c>
      <c r="R16" s="906"/>
      <c r="S16" s="908">
        <v>0</v>
      </c>
      <c r="T16" s="906"/>
      <c r="U16" s="908">
        <v>0</v>
      </c>
      <c r="V16" s="906"/>
      <c r="W16" s="908">
        <v>0</v>
      </c>
      <c r="X16" s="906"/>
      <c r="Y16" s="908">
        <v>0</v>
      </c>
      <c r="Z16" s="906"/>
      <c r="AA16" s="908">
        <v>0</v>
      </c>
      <c r="AB16" s="906"/>
      <c r="AC16" s="908">
        <v>0</v>
      </c>
      <c r="AD16" s="906"/>
      <c r="AE16" s="908">
        <v>0</v>
      </c>
      <c r="AF16" s="906"/>
      <c r="AG16" s="908">
        <v>0</v>
      </c>
      <c r="AH16" s="906"/>
      <c r="AI16" s="908">
        <v>0</v>
      </c>
      <c r="AJ16" s="906"/>
      <c r="AK16" s="908">
        <v>0</v>
      </c>
      <c r="AL16" s="906"/>
      <c r="AM16" s="908">
        <v>0</v>
      </c>
      <c r="AN16" s="906"/>
      <c r="AO16" s="908">
        <v>0</v>
      </c>
      <c r="AP16" s="110"/>
    </row>
    <row r="17" spans="1:42" x14ac:dyDescent="0.2">
      <c r="A17" s="72">
        <v>12</v>
      </c>
      <c r="B17" s="67"/>
      <c r="C17" s="1139" t="s">
        <v>228</v>
      </c>
      <c r="D17" s="1139"/>
      <c r="E17" s="73">
        <f>+G17+I17+K17+M17+O17+Q17+S17+U17+W17+Y17+AA17+AC17+AE17+AG17+AI17+AK17+AM17+AO17</f>
        <v>0</v>
      </c>
      <c r="F17" s="55"/>
      <c r="G17" s="911">
        <v>0</v>
      </c>
      <c r="H17" s="898"/>
      <c r="I17" s="908">
        <v>0</v>
      </c>
      <c r="J17" s="898"/>
      <c r="K17" s="908">
        <v>0</v>
      </c>
      <c r="L17" s="898"/>
      <c r="M17" s="908">
        <v>0</v>
      </c>
      <c r="N17" s="898"/>
      <c r="O17" s="908">
        <v>0</v>
      </c>
      <c r="P17" s="898"/>
      <c r="Q17" s="908">
        <v>0</v>
      </c>
      <c r="R17" s="898"/>
      <c r="S17" s="908">
        <v>0</v>
      </c>
      <c r="T17" s="898"/>
      <c r="U17" s="908">
        <v>0</v>
      </c>
      <c r="V17" s="898"/>
      <c r="W17" s="908">
        <v>0</v>
      </c>
      <c r="X17" s="898"/>
      <c r="Y17" s="908">
        <v>0</v>
      </c>
      <c r="Z17" s="898"/>
      <c r="AA17" s="908">
        <v>0</v>
      </c>
      <c r="AB17" s="898"/>
      <c r="AC17" s="908">
        <v>0</v>
      </c>
      <c r="AD17" s="898"/>
      <c r="AE17" s="908">
        <v>0</v>
      </c>
      <c r="AF17" s="898"/>
      <c r="AG17" s="908">
        <v>0</v>
      </c>
      <c r="AH17" s="898"/>
      <c r="AI17" s="908">
        <v>0</v>
      </c>
      <c r="AJ17" s="898"/>
      <c r="AK17" s="908">
        <v>0</v>
      </c>
      <c r="AL17" s="898"/>
      <c r="AM17" s="908">
        <v>0</v>
      </c>
      <c r="AN17" s="898"/>
      <c r="AO17" s="908">
        <v>0</v>
      </c>
      <c r="AP17" s="117"/>
    </row>
    <row r="18" spans="1:42" x14ac:dyDescent="0.2">
      <c r="A18" s="72">
        <v>13</v>
      </c>
      <c r="B18" s="67"/>
      <c r="C18" s="67" t="s">
        <v>229</v>
      </c>
      <c r="D18" s="67"/>
      <c r="E18" s="73">
        <f>IF(SUM(G18:AO18)&lt;(E20+E21+E23+E24),"ERROR",SUM(G18:AO18))</f>
        <v>0</v>
      </c>
      <c r="F18" s="55"/>
      <c r="G18" s="899">
        <v>0</v>
      </c>
      <c r="H18" s="898"/>
      <c r="I18" s="908">
        <v>0</v>
      </c>
      <c r="J18" s="898"/>
      <c r="K18" s="908">
        <v>0</v>
      </c>
      <c r="L18" s="898"/>
      <c r="M18" s="908">
        <v>0</v>
      </c>
      <c r="N18" s="898"/>
      <c r="O18" s="908">
        <v>0</v>
      </c>
      <c r="P18" s="898"/>
      <c r="Q18" s="908">
        <v>0</v>
      </c>
      <c r="R18" s="898"/>
      <c r="S18" s="908">
        <v>0</v>
      </c>
      <c r="T18" s="898"/>
      <c r="U18" s="908">
        <v>0</v>
      </c>
      <c r="V18" s="898"/>
      <c r="W18" s="908">
        <v>0</v>
      </c>
      <c r="X18" s="898"/>
      <c r="Y18" s="908">
        <v>0</v>
      </c>
      <c r="Z18" s="898"/>
      <c r="AA18" s="908">
        <v>0</v>
      </c>
      <c r="AB18" s="898"/>
      <c r="AC18" s="908">
        <v>0</v>
      </c>
      <c r="AD18" s="898"/>
      <c r="AE18" s="908">
        <v>0</v>
      </c>
      <c r="AF18" s="898"/>
      <c r="AG18" s="908">
        <v>0</v>
      </c>
      <c r="AH18" s="898"/>
      <c r="AI18" s="908">
        <v>0</v>
      </c>
      <c r="AJ18" s="898"/>
      <c r="AK18" s="908">
        <v>0</v>
      </c>
      <c r="AL18" s="898"/>
      <c r="AM18" s="908">
        <v>0</v>
      </c>
      <c r="AN18" s="898"/>
      <c r="AO18" s="908">
        <v>0</v>
      </c>
      <c r="AP18" s="117"/>
    </row>
    <row r="19" spans="1:42" x14ac:dyDescent="0.2">
      <c r="A19" s="53"/>
      <c r="B19" s="70"/>
      <c r="C19" s="66" t="s">
        <v>224</v>
      </c>
      <c r="D19" s="70"/>
      <c r="E19" s="77"/>
      <c r="F19" s="57"/>
      <c r="G19" s="906"/>
      <c r="H19" s="906"/>
      <c r="I19" s="906"/>
      <c r="J19" s="906"/>
      <c r="K19" s="906"/>
      <c r="L19" s="906"/>
      <c r="M19" s="906"/>
      <c r="N19" s="906"/>
      <c r="O19" s="906"/>
      <c r="P19" s="906"/>
      <c r="Q19" s="906"/>
      <c r="R19" s="906"/>
      <c r="S19" s="906"/>
      <c r="T19" s="906"/>
      <c r="U19" s="906"/>
      <c r="V19" s="906"/>
      <c r="W19" s="906"/>
      <c r="X19" s="906"/>
      <c r="Y19" s="906"/>
      <c r="Z19" s="906"/>
      <c r="AA19" s="906"/>
      <c r="AB19" s="906"/>
      <c r="AC19" s="906"/>
      <c r="AD19" s="906"/>
      <c r="AE19" s="909"/>
      <c r="AF19" s="906"/>
      <c r="AG19" s="906"/>
      <c r="AH19" s="906"/>
      <c r="AI19" s="906"/>
      <c r="AJ19" s="906"/>
      <c r="AK19" s="907"/>
      <c r="AL19" s="906"/>
      <c r="AM19" s="906"/>
      <c r="AN19" s="906"/>
      <c r="AO19" s="912"/>
      <c r="AP19" s="110"/>
    </row>
    <row r="20" spans="1:42" x14ac:dyDescent="0.2">
      <c r="A20" s="65"/>
      <c r="B20" s="75">
        <v>1301</v>
      </c>
      <c r="C20" s="1155" t="s">
        <v>230</v>
      </c>
      <c r="D20" s="1155"/>
      <c r="E20" s="76">
        <f>+G20+I20+K20+M20+O20+Q20+S20+U20+W20+Y20+AA20+AC20+AE20+AG20+AI20+AK20+AM20+AO20</f>
        <v>0</v>
      </c>
      <c r="F20" s="55"/>
      <c r="G20" s="908">
        <v>0</v>
      </c>
      <c r="H20" s="906"/>
      <c r="I20" s="908">
        <v>0</v>
      </c>
      <c r="J20" s="906"/>
      <c r="K20" s="908">
        <v>0</v>
      </c>
      <c r="L20" s="906"/>
      <c r="M20" s="908">
        <v>0</v>
      </c>
      <c r="N20" s="906"/>
      <c r="O20" s="908">
        <v>0</v>
      </c>
      <c r="P20" s="906"/>
      <c r="Q20" s="908">
        <v>0</v>
      </c>
      <c r="R20" s="906"/>
      <c r="S20" s="908">
        <v>0</v>
      </c>
      <c r="T20" s="906"/>
      <c r="U20" s="908">
        <v>0</v>
      </c>
      <c r="V20" s="906"/>
      <c r="W20" s="908">
        <v>0</v>
      </c>
      <c r="X20" s="906"/>
      <c r="Y20" s="908">
        <v>0</v>
      </c>
      <c r="Z20" s="906"/>
      <c r="AA20" s="908">
        <v>0</v>
      </c>
      <c r="AB20" s="906"/>
      <c r="AC20" s="908">
        <v>0</v>
      </c>
      <c r="AD20" s="906"/>
      <c r="AE20" s="908">
        <v>0</v>
      </c>
      <c r="AF20" s="906"/>
      <c r="AG20" s="908">
        <v>0</v>
      </c>
      <c r="AH20" s="906"/>
      <c r="AI20" s="908">
        <v>0</v>
      </c>
      <c r="AJ20" s="906"/>
      <c r="AK20" s="908">
        <v>0</v>
      </c>
      <c r="AL20" s="906"/>
      <c r="AM20" s="908">
        <v>0</v>
      </c>
      <c r="AN20" s="906"/>
      <c r="AO20" s="908">
        <v>0</v>
      </c>
      <c r="AP20" s="110"/>
    </row>
    <row r="21" spans="1:42" x14ac:dyDescent="0.2">
      <c r="A21" s="65"/>
      <c r="B21" s="75">
        <v>1302</v>
      </c>
      <c r="C21" s="1155" t="s">
        <v>231</v>
      </c>
      <c r="D21" s="1155"/>
      <c r="E21" s="76">
        <f>IF(SUM(G21:AO21)&lt;E22,"ERROR",SUM(G21:AO21))</f>
        <v>0</v>
      </c>
      <c r="F21" s="55"/>
      <c r="G21" s="910">
        <v>0</v>
      </c>
      <c r="H21" s="906"/>
      <c r="I21" s="910">
        <v>0</v>
      </c>
      <c r="J21" s="906"/>
      <c r="K21" s="910">
        <v>0</v>
      </c>
      <c r="L21" s="906"/>
      <c r="M21" s="910">
        <v>0</v>
      </c>
      <c r="N21" s="906"/>
      <c r="O21" s="910">
        <v>0</v>
      </c>
      <c r="P21" s="906"/>
      <c r="Q21" s="910">
        <v>0</v>
      </c>
      <c r="R21" s="906"/>
      <c r="S21" s="910">
        <v>0</v>
      </c>
      <c r="T21" s="906"/>
      <c r="U21" s="910">
        <v>0</v>
      </c>
      <c r="V21" s="906"/>
      <c r="W21" s="910">
        <v>0</v>
      </c>
      <c r="X21" s="906"/>
      <c r="Y21" s="910">
        <v>0</v>
      </c>
      <c r="Z21" s="906"/>
      <c r="AA21" s="910">
        <v>0</v>
      </c>
      <c r="AB21" s="906"/>
      <c r="AC21" s="910">
        <v>0</v>
      </c>
      <c r="AD21" s="906"/>
      <c r="AE21" s="910">
        <v>0</v>
      </c>
      <c r="AF21" s="906"/>
      <c r="AG21" s="910">
        <v>0</v>
      </c>
      <c r="AH21" s="906"/>
      <c r="AI21" s="910">
        <v>0</v>
      </c>
      <c r="AJ21" s="906"/>
      <c r="AK21" s="910">
        <v>0</v>
      </c>
      <c r="AL21" s="906"/>
      <c r="AM21" s="910">
        <v>0</v>
      </c>
      <c r="AN21" s="906"/>
      <c r="AO21" s="910">
        <v>0</v>
      </c>
      <c r="AP21" s="110"/>
    </row>
    <row r="22" spans="1:42" x14ac:dyDescent="0.2">
      <c r="A22" s="65"/>
      <c r="B22" s="75"/>
      <c r="C22" s="1157" t="s">
        <v>232</v>
      </c>
      <c r="D22" s="1155"/>
      <c r="E22" s="76">
        <f>+G22+I22+K22+M22+O22+Q22+S22+U22+W22+Y22+AA22+AC22+AE22+AG22+AI22+AK22+AM22+AO22</f>
        <v>0</v>
      </c>
      <c r="F22" s="55"/>
      <c r="G22" s="910">
        <v>0</v>
      </c>
      <c r="H22" s="906"/>
      <c r="I22" s="910">
        <v>0</v>
      </c>
      <c r="J22" s="906"/>
      <c r="K22" s="910">
        <v>0</v>
      </c>
      <c r="L22" s="906"/>
      <c r="M22" s="910">
        <v>0</v>
      </c>
      <c r="N22" s="906"/>
      <c r="O22" s="910">
        <v>0</v>
      </c>
      <c r="P22" s="906"/>
      <c r="Q22" s="910">
        <v>0</v>
      </c>
      <c r="R22" s="906"/>
      <c r="S22" s="910">
        <v>0</v>
      </c>
      <c r="T22" s="906"/>
      <c r="U22" s="910">
        <v>0</v>
      </c>
      <c r="V22" s="906"/>
      <c r="W22" s="910">
        <v>0</v>
      </c>
      <c r="X22" s="906"/>
      <c r="Y22" s="910">
        <v>0</v>
      </c>
      <c r="Z22" s="906"/>
      <c r="AA22" s="910">
        <v>0</v>
      </c>
      <c r="AB22" s="906"/>
      <c r="AC22" s="910">
        <v>0</v>
      </c>
      <c r="AD22" s="906"/>
      <c r="AE22" s="910">
        <v>0</v>
      </c>
      <c r="AF22" s="906"/>
      <c r="AG22" s="910">
        <v>0</v>
      </c>
      <c r="AH22" s="906"/>
      <c r="AI22" s="910">
        <v>0</v>
      </c>
      <c r="AJ22" s="906"/>
      <c r="AK22" s="910">
        <v>0</v>
      </c>
      <c r="AL22" s="906"/>
      <c r="AM22" s="910">
        <v>0</v>
      </c>
      <c r="AN22" s="906"/>
      <c r="AO22" s="910">
        <v>0</v>
      </c>
      <c r="AP22" s="110"/>
    </row>
    <row r="23" spans="1:42" x14ac:dyDescent="0.2">
      <c r="A23" s="65"/>
      <c r="B23" s="75">
        <v>1307</v>
      </c>
      <c r="C23" s="1155" t="s">
        <v>233</v>
      </c>
      <c r="D23" s="1155"/>
      <c r="E23" s="76">
        <f>+G23+I23+K23+M23+O23+Q23+S23+U23+W23+Y23+AA23+AC23+AE23+AG23+AI23+AK23+AM23+AO23</f>
        <v>0</v>
      </c>
      <c r="F23" s="55"/>
      <c r="G23" s="910">
        <v>0</v>
      </c>
      <c r="H23" s="906">
        <v>4</v>
      </c>
      <c r="I23" s="910">
        <v>0</v>
      </c>
      <c r="J23" s="906"/>
      <c r="K23" s="910">
        <v>0</v>
      </c>
      <c r="L23" s="906"/>
      <c r="M23" s="910">
        <v>0</v>
      </c>
      <c r="N23" s="906"/>
      <c r="O23" s="910">
        <v>0</v>
      </c>
      <c r="P23" s="906"/>
      <c r="Q23" s="910">
        <v>0</v>
      </c>
      <c r="R23" s="906"/>
      <c r="S23" s="910">
        <v>0</v>
      </c>
      <c r="T23" s="906"/>
      <c r="U23" s="910">
        <v>0</v>
      </c>
      <c r="V23" s="906"/>
      <c r="W23" s="910">
        <v>0</v>
      </c>
      <c r="X23" s="906"/>
      <c r="Y23" s="910">
        <v>0</v>
      </c>
      <c r="Z23" s="906"/>
      <c r="AA23" s="910">
        <v>0</v>
      </c>
      <c r="AB23" s="906"/>
      <c r="AC23" s="910">
        <v>0</v>
      </c>
      <c r="AD23" s="906"/>
      <c r="AE23" s="910">
        <v>0</v>
      </c>
      <c r="AF23" s="906"/>
      <c r="AG23" s="910">
        <v>0</v>
      </c>
      <c r="AH23" s="906"/>
      <c r="AI23" s="910">
        <v>0</v>
      </c>
      <c r="AJ23" s="906"/>
      <c r="AK23" s="910">
        <v>0</v>
      </c>
      <c r="AL23" s="906"/>
      <c r="AM23" s="910">
        <v>0</v>
      </c>
      <c r="AN23" s="906"/>
      <c r="AO23" s="910">
        <v>0</v>
      </c>
      <c r="AP23" s="110"/>
    </row>
    <row r="24" spans="1:42" x14ac:dyDescent="0.2">
      <c r="A24" s="65"/>
      <c r="B24" s="75">
        <v>1308</v>
      </c>
      <c r="C24" s="70" t="s">
        <v>234</v>
      </c>
      <c r="D24" s="70"/>
      <c r="E24" s="73">
        <f>IF(SUM(G24:AO24)&lt;(E25+E26),"ERROR",SUM(G24:AO24))</f>
        <v>0</v>
      </c>
      <c r="F24" s="55"/>
      <c r="G24" s="910">
        <v>0</v>
      </c>
      <c r="H24" s="906"/>
      <c r="I24" s="910">
        <v>0</v>
      </c>
      <c r="J24" s="906"/>
      <c r="K24" s="910">
        <v>0</v>
      </c>
      <c r="L24" s="906"/>
      <c r="M24" s="910">
        <v>0</v>
      </c>
      <c r="N24" s="906"/>
      <c r="O24" s="910">
        <v>0</v>
      </c>
      <c r="P24" s="906"/>
      <c r="Q24" s="910">
        <v>0</v>
      </c>
      <c r="R24" s="906"/>
      <c r="S24" s="910">
        <v>0</v>
      </c>
      <c r="T24" s="906"/>
      <c r="U24" s="910">
        <v>0</v>
      </c>
      <c r="V24" s="906"/>
      <c r="W24" s="910">
        <v>0</v>
      </c>
      <c r="X24" s="906"/>
      <c r="Y24" s="910">
        <v>0</v>
      </c>
      <c r="Z24" s="906"/>
      <c r="AA24" s="910">
        <v>0</v>
      </c>
      <c r="AB24" s="906"/>
      <c r="AC24" s="910">
        <v>0</v>
      </c>
      <c r="AD24" s="906"/>
      <c r="AE24" s="910">
        <v>0</v>
      </c>
      <c r="AF24" s="906"/>
      <c r="AG24" s="910">
        <v>0</v>
      </c>
      <c r="AH24" s="906"/>
      <c r="AI24" s="910">
        <v>0</v>
      </c>
      <c r="AJ24" s="906"/>
      <c r="AK24" s="910">
        <v>0</v>
      </c>
      <c r="AL24" s="906"/>
      <c r="AM24" s="910">
        <v>0</v>
      </c>
      <c r="AN24" s="906"/>
      <c r="AO24" s="910">
        <v>0</v>
      </c>
      <c r="AP24" s="110"/>
    </row>
    <row r="25" spans="1:42" x14ac:dyDescent="0.2">
      <c r="A25" s="65"/>
      <c r="B25" s="75">
        <v>130801</v>
      </c>
      <c r="C25" s="1155" t="s">
        <v>235</v>
      </c>
      <c r="D25" s="1155"/>
      <c r="E25" s="76">
        <f>+G25+I25+K25+M25+O25+Q25+S25+U25+W25+Y25+AA25+AC25+AE25+AG25+AI25+AK25+AM25+AO25</f>
        <v>0</v>
      </c>
      <c r="F25" s="55"/>
      <c r="G25" s="908">
        <v>0</v>
      </c>
      <c r="H25" s="906"/>
      <c r="I25" s="908">
        <v>0</v>
      </c>
      <c r="J25" s="906"/>
      <c r="K25" s="908">
        <v>0</v>
      </c>
      <c r="L25" s="906"/>
      <c r="M25" s="908">
        <v>0</v>
      </c>
      <c r="N25" s="906"/>
      <c r="O25" s="908">
        <v>0</v>
      </c>
      <c r="P25" s="906"/>
      <c r="Q25" s="908">
        <v>0</v>
      </c>
      <c r="R25" s="906"/>
      <c r="S25" s="908">
        <v>0</v>
      </c>
      <c r="T25" s="906"/>
      <c r="U25" s="908">
        <v>0</v>
      </c>
      <c r="V25" s="906"/>
      <c r="W25" s="908">
        <v>0</v>
      </c>
      <c r="X25" s="906"/>
      <c r="Y25" s="908">
        <v>0</v>
      </c>
      <c r="Z25" s="906"/>
      <c r="AA25" s="908">
        <v>0</v>
      </c>
      <c r="AB25" s="906"/>
      <c r="AC25" s="908">
        <v>0</v>
      </c>
      <c r="AD25" s="906"/>
      <c r="AE25" s="909">
        <v>0</v>
      </c>
      <c r="AF25" s="906"/>
      <c r="AG25" s="908">
        <v>0</v>
      </c>
      <c r="AH25" s="906"/>
      <c r="AI25" s="908">
        <v>0</v>
      </c>
      <c r="AJ25" s="906"/>
      <c r="AK25" s="908">
        <v>0</v>
      </c>
      <c r="AL25" s="906"/>
      <c r="AM25" s="908">
        <v>0</v>
      </c>
      <c r="AN25" s="906"/>
      <c r="AO25" s="910">
        <v>0</v>
      </c>
      <c r="AP25" s="110"/>
    </row>
    <row r="26" spans="1:42" x14ac:dyDescent="0.2">
      <c r="A26" s="65"/>
      <c r="B26" s="75">
        <v>130802</v>
      </c>
      <c r="C26" s="1155" t="s">
        <v>236</v>
      </c>
      <c r="D26" s="1155"/>
      <c r="E26" s="76">
        <f>+G26+I26+K26+M26+O26+Q26+S26+U26+W26+Y26+AA26+AC26+AE26+AG26+AI26+AK26+AM26+AO26</f>
        <v>0</v>
      </c>
      <c r="F26" s="55"/>
      <c r="G26" s="910">
        <v>0</v>
      </c>
      <c r="H26" s="906"/>
      <c r="I26" s="910">
        <v>0</v>
      </c>
      <c r="J26" s="906"/>
      <c r="K26" s="910">
        <v>0</v>
      </c>
      <c r="L26" s="906"/>
      <c r="M26" s="910">
        <v>0</v>
      </c>
      <c r="N26" s="906"/>
      <c r="O26" s="910">
        <v>0</v>
      </c>
      <c r="P26" s="906"/>
      <c r="Q26" s="910">
        <v>0</v>
      </c>
      <c r="R26" s="906"/>
      <c r="S26" s="910">
        <v>0</v>
      </c>
      <c r="T26" s="906"/>
      <c r="U26" s="910">
        <v>0</v>
      </c>
      <c r="V26" s="906"/>
      <c r="W26" s="910">
        <v>0</v>
      </c>
      <c r="X26" s="906"/>
      <c r="Y26" s="910">
        <v>0</v>
      </c>
      <c r="Z26" s="906"/>
      <c r="AA26" s="910">
        <v>0</v>
      </c>
      <c r="AB26" s="906"/>
      <c r="AC26" s="910">
        <v>0</v>
      </c>
      <c r="AD26" s="906"/>
      <c r="AE26" s="910">
        <v>0</v>
      </c>
      <c r="AF26" s="906"/>
      <c r="AG26" s="910">
        <v>0</v>
      </c>
      <c r="AH26" s="906"/>
      <c r="AI26" s="910">
        <v>0</v>
      </c>
      <c r="AJ26" s="906"/>
      <c r="AK26" s="910">
        <v>0</v>
      </c>
      <c r="AL26" s="906"/>
      <c r="AM26" s="910">
        <v>0</v>
      </c>
      <c r="AN26" s="906"/>
      <c r="AO26" s="910">
        <v>0</v>
      </c>
      <c r="AP26" s="110"/>
    </row>
    <row r="27" spans="1:42" x14ac:dyDescent="0.2">
      <c r="A27" s="72">
        <v>14</v>
      </c>
      <c r="B27" s="67"/>
      <c r="C27" s="1139" t="s">
        <v>237</v>
      </c>
      <c r="D27" s="1139"/>
      <c r="E27" s="73">
        <f>+G27+I27+K27+M27+O27+Q27+S27+U27+W27+Y27+AA27+AC27+AE27+AG27+AI27+AK27+AM27+AO27</f>
        <v>0</v>
      </c>
      <c r="F27" s="55"/>
      <c r="G27" s="899">
        <v>0</v>
      </c>
      <c r="H27" s="898"/>
      <c r="I27" s="899">
        <v>0</v>
      </c>
      <c r="J27" s="898"/>
      <c r="K27" s="899">
        <v>0</v>
      </c>
      <c r="L27" s="898"/>
      <c r="M27" s="899">
        <v>0</v>
      </c>
      <c r="N27" s="898"/>
      <c r="O27" s="899">
        <v>0</v>
      </c>
      <c r="P27" s="898"/>
      <c r="Q27" s="899">
        <v>0</v>
      </c>
      <c r="R27" s="898"/>
      <c r="S27" s="899">
        <v>0</v>
      </c>
      <c r="T27" s="898"/>
      <c r="U27" s="899">
        <v>0</v>
      </c>
      <c r="V27" s="898"/>
      <c r="W27" s="899">
        <v>0</v>
      </c>
      <c r="X27" s="898"/>
      <c r="Y27" s="899">
        <v>0</v>
      </c>
      <c r="Z27" s="898"/>
      <c r="AA27" s="899">
        <v>0</v>
      </c>
      <c r="AB27" s="898"/>
      <c r="AC27" s="899">
        <v>0</v>
      </c>
      <c r="AD27" s="898"/>
      <c r="AE27" s="899">
        <v>0</v>
      </c>
      <c r="AF27" s="898"/>
      <c r="AG27" s="899">
        <v>0</v>
      </c>
      <c r="AH27" s="898"/>
      <c r="AI27" s="899">
        <v>0</v>
      </c>
      <c r="AJ27" s="898"/>
      <c r="AK27" s="899">
        <v>0</v>
      </c>
      <c r="AL27" s="898"/>
      <c r="AM27" s="899">
        <v>0</v>
      </c>
      <c r="AN27" s="898"/>
      <c r="AO27" s="899">
        <v>0</v>
      </c>
      <c r="AP27" s="117"/>
    </row>
    <row r="28" spans="1:42" x14ac:dyDescent="0.2">
      <c r="A28" s="72">
        <v>15</v>
      </c>
      <c r="B28" s="67"/>
      <c r="C28" s="1139" t="s">
        <v>238</v>
      </c>
      <c r="D28" s="1139"/>
      <c r="E28" s="73">
        <f>+G28+I28+K28+M28+O28+Q28+S28+U28+W28+Y28+AA28+AC28+AE28+AG28+AI28+AK28+AM28+AO28</f>
        <v>0</v>
      </c>
      <c r="F28" s="55"/>
      <c r="G28" s="911">
        <v>0</v>
      </c>
      <c r="H28" s="898"/>
      <c r="I28" s="911">
        <v>0</v>
      </c>
      <c r="J28" s="898"/>
      <c r="K28" s="911">
        <v>0</v>
      </c>
      <c r="L28" s="898"/>
      <c r="M28" s="911">
        <v>0</v>
      </c>
      <c r="N28" s="898"/>
      <c r="O28" s="911">
        <v>0</v>
      </c>
      <c r="P28" s="898"/>
      <c r="Q28" s="911">
        <v>0</v>
      </c>
      <c r="R28" s="898"/>
      <c r="S28" s="911">
        <v>0</v>
      </c>
      <c r="T28" s="898"/>
      <c r="U28" s="911">
        <v>0</v>
      </c>
      <c r="V28" s="898"/>
      <c r="W28" s="911">
        <v>0</v>
      </c>
      <c r="X28" s="898"/>
      <c r="Y28" s="911">
        <v>0</v>
      </c>
      <c r="Z28" s="898"/>
      <c r="AA28" s="911">
        <v>0</v>
      </c>
      <c r="AB28" s="898"/>
      <c r="AC28" s="911">
        <v>0</v>
      </c>
      <c r="AD28" s="898"/>
      <c r="AE28" s="911">
        <v>0</v>
      </c>
      <c r="AF28" s="898"/>
      <c r="AG28" s="911">
        <v>0</v>
      </c>
      <c r="AH28" s="898"/>
      <c r="AI28" s="911">
        <v>0</v>
      </c>
      <c r="AJ28" s="898"/>
      <c r="AK28" s="911">
        <v>0</v>
      </c>
      <c r="AL28" s="898"/>
      <c r="AM28" s="911">
        <v>0</v>
      </c>
      <c r="AN28" s="898"/>
      <c r="AO28" s="911">
        <v>0</v>
      </c>
      <c r="AP28" s="117"/>
    </row>
    <row r="29" spans="1:42" x14ac:dyDescent="0.2">
      <c r="A29" s="65"/>
      <c r="B29" s="78"/>
      <c r="C29" s="66" t="s">
        <v>224</v>
      </c>
      <c r="D29" s="70"/>
      <c r="E29" s="79"/>
      <c r="F29" s="55"/>
      <c r="G29" s="906"/>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110"/>
    </row>
    <row r="30" spans="1:42" x14ac:dyDescent="0.2">
      <c r="A30" s="65"/>
      <c r="B30" s="75">
        <v>1501</v>
      </c>
      <c r="C30" s="70" t="s">
        <v>239</v>
      </c>
      <c r="D30" s="70"/>
      <c r="E30" s="76">
        <f t="shared" ref="E30:E36" si="0">+G30+I30+K30+M30+O30+Q30+S30+U30+W30+Y30+AA30+AC30+AE30+AG30+AI30+AK30+AM30+AO30</f>
        <v>0</v>
      </c>
      <c r="F30" s="55"/>
      <c r="G30" s="908">
        <v>0</v>
      </c>
      <c r="H30" s="906"/>
      <c r="I30" s="908">
        <v>0</v>
      </c>
      <c r="J30" s="906"/>
      <c r="K30" s="908">
        <v>0</v>
      </c>
      <c r="L30" s="906"/>
      <c r="M30" s="908">
        <v>0</v>
      </c>
      <c r="N30" s="906"/>
      <c r="O30" s="908">
        <v>0</v>
      </c>
      <c r="P30" s="906"/>
      <c r="Q30" s="908">
        <v>0</v>
      </c>
      <c r="R30" s="906"/>
      <c r="S30" s="908">
        <v>0</v>
      </c>
      <c r="T30" s="906"/>
      <c r="U30" s="908">
        <v>0</v>
      </c>
      <c r="V30" s="906"/>
      <c r="W30" s="908">
        <v>0</v>
      </c>
      <c r="X30" s="906"/>
      <c r="Y30" s="908">
        <v>0</v>
      </c>
      <c r="Z30" s="906"/>
      <c r="AA30" s="908">
        <v>0</v>
      </c>
      <c r="AB30" s="906"/>
      <c r="AC30" s="908">
        <v>0</v>
      </c>
      <c r="AD30" s="906"/>
      <c r="AE30" s="908">
        <v>0</v>
      </c>
      <c r="AF30" s="906"/>
      <c r="AG30" s="908">
        <v>0</v>
      </c>
      <c r="AH30" s="906"/>
      <c r="AI30" s="908">
        <v>0</v>
      </c>
      <c r="AJ30" s="906"/>
      <c r="AK30" s="908">
        <v>0</v>
      </c>
      <c r="AL30" s="906"/>
      <c r="AM30" s="908">
        <v>0</v>
      </c>
      <c r="AN30" s="906"/>
      <c r="AO30" s="908">
        <v>0</v>
      </c>
      <c r="AP30" s="110"/>
    </row>
    <row r="31" spans="1:42" x14ac:dyDescent="0.2">
      <c r="A31" s="65"/>
      <c r="B31" s="75">
        <v>1502</v>
      </c>
      <c r="C31" s="70" t="s">
        <v>240</v>
      </c>
      <c r="D31" s="70"/>
      <c r="E31" s="76">
        <f t="shared" si="0"/>
        <v>0</v>
      </c>
      <c r="F31" s="55"/>
      <c r="G31" s="910">
        <v>0</v>
      </c>
      <c r="H31" s="906"/>
      <c r="I31" s="910">
        <v>0</v>
      </c>
      <c r="J31" s="906"/>
      <c r="K31" s="910">
        <v>0</v>
      </c>
      <c r="L31" s="906"/>
      <c r="M31" s="910">
        <v>0</v>
      </c>
      <c r="N31" s="906"/>
      <c r="O31" s="910">
        <v>0</v>
      </c>
      <c r="P31" s="906"/>
      <c r="Q31" s="910">
        <v>0</v>
      </c>
      <c r="R31" s="906"/>
      <c r="S31" s="910">
        <v>0</v>
      </c>
      <c r="T31" s="906"/>
      <c r="U31" s="910">
        <v>0</v>
      </c>
      <c r="V31" s="906"/>
      <c r="W31" s="910">
        <v>0</v>
      </c>
      <c r="X31" s="906"/>
      <c r="Y31" s="910">
        <v>0</v>
      </c>
      <c r="Z31" s="906"/>
      <c r="AA31" s="910">
        <v>0</v>
      </c>
      <c r="AB31" s="906"/>
      <c r="AC31" s="910">
        <v>0</v>
      </c>
      <c r="AD31" s="906"/>
      <c r="AE31" s="910">
        <v>0</v>
      </c>
      <c r="AF31" s="906"/>
      <c r="AG31" s="910">
        <v>0</v>
      </c>
      <c r="AH31" s="906"/>
      <c r="AI31" s="910">
        <v>0</v>
      </c>
      <c r="AJ31" s="906"/>
      <c r="AK31" s="910">
        <v>0</v>
      </c>
      <c r="AL31" s="906"/>
      <c r="AM31" s="910">
        <v>0</v>
      </c>
      <c r="AN31" s="906"/>
      <c r="AO31" s="910">
        <v>0</v>
      </c>
      <c r="AP31" s="110"/>
    </row>
    <row r="32" spans="1:42" x14ac:dyDescent="0.2">
      <c r="A32" s="65"/>
      <c r="B32" s="75">
        <v>1504</v>
      </c>
      <c r="C32" s="70" t="s">
        <v>241</v>
      </c>
      <c r="D32" s="70"/>
      <c r="E32" s="76">
        <f t="shared" si="0"/>
        <v>0</v>
      </c>
      <c r="F32" s="55"/>
      <c r="G32" s="910">
        <v>0</v>
      </c>
      <c r="H32" s="906"/>
      <c r="I32" s="910">
        <v>0</v>
      </c>
      <c r="J32" s="906"/>
      <c r="K32" s="910">
        <v>0</v>
      </c>
      <c r="L32" s="906"/>
      <c r="M32" s="910">
        <v>0</v>
      </c>
      <c r="N32" s="906"/>
      <c r="O32" s="910">
        <v>0</v>
      </c>
      <c r="P32" s="906"/>
      <c r="Q32" s="910">
        <v>0</v>
      </c>
      <c r="R32" s="906"/>
      <c r="S32" s="910">
        <v>0</v>
      </c>
      <c r="T32" s="906"/>
      <c r="U32" s="910">
        <v>0</v>
      </c>
      <c r="V32" s="906"/>
      <c r="W32" s="910">
        <v>0</v>
      </c>
      <c r="X32" s="906"/>
      <c r="Y32" s="910">
        <v>0</v>
      </c>
      <c r="Z32" s="906"/>
      <c r="AA32" s="910">
        <v>0</v>
      </c>
      <c r="AB32" s="906"/>
      <c r="AC32" s="910">
        <v>0</v>
      </c>
      <c r="AD32" s="906"/>
      <c r="AE32" s="910">
        <v>0</v>
      </c>
      <c r="AF32" s="906"/>
      <c r="AG32" s="910">
        <v>0</v>
      </c>
      <c r="AH32" s="906"/>
      <c r="AI32" s="910">
        <v>0</v>
      </c>
      <c r="AJ32" s="906"/>
      <c r="AK32" s="910">
        <v>0</v>
      </c>
      <c r="AL32" s="906"/>
      <c r="AM32" s="910">
        <v>0</v>
      </c>
      <c r="AN32" s="906"/>
      <c r="AO32" s="910">
        <v>0</v>
      </c>
      <c r="AP32" s="110"/>
    </row>
    <row r="33" spans="1:42" x14ac:dyDescent="0.2">
      <c r="A33" s="65"/>
      <c r="B33" s="75">
        <v>1506</v>
      </c>
      <c r="C33" s="70" t="s">
        <v>242</v>
      </c>
      <c r="D33" s="70"/>
      <c r="E33" s="76">
        <f t="shared" si="0"/>
        <v>0</v>
      </c>
      <c r="F33" s="55"/>
      <c r="G33" s="910">
        <v>0</v>
      </c>
      <c r="H33" s="906"/>
      <c r="I33" s="910">
        <v>0</v>
      </c>
      <c r="J33" s="906"/>
      <c r="K33" s="910">
        <v>0</v>
      </c>
      <c r="L33" s="906"/>
      <c r="M33" s="910">
        <v>0</v>
      </c>
      <c r="N33" s="906"/>
      <c r="O33" s="910">
        <v>0</v>
      </c>
      <c r="P33" s="906"/>
      <c r="Q33" s="910">
        <v>0</v>
      </c>
      <c r="R33" s="906"/>
      <c r="S33" s="910">
        <v>0</v>
      </c>
      <c r="T33" s="906"/>
      <c r="U33" s="910">
        <v>0</v>
      </c>
      <c r="V33" s="906"/>
      <c r="W33" s="910">
        <v>0</v>
      </c>
      <c r="X33" s="906"/>
      <c r="Y33" s="910">
        <v>0</v>
      </c>
      <c r="Z33" s="906"/>
      <c r="AA33" s="910">
        <v>0</v>
      </c>
      <c r="AB33" s="906"/>
      <c r="AC33" s="910">
        <v>0</v>
      </c>
      <c r="AD33" s="906"/>
      <c r="AE33" s="910">
        <v>0</v>
      </c>
      <c r="AF33" s="906"/>
      <c r="AG33" s="910">
        <v>0</v>
      </c>
      <c r="AH33" s="906"/>
      <c r="AI33" s="910">
        <v>0</v>
      </c>
      <c r="AJ33" s="906"/>
      <c r="AK33" s="910">
        <v>0</v>
      </c>
      <c r="AL33" s="906"/>
      <c r="AM33" s="910">
        <v>0</v>
      </c>
      <c r="AN33" s="906"/>
      <c r="AO33" s="910">
        <v>0</v>
      </c>
      <c r="AP33" s="110"/>
    </row>
    <row r="34" spans="1:42" x14ac:dyDescent="0.2">
      <c r="A34" s="72">
        <v>16</v>
      </c>
      <c r="B34" s="67"/>
      <c r="C34" s="1139" t="s">
        <v>243</v>
      </c>
      <c r="D34" s="1139"/>
      <c r="E34" s="73">
        <f t="shared" si="0"/>
        <v>0</v>
      </c>
      <c r="F34" s="55"/>
      <c r="G34" s="911">
        <v>0</v>
      </c>
      <c r="H34" s="898"/>
      <c r="I34" s="911">
        <v>0</v>
      </c>
      <c r="J34" s="898"/>
      <c r="K34" s="911">
        <v>0</v>
      </c>
      <c r="L34" s="898"/>
      <c r="M34" s="911">
        <v>0</v>
      </c>
      <c r="N34" s="898"/>
      <c r="O34" s="911">
        <v>0</v>
      </c>
      <c r="P34" s="898"/>
      <c r="Q34" s="911">
        <v>0</v>
      </c>
      <c r="R34" s="898"/>
      <c r="S34" s="911">
        <v>0</v>
      </c>
      <c r="T34" s="898"/>
      <c r="U34" s="911">
        <v>0</v>
      </c>
      <c r="V34" s="898"/>
      <c r="W34" s="911">
        <v>0</v>
      </c>
      <c r="X34" s="898"/>
      <c r="Y34" s="911">
        <v>0</v>
      </c>
      <c r="Z34" s="898"/>
      <c r="AA34" s="911">
        <v>0</v>
      </c>
      <c r="AB34" s="898"/>
      <c r="AC34" s="911">
        <v>0</v>
      </c>
      <c r="AD34" s="898"/>
      <c r="AE34" s="911">
        <v>0</v>
      </c>
      <c r="AF34" s="898"/>
      <c r="AG34" s="911">
        <v>0</v>
      </c>
      <c r="AH34" s="898"/>
      <c r="AI34" s="911">
        <v>0</v>
      </c>
      <c r="AJ34" s="898"/>
      <c r="AK34" s="911">
        <v>0</v>
      </c>
      <c r="AL34" s="898"/>
      <c r="AM34" s="911">
        <v>0</v>
      </c>
      <c r="AN34" s="898"/>
      <c r="AO34" s="911">
        <v>0</v>
      </c>
      <c r="AP34" s="81"/>
    </row>
    <row r="35" spans="1:42" x14ac:dyDescent="0.2">
      <c r="A35" s="72">
        <v>17</v>
      </c>
      <c r="B35" s="67"/>
      <c r="C35" s="1139" t="s">
        <v>244</v>
      </c>
      <c r="D35" s="1139"/>
      <c r="E35" s="73">
        <f t="shared" si="0"/>
        <v>0</v>
      </c>
      <c r="F35" s="55"/>
      <c r="G35" s="911">
        <v>0</v>
      </c>
      <c r="H35" s="898"/>
      <c r="I35" s="911">
        <v>0</v>
      </c>
      <c r="J35" s="898"/>
      <c r="K35" s="911">
        <v>0</v>
      </c>
      <c r="L35" s="898"/>
      <c r="M35" s="911">
        <v>0</v>
      </c>
      <c r="N35" s="898"/>
      <c r="O35" s="911">
        <v>0</v>
      </c>
      <c r="P35" s="898"/>
      <c r="Q35" s="911">
        <v>0</v>
      </c>
      <c r="R35" s="898"/>
      <c r="S35" s="911">
        <v>0</v>
      </c>
      <c r="T35" s="898"/>
      <c r="U35" s="911">
        <v>0</v>
      </c>
      <c r="V35" s="898"/>
      <c r="W35" s="911">
        <v>0</v>
      </c>
      <c r="X35" s="898"/>
      <c r="Y35" s="911">
        <v>0</v>
      </c>
      <c r="Z35" s="898"/>
      <c r="AA35" s="911">
        <v>0</v>
      </c>
      <c r="AB35" s="898"/>
      <c r="AC35" s="911">
        <v>0</v>
      </c>
      <c r="AD35" s="898"/>
      <c r="AE35" s="911">
        <v>0</v>
      </c>
      <c r="AF35" s="898"/>
      <c r="AG35" s="911">
        <v>0</v>
      </c>
      <c r="AH35" s="898"/>
      <c r="AI35" s="911">
        <v>0</v>
      </c>
      <c r="AJ35" s="898"/>
      <c r="AK35" s="911">
        <v>0</v>
      </c>
      <c r="AL35" s="898"/>
      <c r="AM35" s="911">
        <v>0</v>
      </c>
      <c r="AN35" s="898"/>
      <c r="AO35" s="911">
        <v>0</v>
      </c>
      <c r="AP35" s="81"/>
    </row>
    <row r="36" spans="1:42" x14ac:dyDescent="0.2">
      <c r="A36" s="72">
        <v>19</v>
      </c>
      <c r="B36" s="67"/>
      <c r="C36" s="1139" t="s">
        <v>245</v>
      </c>
      <c r="D36" s="1139"/>
      <c r="E36" s="73">
        <f t="shared" si="0"/>
        <v>0</v>
      </c>
      <c r="F36" s="55"/>
      <c r="G36" s="911"/>
      <c r="H36" s="898"/>
      <c r="I36" s="911"/>
      <c r="J36" s="898"/>
      <c r="K36" s="911"/>
      <c r="L36" s="898"/>
      <c r="M36" s="911"/>
      <c r="N36" s="898"/>
      <c r="O36" s="911"/>
      <c r="P36" s="898"/>
      <c r="Q36" s="911"/>
      <c r="R36" s="898"/>
      <c r="S36" s="911"/>
      <c r="T36" s="898"/>
      <c r="U36" s="911"/>
      <c r="V36" s="898"/>
      <c r="W36" s="911"/>
      <c r="X36" s="898"/>
      <c r="Y36" s="911"/>
      <c r="Z36" s="898"/>
      <c r="AA36" s="911"/>
      <c r="AB36" s="898"/>
      <c r="AC36" s="911"/>
      <c r="AD36" s="898"/>
      <c r="AE36" s="911"/>
      <c r="AF36" s="898"/>
      <c r="AG36" s="911"/>
      <c r="AH36" s="898"/>
      <c r="AI36" s="911"/>
      <c r="AJ36" s="898"/>
      <c r="AK36" s="911"/>
      <c r="AL36" s="898"/>
      <c r="AM36" s="911"/>
      <c r="AN36" s="898"/>
      <c r="AO36" s="911"/>
      <c r="AP36" s="81"/>
    </row>
    <row r="37" spans="1:42" x14ac:dyDescent="0.2">
      <c r="A37" s="72"/>
      <c r="B37" s="67"/>
      <c r="C37" s="449" t="s">
        <v>246</v>
      </c>
      <c r="D37" s="449"/>
      <c r="E37" s="80">
        <f>+E12+E17+E18+E27+E28+E34+E35+E36</f>
        <v>0</v>
      </c>
      <c r="F37" s="882"/>
      <c r="G37" s="913">
        <f>+G12+G17+G18+G27+G28+G34+G35+G36</f>
        <v>0</v>
      </c>
      <c r="H37" s="913"/>
      <c r="I37" s="913">
        <f>+I12+I17+I18+I27+I28+I34+I35+I36</f>
        <v>0</v>
      </c>
      <c r="J37" s="913"/>
      <c r="K37" s="913">
        <f>+K12+K17+K18+K27+K28+K34+K35+K36</f>
        <v>0</v>
      </c>
      <c r="L37" s="913"/>
      <c r="M37" s="913">
        <f>+M12+M17+M18+M27+M28+M34+M35+M36</f>
        <v>0</v>
      </c>
      <c r="N37" s="913"/>
      <c r="O37" s="913">
        <f>+O12+O17+O18+O27+O28+O34+O35+O36</f>
        <v>0</v>
      </c>
      <c r="P37" s="913"/>
      <c r="Q37" s="913">
        <f>+Q12+Q17+Q18+Q27+Q28+Q34+Q35+Q36</f>
        <v>0</v>
      </c>
      <c r="R37" s="913"/>
      <c r="S37" s="913">
        <f>+S12+S17+S18+S27+S28+S34+S35+S36</f>
        <v>0</v>
      </c>
      <c r="T37" s="913"/>
      <c r="U37" s="913">
        <f>+U12+U17+U18+U27+U28+U34+U35+U36</f>
        <v>0</v>
      </c>
      <c r="V37" s="913"/>
      <c r="W37" s="913">
        <f>+W12+W17+W18+W27+W28+W34+W35+W36</f>
        <v>0</v>
      </c>
      <c r="X37" s="913"/>
      <c r="Y37" s="913">
        <f>+Y12+Y17+Y18+Y27+Y28+Y34+Y35+Y36</f>
        <v>0</v>
      </c>
      <c r="Z37" s="913"/>
      <c r="AA37" s="913">
        <f>+AA12+AA17+AA18+AA27+AA28+AA34+AA35+AA36</f>
        <v>0</v>
      </c>
      <c r="AB37" s="913"/>
      <c r="AC37" s="913">
        <f>+AC12+AC17+AC18+AC27+AC28+AC34+AC35+AC36</f>
        <v>0</v>
      </c>
      <c r="AD37" s="913"/>
      <c r="AE37" s="913">
        <f>+AE12+AE17+AE18+AE27+AE28+AE34+AE35+AE36</f>
        <v>0</v>
      </c>
      <c r="AF37" s="913"/>
      <c r="AG37" s="913">
        <f>+AG12+AG17+AG18+AG27+AG28+AG34+AG35+AG36</f>
        <v>0</v>
      </c>
      <c r="AH37" s="913"/>
      <c r="AI37" s="913">
        <f>+AI12+AI17+AI18+AI27+AI28+AI34+AI35+AI36</f>
        <v>0</v>
      </c>
      <c r="AJ37" s="913"/>
      <c r="AK37" s="913">
        <f>+AK12+AK17+AK18+AK27+AK28+AK34+AK35+AK36</f>
        <v>0</v>
      </c>
      <c r="AL37" s="913"/>
      <c r="AM37" s="913">
        <f>+AM12+AM17+AM18+AM27+AM28+AM34+AM35+AM36</f>
        <v>0</v>
      </c>
      <c r="AN37" s="913"/>
      <c r="AO37" s="913">
        <f>+AO12+AO17+AO18+AO27+AO28+AO34+AO35+AO36</f>
        <v>0</v>
      </c>
      <c r="AP37" s="81"/>
    </row>
    <row r="38" spans="1:42" x14ac:dyDescent="0.2">
      <c r="A38" s="72"/>
      <c r="B38" s="67"/>
      <c r="C38" s="449"/>
      <c r="D38" s="449"/>
      <c r="E38" s="449"/>
      <c r="F38" s="55"/>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4"/>
      <c r="AE38" s="914"/>
      <c r="AF38" s="914"/>
      <c r="AG38" s="914"/>
      <c r="AH38" s="914"/>
      <c r="AI38" s="914"/>
      <c r="AJ38" s="914"/>
      <c r="AK38" s="914"/>
      <c r="AL38" s="914"/>
      <c r="AM38" s="914"/>
      <c r="AN38" s="914"/>
      <c r="AO38" s="914"/>
      <c r="AP38" s="81"/>
    </row>
    <row r="39" spans="1:42" x14ac:dyDescent="0.2">
      <c r="A39" s="72">
        <v>20</v>
      </c>
      <c r="B39" s="70"/>
      <c r="C39" s="453" t="s">
        <v>247</v>
      </c>
      <c r="D39" s="453"/>
      <c r="E39" s="82">
        <f>SUM(E40:E42)</f>
        <v>0</v>
      </c>
      <c r="F39" s="109"/>
      <c r="G39" s="915">
        <f>SUM(G40:G42)</f>
        <v>0</v>
      </c>
      <c r="H39" s="915"/>
      <c r="I39" s="915">
        <f>SUM(I40:I42)</f>
        <v>0</v>
      </c>
      <c r="J39" s="915"/>
      <c r="K39" s="915">
        <f>SUM(K40:K42)</f>
        <v>0</v>
      </c>
      <c r="L39" s="915"/>
      <c r="M39" s="915">
        <f>SUM(M40:M42)</f>
        <v>0</v>
      </c>
      <c r="N39" s="915"/>
      <c r="O39" s="915">
        <f>SUM(O40:O42)</f>
        <v>0</v>
      </c>
      <c r="P39" s="915"/>
      <c r="Q39" s="915">
        <f>SUM(Q40:Q42)</f>
        <v>0</v>
      </c>
      <c r="R39" s="915"/>
      <c r="S39" s="915">
        <f>SUM(S40:S42)</f>
        <v>0</v>
      </c>
      <c r="T39" s="915"/>
      <c r="U39" s="915">
        <f>SUM(U40:U42)</f>
        <v>0</v>
      </c>
      <c r="V39" s="915"/>
      <c r="W39" s="915">
        <f>SUM(W40:W42)</f>
        <v>0</v>
      </c>
      <c r="X39" s="915"/>
      <c r="Y39" s="915">
        <f>SUM(Y40:Y42)</f>
        <v>0</v>
      </c>
      <c r="Z39" s="915"/>
      <c r="AA39" s="915">
        <f>SUM(AA40:AA42)</f>
        <v>0</v>
      </c>
      <c r="AB39" s="915"/>
      <c r="AC39" s="915">
        <f>SUM(AC40:AC42)</f>
        <v>0</v>
      </c>
      <c r="AD39" s="915"/>
      <c r="AE39" s="915">
        <f>SUM(AE40:AE42)</f>
        <v>0</v>
      </c>
      <c r="AF39" s="915"/>
      <c r="AG39" s="915">
        <f>SUM(AG40:AG42)</f>
        <v>0</v>
      </c>
      <c r="AH39" s="915"/>
      <c r="AI39" s="915">
        <f>SUM(AI40:AI42)</f>
        <v>0</v>
      </c>
      <c r="AJ39" s="915"/>
      <c r="AK39" s="915">
        <f>SUM(AK40:AK42)</f>
        <v>0</v>
      </c>
      <c r="AL39" s="915"/>
      <c r="AM39" s="915">
        <f>SUM(AM40:AM42)</f>
        <v>0</v>
      </c>
      <c r="AN39" s="915"/>
      <c r="AO39" s="915">
        <f>SUM(AO40:AO42)</f>
        <v>0</v>
      </c>
      <c r="AP39" s="83"/>
    </row>
    <row r="40" spans="1:42" x14ac:dyDescent="0.2">
      <c r="A40" s="65"/>
      <c r="B40" s="70"/>
      <c r="C40" s="804" t="s">
        <v>248</v>
      </c>
      <c r="D40" s="453"/>
      <c r="E40" s="76">
        <f>+G40+I40+K40+M40+O40+Q40+S40+U40+W40+Y40+AA40+AC40+AE40+AG40+AI40+AK40+AM40+AO40</f>
        <v>0</v>
      </c>
      <c r="F40" s="57"/>
      <c r="G40" s="908">
        <v>0</v>
      </c>
      <c r="H40" s="906"/>
      <c r="I40" s="908">
        <v>0</v>
      </c>
      <c r="J40" s="906"/>
      <c r="K40" s="908">
        <v>0</v>
      </c>
      <c r="L40" s="906"/>
      <c r="M40" s="908">
        <v>0</v>
      </c>
      <c r="N40" s="906"/>
      <c r="O40" s="908">
        <v>0</v>
      </c>
      <c r="P40" s="906"/>
      <c r="Q40" s="908">
        <v>0</v>
      </c>
      <c r="R40" s="906"/>
      <c r="S40" s="908">
        <v>0</v>
      </c>
      <c r="T40" s="906"/>
      <c r="U40" s="908">
        <v>0</v>
      </c>
      <c r="V40" s="906"/>
      <c r="W40" s="908">
        <v>0</v>
      </c>
      <c r="X40" s="906"/>
      <c r="Y40" s="908">
        <v>0</v>
      </c>
      <c r="Z40" s="906"/>
      <c r="AA40" s="908">
        <v>0</v>
      </c>
      <c r="AB40" s="906"/>
      <c r="AC40" s="908">
        <v>0</v>
      </c>
      <c r="AD40" s="906"/>
      <c r="AE40" s="908">
        <v>0</v>
      </c>
      <c r="AF40" s="906"/>
      <c r="AG40" s="908">
        <v>0</v>
      </c>
      <c r="AH40" s="906"/>
      <c r="AI40" s="908">
        <v>0</v>
      </c>
      <c r="AJ40" s="906"/>
      <c r="AK40" s="908">
        <v>0</v>
      </c>
      <c r="AL40" s="906"/>
      <c r="AM40" s="908">
        <v>0</v>
      </c>
      <c r="AN40" s="906"/>
      <c r="AO40" s="908">
        <v>0</v>
      </c>
      <c r="AP40" s="71"/>
    </row>
    <row r="41" spans="1:42" x14ac:dyDescent="0.2">
      <c r="A41" s="65"/>
      <c r="B41" s="70"/>
      <c r="C41" s="804" t="s">
        <v>248</v>
      </c>
      <c r="D41" s="453"/>
      <c r="E41" s="76">
        <f>+G41+I41+K41+M41+O41+Q41+S41+U41+W41+Y41+AA41+AC41+AE41+AG41+AI41+AK41+AM41+AO41</f>
        <v>0</v>
      </c>
      <c r="F41" s="57"/>
      <c r="G41" s="908">
        <v>0</v>
      </c>
      <c r="H41" s="906"/>
      <c r="I41" s="908">
        <v>0</v>
      </c>
      <c r="J41" s="906"/>
      <c r="K41" s="908">
        <v>0</v>
      </c>
      <c r="L41" s="906"/>
      <c r="M41" s="908">
        <v>0</v>
      </c>
      <c r="N41" s="906"/>
      <c r="O41" s="908">
        <v>0</v>
      </c>
      <c r="P41" s="906"/>
      <c r="Q41" s="908">
        <v>0</v>
      </c>
      <c r="R41" s="906"/>
      <c r="S41" s="908">
        <v>0</v>
      </c>
      <c r="T41" s="906"/>
      <c r="U41" s="908">
        <v>0</v>
      </c>
      <c r="V41" s="906"/>
      <c r="W41" s="908">
        <v>0</v>
      </c>
      <c r="X41" s="906"/>
      <c r="Y41" s="908">
        <v>0</v>
      </c>
      <c r="Z41" s="906"/>
      <c r="AA41" s="908">
        <v>0</v>
      </c>
      <c r="AB41" s="906"/>
      <c r="AC41" s="908">
        <v>0</v>
      </c>
      <c r="AD41" s="906"/>
      <c r="AE41" s="910">
        <v>0</v>
      </c>
      <c r="AF41" s="906"/>
      <c r="AG41" s="908">
        <v>0</v>
      </c>
      <c r="AH41" s="906"/>
      <c r="AI41" s="908">
        <v>0</v>
      </c>
      <c r="AJ41" s="906"/>
      <c r="AK41" s="908">
        <v>0</v>
      </c>
      <c r="AL41" s="906"/>
      <c r="AM41" s="908">
        <v>0</v>
      </c>
      <c r="AN41" s="906"/>
      <c r="AO41" s="908">
        <v>0</v>
      </c>
      <c r="AP41" s="71"/>
    </row>
    <row r="42" spans="1:42" x14ac:dyDescent="0.2">
      <c r="A42" s="65"/>
      <c r="B42" s="70"/>
      <c r="C42" s="804" t="s">
        <v>248</v>
      </c>
      <c r="D42" s="453"/>
      <c r="E42" s="76">
        <f>+G42+I42+K42+M42+O42+Q42+S42+U42+W42+Y42+AA42+AC42+AE42+AG42+AI42+AK42+AM42+AO42</f>
        <v>0</v>
      </c>
      <c r="F42" s="57"/>
      <c r="G42" s="908">
        <v>0</v>
      </c>
      <c r="H42" s="906"/>
      <c r="I42" s="908">
        <v>0</v>
      </c>
      <c r="J42" s="906"/>
      <c r="K42" s="908">
        <v>0</v>
      </c>
      <c r="L42" s="906"/>
      <c r="M42" s="908">
        <v>0</v>
      </c>
      <c r="N42" s="906"/>
      <c r="O42" s="908">
        <v>0</v>
      </c>
      <c r="P42" s="906"/>
      <c r="Q42" s="908">
        <v>0</v>
      </c>
      <c r="R42" s="906"/>
      <c r="S42" s="908">
        <v>0</v>
      </c>
      <c r="T42" s="906"/>
      <c r="U42" s="908">
        <v>0</v>
      </c>
      <c r="V42" s="906"/>
      <c r="W42" s="908">
        <v>0</v>
      </c>
      <c r="X42" s="906"/>
      <c r="Y42" s="908">
        <v>0</v>
      </c>
      <c r="Z42" s="906"/>
      <c r="AA42" s="908">
        <v>0</v>
      </c>
      <c r="AB42" s="906"/>
      <c r="AC42" s="908">
        <v>0</v>
      </c>
      <c r="AD42" s="906"/>
      <c r="AE42" s="910">
        <v>0</v>
      </c>
      <c r="AF42" s="906"/>
      <c r="AG42" s="908">
        <v>0</v>
      </c>
      <c r="AH42" s="906"/>
      <c r="AI42" s="908">
        <v>0</v>
      </c>
      <c r="AJ42" s="906"/>
      <c r="AK42" s="908">
        <v>0</v>
      </c>
      <c r="AL42" s="906"/>
      <c r="AM42" s="908">
        <v>0</v>
      </c>
      <c r="AN42" s="906"/>
      <c r="AO42" s="910">
        <v>0</v>
      </c>
      <c r="AP42" s="71"/>
    </row>
    <row r="43" spans="1:42" x14ac:dyDescent="0.2">
      <c r="A43" s="72" t="s">
        <v>249</v>
      </c>
      <c r="B43" s="55"/>
      <c r="C43" s="1139" t="s">
        <v>250</v>
      </c>
      <c r="D43" s="1139"/>
      <c r="E43" s="82">
        <f>+E37+E39</f>
        <v>0</v>
      </c>
      <c r="F43" s="109"/>
      <c r="G43" s="915">
        <f>+G37+G39</f>
        <v>0</v>
      </c>
      <c r="H43" s="915"/>
      <c r="I43" s="915">
        <f>+I37+I39</f>
        <v>0</v>
      </c>
      <c r="J43" s="915"/>
      <c r="K43" s="915">
        <f>+K37+K39</f>
        <v>0</v>
      </c>
      <c r="L43" s="915"/>
      <c r="M43" s="915">
        <f>+M37+M39</f>
        <v>0</v>
      </c>
      <c r="N43" s="915"/>
      <c r="O43" s="915">
        <f>+O37+O39</f>
        <v>0</v>
      </c>
      <c r="P43" s="915"/>
      <c r="Q43" s="915">
        <f>+Q37+Q39</f>
        <v>0</v>
      </c>
      <c r="R43" s="915"/>
      <c r="S43" s="915">
        <f>+S37+S39</f>
        <v>0</v>
      </c>
      <c r="T43" s="915"/>
      <c r="U43" s="915">
        <f>+U37+U39</f>
        <v>0</v>
      </c>
      <c r="V43" s="915"/>
      <c r="W43" s="915">
        <f>+W37+W39</f>
        <v>0</v>
      </c>
      <c r="X43" s="915"/>
      <c r="Y43" s="915">
        <f>+Y37+Y39</f>
        <v>0</v>
      </c>
      <c r="Z43" s="915"/>
      <c r="AA43" s="915">
        <f>+AA37+AA39</f>
        <v>0</v>
      </c>
      <c r="AB43" s="915"/>
      <c r="AC43" s="915">
        <f>+AC37+AC39</f>
        <v>0</v>
      </c>
      <c r="AD43" s="915"/>
      <c r="AE43" s="915">
        <f>+AE37+AE39</f>
        <v>0</v>
      </c>
      <c r="AF43" s="915"/>
      <c r="AG43" s="915">
        <f>+AG37+AG39</f>
        <v>0</v>
      </c>
      <c r="AH43" s="915"/>
      <c r="AI43" s="915">
        <f>+AI37+AI39</f>
        <v>0</v>
      </c>
      <c r="AJ43" s="915"/>
      <c r="AK43" s="915">
        <f>+AK37+AK39</f>
        <v>0</v>
      </c>
      <c r="AL43" s="915"/>
      <c r="AM43" s="915">
        <f>+AM37+AM39</f>
        <v>0</v>
      </c>
      <c r="AN43" s="915"/>
      <c r="AO43" s="915">
        <f>+AO37+AO39</f>
        <v>0</v>
      </c>
      <c r="AP43" s="81"/>
    </row>
    <row r="44" spans="1:42" x14ac:dyDescent="0.2">
      <c r="A44" s="65"/>
      <c r="B44" s="70"/>
      <c r="C44" s="453"/>
      <c r="D44" s="70"/>
      <c r="E44" s="67"/>
      <c r="F44" s="57"/>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95"/>
      <c r="AJ44" s="895"/>
      <c r="AK44" s="895"/>
      <c r="AL44" s="895"/>
      <c r="AM44" s="895"/>
      <c r="AN44" s="895"/>
      <c r="AO44" s="895"/>
      <c r="AP44" s="71"/>
    </row>
    <row r="45" spans="1:42" x14ac:dyDescent="0.2">
      <c r="A45" s="84"/>
      <c r="B45" s="85"/>
      <c r="C45" s="86"/>
      <c r="D45" s="85"/>
      <c r="E45" s="87"/>
      <c r="F45" s="54"/>
      <c r="G45" s="896"/>
      <c r="H45" s="896"/>
      <c r="I45" s="896"/>
      <c r="J45" s="896"/>
      <c r="K45" s="896"/>
      <c r="L45" s="896"/>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8"/>
    </row>
    <row r="46" spans="1:42" x14ac:dyDescent="0.2">
      <c r="A46" s="59">
        <v>2</v>
      </c>
      <c r="B46" s="89"/>
      <c r="C46" s="90" t="s">
        <v>251</v>
      </c>
      <c r="D46" s="91"/>
      <c r="E46" s="90"/>
      <c r="F46" s="60"/>
      <c r="G46" s="900"/>
      <c r="H46" s="901"/>
      <c r="I46" s="900"/>
      <c r="J46" s="901"/>
      <c r="K46" s="900"/>
      <c r="L46" s="901"/>
      <c r="M46" s="900"/>
      <c r="N46" s="901"/>
      <c r="O46" s="900"/>
      <c r="P46" s="901"/>
      <c r="Q46" s="900"/>
      <c r="R46" s="901"/>
      <c r="S46" s="900"/>
      <c r="T46" s="901"/>
      <c r="U46" s="900"/>
      <c r="V46" s="901"/>
      <c r="W46" s="900"/>
      <c r="X46" s="901"/>
      <c r="Y46" s="900"/>
      <c r="Z46" s="901"/>
      <c r="AA46" s="900"/>
      <c r="AB46" s="901"/>
      <c r="AC46" s="900"/>
      <c r="AD46" s="901"/>
      <c r="AE46" s="916"/>
      <c r="AF46" s="901"/>
      <c r="AG46" s="917"/>
      <c r="AH46" s="901"/>
      <c r="AI46" s="917"/>
      <c r="AJ46" s="901"/>
      <c r="AK46" s="917"/>
      <c r="AL46" s="901"/>
      <c r="AM46" s="917"/>
      <c r="AN46" s="901"/>
      <c r="AO46" s="918"/>
      <c r="AP46" s="93"/>
    </row>
    <row r="47" spans="1:42" x14ac:dyDescent="0.2">
      <c r="A47" s="94"/>
      <c r="B47" s="95"/>
      <c r="C47" s="454"/>
      <c r="D47" s="95"/>
      <c r="E47" s="96"/>
      <c r="F47" s="78"/>
      <c r="G47" s="919"/>
      <c r="H47" s="920"/>
      <c r="I47" s="919"/>
      <c r="J47" s="920"/>
      <c r="K47" s="919"/>
      <c r="L47" s="920"/>
      <c r="M47" s="919"/>
      <c r="N47" s="920"/>
      <c r="O47" s="919"/>
      <c r="P47" s="920"/>
      <c r="Q47" s="919"/>
      <c r="R47" s="920"/>
      <c r="S47" s="919"/>
      <c r="T47" s="920"/>
      <c r="U47" s="919"/>
      <c r="V47" s="920"/>
      <c r="W47" s="919"/>
      <c r="X47" s="920"/>
      <c r="Y47" s="919"/>
      <c r="Z47" s="920"/>
      <c r="AA47" s="919"/>
      <c r="AB47" s="920"/>
      <c r="AC47" s="919"/>
      <c r="AD47" s="920"/>
      <c r="AE47" s="895"/>
      <c r="AF47" s="920"/>
      <c r="AG47" s="919"/>
      <c r="AH47" s="920"/>
      <c r="AI47" s="919"/>
      <c r="AJ47" s="920"/>
      <c r="AK47" s="919"/>
      <c r="AL47" s="920"/>
      <c r="AM47" s="919"/>
      <c r="AN47" s="920"/>
      <c r="AO47" s="895"/>
      <c r="AP47" s="71"/>
    </row>
    <row r="48" spans="1:42" x14ac:dyDescent="0.2">
      <c r="A48" s="72">
        <v>21</v>
      </c>
      <c r="B48" s="67"/>
      <c r="C48" s="67" t="s">
        <v>252</v>
      </c>
      <c r="D48" s="67"/>
      <c r="E48" s="73">
        <f>+G48+I48+K48+M48+O48+Q48+S48+U48+W48+Y48+AA48+AC48+AE48+AG48+AI48+AK48+AM48+AO48</f>
        <v>0</v>
      </c>
      <c r="F48" s="886"/>
      <c r="G48" s="921">
        <v>0</v>
      </c>
      <c r="H48" s="922"/>
      <c r="I48" s="921">
        <v>0</v>
      </c>
      <c r="J48" s="922"/>
      <c r="K48" s="921">
        <v>0</v>
      </c>
      <c r="L48" s="922"/>
      <c r="M48" s="921">
        <v>0</v>
      </c>
      <c r="N48" s="922"/>
      <c r="O48" s="921">
        <v>0</v>
      </c>
      <c r="P48" s="922"/>
      <c r="Q48" s="921">
        <v>0</v>
      </c>
      <c r="R48" s="922"/>
      <c r="S48" s="921">
        <v>0</v>
      </c>
      <c r="T48" s="922"/>
      <c r="U48" s="921">
        <v>0</v>
      </c>
      <c r="V48" s="922"/>
      <c r="W48" s="921">
        <v>0</v>
      </c>
      <c r="X48" s="922"/>
      <c r="Y48" s="921">
        <v>0</v>
      </c>
      <c r="Z48" s="922"/>
      <c r="AA48" s="921">
        <v>0</v>
      </c>
      <c r="AB48" s="922"/>
      <c r="AC48" s="921">
        <v>0</v>
      </c>
      <c r="AD48" s="922"/>
      <c r="AE48" s="921">
        <v>0</v>
      </c>
      <c r="AF48" s="922"/>
      <c r="AG48" s="921">
        <v>0</v>
      </c>
      <c r="AH48" s="922"/>
      <c r="AI48" s="921">
        <v>0</v>
      </c>
      <c r="AJ48" s="922"/>
      <c r="AK48" s="921">
        <v>0</v>
      </c>
      <c r="AL48" s="922"/>
      <c r="AM48" s="921">
        <v>0</v>
      </c>
      <c r="AN48" s="922"/>
      <c r="AO48" s="921">
        <v>0</v>
      </c>
      <c r="AP48" s="81"/>
    </row>
    <row r="49" spans="1:42" x14ac:dyDescent="0.2">
      <c r="A49" s="72">
        <v>22</v>
      </c>
      <c r="B49" s="67"/>
      <c r="C49" s="67" t="s">
        <v>253</v>
      </c>
      <c r="D49" s="67"/>
      <c r="E49" s="73">
        <f>+G49+I49+K49+M49+O49+Q49+S49+U49+W49+Y49+AA49+AC49+AE49+AG49+AI49+AK49+AM49+AO49</f>
        <v>0</v>
      </c>
      <c r="F49" s="886"/>
      <c r="G49" s="923">
        <v>0</v>
      </c>
      <c r="H49" s="922"/>
      <c r="I49" s="921">
        <v>0</v>
      </c>
      <c r="J49" s="922"/>
      <c r="K49" s="921">
        <v>0</v>
      </c>
      <c r="L49" s="922"/>
      <c r="M49" s="921">
        <v>0</v>
      </c>
      <c r="N49" s="922"/>
      <c r="O49" s="921">
        <v>0</v>
      </c>
      <c r="P49" s="922"/>
      <c r="Q49" s="921">
        <v>0</v>
      </c>
      <c r="R49" s="922"/>
      <c r="S49" s="921">
        <v>0</v>
      </c>
      <c r="T49" s="922"/>
      <c r="U49" s="921">
        <v>0</v>
      </c>
      <c r="V49" s="922"/>
      <c r="W49" s="921">
        <v>0</v>
      </c>
      <c r="X49" s="922"/>
      <c r="Y49" s="921">
        <v>0</v>
      </c>
      <c r="Z49" s="922"/>
      <c r="AA49" s="921">
        <v>0</v>
      </c>
      <c r="AB49" s="922"/>
      <c r="AC49" s="921">
        <v>0</v>
      </c>
      <c r="AD49" s="922"/>
      <c r="AE49" s="921">
        <v>0</v>
      </c>
      <c r="AF49" s="922"/>
      <c r="AG49" s="921">
        <v>0</v>
      </c>
      <c r="AH49" s="922"/>
      <c r="AI49" s="921">
        <v>0</v>
      </c>
      <c r="AJ49" s="922"/>
      <c r="AK49" s="921">
        <v>0</v>
      </c>
      <c r="AL49" s="922"/>
      <c r="AM49" s="921">
        <v>0</v>
      </c>
      <c r="AN49" s="922"/>
      <c r="AO49" s="921">
        <v>0</v>
      </c>
      <c r="AP49" s="81"/>
    </row>
    <row r="50" spans="1:42" x14ac:dyDescent="0.2">
      <c r="A50" s="72">
        <v>23</v>
      </c>
      <c r="B50" s="67"/>
      <c r="C50" s="67" t="s">
        <v>254</v>
      </c>
      <c r="D50" s="67"/>
      <c r="E50" s="73">
        <f>+G50+I50+K50+M50+O50+Q50+S50+U50+W50+Y50+AA50+AC50+AE50+AG50+AI50+AK50+AM50+AO50</f>
        <v>0</v>
      </c>
      <c r="F50" s="886"/>
      <c r="G50" s="923">
        <v>0</v>
      </c>
      <c r="H50" s="922"/>
      <c r="I50" s="921">
        <v>0</v>
      </c>
      <c r="J50" s="922"/>
      <c r="K50" s="921">
        <v>0</v>
      </c>
      <c r="L50" s="922"/>
      <c r="M50" s="921">
        <v>0</v>
      </c>
      <c r="N50" s="922"/>
      <c r="O50" s="921">
        <v>0</v>
      </c>
      <c r="P50" s="922"/>
      <c r="Q50" s="921">
        <v>0</v>
      </c>
      <c r="R50" s="922"/>
      <c r="S50" s="921">
        <v>0</v>
      </c>
      <c r="T50" s="922"/>
      <c r="U50" s="921">
        <v>0</v>
      </c>
      <c r="V50" s="922"/>
      <c r="W50" s="921">
        <v>0</v>
      </c>
      <c r="X50" s="922"/>
      <c r="Y50" s="921">
        <v>0</v>
      </c>
      <c r="Z50" s="922"/>
      <c r="AA50" s="921">
        <v>0</v>
      </c>
      <c r="AB50" s="922"/>
      <c r="AC50" s="921">
        <v>0</v>
      </c>
      <c r="AD50" s="922"/>
      <c r="AE50" s="921">
        <v>0</v>
      </c>
      <c r="AF50" s="922"/>
      <c r="AG50" s="921">
        <v>0</v>
      </c>
      <c r="AH50" s="922"/>
      <c r="AI50" s="921">
        <v>0</v>
      </c>
      <c r="AJ50" s="922"/>
      <c r="AK50" s="921">
        <v>0</v>
      </c>
      <c r="AL50" s="922"/>
      <c r="AM50" s="921">
        <v>0</v>
      </c>
      <c r="AN50" s="922"/>
      <c r="AO50" s="921">
        <v>0</v>
      </c>
      <c r="AP50" s="81"/>
    </row>
    <row r="51" spans="1:42" x14ac:dyDescent="0.2">
      <c r="A51" s="72">
        <v>24</v>
      </c>
      <c r="B51" s="67"/>
      <c r="C51" s="67" t="s">
        <v>255</v>
      </c>
      <c r="D51" s="67"/>
      <c r="E51" s="73">
        <f>IF(SUM(G51:AO51)&lt;(E53+E54+E55),"ERROR",SUM(G51:AO51))</f>
        <v>0</v>
      </c>
      <c r="F51" s="886"/>
      <c r="G51" s="923">
        <v>0</v>
      </c>
      <c r="H51" s="922"/>
      <c r="I51" s="921">
        <v>0</v>
      </c>
      <c r="J51" s="922"/>
      <c r="K51" s="921">
        <v>0</v>
      </c>
      <c r="L51" s="922"/>
      <c r="M51" s="921">
        <v>0</v>
      </c>
      <c r="N51" s="922"/>
      <c r="O51" s="921">
        <v>0</v>
      </c>
      <c r="P51" s="922"/>
      <c r="Q51" s="921">
        <v>0</v>
      </c>
      <c r="R51" s="922"/>
      <c r="S51" s="921">
        <v>0</v>
      </c>
      <c r="T51" s="922"/>
      <c r="U51" s="921">
        <v>0</v>
      </c>
      <c r="V51" s="922"/>
      <c r="W51" s="921">
        <v>0</v>
      </c>
      <c r="X51" s="922"/>
      <c r="Y51" s="921">
        <v>0</v>
      </c>
      <c r="Z51" s="922"/>
      <c r="AA51" s="921">
        <v>0</v>
      </c>
      <c r="AB51" s="922"/>
      <c r="AC51" s="921">
        <v>0</v>
      </c>
      <c r="AD51" s="922"/>
      <c r="AE51" s="921">
        <v>0</v>
      </c>
      <c r="AF51" s="922"/>
      <c r="AG51" s="921">
        <v>0</v>
      </c>
      <c r="AH51" s="922"/>
      <c r="AI51" s="921">
        <v>0</v>
      </c>
      <c r="AJ51" s="922"/>
      <c r="AK51" s="921">
        <v>0</v>
      </c>
      <c r="AL51" s="922"/>
      <c r="AM51" s="921">
        <v>0</v>
      </c>
      <c r="AN51" s="922"/>
      <c r="AO51" s="921">
        <v>0</v>
      </c>
      <c r="AP51" s="81"/>
    </row>
    <row r="52" spans="1:42" x14ac:dyDescent="0.2">
      <c r="A52" s="94"/>
      <c r="B52" s="57"/>
      <c r="C52" s="66" t="s">
        <v>256</v>
      </c>
      <c r="D52" s="70"/>
      <c r="E52" s="79"/>
      <c r="F52" s="887"/>
      <c r="G52" s="924"/>
      <c r="H52" s="925"/>
      <c r="I52" s="924"/>
      <c r="J52" s="925"/>
      <c r="K52" s="924"/>
      <c r="L52" s="925"/>
      <c r="M52" s="924"/>
      <c r="N52" s="925"/>
      <c r="O52" s="924"/>
      <c r="P52" s="925"/>
      <c r="Q52" s="924"/>
      <c r="R52" s="925"/>
      <c r="S52" s="924"/>
      <c r="T52" s="925"/>
      <c r="U52" s="924"/>
      <c r="V52" s="925"/>
      <c r="W52" s="924"/>
      <c r="X52" s="925"/>
      <c r="Y52" s="924"/>
      <c r="Z52" s="925"/>
      <c r="AA52" s="924"/>
      <c r="AB52" s="925"/>
      <c r="AC52" s="924"/>
      <c r="AD52" s="925"/>
      <c r="AE52" s="906"/>
      <c r="AF52" s="925"/>
      <c r="AG52" s="924"/>
      <c r="AH52" s="925"/>
      <c r="AI52" s="924"/>
      <c r="AJ52" s="925"/>
      <c r="AK52" s="924"/>
      <c r="AL52" s="925"/>
      <c r="AM52" s="924"/>
      <c r="AN52" s="925"/>
      <c r="AO52" s="906"/>
      <c r="AP52" s="71"/>
    </row>
    <row r="53" spans="1:42" x14ac:dyDescent="0.2">
      <c r="A53" s="94"/>
      <c r="B53" s="75">
        <v>2401</v>
      </c>
      <c r="C53" s="70" t="s">
        <v>257</v>
      </c>
      <c r="D53" s="70"/>
      <c r="E53" s="76">
        <f>+G53+I53+K53+M53+O53+Q53+S53+U53+W53+Y53+AA53+AC53+AE53+AG53+AI53+AK53+AM53+AO53</f>
        <v>0</v>
      </c>
      <c r="F53" s="887"/>
      <c r="G53" s="926">
        <v>0</v>
      </c>
      <c r="H53" s="925"/>
      <c r="I53" s="921">
        <v>0</v>
      </c>
      <c r="J53" s="925"/>
      <c r="K53" s="921">
        <v>0</v>
      </c>
      <c r="L53" s="925"/>
      <c r="M53" s="921">
        <v>0</v>
      </c>
      <c r="N53" s="925"/>
      <c r="O53" s="921">
        <v>0</v>
      </c>
      <c r="P53" s="925"/>
      <c r="Q53" s="921">
        <v>0</v>
      </c>
      <c r="R53" s="925"/>
      <c r="S53" s="921">
        <v>0</v>
      </c>
      <c r="T53" s="925"/>
      <c r="U53" s="921">
        <v>0</v>
      </c>
      <c r="V53" s="925"/>
      <c r="W53" s="921">
        <v>0</v>
      </c>
      <c r="X53" s="925"/>
      <c r="Y53" s="921">
        <v>0</v>
      </c>
      <c r="Z53" s="925"/>
      <c r="AA53" s="921">
        <v>0</v>
      </c>
      <c r="AB53" s="925"/>
      <c r="AC53" s="921">
        <v>0</v>
      </c>
      <c r="AD53" s="925"/>
      <c r="AE53" s="921">
        <v>0</v>
      </c>
      <c r="AF53" s="925"/>
      <c r="AG53" s="921">
        <v>0</v>
      </c>
      <c r="AH53" s="925"/>
      <c r="AI53" s="921">
        <v>0</v>
      </c>
      <c r="AJ53" s="925"/>
      <c r="AK53" s="921">
        <v>0</v>
      </c>
      <c r="AL53" s="925"/>
      <c r="AM53" s="921">
        <v>0</v>
      </c>
      <c r="AN53" s="925"/>
      <c r="AO53" s="921">
        <v>0</v>
      </c>
      <c r="AP53" s="71"/>
    </row>
    <row r="54" spans="1:42" x14ac:dyDescent="0.2">
      <c r="A54" s="94"/>
      <c r="B54" s="75">
        <v>2402</v>
      </c>
      <c r="C54" s="70" t="s">
        <v>258</v>
      </c>
      <c r="D54" s="95"/>
      <c r="E54" s="76">
        <f>+G54+I54+K54+M54+O54+Q54+S54+U54+W54+Y54+AA54+AC54+AE54+AG54+AI54+AK54+AM54+AO54</f>
        <v>0</v>
      </c>
      <c r="F54" s="888"/>
      <c r="G54" s="927">
        <v>0</v>
      </c>
      <c r="H54" s="925"/>
      <c r="I54" s="921">
        <v>0</v>
      </c>
      <c r="J54" s="925"/>
      <c r="K54" s="921">
        <v>0</v>
      </c>
      <c r="L54" s="925"/>
      <c r="M54" s="921">
        <v>0</v>
      </c>
      <c r="N54" s="925"/>
      <c r="O54" s="921">
        <v>0</v>
      </c>
      <c r="P54" s="925"/>
      <c r="Q54" s="921">
        <v>0</v>
      </c>
      <c r="R54" s="925"/>
      <c r="S54" s="921">
        <v>0</v>
      </c>
      <c r="T54" s="925"/>
      <c r="U54" s="921">
        <v>0</v>
      </c>
      <c r="V54" s="925"/>
      <c r="W54" s="921">
        <v>0</v>
      </c>
      <c r="X54" s="925"/>
      <c r="Y54" s="921">
        <v>0</v>
      </c>
      <c r="Z54" s="925"/>
      <c r="AA54" s="921">
        <v>0</v>
      </c>
      <c r="AB54" s="925"/>
      <c r="AC54" s="921">
        <v>0</v>
      </c>
      <c r="AD54" s="925"/>
      <c r="AE54" s="921">
        <v>0</v>
      </c>
      <c r="AF54" s="925"/>
      <c r="AG54" s="921">
        <v>0</v>
      </c>
      <c r="AH54" s="925"/>
      <c r="AI54" s="921">
        <v>0</v>
      </c>
      <c r="AJ54" s="925"/>
      <c r="AK54" s="921">
        <v>0</v>
      </c>
      <c r="AL54" s="925"/>
      <c r="AM54" s="921">
        <v>0</v>
      </c>
      <c r="AN54" s="925"/>
      <c r="AO54" s="921">
        <v>0</v>
      </c>
      <c r="AP54" s="71"/>
    </row>
    <row r="55" spans="1:42" x14ac:dyDescent="0.2">
      <c r="A55" s="94"/>
      <c r="B55" s="75">
        <v>2403</v>
      </c>
      <c r="C55" s="70" t="s">
        <v>259</v>
      </c>
      <c r="D55" s="95"/>
      <c r="E55" s="76">
        <f>+G55+I55+K55+M55+O55+Q55+S55+U55+W55+Y55+AA55+AC55+AE55+AG55+AI55+AK55+AM55+AO55</f>
        <v>0</v>
      </c>
      <c r="F55" s="888"/>
      <c r="G55" s="927">
        <v>0</v>
      </c>
      <c r="H55" s="925"/>
      <c r="I55" s="921">
        <v>0</v>
      </c>
      <c r="J55" s="925"/>
      <c r="K55" s="921">
        <v>0</v>
      </c>
      <c r="L55" s="925"/>
      <c r="M55" s="921">
        <v>0</v>
      </c>
      <c r="N55" s="925"/>
      <c r="O55" s="921">
        <v>0</v>
      </c>
      <c r="P55" s="925"/>
      <c r="Q55" s="921">
        <v>0</v>
      </c>
      <c r="R55" s="925"/>
      <c r="S55" s="921">
        <v>0</v>
      </c>
      <c r="T55" s="925"/>
      <c r="U55" s="921">
        <v>0</v>
      </c>
      <c r="V55" s="925"/>
      <c r="W55" s="921">
        <v>0</v>
      </c>
      <c r="X55" s="925"/>
      <c r="Y55" s="921">
        <v>0</v>
      </c>
      <c r="Z55" s="925"/>
      <c r="AA55" s="921">
        <v>0</v>
      </c>
      <c r="AB55" s="925"/>
      <c r="AC55" s="921">
        <v>0</v>
      </c>
      <c r="AD55" s="925"/>
      <c r="AE55" s="921">
        <v>0</v>
      </c>
      <c r="AF55" s="925"/>
      <c r="AG55" s="921">
        <v>0</v>
      </c>
      <c r="AH55" s="925"/>
      <c r="AI55" s="921">
        <v>0</v>
      </c>
      <c r="AJ55" s="925"/>
      <c r="AK55" s="921">
        <v>0</v>
      </c>
      <c r="AL55" s="925"/>
      <c r="AM55" s="921">
        <v>0</v>
      </c>
      <c r="AN55" s="925"/>
      <c r="AO55" s="921">
        <v>0</v>
      </c>
      <c r="AP55" s="71"/>
    </row>
    <row r="56" spans="1:42" x14ac:dyDescent="0.2">
      <c r="A56" s="72">
        <v>25</v>
      </c>
      <c r="B56" s="67"/>
      <c r="C56" s="67" t="s">
        <v>260</v>
      </c>
      <c r="D56" s="96"/>
      <c r="E56" s="73">
        <f>IF(SUM(G56:AO56)&lt;(E58+E59+E60+E61),"ERROR",SUM(G56:AO56))</f>
        <v>0</v>
      </c>
      <c r="F56" s="889"/>
      <c r="G56" s="923">
        <v>0</v>
      </c>
      <c r="H56" s="922"/>
      <c r="I56" s="921">
        <v>0</v>
      </c>
      <c r="J56" s="922"/>
      <c r="K56" s="921">
        <v>0</v>
      </c>
      <c r="L56" s="922"/>
      <c r="M56" s="921">
        <v>0</v>
      </c>
      <c r="N56" s="922"/>
      <c r="O56" s="921">
        <v>0</v>
      </c>
      <c r="P56" s="922"/>
      <c r="Q56" s="921">
        <v>0</v>
      </c>
      <c r="R56" s="922"/>
      <c r="S56" s="921">
        <v>0</v>
      </c>
      <c r="T56" s="922"/>
      <c r="U56" s="921">
        <v>0</v>
      </c>
      <c r="V56" s="922"/>
      <c r="W56" s="921">
        <v>0</v>
      </c>
      <c r="X56" s="922"/>
      <c r="Y56" s="921">
        <v>0</v>
      </c>
      <c r="Z56" s="922"/>
      <c r="AA56" s="921">
        <v>0</v>
      </c>
      <c r="AB56" s="922"/>
      <c r="AC56" s="921">
        <v>0</v>
      </c>
      <c r="AD56" s="922"/>
      <c r="AE56" s="921">
        <v>0</v>
      </c>
      <c r="AF56" s="922"/>
      <c r="AG56" s="921">
        <v>0</v>
      </c>
      <c r="AH56" s="922"/>
      <c r="AI56" s="921">
        <v>0</v>
      </c>
      <c r="AJ56" s="922"/>
      <c r="AK56" s="921">
        <v>0</v>
      </c>
      <c r="AL56" s="922"/>
      <c r="AM56" s="921">
        <v>0</v>
      </c>
      <c r="AN56" s="922"/>
      <c r="AO56" s="921">
        <v>0</v>
      </c>
      <c r="AP56" s="81"/>
    </row>
    <row r="57" spans="1:42" x14ac:dyDescent="0.2">
      <c r="A57" s="53"/>
      <c r="B57" s="70"/>
      <c r="C57" s="66" t="s">
        <v>256</v>
      </c>
      <c r="D57" s="95"/>
      <c r="E57" s="97"/>
      <c r="F57" s="888"/>
      <c r="G57" s="928">
        <v>0</v>
      </c>
      <c r="H57" s="925"/>
      <c r="I57" s="928"/>
      <c r="J57" s="925"/>
      <c r="K57" s="928"/>
      <c r="L57" s="925"/>
      <c r="M57" s="928"/>
      <c r="N57" s="925"/>
      <c r="O57" s="928"/>
      <c r="P57" s="925"/>
      <c r="Q57" s="928"/>
      <c r="R57" s="925"/>
      <c r="S57" s="928"/>
      <c r="T57" s="925"/>
      <c r="U57" s="928"/>
      <c r="V57" s="925"/>
      <c r="W57" s="928"/>
      <c r="X57" s="925"/>
      <c r="Y57" s="928"/>
      <c r="Z57" s="925"/>
      <c r="AA57" s="928"/>
      <c r="AB57" s="925"/>
      <c r="AC57" s="928"/>
      <c r="AD57" s="925"/>
      <c r="AE57" s="906"/>
      <c r="AF57" s="925"/>
      <c r="AG57" s="928"/>
      <c r="AH57" s="925"/>
      <c r="AI57" s="928"/>
      <c r="AJ57" s="925"/>
      <c r="AK57" s="928"/>
      <c r="AL57" s="925"/>
      <c r="AM57" s="928"/>
      <c r="AN57" s="925"/>
      <c r="AO57" s="912"/>
      <c r="AP57" s="71"/>
    </row>
    <row r="58" spans="1:42" x14ac:dyDescent="0.2">
      <c r="A58" s="53"/>
      <c r="B58" s="75">
        <v>2501</v>
      </c>
      <c r="C58" s="70" t="s">
        <v>261</v>
      </c>
      <c r="D58" s="95"/>
      <c r="E58" s="76">
        <f>+G58+I58+K58+M58+O58+Q58+S58+U58+W58+Y58+AA58+AC58+AE58+AG58+AI58+AK58+AM58+AO58</f>
        <v>0</v>
      </c>
      <c r="F58" s="888"/>
      <c r="G58" s="926">
        <v>0</v>
      </c>
      <c r="H58" s="925"/>
      <c r="I58" s="921">
        <v>0</v>
      </c>
      <c r="J58" s="925"/>
      <c r="K58" s="921">
        <v>0</v>
      </c>
      <c r="L58" s="925"/>
      <c r="M58" s="921">
        <v>0</v>
      </c>
      <c r="N58" s="925"/>
      <c r="O58" s="921">
        <v>0</v>
      </c>
      <c r="P58" s="925"/>
      <c r="Q58" s="921">
        <v>0</v>
      </c>
      <c r="R58" s="925"/>
      <c r="S58" s="921">
        <v>0</v>
      </c>
      <c r="T58" s="925"/>
      <c r="U58" s="921">
        <v>0</v>
      </c>
      <c r="V58" s="925"/>
      <c r="W58" s="921">
        <v>0</v>
      </c>
      <c r="X58" s="925"/>
      <c r="Y58" s="921">
        <v>0</v>
      </c>
      <c r="Z58" s="925"/>
      <c r="AA58" s="921">
        <v>0</v>
      </c>
      <c r="AB58" s="925"/>
      <c r="AC58" s="921">
        <v>0</v>
      </c>
      <c r="AD58" s="925"/>
      <c r="AE58" s="921">
        <v>0</v>
      </c>
      <c r="AF58" s="925"/>
      <c r="AG58" s="921">
        <v>0</v>
      </c>
      <c r="AH58" s="925"/>
      <c r="AI58" s="921">
        <v>0</v>
      </c>
      <c r="AJ58" s="925"/>
      <c r="AK58" s="921">
        <v>0</v>
      </c>
      <c r="AL58" s="925"/>
      <c r="AM58" s="921">
        <v>0</v>
      </c>
      <c r="AN58" s="925"/>
      <c r="AO58" s="921">
        <v>0</v>
      </c>
      <c r="AP58" s="71"/>
    </row>
    <row r="59" spans="1:42" x14ac:dyDescent="0.2">
      <c r="A59" s="53"/>
      <c r="B59" s="75">
        <v>2502</v>
      </c>
      <c r="C59" s="70" t="s">
        <v>240</v>
      </c>
      <c r="D59" s="95"/>
      <c r="E59" s="76">
        <f>+G59+I59+K59+M59+O59+Q59+S59+U59+W59+Y59+AA59+AC59+AE59+AG59+AI59+AK59+AM59+AO59</f>
        <v>0</v>
      </c>
      <c r="F59" s="888"/>
      <c r="G59" s="927">
        <v>0</v>
      </c>
      <c r="H59" s="925"/>
      <c r="I59" s="921">
        <v>0</v>
      </c>
      <c r="J59" s="925"/>
      <c r="K59" s="921">
        <v>0</v>
      </c>
      <c r="L59" s="925"/>
      <c r="M59" s="921">
        <v>0</v>
      </c>
      <c r="N59" s="925"/>
      <c r="O59" s="921">
        <v>0</v>
      </c>
      <c r="P59" s="925"/>
      <c r="Q59" s="921">
        <v>0</v>
      </c>
      <c r="R59" s="925"/>
      <c r="S59" s="921">
        <v>0</v>
      </c>
      <c r="T59" s="925"/>
      <c r="U59" s="921">
        <v>0</v>
      </c>
      <c r="V59" s="925"/>
      <c r="W59" s="921">
        <v>0</v>
      </c>
      <c r="X59" s="925"/>
      <c r="Y59" s="921">
        <v>0</v>
      </c>
      <c r="Z59" s="925"/>
      <c r="AA59" s="921">
        <v>0</v>
      </c>
      <c r="AB59" s="925"/>
      <c r="AC59" s="921">
        <v>0</v>
      </c>
      <c r="AD59" s="925"/>
      <c r="AE59" s="921">
        <v>0</v>
      </c>
      <c r="AF59" s="925"/>
      <c r="AG59" s="921">
        <v>0</v>
      </c>
      <c r="AH59" s="925"/>
      <c r="AI59" s="921">
        <v>0</v>
      </c>
      <c r="AJ59" s="925"/>
      <c r="AK59" s="921">
        <v>0</v>
      </c>
      <c r="AL59" s="925"/>
      <c r="AM59" s="921">
        <v>0</v>
      </c>
      <c r="AN59" s="925"/>
      <c r="AO59" s="921">
        <v>0</v>
      </c>
      <c r="AP59" s="71"/>
    </row>
    <row r="60" spans="1:42" x14ac:dyDescent="0.2">
      <c r="A60" s="53"/>
      <c r="B60" s="75">
        <v>2504</v>
      </c>
      <c r="C60" s="70" t="s">
        <v>241</v>
      </c>
      <c r="D60" s="95"/>
      <c r="E60" s="76">
        <f>+G60+I60+K60+M60+O60+Q60+S60+U60+W60+Y60+AA60+AC60+AE60+AG60+AI60+AK60+AM60+AO60</f>
        <v>0</v>
      </c>
      <c r="F60" s="888"/>
      <c r="G60" s="927">
        <v>0</v>
      </c>
      <c r="H60" s="925"/>
      <c r="I60" s="921">
        <v>0</v>
      </c>
      <c r="J60" s="925"/>
      <c r="K60" s="921">
        <v>0</v>
      </c>
      <c r="L60" s="925"/>
      <c r="M60" s="921">
        <v>0</v>
      </c>
      <c r="N60" s="925"/>
      <c r="O60" s="921">
        <v>0</v>
      </c>
      <c r="P60" s="925"/>
      <c r="Q60" s="921">
        <v>0</v>
      </c>
      <c r="R60" s="925"/>
      <c r="S60" s="921">
        <v>0</v>
      </c>
      <c r="T60" s="925"/>
      <c r="U60" s="921">
        <v>0</v>
      </c>
      <c r="V60" s="925"/>
      <c r="W60" s="921">
        <v>0</v>
      </c>
      <c r="X60" s="925"/>
      <c r="Y60" s="921">
        <v>0</v>
      </c>
      <c r="Z60" s="925"/>
      <c r="AA60" s="921">
        <v>0</v>
      </c>
      <c r="AB60" s="925"/>
      <c r="AC60" s="921">
        <v>0</v>
      </c>
      <c r="AD60" s="925"/>
      <c r="AE60" s="921">
        <v>0</v>
      </c>
      <c r="AF60" s="925"/>
      <c r="AG60" s="921">
        <v>0</v>
      </c>
      <c r="AH60" s="925"/>
      <c r="AI60" s="921">
        <v>0</v>
      </c>
      <c r="AJ60" s="925"/>
      <c r="AK60" s="921">
        <v>0</v>
      </c>
      <c r="AL60" s="925"/>
      <c r="AM60" s="921">
        <v>0</v>
      </c>
      <c r="AN60" s="925"/>
      <c r="AO60" s="921">
        <v>0</v>
      </c>
      <c r="AP60" s="71"/>
    </row>
    <row r="61" spans="1:42" x14ac:dyDescent="0.2">
      <c r="A61" s="53"/>
      <c r="B61" s="75">
        <v>2506</v>
      </c>
      <c r="C61" s="70" t="s">
        <v>262</v>
      </c>
      <c r="D61" s="95"/>
      <c r="E61" s="76">
        <f>+G61+I61+K61+M61+O61+Q61+S61+U61+W61+Y61+AA61+AC61+AE61+AG61+AI61+AK61+AM61+AO61</f>
        <v>0</v>
      </c>
      <c r="F61" s="888"/>
      <c r="G61" s="927">
        <v>0</v>
      </c>
      <c r="H61" s="925"/>
      <c r="I61" s="921">
        <v>0</v>
      </c>
      <c r="J61" s="925"/>
      <c r="K61" s="921">
        <v>0</v>
      </c>
      <c r="L61" s="925"/>
      <c r="M61" s="921">
        <v>0</v>
      </c>
      <c r="N61" s="925"/>
      <c r="O61" s="921">
        <v>0</v>
      </c>
      <c r="P61" s="925"/>
      <c r="Q61" s="921">
        <v>0</v>
      </c>
      <c r="R61" s="925"/>
      <c r="S61" s="921">
        <v>0</v>
      </c>
      <c r="T61" s="925"/>
      <c r="U61" s="921">
        <v>0</v>
      </c>
      <c r="V61" s="925"/>
      <c r="W61" s="921">
        <v>0</v>
      </c>
      <c r="X61" s="925"/>
      <c r="Y61" s="921">
        <v>0</v>
      </c>
      <c r="Z61" s="925"/>
      <c r="AA61" s="921">
        <v>0</v>
      </c>
      <c r="AB61" s="925"/>
      <c r="AC61" s="921">
        <v>0</v>
      </c>
      <c r="AD61" s="925"/>
      <c r="AE61" s="921">
        <v>0</v>
      </c>
      <c r="AF61" s="925"/>
      <c r="AG61" s="921">
        <v>0</v>
      </c>
      <c r="AH61" s="925"/>
      <c r="AI61" s="921">
        <v>0</v>
      </c>
      <c r="AJ61" s="925"/>
      <c r="AK61" s="921">
        <v>0</v>
      </c>
      <c r="AL61" s="925"/>
      <c r="AM61" s="921">
        <v>0</v>
      </c>
      <c r="AN61" s="925"/>
      <c r="AO61" s="921">
        <v>0</v>
      </c>
      <c r="AP61" s="71"/>
    </row>
    <row r="62" spans="1:42" x14ac:dyDescent="0.2">
      <c r="A62" s="72">
        <v>26</v>
      </c>
      <c r="B62" s="98"/>
      <c r="C62" s="67" t="s">
        <v>263</v>
      </c>
      <c r="D62" s="96"/>
      <c r="E62" s="73">
        <f>IF(SUM(G62:AO62)&lt;(E64),"ERROR",SUM(G62:AO62))</f>
        <v>0</v>
      </c>
      <c r="F62" s="889"/>
      <c r="G62" s="923">
        <v>0</v>
      </c>
      <c r="H62" s="922"/>
      <c r="I62" s="921">
        <v>0</v>
      </c>
      <c r="J62" s="922"/>
      <c r="K62" s="921">
        <v>0</v>
      </c>
      <c r="L62" s="922"/>
      <c r="M62" s="921">
        <v>0</v>
      </c>
      <c r="N62" s="922"/>
      <c r="O62" s="921">
        <v>0</v>
      </c>
      <c r="P62" s="922"/>
      <c r="Q62" s="921">
        <v>0</v>
      </c>
      <c r="R62" s="922"/>
      <c r="S62" s="921">
        <v>0</v>
      </c>
      <c r="T62" s="922"/>
      <c r="U62" s="921">
        <v>0</v>
      </c>
      <c r="V62" s="922"/>
      <c r="W62" s="921">
        <v>0</v>
      </c>
      <c r="X62" s="922"/>
      <c r="Y62" s="921">
        <v>0</v>
      </c>
      <c r="Z62" s="922"/>
      <c r="AA62" s="921">
        <v>0</v>
      </c>
      <c r="AB62" s="922"/>
      <c r="AC62" s="921">
        <v>0</v>
      </c>
      <c r="AD62" s="922"/>
      <c r="AE62" s="921">
        <v>0</v>
      </c>
      <c r="AF62" s="922"/>
      <c r="AG62" s="921">
        <v>0</v>
      </c>
      <c r="AH62" s="922"/>
      <c r="AI62" s="921">
        <v>0</v>
      </c>
      <c r="AJ62" s="922"/>
      <c r="AK62" s="921">
        <v>0</v>
      </c>
      <c r="AL62" s="922"/>
      <c r="AM62" s="921">
        <v>0</v>
      </c>
      <c r="AN62" s="922"/>
      <c r="AO62" s="921">
        <v>0</v>
      </c>
      <c r="AP62" s="81"/>
    </row>
    <row r="63" spans="1:42" x14ac:dyDescent="0.2">
      <c r="A63" s="94"/>
      <c r="B63" s="99"/>
      <c r="C63" s="66" t="s">
        <v>256</v>
      </c>
      <c r="D63" s="95"/>
      <c r="E63" s="100"/>
      <c r="F63" s="888"/>
      <c r="G63" s="924">
        <v>0</v>
      </c>
      <c r="H63" s="925"/>
      <c r="I63" s="924"/>
      <c r="J63" s="925"/>
      <c r="K63" s="924"/>
      <c r="L63" s="925"/>
      <c r="M63" s="924"/>
      <c r="N63" s="925"/>
      <c r="O63" s="924"/>
      <c r="P63" s="925"/>
      <c r="Q63" s="924"/>
      <c r="R63" s="925"/>
      <c r="S63" s="924"/>
      <c r="T63" s="925"/>
      <c r="U63" s="924"/>
      <c r="V63" s="925"/>
      <c r="W63" s="924"/>
      <c r="X63" s="925"/>
      <c r="Y63" s="924"/>
      <c r="Z63" s="925"/>
      <c r="AA63" s="924"/>
      <c r="AB63" s="925"/>
      <c r="AC63" s="924"/>
      <c r="AD63" s="925"/>
      <c r="AE63" s="906"/>
      <c r="AF63" s="925"/>
      <c r="AG63" s="924"/>
      <c r="AH63" s="925"/>
      <c r="AI63" s="924"/>
      <c r="AJ63" s="925"/>
      <c r="AK63" s="924"/>
      <c r="AL63" s="925"/>
      <c r="AM63" s="924"/>
      <c r="AN63" s="925"/>
      <c r="AO63" s="906"/>
      <c r="AP63" s="71"/>
    </row>
    <row r="64" spans="1:42" x14ac:dyDescent="0.2">
      <c r="A64" s="94"/>
      <c r="B64" s="75">
        <v>2605</v>
      </c>
      <c r="C64" s="70" t="s">
        <v>264</v>
      </c>
      <c r="D64" s="95"/>
      <c r="E64" s="76">
        <f>+G64+I64+K64+M64+O64+Q64+S64+U64+W64+Y64+AA64+AC64+AE64+AG64+AI64+AK64+AM64+AO64</f>
        <v>0</v>
      </c>
      <c r="F64" s="888"/>
      <c r="G64" s="926">
        <v>0</v>
      </c>
      <c r="H64" s="925"/>
      <c r="I64" s="921">
        <v>0</v>
      </c>
      <c r="J64" s="925"/>
      <c r="K64" s="921">
        <v>0</v>
      </c>
      <c r="L64" s="925"/>
      <c r="M64" s="921">
        <v>0</v>
      </c>
      <c r="N64" s="925"/>
      <c r="O64" s="921">
        <v>0</v>
      </c>
      <c r="P64" s="925"/>
      <c r="Q64" s="921">
        <v>0</v>
      </c>
      <c r="R64" s="925"/>
      <c r="S64" s="921">
        <v>0</v>
      </c>
      <c r="T64" s="925"/>
      <c r="U64" s="921">
        <v>0</v>
      </c>
      <c r="V64" s="925"/>
      <c r="W64" s="921">
        <v>0</v>
      </c>
      <c r="X64" s="925"/>
      <c r="Y64" s="921">
        <v>0</v>
      </c>
      <c r="Z64" s="925"/>
      <c r="AA64" s="921">
        <v>0</v>
      </c>
      <c r="AB64" s="925"/>
      <c r="AC64" s="921">
        <v>0</v>
      </c>
      <c r="AD64" s="925"/>
      <c r="AE64" s="921">
        <v>0</v>
      </c>
      <c r="AF64" s="925"/>
      <c r="AG64" s="921">
        <v>0</v>
      </c>
      <c r="AH64" s="925"/>
      <c r="AI64" s="921">
        <v>0</v>
      </c>
      <c r="AJ64" s="925"/>
      <c r="AK64" s="921">
        <v>0</v>
      </c>
      <c r="AL64" s="925"/>
      <c r="AM64" s="921">
        <v>0</v>
      </c>
      <c r="AN64" s="925"/>
      <c r="AO64" s="921">
        <v>0</v>
      </c>
      <c r="AP64" s="71"/>
    </row>
    <row r="65" spans="1:42" x14ac:dyDescent="0.2">
      <c r="A65" s="72">
        <v>27</v>
      </c>
      <c r="B65" s="98"/>
      <c r="C65" s="67" t="s">
        <v>265</v>
      </c>
      <c r="D65" s="96"/>
      <c r="E65" s="73">
        <f>IF(SUM(G65:AO65)&lt;(E67+E68+E69),"ERROR",SUM(G65:AO65))</f>
        <v>0</v>
      </c>
      <c r="F65" s="889"/>
      <c r="G65" s="923">
        <v>0</v>
      </c>
      <c r="H65" s="922"/>
      <c r="I65" s="921">
        <v>0</v>
      </c>
      <c r="J65" s="922"/>
      <c r="K65" s="921">
        <v>0</v>
      </c>
      <c r="L65" s="922"/>
      <c r="M65" s="921">
        <v>0</v>
      </c>
      <c r="N65" s="922"/>
      <c r="O65" s="921">
        <v>0</v>
      </c>
      <c r="P65" s="922"/>
      <c r="Q65" s="921">
        <v>0</v>
      </c>
      <c r="R65" s="922"/>
      <c r="S65" s="921">
        <v>0</v>
      </c>
      <c r="T65" s="922"/>
      <c r="U65" s="921">
        <v>0</v>
      </c>
      <c r="V65" s="922"/>
      <c r="W65" s="921">
        <v>0</v>
      </c>
      <c r="X65" s="922"/>
      <c r="Y65" s="921">
        <v>0</v>
      </c>
      <c r="Z65" s="922"/>
      <c r="AA65" s="921">
        <v>0</v>
      </c>
      <c r="AB65" s="922"/>
      <c r="AC65" s="921">
        <v>0</v>
      </c>
      <c r="AD65" s="922"/>
      <c r="AE65" s="921">
        <v>0</v>
      </c>
      <c r="AF65" s="922"/>
      <c r="AG65" s="921">
        <v>0</v>
      </c>
      <c r="AH65" s="922"/>
      <c r="AI65" s="921">
        <v>0</v>
      </c>
      <c r="AJ65" s="922"/>
      <c r="AK65" s="921">
        <v>0</v>
      </c>
      <c r="AL65" s="922"/>
      <c r="AM65" s="921">
        <v>0</v>
      </c>
      <c r="AN65" s="922"/>
      <c r="AO65" s="921">
        <v>0</v>
      </c>
      <c r="AP65" s="81"/>
    </row>
    <row r="66" spans="1:42" x14ac:dyDescent="0.2">
      <c r="A66" s="94"/>
      <c r="B66" s="99"/>
      <c r="C66" s="66" t="s">
        <v>256</v>
      </c>
      <c r="D66" s="95"/>
      <c r="E66" s="100"/>
      <c r="F66" s="888"/>
      <c r="G66" s="924"/>
      <c r="H66" s="925"/>
      <c r="I66" s="924"/>
      <c r="J66" s="925"/>
      <c r="K66" s="924"/>
      <c r="L66" s="925"/>
      <c r="M66" s="924"/>
      <c r="N66" s="925"/>
      <c r="O66" s="924"/>
      <c r="P66" s="925"/>
      <c r="Q66" s="924"/>
      <c r="R66" s="925"/>
      <c r="S66" s="924"/>
      <c r="T66" s="925"/>
      <c r="U66" s="924"/>
      <c r="V66" s="925"/>
      <c r="W66" s="924"/>
      <c r="X66" s="925"/>
      <c r="Y66" s="924"/>
      <c r="Z66" s="925"/>
      <c r="AA66" s="924"/>
      <c r="AB66" s="925"/>
      <c r="AC66" s="924"/>
      <c r="AD66" s="925"/>
      <c r="AE66" s="906"/>
      <c r="AF66" s="925"/>
      <c r="AG66" s="924"/>
      <c r="AH66" s="925"/>
      <c r="AI66" s="924"/>
      <c r="AJ66" s="925"/>
      <c r="AK66" s="924"/>
      <c r="AL66" s="925"/>
      <c r="AM66" s="924"/>
      <c r="AN66" s="925"/>
      <c r="AO66" s="906"/>
      <c r="AP66" s="71"/>
    </row>
    <row r="67" spans="1:42" x14ac:dyDescent="0.2">
      <c r="A67" s="94"/>
      <c r="B67" s="75">
        <v>2701</v>
      </c>
      <c r="C67" s="70" t="s">
        <v>266</v>
      </c>
      <c r="D67" s="95"/>
      <c r="E67" s="76">
        <f>+G67+I67+K67+M67+O67+Q67+S67+U67+W67+Y67+AA67+AC67+AE67+AG67+AI67+AK67+AM67+AO67</f>
        <v>0</v>
      </c>
      <c r="F67" s="888"/>
      <c r="G67" s="926">
        <v>0</v>
      </c>
      <c r="H67" s="925"/>
      <c r="I67" s="921">
        <v>0</v>
      </c>
      <c r="J67" s="925"/>
      <c r="K67" s="921">
        <v>0</v>
      </c>
      <c r="L67" s="925"/>
      <c r="M67" s="921">
        <v>0</v>
      </c>
      <c r="N67" s="925"/>
      <c r="O67" s="921">
        <v>0</v>
      </c>
      <c r="P67" s="925"/>
      <c r="Q67" s="921">
        <v>0</v>
      </c>
      <c r="R67" s="925"/>
      <c r="S67" s="921">
        <v>0</v>
      </c>
      <c r="T67" s="925"/>
      <c r="U67" s="921">
        <v>0</v>
      </c>
      <c r="V67" s="925"/>
      <c r="W67" s="921">
        <v>0</v>
      </c>
      <c r="X67" s="925"/>
      <c r="Y67" s="921">
        <v>0</v>
      </c>
      <c r="Z67" s="925"/>
      <c r="AA67" s="921">
        <v>0</v>
      </c>
      <c r="AB67" s="925"/>
      <c r="AC67" s="921">
        <v>0</v>
      </c>
      <c r="AD67" s="925"/>
      <c r="AE67" s="921">
        <v>0</v>
      </c>
      <c r="AF67" s="925"/>
      <c r="AG67" s="921">
        <v>0</v>
      </c>
      <c r="AH67" s="925"/>
      <c r="AI67" s="921">
        <v>0</v>
      </c>
      <c r="AJ67" s="925"/>
      <c r="AK67" s="926">
        <v>0</v>
      </c>
      <c r="AL67" s="925"/>
      <c r="AM67" s="926">
        <v>0</v>
      </c>
      <c r="AN67" s="925"/>
      <c r="AO67" s="908">
        <v>0</v>
      </c>
      <c r="AP67" s="71"/>
    </row>
    <row r="68" spans="1:42" x14ac:dyDescent="0.2">
      <c r="A68" s="94"/>
      <c r="B68" s="75">
        <v>2702</v>
      </c>
      <c r="C68" s="70" t="s">
        <v>267</v>
      </c>
      <c r="D68" s="95"/>
      <c r="E68" s="76">
        <f>+G68+I68+K68+M68+O68+Q68+S68+U68+W68+Y68+AA68+AC68+AE68+AG68+AI68+AK68+AM68+AO68</f>
        <v>0</v>
      </c>
      <c r="F68" s="888"/>
      <c r="G68" s="927">
        <v>0</v>
      </c>
      <c r="H68" s="925"/>
      <c r="I68" s="921">
        <v>0</v>
      </c>
      <c r="J68" s="925"/>
      <c r="K68" s="921">
        <v>0</v>
      </c>
      <c r="L68" s="925"/>
      <c r="M68" s="921">
        <v>0</v>
      </c>
      <c r="N68" s="925"/>
      <c r="O68" s="921">
        <v>0</v>
      </c>
      <c r="P68" s="925"/>
      <c r="Q68" s="921">
        <v>0</v>
      </c>
      <c r="R68" s="925"/>
      <c r="S68" s="921">
        <v>0</v>
      </c>
      <c r="T68" s="925"/>
      <c r="U68" s="921">
        <v>0</v>
      </c>
      <c r="V68" s="925"/>
      <c r="W68" s="921">
        <v>0</v>
      </c>
      <c r="X68" s="925"/>
      <c r="Y68" s="921">
        <v>0</v>
      </c>
      <c r="Z68" s="925"/>
      <c r="AA68" s="921">
        <v>0</v>
      </c>
      <c r="AB68" s="925"/>
      <c r="AC68" s="921">
        <v>0</v>
      </c>
      <c r="AD68" s="925"/>
      <c r="AE68" s="921">
        <v>0</v>
      </c>
      <c r="AF68" s="925"/>
      <c r="AG68" s="921">
        <v>0</v>
      </c>
      <c r="AH68" s="925"/>
      <c r="AI68" s="921">
        <v>0</v>
      </c>
      <c r="AJ68" s="925"/>
      <c r="AK68" s="927">
        <v>0</v>
      </c>
      <c r="AL68" s="925"/>
      <c r="AM68" s="927">
        <v>0</v>
      </c>
      <c r="AN68" s="925"/>
      <c r="AO68" s="910">
        <v>0</v>
      </c>
      <c r="AP68" s="71"/>
    </row>
    <row r="69" spans="1:42" x14ac:dyDescent="0.2">
      <c r="A69" s="94"/>
      <c r="B69" s="75">
        <v>2703</v>
      </c>
      <c r="C69" s="70" t="s">
        <v>259</v>
      </c>
      <c r="D69" s="95"/>
      <c r="E69" s="76">
        <f>+G69+I69+K69+M69+O69+Q69+S69+U69+W69+Y69+AA69+AC69+AE69+AG69+AI69+AK69+AM69+AO69</f>
        <v>0</v>
      </c>
      <c r="F69" s="888"/>
      <c r="G69" s="927">
        <v>0</v>
      </c>
      <c r="H69" s="925"/>
      <c r="I69" s="927">
        <v>0</v>
      </c>
      <c r="J69" s="925"/>
      <c r="K69" s="927">
        <v>0</v>
      </c>
      <c r="L69" s="925"/>
      <c r="M69" s="927">
        <v>0</v>
      </c>
      <c r="N69" s="925"/>
      <c r="O69" s="927">
        <v>0</v>
      </c>
      <c r="P69" s="925"/>
      <c r="Q69" s="927">
        <v>0</v>
      </c>
      <c r="R69" s="925"/>
      <c r="S69" s="927">
        <v>0</v>
      </c>
      <c r="T69" s="925"/>
      <c r="U69" s="927">
        <v>0</v>
      </c>
      <c r="V69" s="925"/>
      <c r="W69" s="927">
        <v>0</v>
      </c>
      <c r="X69" s="925"/>
      <c r="Y69" s="927">
        <v>0</v>
      </c>
      <c r="Z69" s="925"/>
      <c r="AA69" s="927">
        <v>0</v>
      </c>
      <c r="AB69" s="925"/>
      <c r="AC69" s="927">
        <v>0</v>
      </c>
      <c r="AD69" s="925"/>
      <c r="AE69" s="927">
        <v>0</v>
      </c>
      <c r="AF69" s="925"/>
      <c r="AG69" s="927">
        <v>0</v>
      </c>
      <c r="AH69" s="925"/>
      <c r="AI69" s="927">
        <v>0</v>
      </c>
      <c r="AJ69" s="925"/>
      <c r="AK69" s="927">
        <v>0</v>
      </c>
      <c r="AL69" s="925"/>
      <c r="AM69" s="927">
        <v>0</v>
      </c>
      <c r="AN69" s="925"/>
      <c r="AO69" s="927">
        <v>0</v>
      </c>
      <c r="AP69" s="71"/>
    </row>
    <row r="70" spans="1:42" x14ac:dyDescent="0.2">
      <c r="A70" s="94"/>
      <c r="B70" s="70"/>
      <c r="C70" s="67" t="s">
        <v>268</v>
      </c>
      <c r="D70" s="95"/>
      <c r="E70" s="913">
        <f>+E48+E49+E50+E51+E56+E62+E65</f>
        <v>0</v>
      </c>
      <c r="F70" s="882"/>
      <c r="G70" s="929">
        <f>+G48+G49+G50+G51+G56+G62+G65</f>
        <v>0</v>
      </c>
      <c r="H70" s="929"/>
      <c r="I70" s="929">
        <f>+I48+I49+I50+I51+I56+I62+I65</f>
        <v>0</v>
      </c>
      <c r="J70" s="929"/>
      <c r="K70" s="929">
        <f>+K48+K49+K50+K51+K56+K62+K65</f>
        <v>0</v>
      </c>
      <c r="L70" s="929"/>
      <c r="M70" s="929">
        <f>+M48+M49+M50+M51+M56+M62+M65</f>
        <v>0</v>
      </c>
      <c r="N70" s="929"/>
      <c r="O70" s="929">
        <f>+O48+O49+O50+O51+O56+O62+O65</f>
        <v>0</v>
      </c>
      <c r="P70" s="929"/>
      <c r="Q70" s="929">
        <f>+Q48+Q49+Q50+Q51+Q56+Q62+Q65</f>
        <v>0</v>
      </c>
      <c r="R70" s="929"/>
      <c r="S70" s="929">
        <f>+S48+S49+S50+S51+S56+S62+S65</f>
        <v>0</v>
      </c>
      <c r="T70" s="929"/>
      <c r="U70" s="929">
        <f>+U48+U49+U50+U51+U56+U62+U65</f>
        <v>0</v>
      </c>
      <c r="V70" s="929"/>
      <c r="W70" s="929">
        <f>+W48+W49+W50+W51+W56+W62+W65</f>
        <v>0</v>
      </c>
      <c r="X70" s="929"/>
      <c r="Y70" s="929">
        <f>+Y48+Y49+Y50+Y51+Y56+Y62+Y65</f>
        <v>0</v>
      </c>
      <c r="Z70" s="929"/>
      <c r="AA70" s="929">
        <f>+AA48+AA49+AA50+AA51+AA56+AA62+AA65</f>
        <v>0</v>
      </c>
      <c r="AB70" s="929"/>
      <c r="AC70" s="929">
        <f>+AC48+AC49+AC50+AC51+AC56+AC62+AC65</f>
        <v>0</v>
      </c>
      <c r="AD70" s="929"/>
      <c r="AE70" s="929">
        <f>+AE48+AE49+AE50+AE51+AE56+AE62+AE65</f>
        <v>0</v>
      </c>
      <c r="AF70" s="929"/>
      <c r="AG70" s="929">
        <f>+AG48+AG49+AG50+AG51+AG56+AG62+AG65</f>
        <v>0</v>
      </c>
      <c r="AH70" s="929"/>
      <c r="AI70" s="929">
        <f>+AI48+AI49+AI50+AI51+AI56+AI62+AI65</f>
        <v>0</v>
      </c>
      <c r="AJ70" s="929"/>
      <c r="AK70" s="929">
        <f>+AK48+AK49+AK50+AK51+AK56+AK62+AK65</f>
        <v>0</v>
      </c>
      <c r="AL70" s="929"/>
      <c r="AM70" s="929">
        <f>+AM48+AM49+AM50+AM51+AM56+AM62+AM65</f>
        <v>0</v>
      </c>
      <c r="AN70" s="929"/>
      <c r="AO70" s="929">
        <f>+AO48+AO49+AO50+AO51+AO56+AO62+AO65</f>
        <v>0</v>
      </c>
      <c r="AP70" s="71"/>
    </row>
    <row r="71" spans="1:42" x14ac:dyDescent="0.2">
      <c r="A71" s="94"/>
      <c r="B71" s="70"/>
      <c r="C71" s="70"/>
      <c r="D71" s="95"/>
      <c r="E71" s="931"/>
      <c r="F71" s="78"/>
      <c r="G71" s="919"/>
      <c r="H71" s="920"/>
      <c r="I71" s="919"/>
      <c r="J71" s="920"/>
      <c r="K71" s="919"/>
      <c r="L71" s="920"/>
      <c r="M71" s="919"/>
      <c r="N71" s="920"/>
      <c r="O71" s="919"/>
      <c r="P71" s="920"/>
      <c r="Q71" s="919"/>
      <c r="R71" s="920"/>
      <c r="S71" s="919"/>
      <c r="T71" s="920"/>
      <c r="U71" s="919"/>
      <c r="V71" s="920"/>
      <c r="W71" s="919"/>
      <c r="X71" s="920"/>
      <c r="Y71" s="919"/>
      <c r="Z71" s="920"/>
      <c r="AA71" s="919"/>
      <c r="AB71" s="920"/>
      <c r="AC71" s="919"/>
      <c r="AD71" s="920"/>
      <c r="AE71" s="895"/>
      <c r="AF71" s="920"/>
      <c r="AG71" s="919"/>
      <c r="AH71" s="920"/>
      <c r="AI71" s="919"/>
      <c r="AJ71" s="920"/>
      <c r="AK71" s="919"/>
      <c r="AL71" s="920"/>
      <c r="AM71" s="919"/>
      <c r="AN71" s="920"/>
      <c r="AO71" s="895"/>
      <c r="AP71" s="71"/>
    </row>
    <row r="72" spans="1:42" x14ac:dyDescent="0.2">
      <c r="A72" s="94">
        <v>28</v>
      </c>
      <c r="B72" s="70"/>
      <c r="C72" s="70" t="s">
        <v>247</v>
      </c>
      <c r="D72" s="95"/>
      <c r="E72" s="915">
        <f>SUM(E73:E75)</f>
        <v>0</v>
      </c>
      <c r="F72" s="109"/>
      <c r="G72" s="929">
        <f>SUM(G73:G75)</f>
        <v>0</v>
      </c>
      <c r="H72" s="929"/>
      <c r="I72" s="929">
        <f>SUM(I73:I75)</f>
        <v>0</v>
      </c>
      <c r="J72" s="929"/>
      <c r="K72" s="929">
        <f>SUM(K73:K75)</f>
        <v>0</v>
      </c>
      <c r="L72" s="929"/>
      <c r="M72" s="929">
        <f>SUM(M73:M75)</f>
        <v>0</v>
      </c>
      <c r="N72" s="929"/>
      <c r="O72" s="929">
        <f>SUM(O73:O75)</f>
        <v>0</v>
      </c>
      <c r="P72" s="929"/>
      <c r="Q72" s="929">
        <f>SUM(Q73:Q75)</f>
        <v>0</v>
      </c>
      <c r="R72" s="929"/>
      <c r="S72" s="929">
        <f>SUM(S73:S75)</f>
        <v>0</v>
      </c>
      <c r="T72" s="929"/>
      <c r="U72" s="929">
        <f>SUM(U73:U75)</f>
        <v>0</v>
      </c>
      <c r="V72" s="929"/>
      <c r="W72" s="929">
        <f>SUM(W73:W75)</f>
        <v>0</v>
      </c>
      <c r="X72" s="929"/>
      <c r="Y72" s="929">
        <f>SUM(Y73:Y75)</f>
        <v>0</v>
      </c>
      <c r="Z72" s="929"/>
      <c r="AA72" s="929">
        <f>SUM(AA73:AA75)</f>
        <v>0</v>
      </c>
      <c r="AB72" s="929"/>
      <c r="AC72" s="929">
        <f>SUM(AC73:AC75)</f>
        <v>0</v>
      </c>
      <c r="AD72" s="929"/>
      <c r="AE72" s="929">
        <f>SUM(AE73:AE75)</f>
        <v>0</v>
      </c>
      <c r="AF72" s="915"/>
      <c r="AG72" s="929">
        <f>SUM(AG73:AG75)</f>
        <v>0</v>
      </c>
      <c r="AH72" s="929"/>
      <c r="AI72" s="929">
        <f>SUM(AI73:AI75)</f>
        <v>0</v>
      </c>
      <c r="AJ72" s="929"/>
      <c r="AK72" s="929">
        <f>SUM(AK73:AK75)</f>
        <v>0</v>
      </c>
      <c r="AL72" s="929"/>
      <c r="AM72" s="929">
        <f>SUM(AM73:AM75)</f>
        <v>0</v>
      </c>
      <c r="AN72" s="929"/>
      <c r="AO72" s="929">
        <f>SUM(AO73:AO75)</f>
        <v>0</v>
      </c>
      <c r="AP72" s="71"/>
    </row>
    <row r="73" spans="1:42" x14ac:dyDescent="0.2">
      <c r="A73" s="94"/>
      <c r="B73" s="70"/>
      <c r="C73" s="805" t="s">
        <v>248</v>
      </c>
      <c r="D73" s="95"/>
      <c r="E73" s="915">
        <f>+G73+I73+K73+M73+O73+Q73+S73+U73+W73+Y73+AA73+AC73+AE73+AG73+AI73+AK73+AM73+AO73</f>
        <v>0</v>
      </c>
      <c r="F73" s="888"/>
      <c r="G73" s="927">
        <v>0</v>
      </c>
      <c r="H73" s="925"/>
      <c r="I73" s="927">
        <v>0</v>
      </c>
      <c r="J73" s="925"/>
      <c r="K73" s="927">
        <v>0</v>
      </c>
      <c r="L73" s="925"/>
      <c r="M73" s="927">
        <v>0</v>
      </c>
      <c r="N73" s="925"/>
      <c r="O73" s="927">
        <v>0</v>
      </c>
      <c r="P73" s="925"/>
      <c r="Q73" s="927">
        <v>0</v>
      </c>
      <c r="R73" s="925"/>
      <c r="S73" s="927">
        <v>0</v>
      </c>
      <c r="T73" s="925"/>
      <c r="U73" s="927">
        <v>0</v>
      </c>
      <c r="V73" s="925"/>
      <c r="W73" s="927">
        <v>0</v>
      </c>
      <c r="X73" s="925"/>
      <c r="Y73" s="927">
        <v>0</v>
      </c>
      <c r="Z73" s="925"/>
      <c r="AA73" s="927">
        <v>0</v>
      </c>
      <c r="AB73" s="925"/>
      <c r="AC73" s="927">
        <v>0</v>
      </c>
      <c r="AD73" s="925"/>
      <c r="AE73" s="927">
        <v>0</v>
      </c>
      <c r="AF73" s="925"/>
      <c r="AG73" s="927">
        <v>0</v>
      </c>
      <c r="AH73" s="925"/>
      <c r="AI73" s="927">
        <v>0</v>
      </c>
      <c r="AJ73" s="925"/>
      <c r="AK73" s="927">
        <v>0</v>
      </c>
      <c r="AL73" s="925"/>
      <c r="AM73" s="927">
        <v>0</v>
      </c>
      <c r="AN73" s="925"/>
      <c r="AO73" s="927">
        <v>0</v>
      </c>
      <c r="AP73" s="71"/>
    </row>
    <row r="74" spans="1:42" x14ac:dyDescent="0.2">
      <c r="A74" s="94"/>
      <c r="B74" s="70"/>
      <c r="C74" s="805" t="s">
        <v>248</v>
      </c>
      <c r="D74" s="95"/>
      <c r="E74" s="915">
        <f>+G74+I74+K74+M74+O74+Q74+S74+U74+W74+Y74+AA74+AC74+AE74+AG74+AI74+AK74+AM74+AO74</f>
        <v>0</v>
      </c>
      <c r="F74" s="888"/>
      <c r="G74" s="927">
        <v>0</v>
      </c>
      <c r="H74" s="925"/>
      <c r="I74" s="927">
        <v>0</v>
      </c>
      <c r="J74" s="925"/>
      <c r="K74" s="927">
        <v>0</v>
      </c>
      <c r="L74" s="925"/>
      <c r="M74" s="927">
        <v>0</v>
      </c>
      <c r="N74" s="925"/>
      <c r="O74" s="927">
        <v>0</v>
      </c>
      <c r="P74" s="925"/>
      <c r="Q74" s="927">
        <v>0</v>
      </c>
      <c r="R74" s="925"/>
      <c r="S74" s="927">
        <v>0</v>
      </c>
      <c r="T74" s="925"/>
      <c r="U74" s="927">
        <v>0</v>
      </c>
      <c r="V74" s="925"/>
      <c r="W74" s="927">
        <v>0</v>
      </c>
      <c r="X74" s="925"/>
      <c r="Y74" s="927">
        <v>0</v>
      </c>
      <c r="Z74" s="925"/>
      <c r="AA74" s="927">
        <v>0</v>
      </c>
      <c r="AB74" s="925"/>
      <c r="AC74" s="927">
        <v>0</v>
      </c>
      <c r="AD74" s="925"/>
      <c r="AE74" s="927">
        <v>0</v>
      </c>
      <c r="AF74" s="925"/>
      <c r="AG74" s="927">
        <v>0</v>
      </c>
      <c r="AH74" s="925"/>
      <c r="AI74" s="927">
        <v>0</v>
      </c>
      <c r="AJ74" s="925"/>
      <c r="AK74" s="927">
        <v>0</v>
      </c>
      <c r="AL74" s="925"/>
      <c r="AM74" s="927">
        <v>0</v>
      </c>
      <c r="AN74" s="925"/>
      <c r="AO74" s="927">
        <v>0</v>
      </c>
      <c r="AP74" s="71"/>
    </row>
    <row r="75" spans="1:42" x14ac:dyDescent="0.2">
      <c r="A75" s="94"/>
      <c r="B75" s="70"/>
      <c r="C75" s="805" t="s">
        <v>248</v>
      </c>
      <c r="D75" s="95"/>
      <c r="E75" s="915">
        <f>+G75+I75+K75+M75+O75+Q75+S75+U75+W75+Y75+AA75+AC75+AE75+AG75+AI75+AK75+AM75+AO75</f>
        <v>0</v>
      </c>
      <c r="F75" s="888"/>
      <c r="G75" s="927">
        <v>0</v>
      </c>
      <c r="H75" s="925"/>
      <c r="I75" s="927">
        <v>0</v>
      </c>
      <c r="J75" s="925"/>
      <c r="K75" s="927">
        <v>0</v>
      </c>
      <c r="L75" s="925"/>
      <c r="M75" s="927">
        <v>0</v>
      </c>
      <c r="N75" s="925"/>
      <c r="O75" s="927">
        <v>0</v>
      </c>
      <c r="P75" s="925"/>
      <c r="Q75" s="927">
        <v>0</v>
      </c>
      <c r="R75" s="925"/>
      <c r="S75" s="927">
        <v>0</v>
      </c>
      <c r="T75" s="925"/>
      <c r="U75" s="927">
        <v>0</v>
      </c>
      <c r="V75" s="925"/>
      <c r="W75" s="927">
        <v>0</v>
      </c>
      <c r="X75" s="925"/>
      <c r="Y75" s="927">
        <v>0</v>
      </c>
      <c r="Z75" s="925"/>
      <c r="AA75" s="927">
        <v>0</v>
      </c>
      <c r="AB75" s="925"/>
      <c r="AC75" s="927">
        <v>0</v>
      </c>
      <c r="AD75" s="925"/>
      <c r="AE75" s="927">
        <v>0</v>
      </c>
      <c r="AF75" s="925"/>
      <c r="AG75" s="927">
        <v>0</v>
      </c>
      <c r="AH75" s="925"/>
      <c r="AI75" s="927">
        <v>0</v>
      </c>
      <c r="AJ75" s="925"/>
      <c r="AK75" s="927">
        <v>0</v>
      </c>
      <c r="AL75" s="925"/>
      <c r="AM75" s="927">
        <v>0</v>
      </c>
      <c r="AN75" s="925"/>
      <c r="AO75" s="927">
        <v>0</v>
      </c>
      <c r="AP75" s="71"/>
    </row>
    <row r="76" spans="1:42" x14ac:dyDescent="0.2">
      <c r="A76" s="101"/>
      <c r="B76" s="67"/>
      <c r="C76" s="1139" t="s">
        <v>269</v>
      </c>
      <c r="D76" s="1155"/>
      <c r="E76" s="929">
        <f>+E72+E70</f>
        <v>0</v>
      </c>
      <c r="F76" s="102"/>
      <c r="G76" s="929">
        <f>+G72+G70</f>
        <v>0</v>
      </c>
      <c r="H76" s="929"/>
      <c r="I76" s="929">
        <f>+I72+I70</f>
        <v>0</v>
      </c>
      <c r="J76" s="929"/>
      <c r="K76" s="929">
        <f>+K72+K70</f>
        <v>0</v>
      </c>
      <c r="L76" s="929"/>
      <c r="M76" s="929">
        <f>+M72+M70</f>
        <v>0</v>
      </c>
      <c r="N76" s="929"/>
      <c r="O76" s="929">
        <f>+O72+O70</f>
        <v>0</v>
      </c>
      <c r="P76" s="929"/>
      <c r="Q76" s="929">
        <f>+Q72+Q70</f>
        <v>0</v>
      </c>
      <c r="R76" s="929"/>
      <c r="S76" s="929">
        <f>+S72+S70</f>
        <v>0</v>
      </c>
      <c r="T76" s="929"/>
      <c r="U76" s="929">
        <f>+U72+U70</f>
        <v>0</v>
      </c>
      <c r="V76" s="929"/>
      <c r="W76" s="929">
        <f>+W72+W70</f>
        <v>0</v>
      </c>
      <c r="X76" s="929"/>
      <c r="Y76" s="929">
        <f>+Y72+Y70</f>
        <v>0</v>
      </c>
      <c r="Z76" s="929"/>
      <c r="AA76" s="929">
        <f>+AA72+AA70</f>
        <v>0</v>
      </c>
      <c r="AB76" s="929"/>
      <c r="AC76" s="929">
        <f>+AC72+AC70</f>
        <v>0</v>
      </c>
      <c r="AD76" s="929"/>
      <c r="AE76" s="929">
        <f>+AE72+AE70</f>
        <v>0</v>
      </c>
      <c r="AF76" s="929"/>
      <c r="AG76" s="929">
        <f>+AG72+AG70</f>
        <v>0</v>
      </c>
      <c r="AH76" s="929"/>
      <c r="AI76" s="929">
        <f>+AI72+AI70</f>
        <v>0</v>
      </c>
      <c r="AJ76" s="929"/>
      <c r="AK76" s="929">
        <f>+AK72+AK70</f>
        <v>0</v>
      </c>
      <c r="AL76" s="929"/>
      <c r="AM76" s="929">
        <f>+AM72+AM70</f>
        <v>0</v>
      </c>
      <c r="AN76" s="929"/>
      <c r="AO76" s="929">
        <f>+AO72+AO70</f>
        <v>0</v>
      </c>
      <c r="AP76" s="81"/>
    </row>
    <row r="77" spans="1:42" x14ac:dyDescent="0.2">
      <c r="A77" s="101"/>
      <c r="B77" s="67"/>
      <c r="C77" s="449"/>
      <c r="D77" s="453"/>
      <c r="E77" s="103"/>
      <c r="F77" s="103"/>
      <c r="G77" s="930"/>
      <c r="H77" s="931"/>
      <c r="I77" s="930"/>
      <c r="J77" s="931"/>
      <c r="K77" s="930"/>
      <c r="L77" s="931"/>
      <c r="M77" s="930"/>
      <c r="N77" s="931"/>
      <c r="O77" s="930"/>
      <c r="P77" s="931"/>
      <c r="Q77" s="930"/>
      <c r="R77" s="931"/>
      <c r="S77" s="930"/>
      <c r="T77" s="931"/>
      <c r="U77" s="930"/>
      <c r="V77" s="931"/>
      <c r="W77" s="930"/>
      <c r="X77" s="931"/>
      <c r="Y77" s="930"/>
      <c r="Z77" s="931"/>
      <c r="AA77" s="930"/>
      <c r="AB77" s="931"/>
      <c r="AC77" s="930"/>
      <c r="AD77" s="931"/>
      <c r="AE77" s="914"/>
      <c r="AF77" s="931"/>
      <c r="AG77" s="930"/>
      <c r="AH77" s="931"/>
      <c r="AI77" s="930"/>
      <c r="AJ77" s="931"/>
      <c r="AK77" s="930"/>
      <c r="AL77" s="931"/>
      <c r="AM77" s="930"/>
      <c r="AN77" s="931"/>
      <c r="AO77" s="930"/>
      <c r="AP77" s="81"/>
    </row>
    <row r="78" spans="1:42" x14ac:dyDescent="0.2">
      <c r="A78" s="94"/>
      <c r="B78" s="70"/>
      <c r="C78" s="67"/>
      <c r="D78" s="95"/>
      <c r="E78" s="96"/>
      <c r="F78" s="78"/>
      <c r="G78" s="919"/>
      <c r="H78" s="920"/>
      <c r="I78" s="919"/>
      <c r="J78" s="920"/>
      <c r="K78" s="919"/>
      <c r="L78" s="920"/>
      <c r="M78" s="919"/>
      <c r="N78" s="920"/>
      <c r="O78" s="919"/>
      <c r="P78" s="920"/>
      <c r="Q78" s="919"/>
      <c r="R78" s="920"/>
      <c r="S78" s="919"/>
      <c r="T78" s="920"/>
      <c r="U78" s="919"/>
      <c r="V78" s="920"/>
      <c r="W78" s="919"/>
      <c r="X78" s="920"/>
      <c r="Y78" s="919"/>
      <c r="Z78" s="920"/>
      <c r="AA78" s="919"/>
      <c r="AB78" s="920"/>
      <c r="AC78" s="919"/>
      <c r="AD78" s="920"/>
      <c r="AE78" s="895"/>
      <c r="AF78" s="920"/>
      <c r="AG78" s="919"/>
      <c r="AH78" s="920"/>
      <c r="AI78" s="919"/>
      <c r="AJ78" s="920"/>
      <c r="AK78" s="919"/>
      <c r="AL78" s="920"/>
      <c r="AM78" s="919"/>
      <c r="AN78" s="920"/>
      <c r="AO78" s="895"/>
      <c r="AP78" s="71"/>
    </row>
    <row r="79" spans="1:42" x14ac:dyDescent="0.2">
      <c r="A79" s="104">
        <v>3</v>
      </c>
      <c r="B79" s="92"/>
      <c r="C79" s="105" t="s">
        <v>270</v>
      </c>
      <c r="D79" s="106"/>
      <c r="E79" s="107"/>
      <c r="F79" s="884"/>
      <c r="G79" s="932"/>
      <c r="H79" s="916"/>
      <c r="I79" s="932"/>
      <c r="J79" s="916"/>
      <c r="K79" s="932"/>
      <c r="L79" s="916"/>
      <c r="M79" s="932"/>
      <c r="N79" s="916"/>
      <c r="O79" s="932"/>
      <c r="P79" s="916"/>
      <c r="Q79" s="932"/>
      <c r="R79" s="916"/>
      <c r="S79" s="932"/>
      <c r="T79" s="916"/>
      <c r="U79" s="932"/>
      <c r="V79" s="916"/>
      <c r="W79" s="932"/>
      <c r="X79" s="916"/>
      <c r="Y79" s="932"/>
      <c r="Z79" s="916"/>
      <c r="AA79" s="932"/>
      <c r="AB79" s="916"/>
      <c r="AC79" s="932"/>
      <c r="AD79" s="916"/>
      <c r="AE79" s="918"/>
      <c r="AF79" s="916"/>
      <c r="AG79" s="932"/>
      <c r="AH79" s="916"/>
      <c r="AI79" s="932"/>
      <c r="AJ79" s="916"/>
      <c r="AK79" s="932"/>
      <c r="AL79" s="916"/>
      <c r="AM79" s="932"/>
      <c r="AN79" s="916"/>
      <c r="AO79" s="918"/>
      <c r="AP79" s="108"/>
    </row>
    <row r="80" spans="1:42" x14ac:dyDescent="0.2">
      <c r="A80" s="94"/>
      <c r="B80" s="70"/>
      <c r="C80" s="55"/>
      <c r="D80" s="95"/>
      <c r="E80" s="96"/>
      <c r="F80" s="78"/>
      <c r="G80" s="919"/>
      <c r="H80" s="920"/>
      <c r="I80" s="919"/>
      <c r="J80" s="920"/>
      <c r="K80" s="919"/>
      <c r="L80" s="920"/>
      <c r="M80" s="919"/>
      <c r="N80" s="920"/>
      <c r="O80" s="919"/>
      <c r="P80" s="920"/>
      <c r="Q80" s="919"/>
      <c r="R80" s="920"/>
      <c r="S80" s="919"/>
      <c r="T80" s="920"/>
      <c r="U80" s="919"/>
      <c r="V80" s="920"/>
      <c r="W80" s="919"/>
      <c r="X80" s="920"/>
      <c r="Y80" s="919"/>
      <c r="Z80" s="920"/>
      <c r="AA80" s="919"/>
      <c r="AB80" s="920"/>
      <c r="AC80" s="919"/>
      <c r="AD80" s="920"/>
      <c r="AE80" s="895"/>
      <c r="AF80" s="920"/>
      <c r="AG80" s="919"/>
      <c r="AH80" s="920"/>
      <c r="AI80" s="919"/>
      <c r="AJ80" s="920"/>
      <c r="AK80" s="919"/>
      <c r="AL80" s="920"/>
      <c r="AM80" s="919"/>
      <c r="AN80" s="920"/>
      <c r="AO80" s="927"/>
      <c r="AP80" s="71"/>
    </row>
    <row r="81" spans="1:42" x14ac:dyDescent="0.2">
      <c r="A81" s="94"/>
      <c r="B81" s="55"/>
      <c r="C81" s="67" t="s">
        <v>271</v>
      </c>
      <c r="D81" s="95"/>
      <c r="E81" s="109">
        <f>+G81+I81+K81+M81+O81+Q81+S81+U81+W81+Y81+AA81+AC81+AE81+AG81+AI81+AK81+AM81+AO81</f>
        <v>0</v>
      </c>
      <c r="F81" s="78"/>
      <c r="G81" s="927">
        <v>0</v>
      </c>
      <c r="H81" s="925"/>
      <c r="I81" s="927">
        <v>0</v>
      </c>
      <c r="J81" s="925"/>
      <c r="K81" s="927">
        <v>0</v>
      </c>
      <c r="L81" s="925"/>
      <c r="M81" s="927">
        <v>0</v>
      </c>
      <c r="N81" s="925"/>
      <c r="O81" s="927">
        <v>0</v>
      </c>
      <c r="P81" s="925"/>
      <c r="Q81" s="927">
        <v>0</v>
      </c>
      <c r="R81" s="925"/>
      <c r="S81" s="927">
        <v>0</v>
      </c>
      <c r="T81" s="925"/>
      <c r="U81" s="927">
        <v>0</v>
      </c>
      <c r="V81" s="925"/>
      <c r="W81" s="927">
        <v>0</v>
      </c>
      <c r="X81" s="925"/>
      <c r="Y81" s="927">
        <v>0</v>
      </c>
      <c r="Z81" s="925"/>
      <c r="AA81" s="927">
        <v>0</v>
      </c>
      <c r="AB81" s="925"/>
      <c r="AC81" s="927">
        <v>0</v>
      </c>
      <c r="AD81" s="925"/>
      <c r="AE81" s="927">
        <v>0</v>
      </c>
      <c r="AF81" s="925"/>
      <c r="AG81" s="927">
        <v>0</v>
      </c>
      <c r="AH81" s="925"/>
      <c r="AI81" s="927">
        <v>0</v>
      </c>
      <c r="AJ81" s="925"/>
      <c r="AK81" s="927">
        <v>0</v>
      </c>
      <c r="AL81" s="925"/>
      <c r="AM81" s="927">
        <v>0</v>
      </c>
      <c r="AN81" s="925"/>
      <c r="AO81" s="927">
        <v>0</v>
      </c>
      <c r="AP81" s="110"/>
    </row>
    <row r="82" spans="1:42" x14ac:dyDescent="0.2">
      <c r="A82" s="94"/>
      <c r="B82" s="55"/>
      <c r="C82" s="67"/>
      <c r="D82" s="95"/>
      <c r="E82" s="111"/>
      <c r="F82" s="78"/>
      <c r="G82" s="919"/>
      <c r="H82" s="920"/>
      <c r="I82" s="919"/>
      <c r="J82" s="920"/>
      <c r="K82" s="919"/>
      <c r="L82" s="920"/>
      <c r="M82" s="919"/>
      <c r="N82" s="920"/>
      <c r="O82" s="919"/>
      <c r="P82" s="920"/>
      <c r="Q82" s="919"/>
      <c r="R82" s="920"/>
      <c r="S82" s="919"/>
      <c r="T82" s="920"/>
      <c r="U82" s="919"/>
      <c r="V82" s="920"/>
      <c r="W82" s="919"/>
      <c r="X82" s="920"/>
      <c r="Y82" s="919"/>
      <c r="Z82" s="920"/>
      <c r="AA82" s="919"/>
      <c r="AB82" s="920"/>
      <c r="AC82" s="919"/>
      <c r="AD82" s="920"/>
      <c r="AE82" s="895"/>
      <c r="AF82" s="920"/>
      <c r="AG82" s="919"/>
      <c r="AH82" s="920"/>
      <c r="AI82" s="919"/>
      <c r="AJ82" s="920"/>
      <c r="AK82" s="919"/>
      <c r="AL82" s="920"/>
      <c r="AM82" s="919"/>
      <c r="AN82" s="920"/>
      <c r="AO82" s="895"/>
      <c r="AP82" s="71"/>
    </row>
    <row r="83" spans="1:42" x14ac:dyDescent="0.2">
      <c r="A83" s="94"/>
      <c r="B83" s="55"/>
      <c r="C83" s="67"/>
      <c r="D83" s="95"/>
      <c r="E83" s="111"/>
      <c r="F83" s="78"/>
      <c r="G83" s="919"/>
      <c r="H83" s="920"/>
      <c r="I83" s="919"/>
      <c r="J83" s="920"/>
      <c r="K83" s="919"/>
      <c r="L83" s="920"/>
      <c r="M83" s="919"/>
      <c r="N83" s="920"/>
      <c r="O83" s="919"/>
      <c r="P83" s="920"/>
      <c r="Q83" s="919"/>
      <c r="R83" s="920"/>
      <c r="S83" s="919"/>
      <c r="T83" s="920"/>
      <c r="U83" s="919"/>
      <c r="V83" s="920"/>
      <c r="W83" s="919"/>
      <c r="X83" s="920"/>
      <c r="Y83" s="919"/>
      <c r="Z83" s="920"/>
      <c r="AA83" s="919"/>
      <c r="AB83" s="920"/>
      <c r="AC83" s="919"/>
      <c r="AD83" s="920"/>
      <c r="AE83" s="895"/>
      <c r="AF83" s="920"/>
      <c r="AG83" s="919"/>
      <c r="AH83" s="920"/>
      <c r="AI83" s="919"/>
      <c r="AJ83" s="920"/>
      <c r="AK83" s="919"/>
      <c r="AL83" s="920"/>
      <c r="AM83" s="919"/>
      <c r="AN83" s="920"/>
      <c r="AO83" s="895"/>
      <c r="AP83" s="71"/>
    </row>
    <row r="84" spans="1:42" x14ac:dyDescent="0.2">
      <c r="A84" s="112" t="s">
        <v>272</v>
      </c>
      <c r="B84" s="449" t="s">
        <v>273</v>
      </c>
      <c r="C84" s="449"/>
      <c r="D84" s="453"/>
      <c r="E84" s="109">
        <f>+E81+E76</f>
        <v>0</v>
      </c>
      <c r="F84" s="109"/>
      <c r="G84" s="915">
        <f>+G81+G76</f>
        <v>0</v>
      </c>
      <c r="H84" s="915"/>
      <c r="I84" s="915">
        <f>+I81+I76</f>
        <v>0</v>
      </c>
      <c r="J84" s="915"/>
      <c r="K84" s="915">
        <f>+K81+K76</f>
        <v>0</v>
      </c>
      <c r="L84" s="915"/>
      <c r="M84" s="915">
        <f>+M81+M76</f>
        <v>0</v>
      </c>
      <c r="N84" s="915"/>
      <c r="O84" s="915">
        <f>+O81+O76</f>
        <v>0</v>
      </c>
      <c r="P84" s="915"/>
      <c r="Q84" s="915">
        <f>+Q81+Q76</f>
        <v>0</v>
      </c>
      <c r="R84" s="915"/>
      <c r="S84" s="915">
        <f>+S81+S76</f>
        <v>0</v>
      </c>
      <c r="T84" s="915"/>
      <c r="U84" s="915">
        <f>+U81+U76</f>
        <v>0</v>
      </c>
      <c r="V84" s="915"/>
      <c r="W84" s="915">
        <f>+W81+W76</f>
        <v>0</v>
      </c>
      <c r="X84" s="915"/>
      <c r="Y84" s="915">
        <f>+Y81+Y76</f>
        <v>0</v>
      </c>
      <c r="Z84" s="915"/>
      <c r="AA84" s="915">
        <f>+AA81+AA76</f>
        <v>0</v>
      </c>
      <c r="AB84" s="915"/>
      <c r="AC84" s="915">
        <f>+AC81+AC76</f>
        <v>0</v>
      </c>
      <c r="AD84" s="915"/>
      <c r="AE84" s="915">
        <f>+AE81+AE76</f>
        <v>0</v>
      </c>
      <c r="AF84" s="915"/>
      <c r="AG84" s="915">
        <f>+AG81+AG76</f>
        <v>0</v>
      </c>
      <c r="AH84" s="915"/>
      <c r="AI84" s="915">
        <f>+AI81+AI76</f>
        <v>0</v>
      </c>
      <c r="AJ84" s="915"/>
      <c r="AK84" s="915">
        <f>+AK81+AK76</f>
        <v>0</v>
      </c>
      <c r="AL84" s="915"/>
      <c r="AM84" s="915">
        <f>+AM81+AM76</f>
        <v>0</v>
      </c>
      <c r="AN84" s="915"/>
      <c r="AO84" s="915">
        <f>+AO81+AO76</f>
        <v>0</v>
      </c>
      <c r="AP84" s="113"/>
    </row>
    <row r="85" spans="1:42" x14ac:dyDescent="0.2">
      <c r="A85" s="65"/>
      <c r="B85" s="70"/>
      <c r="C85" s="67"/>
      <c r="D85" s="70"/>
      <c r="E85" s="114"/>
      <c r="F85" s="57"/>
      <c r="G85" s="919"/>
      <c r="H85" s="895"/>
      <c r="I85" s="919"/>
      <c r="J85" s="895"/>
      <c r="K85" s="919"/>
      <c r="L85" s="895"/>
      <c r="M85" s="919"/>
      <c r="N85" s="895"/>
      <c r="O85" s="919"/>
      <c r="P85" s="895"/>
      <c r="Q85" s="919"/>
      <c r="R85" s="895"/>
      <c r="S85" s="919"/>
      <c r="T85" s="895"/>
      <c r="U85" s="919"/>
      <c r="V85" s="895"/>
      <c r="W85" s="919"/>
      <c r="X85" s="895"/>
      <c r="Y85" s="919"/>
      <c r="Z85" s="895"/>
      <c r="AA85" s="919"/>
      <c r="AB85" s="895"/>
      <c r="AC85" s="919"/>
      <c r="AD85" s="895"/>
      <c r="AE85" s="895"/>
      <c r="AF85" s="895"/>
      <c r="AG85" s="919"/>
      <c r="AH85" s="895"/>
      <c r="AI85" s="919"/>
      <c r="AJ85" s="895"/>
      <c r="AK85" s="919"/>
      <c r="AL85" s="895"/>
      <c r="AM85" s="919"/>
      <c r="AN85" s="895"/>
      <c r="AO85" s="895"/>
      <c r="AP85" s="115"/>
    </row>
    <row r="86" spans="1:42" x14ac:dyDescent="0.2">
      <c r="A86" s="72"/>
      <c r="B86" s="1139" t="s">
        <v>274</v>
      </c>
      <c r="C86" s="1155"/>
      <c r="D86" s="116"/>
      <c r="E86" s="109">
        <f>E43-E84</f>
        <v>0</v>
      </c>
      <c r="F86" s="109"/>
      <c r="G86" s="915">
        <f>G43-G84</f>
        <v>0</v>
      </c>
      <c r="H86" s="915"/>
      <c r="I86" s="915">
        <f>I43-I84</f>
        <v>0</v>
      </c>
      <c r="J86" s="915"/>
      <c r="K86" s="915">
        <f>K43-K84</f>
        <v>0</v>
      </c>
      <c r="L86" s="915"/>
      <c r="M86" s="915">
        <f>M43-M84</f>
        <v>0</v>
      </c>
      <c r="N86" s="915"/>
      <c r="O86" s="915">
        <f>O43-O84</f>
        <v>0</v>
      </c>
      <c r="P86" s="915"/>
      <c r="Q86" s="915">
        <f>Q43-Q84</f>
        <v>0</v>
      </c>
      <c r="R86" s="915"/>
      <c r="S86" s="915">
        <f>S43-S84</f>
        <v>0</v>
      </c>
      <c r="T86" s="915"/>
      <c r="U86" s="915">
        <f>U43-U84</f>
        <v>0</v>
      </c>
      <c r="V86" s="915"/>
      <c r="W86" s="915">
        <f>W43-W84</f>
        <v>0</v>
      </c>
      <c r="X86" s="915"/>
      <c r="Y86" s="915">
        <f>Y43-Y84</f>
        <v>0</v>
      </c>
      <c r="Z86" s="915"/>
      <c r="AA86" s="915">
        <f>AA43-AA84</f>
        <v>0</v>
      </c>
      <c r="AB86" s="915"/>
      <c r="AC86" s="915">
        <f>AC43-AC84</f>
        <v>0</v>
      </c>
      <c r="AD86" s="915"/>
      <c r="AE86" s="915">
        <f>AE43-AE84</f>
        <v>0</v>
      </c>
      <c r="AF86" s="915"/>
      <c r="AG86" s="915">
        <f>AG43-AG84</f>
        <v>0</v>
      </c>
      <c r="AH86" s="915"/>
      <c r="AI86" s="915">
        <f>AI43-AI84</f>
        <v>0</v>
      </c>
      <c r="AJ86" s="915"/>
      <c r="AK86" s="915">
        <f>AK43-AK84</f>
        <v>0</v>
      </c>
      <c r="AL86" s="915"/>
      <c r="AM86" s="915">
        <f>AM43-AM84</f>
        <v>0</v>
      </c>
      <c r="AN86" s="915"/>
      <c r="AO86" s="915">
        <f>AO43-AO84</f>
        <v>0</v>
      </c>
      <c r="AP86" s="117"/>
    </row>
    <row r="87" spans="1:42" x14ac:dyDescent="0.2">
      <c r="A87" s="65"/>
      <c r="B87" s="67"/>
      <c r="C87" s="118"/>
      <c r="D87" s="119"/>
      <c r="E87" s="57"/>
      <c r="F87" s="890"/>
      <c r="G87" s="895"/>
      <c r="H87" s="895"/>
      <c r="I87" s="895"/>
      <c r="J87" s="895"/>
      <c r="K87" s="895"/>
      <c r="L87" s="895"/>
      <c r="M87" s="895"/>
      <c r="N87" s="895"/>
      <c r="O87" s="895"/>
      <c r="P87" s="895"/>
      <c r="Q87" s="895"/>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71"/>
    </row>
    <row r="88" spans="1:42" x14ac:dyDescent="0.2">
      <c r="A88" s="65"/>
      <c r="B88" s="67"/>
      <c r="C88" s="120"/>
      <c r="D88" s="116"/>
      <c r="E88" s="116"/>
      <c r="F88" s="891"/>
      <c r="G88" s="895"/>
      <c r="H88" s="895"/>
      <c r="I88" s="895"/>
      <c r="J88" s="895"/>
      <c r="K88" s="895"/>
      <c r="L88" s="895"/>
      <c r="M88" s="895"/>
      <c r="N88" s="895"/>
      <c r="O88" s="895"/>
      <c r="P88" s="895"/>
      <c r="Q88" s="895"/>
      <c r="R88" s="895"/>
      <c r="S88" s="895"/>
      <c r="T88" s="895"/>
      <c r="U88" s="895"/>
      <c r="V88" s="895"/>
      <c r="W88" s="895"/>
      <c r="X88" s="895"/>
      <c r="Y88" s="895"/>
      <c r="Z88" s="895"/>
      <c r="AA88" s="895"/>
      <c r="AB88" s="895"/>
      <c r="AC88" s="895"/>
      <c r="AD88" s="895"/>
      <c r="AE88" s="895"/>
      <c r="AF88" s="895"/>
      <c r="AG88" s="895"/>
      <c r="AH88" s="895"/>
      <c r="AI88" s="895"/>
      <c r="AJ88" s="895"/>
      <c r="AK88" s="895"/>
      <c r="AL88" s="895"/>
      <c r="AM88" s="895"/>
      <c r="AN88" s="895"/>
      <c r="AO88" s="895"/>
      <c r="AP88" s="71"/>
    </row>
    <row r="89" spans="1:42" x14ac:dyDescent="0.2">
      <c r="A89" s="84"/>
      <c r="B89" s="121"/>
      <c r="C89" s="85"/>
      <c r="D89" s="85"/>
      <c r="E89" s="85"/>
      <c r="F89" s="54"/>
      <c r="G89" s="896"/>
      <c r="H89" s="896"/>
      <c r="I89" s="896"/>
      <c r="J89" s="896"/>
      <c r="K89" s="896"/>
      <c r="L89" s="896"/>
      <c r="M89" s="896"/>
      <c r="N89" s="896"/>
      <c r="O89" s="896"/>
      <c r="P89" s="896"/>
      <c r="Q89" s="896"/>
      <c r="R89" s="896"/>
      <c r="S89" s="896"/>
      <c r="T89" s="896"/>
      <c r="U89" s="896"/>
      <c r="V89" s="896"/>
      <c r="W89" s="896"/>
      <c r="X89" s="896"/>
      <c r="Y89" s="896"/>
      <c r="Z89" s="896"/>
      <c r="AA89" s="896"/>
      <c r="AB89" s="896"/>
      <c r="AC89" s="896"/>
      <c r="AD89" s="896"/>
      <c r="AE89" s="896"/>
      <c r="AF89" s="896"/>
      <c r="AG89" s="896"/>
      <c r="AH89" s="896"/>
      <c r="AI89" s="896"/>
      <c r="AJ89" s="896"/>
      <c r="AK89" s="896"/>
      <c r="AL89" s="896"/>
      <c r="AM89" s="896"/>
      <c r="AN89" s="896"/>
      <c r="AO89" s="896"/>
      <c r="AP89" s="88"/>
    </row>
    <row r="90" spans="1:42" x14ac:dyDescent="0.2">
      <c r="A90" s="227"/>
      <c r="B90" s="227"/>
      <c r="C90" s="227"/>
      <c r="D90" s="227"/>
      <c r="E90" s="227"/>
      <c r="F90" s="883"/>
      <c r="G90" s="933"/>
      <c r="H90" s="933"/>
      <c r="I90" s="933"/>
      <c r="J90" s="933"/>
      <c r="K90" s="933"/>
      <c r="L90" s="933"/>
      <c r="M90" s="933"/>
      <c r="N90" s="933"/>
      <c r="O90" s="933"/>
      <c r="P90" s="933"/>
      <c r="Q90" s="933"/>
      <c r="R90" s="933"/>
      <c r="S90" s="933"/>
      <c r="T90" s="933"/>
      <c r="U90" s="933"/>
      <c r="V90" s="933"/>
      <c r="W90" s="933"/>
      <c r="X90" s="933"/>
      <c r="Y90" s="933"/>
      <c r="Z90" s="933"/>
      <c r="AA90" s="933"/>
      <c r="AB90" s="933"/>
      <c r="AC90" s="933"/>
      <c r="AD90" s="933"/>
      <c r="AE90" s="933"/>
      <c r="AF90" s="933"/>
      <c r="AG90" s="933"/>
      <c r="AH90" s="933"/>
      <c r="AI90" s="933"/>
      <c r="AJ90" s="933"/>
      <c r="AK90" s="933"/>
      <c r="AL90" s="933"/>
      <c r="AM90" s="933"/>
      <c r="AN90" s="933"/>
      <c r="AO90" s="933"/>
      <c r="AP90" s="227"/>
    </row>
    <row r="91" spans="1:42" x14ac:dyDescent="0.2">
      <c r="A91" s="227"/>
      <c r="B91" s="227"/>
      <c r="C91" s="227"/>
      <c r="D91" s="227"/>
      <c r="E91" s="227"/>
      <c r="F91" s="883"/>
      <c r="G91" s="933"/>
      <c r="H91" s="933"/>
      <c r="I91" s="933"/>
      <c r="J91" s="933"/>
      <c r="K91" s="933"/>
      <c r="L91" s="933"/>
      <c r="M91" s="933"/>
      <c r="N91" s="933"/>
      <c r="O91" s="933"/>
      <c r="P91" s="933"/>
      <c r="Q91" s="933"/>
      <c r="R91" s="933"/>
      <c r="S91" s="933"/>
      <c r="T91" s="933"/>
      <c r="U91" s="933"/>
      <c r="V91" s="933"/>
      <c r="W91" s="933"/>
      <c r="X91" s="933"/>
      <c r="Y91" s="933"/>
      <c r="Z91" s="933"/>
      <c r="AA91" s="933"/>
      <c r="AB91" s="933"/>
      <c r="AC91" s="933"/>
      <c r="AD91" s="933"/>
      <c r="AE91" s="933"/>
      <c r="AF91" s="933"/>
      <c r="AG91" s="933"/>
      <c r="AH91" s="933"/>
      <c r="AI91" s="933"/>
      <c r="AJ91" s="933"/>
      <c r="AK91" s="933"/>
      <c r="AL91" s="933"/>
      <c r="AM91" s="933"/>
      <c r="AN91" s="933"/>
      <c r="AO91" s="933"/>
      <c r="AP91" s="227"/>
    </row>
    <row r="92" spans="1:42" x14ac:dyDescent="0.2">
      <c r="A92" s="227"/>
      <c r="B92" s="227"/>
      <c r="C92" s="227"/>
      <c r="D92" s="227"/>
      <c r="E92" s="227"/>
      <c r="F92" s="883"/>
      <c r="G92" s="933"/>
      <c r="H92" s="933"/>
      <c r="I92" s="933"/>
      <c r="J92" s="933"/>
      <c r="K92" s="933"/>
      <c r="L92" s="933"/>
      <c r="M92" s="933"/>
      <c r="N92" s="933"/>
      <c r="O92" s="933"/>
      <c r="P92" s="933"/>
      <c r="Q92" s="933"/>
      <c r="R92" s="933"/>
      <c r="S92" s="933"/>
      <c r="T92" s="933"/>
      <c r="U92" s="933"/>
      <c r="V92" s="933"/>
      <c r="W92" s="933"/>
      <c r="X92" s="933"/>
      <c r="Y92" s="933"/>
      <c r="Z92" s="933"/>
      <c r="AA92" s="933"/>
      <c r="AB92" s="933"/>
      <c r="AC92" s="933"/>
      <c r="AD92" s="933"/>
      <c r="AE92" s="933"/>
      <c r="AF92" s="933"/>
      <c r="AG92" s="933"/>
      <c r="AH92" s="933"/>
      <c r="AI92" s="933"/>
      <c r="AJ92" s="933"/>
      <c r="AK92" s="933"/>
      <c r="AL92" s="933"/>
      <c r="AM92" s="933"/>
      <c r="AN92" s="933"/>
      <c r="AO92" s="933"/>
      <c r="AP92" s="227"/>
    </row>
    <row r="93" spans="1:42" ht="15.75" customHeight="1" x14ac:dyDescent="0.2">
      <c r="A93" s="1140" t="s">
        <v>283</v>
      </c>
      <c r="B93" s="1141"/>
      <c r="C93" s="1141"/>
      <c r="D93" s="1142"/>
      <c r="E93" s="1143"/>
      <c r="F93" s="883"/>
      <c r="G93" s="933"/>
      <c r="H93" s="933"/>
      <c r="I93" s="933"/>
      <c r="J93" s="933"/>
      <c r="K93" s="933"/>
      <c r="L93" s="933"/>
      <c r="M93" s="933"/>
      <c r="N93" s="933"/>
      <c r="O93" s="933"/>
      <c r="P93" s="933"/>
      <c r="Q93" s="933"/>
      <c r="R93" s="933"/>
      <c r="S93" s="933"/>
      <c r="T93" s="933"/>
      <c r="U93" s="933"/>
      <c r="V93" s="933"/>
      <c r="W93" s="933"/>
      <c r="X93" s="933"/>
      <c r="Y93" s="933"/>
      <c r="Z93" s="933"/>
      <c r="AA93" s="933"/>
      <c r="AB93" s="933"/>
      <c r="AC93" s="933"/>
      <c r="AD93" s="933"/>
      <c r="AE93" s="933"/>
      <c r="AF93" s="933"/>
      <c r="AG93" s="933"/>
      <c r="AH93" s="933"/>
      <c r="AI93" s="933"/>
      <c r="AJ93" s="933"/>
      <c r="AK93" s="933"/>
      <c r="AL93" s="933"/>
      <c r="AM93" s="933"/>
      <c r="AN93" s="933"/>
      <c r="AO93" s="933"/>
      <c r="AP93" s="227"/>
    </row>
    <row r="94" spans="1:42" x14ac:dyDescent="0.2">
      <c r="A94" s="227"/>
      <c r="B94" s="227"/>
      <c r="C94" s="227"/>
      <c r="D94" s="227"/>
      <c r="E94" s="227"/>
      <c r="F94" s="883"/>
      <c r="G94" s="933"/>
      <c r="H94" s="933"/>
      <c r="I94" s="933"/>
      <c r="J94" s="933"/>
      <c r="K94" s="933"/>
      <c r="L94" s="933"/>
      <c r="M94" s="933"/>
      <c r="N94" s="933"/>
      <c r="O94" s="933"/>
      <c r="P94" s="933"/>
      <c r="Q94" s="933"/>
      <c r="R94" s="933"/>
      <c r="S94" s="933"/>
      <c r="T94" s="933"/>
      <c r="U94" s="933"/>
      <c r="V94" s="933"/>
      <c r="W94" s="933"/>
      <c r="X94" s="933"/>
      <c r="Y94" s="933"/>
      <c r="Z94" s="933"/>
      <c r="AA94" s="933"/>
      <c r="AB94" s="933"/>
      <c r="AC94" s="933"/>
      <c r="AD94" s="933"/>
      <c r="AE94" s="933"/>
      <c r="AF94" s="933"/>
      <c r="AG94" s="933"/>
      <c r="AH94" s="933"/>
      <c r="AI94" s="933"/>
      <c r="AJ94" s="933"/>
      <c r="AK94" s="933"/>
      <c r="AL94" s="933"/>
      <c r="AM94" s="933"/>
      <c r="AN94" s="933"/>
      <c r="AO94" s="933"/>
      <c r="AP94" s="227"/>
    </row>
    <row r="95" spans="1:42" x14ac:dyDescent="0.2">
      <c r="A95" s="227"/>
      <c r="B95" s="227"/>
      <c r="C95" s="1151" t="s">
        <v>276</v>
      </c>
      <c r="D95" s="1152"/>
      <c r="E95" s="227"/>
      <c r="F95" s="883"/>
      <c r="G95" s="933"/>
      <c r="H95" s="933"/>
      <c r="I95" s="933"/>
      <c r="J95" s="933"/>
      <c r="K95" s="933"/>
      <c r="L95" s="933"/>
      <c r="M95" s="933"/>
      <c r="N95" s="933"/>
      <c r="O95" s="933"/>
      <c r="P95" s="933"/>
      <c r="Q95" s="933"/>
      <c r="R95" s="933"/>
      <c r="S95" s="933"/>
      <c r="T95" s="933"/>
      <c r="U95" s="933"/>
      <c r="V95" s="933"/>
      <c r="W95" s="933"/>
      <c r="X95" s="933"/>
      <c r="Y95" s="933"/>
      <c r="Z95" s="933"/>
      <c r="AA95" s="933"/>
      <c r="AB95" s="933"/>
      <c r="AC95" s="933"/>
      <c r="AD95" s="933"/>
      <c r="AE95" s="933"/>
      <c r="AF95" s="933"/>
      <c r="AG95" s="933"/>
      <c r="AH95" s="933"/>
      <c r="AI95" s="933"/>
      <c r="AJ95" s="933"/>
      <c r="AK95" s="933"/>
      <c r="AL95" s="933"/>
      <c r="AM95" s="933"/>
      <c r="AN95" s="933"/>
      <c r="AO95" s="933"/>
      <c r="AP95" s="227"/>
    </row>
    <row r="96" spans="1:42" x14ac:dyDescent="0.2">
      <c r="A96" s="227"/>
      <c r="B96" s="227"/>
      <c r="C96" s="1153" t="s">
        <v>277</v>
      </c>
      <c r="D96" s="452" t="s">
        <v>278</v>
      </c>
      <c r="E96" s="227"/>
      <c r="F96" s="88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3"/>
      <c r="AP96" s="227"/>
    </row>
    <row r="97" spans="1:42" x14ac:dyDescent="0.2">
      <c r="A97" s="227"/>
      <c r="B97" s="227"/>
      <c r="C97" s="1154"/>
      <c r="D97" s="122" t="s">
        <v>279</v>
      </c>
      <c r="E97" s="227"/>
      <c r="F97" s="883"/>
      <c r="G97" s="933"/>
      <c r="H97" s="933"/>
      <c r="I97" s="933"/>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c r="AM97" s="933"/>
      <c r="AN97" s="933"/>
      <c r="AO97" s="933"/>
      <c r="AP97" s="227"/>
    </row>
    <row r="98" spans="1:42" x14ac:dyDescent="0.2">
      <c r="A98" s="227"/>
      <c r="B98" s="227"/>
      <c r="C98" s="123"/>
      <c r="D98" s="452" t="s">
        <v>280</v>
      </c>
      <c r="E98" s="227"/>
      <c r="F98" s="883"/>
      <c r="G98" s="933"/>
      <c r="H98" s="933"/>
      <c r="I98" s="933"/>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c r="AM98" s="933"/>
      <c r="AN98" s="933"/>
      <c r="AO98" s="933"/>
      <c r="AP98" s="227"/>
    </row>
    <row r="99" spans="1:42" x14ac:dyDescent="0.2">
      <c r="A99" s="227"/>
      <c r="B99" s="227"/>
      <c r="C99" s="124"/>
      <c r="D99" s="122"/>
      <c r="E99" s="227"/>
      <c r="F99" s="883"/>
      <c r="G99" s="933"/>
      <c r="H99" s="933"/>
      <c r="I99" s="933"/>
      <c r="J99" s="933"/>
      <c r="K99" s="933"/>
      <c r="L99" s="933"/>
      <c r="M99" s="933"/>
      <c r="N99" s="933"/>
      <c r="O99" s="933"/>
      <c r="P99" s="933"/>
      <c r="Q99" s="933"/>
      <c r="R99" s="933"/>
      <c r="S99" s="933"/>
      <c r="T99" s="933"/>
      <c r="U99" s="933"/>
      <c r="V99" s="933"/>
      <c r="W99" s="933"/>
      <c r="X99" s="933"/>
      <c r="Y99" s="933"/>
      <c r="Z99" s="933"/>
      <c r="AA99" s="933"/>
      <c r="AB99" s="933"/>
      <c r="AC99" s="933"/>
      <c r="AD99" s="933"/>
      <c r="AE99" s="933"/>
      <c r="AF99" s="933"/>
      <c r="AG99" s="933"/>
      <c r="AH99" s="933"/>
      <c r="AI99" s="933"/>
      <c r="AJ99" s="933"/>
      <c r="AK99" s="933"/>
      <c r="AL99" s="933"/>
      <c r="AM99" s="933"/>
      <c r="AN99" s="933"/>
      <c r="AO99" s="933"/>
      <c r="AP99" s="227"/>
    </row>
    <row r="100" spans="1:42" x14ac:dyDescent="0.2">
      <c r="A100" s="227"/>
      <c r="B100" s="227"/>
      <c r="C100" s="125" t="str">
        <f>G9</f>
        <v>USD</v>
      </c>
      <c r="D100" s="126">
        <f>G86</f>
        <v>0</v>
      </c>
      <c r="E100" s="227"/>
      <c r="F100" s="883"/>
      <c r="G100" s="933"/>
      <c r="H100" s="933"/>
      <c r="I100" s="933"/>
      <c r="J100" s="933"/>
      <c r="K100" s="933"/>
      <c r="L100" s="933"/>
      <c r="M100" s="933"/>
      <c r="N100" s="933"/>
      <c r="O100" s="933"/>
      <c r="P100" s="933"/>
      <c r="Q100" s="933"/>
      <c r="R100" s="933"/>
      <c r="S100" s="933"/>
      <c r="T100" s="933"/>
      <c r="U100" s="933"/>
      <c r="V100" s="933"/>
      <c r="W100" s="933"/>
      <c r="X100" s="933"/>
      <c r="Y100" s="933"/>
      <c r="Z100" s="933"/>
      <c r="AA100" s="933"/>
      <c r="AB100" s="933"/>
      <c r="AC100" s="933"/>
      <c r="AD100" s="933"/>
      <c r="AE100" s="933"/>
      <c r="AF100" s="933"/>
      <c r="AG100" s="933"/>
      <c r="AH100" s="933"/>
      <c r="AI100" s="933"/>
      <c r="AJ100" s="933"/>
      <c r="AK100" s="933"/>
      <c r="AL100" s="933"/>
      <c r="AM100" s="933"/>
      <c r="AN100" s="933"/>
      <c r="AO100" s="933"/>
      <c r="AP100" s="227"/>
    </row>
    <row r="101" spans="1:42" x14ac:dyDescent="0.2">
      <c r="A101" s="227"/>
      <c r="B101" s="227"/>
      <c r="C101" s="125" t="str">
        <f>I9</f>
        <v>CAD</v>
      </c>
      <c r="D101" s="126">
        <f>I86</f>
        <v>0</v>
      </c>
      <c r="E101" s="227"/>
      <c r="F101" s="883"/>
      <c r="G101" s="933"/>
      <c r="H101" s="933"/>
      <c r="I101" s="933"/>
      <c r="J101" s="933"/>
      <c r="K101" s="933"/>
      <c r="L101" s="933"/>
      <c r="M101" s="933"/>
      <c r="N101" s="933"/>
      <c r="O101" s="933"/>
      <c r="P101" s="933"/>
      <c r="Q101" s="933"/>
      <c r="R101" s="933"/>
      <c r="S101" s="933"/>
      <c r="T101" s="933"/>
      <c r="U101" s="933"/>
      <c r="V101" s="933"/>
      <c r="W101" s="933"/>
      <c r="X101" s="933"/>
      <c r="Y101" s="933"/>
      <c r="Z101" s="933"/>
      <c r="AA101" s="933"/>
      <c r="AB101" s="933"/>
      <c r="AC101" s="933"/>
      <c r="AD101" s="933"/>
      <c r="AE101" s="933"/>
      <c r="AF101" s="933"/>
      <c r="AG101" s="933"/>
      <c r="AH101" s="933"/>
      <c r="AI101" s="933"/>
      <c r="AJ101" s="933"/>
      <c r="AK101" s="933"/>
      <c r="AL101" s="933"/>
      <c r="AM101" s="933"/>
      <c r="AN101" s="933"/>
      <c r="AO101" s="933"/>
      <c r="AP101" s="227"/>
    </row>
    <row r="102" spans="1:42" x14ac:dyDescent="0.2">
      <c r="A102" s="227"/>
      <c r="B102" s="227"/>
      <c r="C102" s="125" t="str">
        <f>K9</f>
        <v>GBP</v>
      </c>
      <c r="D102" s="126">
        <f>K86</f>
        <v>0</v>
      </c>
      <c r="E102" s="227"/>
      <c r="F102" s="883"/>
      <c r="G102" s="933"/>
      <c r="H102" s="933"/>
      <c r="I102" s="933"/>
      <c r="J102" s="933"/>
      <c r="K102" s="933"/>
      <c r="L102" s="933"/>
      <c r="M102" s="933"/>
      <c r="N102" s="933"/>
      <c r="O102" s="933"/>
      <c r="P102" s="933"/>
      <c r="Q102" s="933"/>
      <c r="R102" s="933"/>
      <c r="S102" s="933"/>
      <c r="T102" s="933"/>
      <c r="U102" s="933"/>
      <c r="V102" s="933"/>
      <c r="W102" s="933"/>
      <c r="X102" s="933"/>
      <c r="Y102" s="933"/>
      <c r="Z102" s="933"/>
      <c r="AA102" s="933"/>
      <c r="AB102" s="933"/>
      <c r="AC102" s="933"/>
      <c r="AD102" s="933"/>
      <c r="AE102" s="933"/>
      <c r="AF102" s="933"/>
      <c r="AG102" s="933"/>
      <c r="AH102" s="933"/>
      <c r="AI102" s="933"/>
      <c r="AJ102" s="933"/>
      <c r="AK102" s="933"/>
      <c r="AL102" s="933"/>
      <c r="AM102" s="933"/>
      <c r="AN102" s="933"/>
      <c r="AO102" s="933"/>
      <c r="AP102" s="227"/>
    </row>
    <row r="103" spans="1:42" x14ac:dyDescent="0.2">
      <c r="A103" s="227"/>
      <c r="B103" s="227"/>
      <c r="C103" s="125" t="str">
        <f>M9</f>
        <v>EUR</v>
      </c>
      <c r="D103" s="126">
        <f>M86</f>
        <v>0</v>
      </c>
      <c r="E103" s="227"/>
      <c r="F103" s="883"/>
      <c r="G103" s="933"/>
      <c r="H103" s="933"/>
      <c r="I103" s="933"/>
      <c r="J103" s="933"/>
      <c r="K103" s="933"/>
      <c r="L103" s="933"/>
      <c r="M103" s="933"/>
      <c r="N103" s="933"/>
      <c r="O103" s="933"/>
      <c r="P103" s="933"/>
      <c r="Q103" s="933"/>
      <c r="R103" s="933"/>
      <c r="S103" s="933"/>
      <c r="T103" s="933"/>
      <c r="U103" s="933"/>
      <c r="V103" s="933"/>
      <c r="W103" s="933"/>
      <c r="X103" s="933"/>
      <c r="Y103" s="933"/>
      <c r="Z103" s="933"/>
      <c r="AA103" s="933"/>
      <c r="AB103" s="933"/>
      <c r="AC103" s="933"/>
      <c r="AD103" s="933"/>
      <c r="AE103" s="933"/>
      <c r="AF103" s="933"/>
      <c r="AG103" s="933"/>
      <c r="AH103" s="933"/>
      <c r="AI103" s="933"/>
      <c r="AJ103" s="933"/>
      <c r="AK103" s="933"/>
      <c r="AL103" s="933"/>
      <c r="AM103" s="933"/>
      <c r="AN103" s="933"/>
      <c r="AO103" s="933"/>
      <c r="AP103" s="227"/>
    </row>
    <row r="104" spans="1:42" x14ac:dyDescent="0.2">
      <c r="A104" s="227"/>
      <c r="B104" s="227"/>
      <c r="C104" s="125" t="str">
        <f>O9</f>
        <v>XCD</v>
      </c>
      <c r="D104" s="126">
        <f>O86</f>
        <v>0</v>
      </c>
      <c r="E104" s="227"/>
      <c r="F104" s="883"/>
      <c r="G104" s="933"/>
      <c r="H104" s="933"/>
      <c r="I104" s="933"/>
      <c r="J104" s="933"/>
      <c r="K104" s="933"/>
      <c r="L104" s="933"/>
      <c r="M104" s="933"/>
      <c r="N104" s="933"/>
      <c r="O104" s="933"/>
      <c r="P104" s="933"/>
      <c r="Q104" s="933"/>
      <c r="R104" s="933"/>
      <c r="S104" s="933"/>
      <c r="T104" s="933"/>
      <c r="U104" s="933"/>
      <c r="V104" s="933"/>
      <c r="W104" s="933"/>
      <c r="X104" s="933"/>
      <c r="Y104" s="933"/>
      <c r="Z104" s="933"/>
      <c r="AA104" s="933"/>
      <c r="AB104" s="933"/>
      <c r="AC104" s="933"/>
      <c r="AD104" s="933"/>
      <c r="AE104" s="933"/>
      <c r="AF104" s="933"/>
      <c r="AG104" s="933"/>
      <c r="AH104" s="933"/>
      <c r="AI104" s="933"/>
      <c r="AJ104" s="933"/>
      <c r="AK104" s="933"/>
      <c r="AL104" s="933"/>
      <c r="AM104" s="933"/>
      <c r="AN104" s="933"/>
      <c r="AO104" s="933"/>
      <c r="AP104" s="227"/>
    </row>
    <row r="105" spans="1:42" x14ac:dyDescent="0.2">
      <c r="A105" s="227"/>
      <c r="B105" s="227"/>
      <c r="C105" s="125" t="str">
        <f>Q9</f>
        <v>BBD</v>
      </c>
      <c r="D105" s="126">
        <f>Q86</f>
        <v>0</v>
      </c>
      <c r="E105" s="227"/>
      <c r="F105" s="883"/>
      <c r="G105" s="933"/>
      <c r="H105" s="933"/>
      <c r="I105" s="933"/>
      <c r="J105" s="933"/>
      <c r="K105" s="933"/>
      <c r="L105" s="933"/>
      <c r="M105" s="933"/>
      <c r="N105" s="933"/>
      <c r="O105" s="933"/>
      <c r="P105" s="933"/>
      <c r="Q105" s="933"/>
      <c r="R105" s="933"/>
      <c r="S105" s="933"/>
      <c r="T105" s="933"/>
      <c r="U105" s="933"/>
      <c r="V105" s="933"/>
      <c r="W105" s="933"/>
      <c r="X105" s="933"/>
      <c r="Y105" s="933"/>
      <c r="Z105" s="933"/>
      <c r="AA105" s="933"/>
      <c r="AB105" s="933"/>
      <c r="AC105" s="933"/>
      <c r="AD105" s="933"/>
      <c r="AE105" s="933"/>
      <c r="AF105" s="933"/>
      <c r="AG105" s="933"/>
      <c r="AH105" s="933"/>
      <c r="AI105" s="933"/>
      <c r="AJ105" s="933"/>
      <c r="AK105" s="933"/>
      <c r="AL105" s="933"/>
      <c r="AM105" s="933"/>
      <c r="AN105" s="933"/>
      <c r="AO105" s="933"/>
      <c r="AP105" s="227"/>
    </row>
    <row r="106" spans="1:42" x14ac:dyDescent="0.2">
      <c r="A106" s="227"/>
      <c r="B106" s="227"/>
      <c r="C106" s="125" t="str">
        <f>S9</f>
        <v>JMD</v>
      </c>
      <c r="D106" s="126">
        <f>S86</f>
        <v>0</v>
      </c>
      <c r="E106" s="227"/>
      <c r="F106" s="883"/>
      <c r="G106" s="933"/>
      <c r="H106" s="933"/>
      <c r="I106" s="933"/>
      <c r="J106" s="933"/>
      <c r="K106" s="933"/>
      <c r="L106" s="933"/>
      <c r="M106" s="933"/>
      <c r="N106" s="933"/>
      <c r="O106" s="933"/>
      <c r="P106" s="933"/>
      <c r="Q106" s="933"/>
      <c r="R106" s="933"/>
      <c r="S106" s="933"/>
      <c r="T106" s="933"/>
      <c r="U106" s="933"/>
      <c r="V106" s="933"/>
      <c r="W106" s="933"/>
      <c r="X106" s="933"/>
      <c r="Y106" s="933"/>
      <c r="Z106" s="933"/>
      <c r="AA106" s="933"/>
      <c r="AB106" s="933"/>
      <c r="AC106" s="933"/>
      <c r="AD106" s="933"/>
      <c r="AE106" s="933"/>
      <c r="AF106" s="933"/>
      <c r="AG106" s="933"/>
      <c r="AH106" s="933"/>
      <c r="AI106" s="933"/>
      <c r="AJ106" s="933"/>
      <c r="AK106" s="933"/>
      <c r="AL106" s="933"/>
      <c r="AM106" s="933"/>
      <c r="AN106" s="933"/>
      <c r="AO106" s="933"/>
      <c r="AP106" s="227"/>
    </row>
    <row r="107" spans="1:42" x14ac:dyDescent="0.2">
      <c r="A107" s="227"/>
      <c r="B107" s="227"/>
      <c r="C107" s="125" t="str">
        <f>U9</f>
        <v>GYD</v>
      </c>
      <c r="D107" s="126">
        <f>U86</f>
        <v>0</v>
      </c>
      <c r="E107" s="227"/>
      <c r="F107" s="883"/>
      <c r="G107" s="933"/>
      <c r="H107" s="933"/>
      <c r="I107" s="933"/>
      <c r="J107" s="933"/>
      <c r="K107" s="933"/>
      <c r="L107" s="933"/>
      <c r="M107" s="933"/>
      <c r="N107" s="933"/>
      <c r="O107" s="933"/>
      <c r="P107" s="933"/>
      <c r="Q107" s="933"/>
      <c r="R107" s="933"/>
      <c r="S107" s="933"/>
      <c r="T107" s="933"/>
      <c r="U107" s="933"/>
      <c r="V107" s="933"/>
      <c r="W107" s="933"/>
      <c r="X107" s="933"/>
      <c r="Y107" s="933"/>
      <c r="Z107" s="933"/>
      <c r="AA107" s="933"/>
      <c r="AB107" s="933"/>
      <c r="AC107" s="933"/>
      <c r="AD107" s="933"/>
      <c r="AE107" s="933"/>
      <c r="AF107" s="933"/>
      <c r="AG107" s="933"/>
      <c r="AH107" s="933"/>
      <c r="AI107" s="933"/>
      <c r="AJ107" s="933"/>
      <c r="AK107" s="933"/>
      <c r="AL107" s="933"/>
      <c r="AM107" s="933"/>
      <c r="AN107" s="933"/>
      <c r="AO107" s="933"/>
      <c r="AP107" s="227"/>
    </row>
    <row r="108" spans="1:42" x14ac:dyDescent="0.2">
      <c r="A108" s="227"/>
      <c r="B108" s="227"/>
      <c r="C108" s="125" t="str">
        <f>W9</f>
        <v>DKK</v>
      </c>
      <c r="D108" s="126">
        <f>W86</f>
        <v>0</v>
      </c>
      <c r="E108" s="227"/>
      <c r="F108" s="88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227"/>
    </row>
    <row r="109" spans="1:42" x14ac:dyDescent="0.2">
      <c r="A109" s="227"/>
      <c r="B109" s="227"/>
      <c r="C109" s="125" t="str">
        <f>Y9</f>
        <v>INR</v>
      </c>
      <c r="D109" s="126">
        <f>Y86</f>
        <v>0</v>
      </c>
      <c r="E109" s="227"/>
      <c r="F109" s="883"/>
      <c r="G109" s="933"/>
      <c r="H109" s="933"/>
      <c r="I109" s="933"/>
      <c r="J109" s="933"/>
      <c r="K109" s="933"/>
      <c r="L109" s="933"/>
      <c r="M109" s="933"/>
      <c r="N109" s="933"/>
      <c r="O109" s="933"/>
      <c r="P109" s="933"/>
      <c r="Q109" s="933"/>
      <c r="R109" s="933"/>
      <c r="S109" s="933"/>
      <c r="T109" s="933"/>
      <c r="U109" s="933"/>
      <c r="V109" s="933"/>
      <c r="W109" s="933"/>
      <c r="X109" s="933"/>
      <c r="Y109" s="933"/>
      <c r="Z109" s="933"/>
      <c r="AA109" s="933"/>
      <c r="AB109" s="933"/>
      <c r="AC109" s="933"/>
      <c r="AD109" s="933"/>
      <c r="AE109" s="933"/>
      <c r="AF109" s="933"/>
      <c r="AG109" s="933"/>
      <c r="AH109" s="933"/>
      <c r="AI109" s="933"/>
      <c r="AJ109" s="933"/>
      <c r="AK109" s="933"/>
      <c r="AL109" s="933"/>
      <c r="AM109" s="933"/>
      <c r="AN109" s="933"/>
      <c r="AO109" s="933"/>
      <c r="AP109" s="227"/>
    </row>
    <row r="110" spans="1:42" x14ac:dyDescent="0.2">
      <c r="A110" s="227"/>
      <c r="B110" s="227"/>
      <c r="C110" s="125" t="str">
        <f>AA9</f>
        <v>JPY</v>
      </c>
      <c r="D110" s="126">
        <f>AA86</f>
        <v>0</v>
      </c>
      <c r="E110" s="227"/>
      <c r="F110" s="883"/>
      <c r="G110" s="933"/>
      <c r="H110" s="933"/>
      <c r="I110" s="933"/>
      <c r="J110" s="933"/>
      <c r="K110" s="933"/>
      <c r="L110" s="933"/>
      <c r="M110" s="933"/>
      <c r="N110" s="933"/>
      <c r="O110" s="933"/>
      <c r="P110" s="933"/>
      <c r="Q110" s="933"/>
      <c r="R110" s="933"/>
      <c r="S110" s="933"/>
      <c r="T110" s="933"/>
      <c r="U110" s="933"/>
      <c r="V110" s="933"/>
      <c r="W110" s="933"/>
      <c r="X110" s="933"/>
      <c r="Y110" s="933"/>
      <c r="Z110" s="933"/>
      <c r="AA110" s="933"/>
      <c r="AB110" s="933"/>
      <c r="AC110" s="933"/>
      <c r="AD110" s="933"/>
      <c r="AE110" s="933"/>
      <c r="AF110" s="933"/>
      <c r="AG110" s="933"/>
      <c r="AH110" s="933"/>
      <c r="AI110" s="933"/>
      <c r="AJ110" s="933"/>
      <c r="AK110" s="933"/>
      <c r="AL110" s="933"/>
      <c r="AM110" s="933"/>
      <c r="AN110" s="933"/>
      <c r="AO110" s="933"/>
      <c r="AP110" s="227"/>
    </row>
    <row r="111" spans="1:42" x14ac:dyDescent="0.2">
      <c r="A111" s="227"/>
      <c r="B111" s="227"/>
      <c r="C111" s="125" t="str">
        <f>AC9</f>
        <v>SEK</v>
      </c>
      <c r="D111" s="126">
        <f>AC86</f>
        <v>0</v>
      </c>
      <c r="E111" s="227"/>
      <c r="F111" s="883"/>
      <c r="G111" s="933"/>
      <c r="H111" s="933"/>
      <c r="I111" s="933"/>
      <c r="J111" s="933"/>
      <c r="K111" s="933"/>
      <c r="L111" s="933"/>
      <c r="M111" s="933"/>
      <c r="N111" s="933"/>
      <c r="O111" s="933"/>
      <c r="P111" s="933"/>
      <c r="Q111" s="933"/>
      <c r="R111" s="933"/>
      <c r="S111" s="933"/>
      <c r="T111" s="933"/>
      <c r="U111" s="933"/>
      <c r="V111" s="933"/>
      <c r="W111" s="933"/>
      <c r="X111" s="933"/>
      <c r="Y111" s="933"/>
      <c r="Z111" s="933"/>
      <c r="AA111" s="933"/>
      <c r="AB111" s="933"/>
      <c r="AC111" s="933"/>
      <c r="AD111" s="933"/>
      <c r="AE111" s="933"/>
      <c r="AF111" s="933"/>
      <c r="AG111" s="933"/>
      <c r="AH111" s="933"/>
      <c r="AI111" s="933"/>
      <c r="AJ111" s="933"/>
      <c r="AK111" s="933"/>
      <c r="AL111" s="933"/>
      <c r="AM111" s="933"/>
      <c r="AN111" s="933"/>
      <c r="AO111" s="933"/>
      <c r="AP111" s="227"/>
    </row>
    <row r="112" spans="1:42" x14ac:dyDescent="0.2">
      <c r="A112" s="227"/>
      <c r="B112" s="227"/>
      <c r="C112" s="125" t="str">
        <f>AE9</f>
        <v>CHF</v>
      </c>
      <c r="D112" s="126">
        <f>AE86</f>
        <v>0</v>
      </c>
      <c r="E112" s="227"/>
      <c r="F112" s="883"/>
      <c r="G112" s="933"/>
      <c r="H112" s="933"/>
      <c r="I112" s="933"/>
      <c r="J112" s="933"/>
      <c r="K112" s="933"/>
      <c r="L112" s="933"/>
      <c r="M112" s="933"/>
      <c r="N112" s="933"/>
      <c r="O112" s="933"/>
      <c r="P112" s="933"/>
      <c r="Q112" s="933"/>
      <c r="R112" s="933"/>
      <c r="S112" s="933"/>
      <c r="T112" s="933"/>
      <c r="U112" s="933"/>
      <c r="V112" s="933"/>
      <c r="W112" s="933"/>
      <c r="X112" s="933"/>
      <c r="Y112" s="933"/>
      <c r="Z112" s="933"/>
      <c r="AA112" s="933"/>
      <c r="AB112" s="933"/>
      <c r="AC112" s="933"/>
      <c r="AD112" s="933"/>
      <c r="AE112" s="933"/>
      <c r="AF112" s="933"/>
      <c r="AG112" s="933"/>
      <c r="AH112" s="933"/>
      <c r="AI112" s="933"/>
      <c r="AJ112" s="933"/>
      <c r="AK112" s="933"/>
      <c r="AL112" s="933"/>
      <c r="AM112" s="933"/>
      <c r="AN112" s="933"/>
      <c r="AO112" s="933"/>
      <c r="AP112" s="227"/>
    </row>
    <row r="113" spans="1:42" x14ac:dyDescent="0.2">
      <c r="A113" s="227"/>
      <c r="B113" s="227"/>
      <c r="C113" s="125" t="str">
        <f>AG9</f>
        <v>OTH 1</v>
      </c>
      <c r="D113" s="126">
        <f>AG86</f>
        <v>0</v>
      </c>
      <c r="E113" s="227"/>
      <c r="F113" s="883"/>
      <c r="G113" s="933"/>
      <c r="H113" s="933"/>
      <c r="I113" s="933"/>
      <c r="J113" s="933"/>
      <c r="K113" s="933"/>
      <c r="L113" s="933"/>
      <c r="M113" s="933"/>
      <c r="N113" s="933"/>
      <c r="O113" s="933"/>
      <c r="P113" s="933"/>
      <c r="Q113" s="933"/>
      <c r="R113" s="933"/>
      <c r="S113" s="933"/>
      <c r="T113" s="933"/>
      <c r="U113" s="933"/>
      <c r="V113" s="933"/>
      <c r="W113" s="933"/>
      <c r="X113" s="933"/>
      <c r="Y113" s="933"/>
      <c r="Z113" s="933"/>
      <c r="AA113" s="933"/>
      <c r="AB113" s="933"/>
      <c r="AC113" s="933"/>
      <c r="AD113" s="933"/>
      <c r="AE113" s="933"/>
      <c r="AF113" s="933"/>
      <c r="AG113" s="933"/>
      <c r="AH113" s="933"/>
      <c r="AI113" s="933"/>
      <c r="AJ113" s="933"/>
      <c r="AK113" s="933"/>
      <c r="AL113" s="933"/>
      <c r="AM113" s="933"/>
      <c r="AN113" s="933"/>
      <c r="AO113" s="933"/>
      <c r="AP113" s="227"/>
    </row>
    <row r="114" spans="1:42" x14ac:dyDescent="0.2">
      <c r="A114" s="227"/>
      <c r="B114" s="227"/>
      <c r="C114" s="125" t="str">
        <f>AI9</f>
        <v>OTH 2</v>
      </c>
      <c r="D114" s="126">
        <f>AI86</f>
        <v>0</v>
      </c>
      <c r="E114" s="227"/>
      <c r="F114" s="883"/>
      <c r="G114" s="933"/>
      <c r="H114" s="933"/>
      <c r="I114" s="933"/>
      <c r="J114" s="933"/>
      <c r="K114" s="933"/>
      <c r="L114" s="933"/>
      <c r="M114" s="933"/>
      <c r="N114" s="933"/>
      <c r="O114" s="933"/>
      <c r="P114" s="933"/>
      <c r="Q114" s="933"/>
      <c r="R114" s="933"/>
      <c r="S114" s="933"/>
      <c r="T114" s="933"/>
      <c r="U114" s="933"/>
      <c r="V114" s="933"/>
      <c r="W114" s="933"/>
      <c r="X114" s="933"/>
      <c r="Y114" s="933"/>
      <c r="Z114" s="933"/>
      <c r="AA114" s="933"/>
      <c r="AB114" s="933"/>
      <c r="AC114" s="933"/>
      <c r="AD114" s="933"/>
      <c r="AE114" s="933"/>
      <c r="AF114" s="933"/>
      <c r="AG114" s="933"/>
      <c r="AH114" s="933"/>
      <c r="AI114" s="933"/>
      <c r="AJ114" s="933"/>
      <c r="AK114" s="933"/>
      <c r="AL114" s="933"/>
      <c r="AM114" s="933"/>
      <c r="AN114" s="933"/>
      <c r="AO114" s="933"/>
      <c r="AP114" s="227"/>
    </row>
    <row r="115" spans="1:42" x14ac:dyDescent="0.2">
      <c r="A115" s="227"/>
      <c r="B115" s="227"/>
      <c r="C115" s="125" t="str">
        <f>AK9</f>
        <v>OTH 3</v>
      </c>
      <c r="D115" s="126">
        <f>AK86</f>
        <v>0</v>
      </c>
      <c r="E115" s="227"/>
      <c r="F115" s="883"/>
      <c r="G115" s="933"/>
      <c r="H115" s="933"/>
      <c r="I115" s="933"/>
      <c r="J115" s="933"/>
      <c r="K115" s="933"/>
      <c r="L115" s="933"/>
      <c r="M115" s="933"/>
      <c r="N115" s="933"/>
      <c r="O115" s="933"/>
      <c r="P115" s="933"/>
      <c r="Q115" s="933"/>
      <c r="R115" s="933"/>
      <c r="S115" s="933"/>
      <c r="T115" s="933"/>
      <c r="U115" s="933"/>
      <c r="V115" s="933"/>
      <c r="W115" s="933"/>
      <c r="X115" s="933"/>
      <c r="Y115" s="933"/>
      <c r="Z115" s="933"/>
      <c r="AA115" s="933"/>
      <c r="AB115" s="933"/>
      <c r="AC115" s="933"/>
      <c r="AD115" s="933"/>
      <c r="AE115" s="933"/>
      <c r="AF115" s="933"/>
      <c r="AG115" s="933"/>
      <c r="AH115" s="933"/>
      <c r="AI115" s="933"/>
      <c r="AJ115" s="933"/>
      <c r="AK115" s="933"/>
      <c r="AL115" s="933"/>
      <c r="AM115" s="933"/>
      <c r="AN115" s="933"/>
      <c r="AO115" s="933"/>
      <c r="AP115" s="227"/>
    </row>
    <row r="116" spans="1:42" x14ac:dyDescent="0.2">
      <c r="A116" s="227"/>
      <c r="B116" s="227"/>
      <c r="C116" s="125" t="str">
        <f>AM9</f>
        <v>OTH 4</v>
      </c>
      <c r="D116" s="126">
        <f>AM86</f>
        <v>0</v>
      </c>
      <c r="E116" s="227"/>
      <c r="F116" s="883"/>
      <c r="G116" s="933"/>
      <c r="H116" s="933"/>
      <c r="I116" s="933"/>
      <c r="J116" s="933"/>
      <c r="K116" s="933"/>
      <c r="L116" s="933"/>
      <c r="M116" s="933"/>
      <c r="N116" s="933"/>
      <c r="O116" s="933"/>
      <c r="P116" s="933"/>
      <c r="Q116" s="933"/>
      <c r="R116" s="933"/>
      <c r="S116" s="933"/>
      <c r="T116" s="933"/>
      <c r="U116" s="933"/>
      <c r="V116" s="933"/>
      <c r="W116" s="933"/>
      <c r="X116" s="933"/>
      <c r="Y116" s="933"/>
      <c r="Z116" s="933"/>
      <c r="AA116" s="933"/>
      <c r="AB116" s="933"/>
      <c r="AC116" s="933"/>
      <c r="AD116" s="933"/>
      <c r="AE116" s="933"/>
      <c r="AF116" s="933"/>
      <c r="AG116" s="933"/>
      <c r="AH116" s="933"/>
      <c r="AI116" s="933"/>
      <c r="AJ116" s="933"/>
      <c r="AK116" s="933"/>
      <c r="AL116" s="933"/>
      <c r="AM116" s="933"/>
      <c r="AN116" s="933"/>
      <c r="AO116" s="933"/>
      <c r="AP116" s="227"/>
    </row>
    <row r="117" spans="1:42" x14ac:dyDescent="0.2">
      <c r="A117" s="227"/>
      <c r="B117" s="227"/>
      <c r="C117" s="125" t="str">
        <f>AO9</f>
        <v>OTH 5</v>
      </c>
      <c r="D117" s="126">
        <f>AO86</f>
        <v>0</v>
      </c>
      <c r="E117" s="227"/>
      <c r="F117" s="883"/>
      <c r="G117" s="933"/>
      <c r="H117" s="933"/>
      <c r="I117" s="933"/>
      <c r="J117" s="933"/>
      <c r="K117" s="933"/>
      <c r="L117" s="933"/>
      <c r="M117" s="933"/>
      <c r="N117" s="933"/>
      <c r="O117" s="933"/>
      <c r="P117" s="933"/>
      <c r="Q117" s="933"/>
      <c r="R117" s="933"/>
      <c r="S117" s="933"/>
      <c r="T117" s="933"/>
      <c r="U117" s="933"/>
      <c r="V117" s="933"/>
      <c r="W117" s="933"/>
      <c r="X117" s="933"/>
      <c r="Y117" s="933"/>
      <c r="Z117" s="933"/>
      <c r="AA117" s="933"/>
      <c r="AB117" s="933"/>
      <c r="AC117" s="933"/>
      <c r="AD117" s="933"/>
      <c r="AE117" s="933"/>
      <c r="AF117" s="933"/>
      <c r="AG117" s="933"/>
      <c r="AH117" s="933"/>
      <c r="AI117" s="933"/>
      <c r="AJ117" s="933"/>
      <c r="AK117" s="933"/>
      <c r="AL117" s="933"/>
      <c r="AM117" s="933"/>
      <c r="AN117" s="933"/>
      <c r="AO117" s="933"/>
      <c r="AP117" s="227"/>
    </row>
    <row r="118" spans="1:42" x14ac:dyDescent="0.2">
      <c r="A118" s="227"/>
      <c r="B118" s="227"/>
      <c r="C118" s="127" t="s">
        <v>281</v>
      </c>
      <c r="D118" s="128">
        <f>SUMIF(D100:D117,"&gt;0",D100:D117)</f>
        <v>0</v>
      </c>
      <c r="E118" s="227"/>
      <c r="F118" s="883"/>
      <c r="G118" s="933"/>
      <c r="H118" s="933"/>
      <c r="I118" s="933"/>
      <c r="J118" s="933"/>
      <c r="K118" s="933"/>
      <c r="L118" s="933"/>
      <c r="M118" s="933"/>
      <c r="N118" s="933"/>
      <c r="O118" s="933"/>
      <c r="P118" s="933"/>
      <c r="Q118" s="933"/>
      <c r="R118" s="933"/>
      <c r="S118" s="933"/>
      <c r="T118" s="933"/>
      <c r="U118" s="933"/>
      <c r="V118" s="933"/>
      <c r="W118" s="933"/>
      <c r="X118" s="933"/>
      <c r="Y118" s="933"/>
      <c r="Z118" s="933"/>
      <c r="AA118" s="933"/>
      <c r="AB118" s="933"/>
      <c r="AC118" s="933"/>
      <c r="AD118" s="933"/>
      <c r="AE118" s="933"/>
      <c r="AF118" s="933"/>
      <c r="AG118" s="933"/>
      <c r="AH118" s="933"/>
      <c r="AI118" s="933"/>
      <c r="AJ118" s="933"/>
      <c r="AK118" s="933"/>
      <c r="AL118" s="933"/>
      <c r="AM118" s="933"/>
      <c r="AN118" s="933"/>
      <c r="AO118" s="933"/>
      <c r="AP118" s="227"/>
    </row>
    <row r="119" spans="1:42" x14ac:dyDescent="0.2">
      <c r="A119" s="227"/>
      <c r="B119" s="227"/>
      <c r="C119" s="127" t="s">
        <v>282</v>
      </c>
      <c r="D119" s="128">
        <f>SUMIF(D100:D117,"&lt;0",D100:D117)</f>
        <v>0</v>
      </c>
      <c r="E119" s="227"/>
      <c r="F119" s="883"/>
      <c r="G119" s="933"/>
      <c r="H119" s="933"/>
      <c r="I119" s="933"/>
      <c r="J119" s="933"/>
      <c r="K119" s="933"/>
      <c r="L119" s="933"/>
      <c r="M119" s="933"/>
      <c r="N119" s="933"/>
      <c r="O119" s="933"/>
      <c r="P119" s="933"/>
      <c r="Q119" s="933"/>
      <c r="R119" s="933"/>
      <c r="S119" s="933"/>
      <c r="T119" s="933"/>
      <c r="U119" s="933"/>
      <c r="V119" s="933"/>
      <c r="W119" s="933"/>
      <c r="X119" s="933"/>
      <c r="Y119" s="933"/>
      <c r="Z119" s="933"/>
      <c r="AA119" s="933"/>
      <c r="AB119" s="933"/>
      <c r="AC119" s="933"/>
      <c r="AD119" s="933"/>
      <c r="AE119" s="933"/>
      <c r="AF119" s="933"/>
      <c r="AG119" s="933"/>
      <c r="AH119" s="933"/>
      <c r="AI119" s="933"/>
      <c r="AJ119" s="933"/>
      <c r="AK119" s="933"/>
      <c r="AL119" s="933"/>
      <c r="AM119" s="933"/>
      <c r="AN119" s="933"/>
      <c r="AO119" s="933"/>
      <c r="AP119" s="227"/>
    </row>
    <row r="120" spans="1:42" x14ac:dyDescent="0.2">
      <c r="A120" s="227"/>
      <c r="B120" s="227"/>
      <c r="C120" s="227"/>
      <c r="D120" s="227"/>
      <c r="E120" s="227"/>
      <c r="F120" s="883"/>
      <c r="G120" s="933"/>
      <c r="H120" s="933"/>
      <c r="I120" s="933"/>
      <c r="J120" s="933"/>
      <c r="K120" s="933"/>
      <c r="L120" s="933"/>
      <c r="M120" s="933"/>
      <c r="N120" s="933"/>
      <c r="O120" s="933"/>
      <c r="P120" s="933"/>
      <c r="Q120" s="933"/>
      <c r="R120" s="933"/>
      <c r="S120" s="933"/>
      <c r="T120" s="933"/>
      <c r="U120" s="933"/>
      <c r="V120" s="933"/>
      <c r="W120" s="933"/>
      <c r="X120" s="933"/>
      <c r="Y120" s="933"/>
      <c r="Z120" s="933"/>
      <c r="AA120" s="933"/>
      <c r="AB120" s="933"/>
      <c r="AC120" s="933"/>
      <c r="AD120" s="933"/>
      <c r="AE120" s="933"/>
      <c r="AF120" s="933"/>
      <c r="AG120" s="933"/>
      <c r="AH120" s="933"/>
      <c r="AI120" s="933"/>
      <c r="AJ120" s="933"/>
      <c r="AK120" s="933"/>
      <c r="AL120" s="933"/>
      <c r="AM120" s="933"/>
      <c r="AN120" s="933"/>
      <c r="AO120" s="933"/>
      <c r="AP120" s="227"/>
    </row>
    <row r="121" spans="1:42" ht="15.75" customHeight="1" x14ac:dyDescent="0.2">
      <c r="A121" s="1149" t="s">
        <v>726</v>
      </c>
      <c r="B121" s="1149"/>
      <c r="C121" s="1150"/>
      <c r="D121" s="197"/>
      <c r="E121" s="227"/>
      <c r="F121" s="883"/>
      <c r="G121" s="933"/>
      <c r="H121" s="933"/>
      <c r="I121" s="933"/>
      <c r="J121" s="933"/>
      <c r="K121" s="933"/>
      <c r="L121" s="933"/>
      <c r="M121" s="933"/>
      <c r="N121" s="933"/>
      <c r="O121" s="933"/>
      <c r="P121" s="933"/>
      <c r="Q121" s="933"/>
      <c r="R121" s="933"/>
      <c r="S121" s="933"/>
      <c r="T121" s="933"/>
      <c r="U121" s="933"/>
      <c r="V121" s="933"/>
      <c r="W121" s="933"/>
      <c r="X121" s="933"/>
      <c r="Y121" s="933"/>
      <c r="Z121" s="933"/>
      <c r="AA121" s="933"/>
      <c r="AB121" s="933"/>
      <c r="AC121" s="933"/>
      <c r="AD121" s="933"/>
      <c r="AE121" s="933"/>
      <c r="AF121" s="933"/>
      <c r="AG121" s="933"/>
      <c r="AH121" s="933"/>
      <c r="AI121" s="933"/>
      <c r="AJ121" s="933"/>
      <c r="AK121" s="933"/>
      <c r="AL121" s="933"/>
      <c r="AM121" s="933"/>
      <c r="AN121" s="933"/>
      <c r="AO121" s="933"/>
      <c r="AP121" s="227"/>
    </row>
    <row r="122" spans="1:42" x14ac:dyDescent="0.2">
      <c r="A122" s="1149"/>
      <c r="B122" s="1149"/>
      <c r="C122" s="1150"/>
      <c r="D122" s="129">
        <f>IF(ABS(D118)&gt;ABS(D119),ABS(D118),ABS(D119))</f>
        <v>0</v>
      </c>
      <c r="E122" s="227" t="s">
        <v>51</v>
      </c>
      <c r="F122" s="883"/>
      <c r="G122" s="933"/>
      <c r="H122" s="933"/>
      <c r="I122" s="933"/>
      <c r="J122" s="933"/>
      <c r="K122" s="933"/>
      <c r="L122" s="933"/>
      <c r="M122" s="933"/>
      <c r="N122" s="933"/>
      <c r="O122" s="933"/>
      <c r="P122" s="933"/>
      <c r="Q122" s="933"/>
      <c r="R122" s="933"/>
      <c r="S122" s="933"/>
      <c r="T122" s="933"/>
      <c r="U122" s="933"/>
      <c r="V122" s="933"/>
      <c r="W122" s="933"/>
      <c r="X122" s="933"/>
      <c r="Y122" s="933"/>
      <c r="Z122" s="933"/>
      <c r="AA122" s="933"/>
      <c r="AB122" s="933"/>
      <c r="AC122" s="933"/>
      <c r="AD122" s="933"/>
      <c r="AE122" s="933"/>
      <c r="AF122" s="933"/>
      <c r="AG122" s="933"/>
      <c r="AH122" s="933"/>
      <c r="AI122" s="933"/>
      <c r="AJ122" s="933"/>
      <c r="AK122" s="933"/>
      <c r="AL122" s="933"/>
      <c r="AM122" s="933"/>
      <c r="AN122" s="933"/>
      <c r="AO122" s="933"/>
      <c r="AP122" s="227"/>
    </row>
    <row r="123" spans="1:42" x14ac:dyDescent="0.2">
      <c r="A123" s="450"/>
      <c r="B123" s="450"/>
      <c r="C123" s="451"/>
      <c r="D123" s="130"/>
      <c r="E123" s="227"/>
      <c r="F123" s="883"/>
      <c r="G123" s="933"/>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933"/>
      <c r="AL123" s="933"/>
      <c r="AM123" s="933"/>
      <c r="AN123" s="933"/>
      <c r="AO123" s="933"/>
      <c r="AP123" s="227"/>
    </row>
    <row r="124" spans="1:42" ht="15.75" customHeight="1" x14ac:dyDescent="0.2">
      <c r="A124" s="1137" t="s">
        <v>723</v>
      </c>
      <c r="B124" s="1137"/>
      <c r="C124" s="1138"/>
      <c r="D124" s="129">
        <f>D122*0.1</f>
        <v>0</v>
      </c>
      <c r="E124" s="227"/>
      <c r="F124" s="883"/>
      <c r="G124" s="933"/>
      <c r="H124" s="933"/>
      <c r="I124" s="933"/>
      <c r="J124" s="933"/>
      <c r="K124" s="933"/>
      <c r="L124" s="933"/>
      <c r="M124" s="933"/>
      <c r="N124" s="933"/>
      <c r="O124" s="933"/>
      <c r="P124" s="933"/>
      <c r="Q124" s="933"/>
      <c r="R124" s="933"/>
      <c r="S124" s="933"/>
      <c r="T124" s="933"/>
      <c r="U124" s="933"/>
      <c r="V124" s="933"/>
      <c r="W124" s="933"/>
      <c r="X124" s="933"/>
      <c r="Y124" s="933"/>
      <c r="Z124" s="933"/>
      <c r="AA124" s="933"/>
      <c r="AB124" s="933"/>
      <c r="AC124" s="933"/>
      <c r="AD124" s="933"/>
      <c r="AE124" s="933"/>
      <c r="AF124" s="933"/>
      <c r="AG124" s="933"/>
      <c r="AH124" s="933"/>
      <c r="AI124" s="933"/>
      <c r="AJ124" s="933"/>
      <c r="AK124" s="933"/>
      <c r="AL124" s="933"/>
      <c r="AM124" s="933"/>
      <c r="AN124" s="933"/>
      <c r="AO124" s="933"/>
      <c r="AP124" s="227"/>
    </row>
    <row r="125" spans="1:42" x14ac:dyDescent="0.2">
      <c r="A125" s="450"/>
      <c r="B125" s="450"/>
      <c r="C125" s="451"/>
      <c r="D125" s="130"/>
      <c r="E125" s="227"/>
      <c r="F125" s="88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933"/>
      <c r="AK125" s="933"/>
      <c r="AL125" s="933"/>
      <c r="AM125" s="933"/>
      <c r="AN125" s="933"/>
      <c r="AO125" s="933"/>
      <c r="AP125" s="227"/>
    </row>
    <row r="126" spans="1:42" x14ac:dyDescent="0.2">
      <c r="A126" s="1137" t="s">
        <v>724</v>
      </c>
      <c r="B126" s="1137"/>
      <c r="C126" s="1138"/>
      <c r="D126" s="129">
        <f>'21E Market Risk - Options'!F179</f>
        <v>0</v>
      </c>
      <c r="E126" s="227"/>
      <c r="F126" s="883"/>
      <c r="G126" s="933"/>
      <c r="H126" s="933"/>
      <c r="I126" s="933"/>
      <c r="J126" s="933"/>
      <c r="K126" s="933"/>
      <c r="L126" s="933"/>
      <c r="M126" s="933"/>
      <c r="N126" s="933"/>
      <c r="O126" s="933"/>
      <c r="P126" s="933"/>
      <c r="Q126" s="933"/>
      <c r="R126" s="933"/>
      <c r="S126" s="933"/>
      <c r="T126" s="933"/>
      <c r="U126" s="933"/>
      <c r="V126" s="933"/>
      <c r="W126" s="933"/>
      <c r="X126" s="933"/>
      <c r="Y126" s="933"/>
      <c r="Z126" s="933"/>
      <c r="AA126" s="933"/>
      <c r="AB126" s="933"/>
      <c r="AC126" s="933"/>
      <c r="AD126" s="933"/>
      <c r="AE126" s="933"/>
      <c r="AF126" s="933"/>
      <c r="AG126" s="933"/>
      <c r="AH126" s="933"/>
      <c r="AI126" s="933"/>
      <c r="AJ126" s="933"/>
      <c r="AK126" s="933"/>
      <c r="AL126" s="933"/>
      <c r="AM126" s="933"/>
      <c r="AN126" s="933"/>
      <c r="AO126" s="933"/>
      <c r="AP126" s="227"/>
    </row>
    <row r="127" spans="1:42" x14ac:dyDescent="0.2">
      <c r="A127" s="450"/>
      <c r="B127" s="450"/>
      <c r="C127" s="451"/>
      <c r="D127" s="130"/>
      <c r="E127" s="227"/>
      <c r="F127" s="883"/>
      <c r="G127" s="933"/>
      <c r="H127" s="933"/>
      <c r="I127" s="933"/>
      <c r="J127" s="933"/>
      <c r="K127" s="933"/>
      <c r="L127" s="933"/>
      <c r="M127" s="933"/>
      <c r="N127" s="933"/>
      <c r="O127" s="933"/>
      <c r="P127" s="933"/>
      <c r="Q127" s="933"/>
      <c r="R127" s="933"/>
      <c r="S127" s="933"/>
      <c r="T127" s="933"/>
      <c r="U127" s="933"/>
      <c r="V127" s="933"/>
      <c r="W127" s="933"/>
      <c r="X127" s="933"/>
      <c r="Y127" s="933"/>
      <c r="Z127" s="933"/>
      <c r="AA127" s="933"/>
      <c r="AB127" s="933"/>
      <c r="AC127" s="933"/>
      <c r="AD127" s="933"/>
      <c r="AE127" s="933"/>
      <c r="AF127" s="933"/>
      <c r="AG127" s="933"/>
      <c r="AH127" s="933"/>
      <c r="AI127" s="933"/>
      <c r="AJ127" s="933"/>
      <c r="AK127" s="933"/>
      <c r="AL127" s="933"/>
      <c r="AM127" s="933"/>
      <c r="AN127" s="933"/>
      <c r="AO127" s="933"/>
      <c r="AP127" s="227"/>
    </row>
    <row r="128" spans="1:42" x14ac:dyDescent="0.2">
      <c r="A128" s="227" t="s">
        <v>725</v>
      </c>
      <c r="B128" s="227"/>
      <c r="C128" s="227"/>
      <c r="D128" s="129">
        <f>D126+D124</f>
        <v>0</v>
      </c>
      <c r="E128" s="227"/>
      <c r="F128" s="883"/>
      <c r="G128" s="933"/>
      <c r="H128" s="933"/>
      <c r="I128" s="933"/>
      <c r="J128" s="933"/>
      <c r="K128" s="933"/>
      <c r="L128" s="933"/>
      <c r="M128" s="933"/>
      <c r="N128" s="933"/>
      <c r="O128" s="933"/>
      <c r="P128" s="933"/>
      <c r="Q128" s="933"/>
      <c r="R128" s="933"/>
      <c r="S128" s="933"/>
      <c r="T128" s="933"/>
      <c r="U128" s="933"/>
      <c r="V128" s="933"/>
      <c r="W128" s="933"/>
      <c r="X128" s="933"/>
      <c r="Y128" s="933"/>
      <c r="Z128" s="933"/>
      <c r="AA128" s="933"/>
      <c r="AB128" s="933"/>
      <c r="AC128" s="933"/>
      <c r="AD128" s="933"/>
      <c r="AE128" s="933"/>
      <c r="AF128" s="933"/>
      <c r="AG128" s="933"/>
      <c r="AH128" s="933"/>
      <c r="AI128" s="933"/>
      <c r="AJ128" s="933"/>
      <c r="AK128" s="933"/>
      <c r="AL128" s="933"/>
      <c r="AM128" s="933"/>
      <c r="AN128" s="933"/>
      <c r="AO128" s="933"/>
      <c r="AP128" s="227"/>
    </row>
    <row r="129" spans="1:42" x14ac:dyDescent="0.2">
      <c r="A129" s="450"/>
      <c r="B129" s="450"/>
      <c r="C129" s="451"/>
      <c r="D129" s="130"/>
      <c r="E129" s="227"/>
      <c r="F129" s="883"/>
      <c r="G129" s="933"/>
      <c r="H129" s="933"/>
      <c r="I129" s="933"/>
      <c r="J129" s="933"/>
      <c r="K129" s="933"/>
      <c r="L129" s="933"/>
      <c r="M129" s="933"/>
      <c r="N129" s="933"/>
      <c r="O129" s="933"/>
      <c r="P129" s="933"/>
      <c r="Q129" s="933"/>
      <c r="R129" s="933"/>
      <c r="S129" s="933"/>
      <c r="T129" s="933"/>
      <c r="U129" s="933"/>
      <c r="V129" s="933"/>
      <c r="W129" s="933"/>
      <c r="X129" s="933"/>
      <c r="Y129" s="933"/>
      <c r="Z129" s="933"/>
      <c r="AA129" s="933"/>
      <c r="AB129" s="933"/>
      <c r="AC129" s="933"/>
      <c r="AD129" s="933"/>
      <c r="AE129" s="933"/>
      <c r="AF129" s="933"/>
      <c r="AG129" s="933"/>
      <c r="AH129" s="933"/>
      <c r="AI129" s="933"/>
      <c r="AJ129" s="933"/>
      <c r="AK129" s="933"/>
      <c r="AL129" s="933"/>
      <c r="AM129" s="933"/>
      <c r="AN129" s="933"/>
      <c r="AO129" s="933"/>
      <c r="AP129" s="227"/>
    </row>
    <row r="130" spans="1:42" x14ac:dyDescent="0.2">
      <c r="A130" s="131"/>
      <c r="B130" s="227"/>
      <c r="C130" s="227"/>
      <c r="D130" s="227"/>
      <c r="E130" s="227"/>
      <c r="F130" s="883"/>
      <c r="G130" s="933"/>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3"/>
      <c r="AD130" s="933"/>
      <c r="AE130" s="933"/>
      <c r="AF130" s="933"/>
      <c r="AG130" s="933"/>
      <c r="AH130" s="933"/>
      <c r="AI130" s="933"/>
      <c r="AJ130" s="933"/>
      <c r="AK130" s="933"/>
      <c r="AL130" s="933"/>
      <c r="AM130" s="933"/>
      <c r="AN130" s="933"/>
      <c r="AO130" s="933"/>
      <c r="AP130" s="227"/>
    </row>
    <row r="131" spans="1:42" x14ac:dyDescent="0.2">
      <c r="A131" s="132"/>
      <c r="B131" s="227"/>
      <c r="C131" s="227"/>
      <c r="D131" s="227"/>
      <c r="E131" s="227"/>
      <c r="F131" s="883"/>
      <c r="G131" s="933"/>
      <c r="H131" s="933"/>
      <c r="I131" s="933"/>
      <c r="J131" s="933"/>
      <c r="K131" s="933"/>
      <c r="L131" s="933"/>
      <c r="M131" s="933"/>
      <c r="N131" s="933"/>
      <c r="O131" s="933"/>
      <c r="P131" s="933"/>
      <c r="Q131" s="933"/>
      <c r="R131" s="933"/>
      <c r="S131" s="933"/>
      <c r="T131" s="933"/>
      <c r="U131" s="933"/>
      <c r="V131" s="933"/>
      <c r="W131" s="933"/>
      <c r="X131" s="933"/>
      <c r="Y131" s="933"/>
      <c r="Z131" s="933"/>
      <c r="AA131" s="933"/>
      <c r="AB131" s="933"/>
      <c r="AC131" s="933"/>
      <c r="AD131" s="933"/>
      <c r="AE131" s="933"/>
      <c r="AF131" s="933"/>
      <c r="AG131" s="933"/>
      <c r="AH131" s="933"/>
      <c r="AI131" s="933"/>
      <c r="AJ131" s="933"/>
      <c r="AK131" s="933"/>
      <c r="AL131" s="933"/>
      <c r="AM131" s="933"/>
      <c r="AN131" s="933"/>
      <c r="AO131" s="933"/>
      <c r="AP131" s="227"/>
    </row>
    <row r="132" spans="1:42" x14ac:dyDescent="0.2">
      <c r="A132" s="132"/>
      <c r="B132" s="227"/>
      <c r="C132" s="227"/>
      <c r="D132" s="227"/>
      <c r="E132" s="227"/>
      <c r="F132" s="883"/>
      <c r="G132" s="933"/>
      <c r="H132" s="933"/>
      <c r="I132" s="933"/>
      <c r="J132" s="933"/>
      <c r="K132" s="933"/>
      <c r="L132" s="933"/>
      <c r="M132" s="933"/>
      <c r="N132" s="933"/>
      <c r="O132" s="933"/>
      <c r="P132" s="933"/>
      <c r="Q132" s="933"/>
      <c r="R132" s="933"/>
      <c r="S132" s="933"/>
      <c r="T132" s="933"/>
      <c r="U132" s="933"/>
      <c r="V132" s="933"/>
      <c r="W132" s="933"/>
      <c r="X132" s="933"/>
      <c r="Y132" s="933"/>
      <c r="Z132" s="933"/>
      <c r="AA132" s="933"/>
      <c r="AB132" s="933"/>
      <c r="AC132" s="933"/>
      <c r="AD132" s="933"/>
      <c r="AE132" s="933"/>
      <c r="AF132" s="933"/>
      <c r="AG132" s="933"/>
      <c r="AH132" s="933"/>
      <c r="AI132" s="933"/>
      <c r="AJ132" s="933"/>
      <c r="AK132" s="933"/>
      <c r="AL132" s="933"/>
      <c r="AM132" s="933"/>
      <c r="AN132" s="933"/>
      <c r="AO132" s="933"/>
      <c r="AP132" s="227"/>
    </row>
    <row r="133" spans="1:42" x14ac:dyDescent="0.2">
      <c r="A133" s="227"/>
      <c r="B133" s="227"/>
      <c r="C133" s="227"/>
      <c r="D133" s="227"/>
      <c r="E133" s="227"/>
      <c r="F133" s="883"/>
      <c r="G133" s="933"/>
      <c r="H133" s="933"/>
      <c r="I133" s="933"/>
      <c r="J133" s="933"/>
      <c r="K133" s="933"/>
      <c r="L133" s="933"/>
      <c r="M133" s="933"/>
      <c r="N133" s="933"/>
      <c r="O133" s="933"/>
      <c r="P133" s="933"/>
      <c r="Q133" s="933"/>
      <c r="R133" s="933"/>
      <c r="S133" s="933"/>
      <c r="T133" s="933"/>
      <c r="U133" s="933"/>
      <c r="V133" s="933"/>
      <c r="W133" s="933"/>
      <c r="X133" s="933"/>
      <c r="Y133" s="933"/>
      <c r="Z133" s="933"/>
      <c r="AA133" s="933"/>
      <c r="AB133" s="933"/>
      <c r="AC133" s="933"/>
      <c r="AD133" s="933"/>
      <c r="AE133" s="933"/>
      <c r="AF133" s="933"/>
      <c r="AG133" s="933"/>
      <c r="AH133" s="933"/>
      <c r="AI133" s="933"/>
      <c r="AJ133" s="933"/>
      <c r="AK133" s="933"/>
      <c r="AL133" s="933"/>
      <c r="AM133" s="933"/>
      <c r="AN133" s="933"/>
      <c r="AO133" s="933"/>
      <c r="AP133" s="227"/>
    </row>
    <row r="134" spans="1:42" x14ac:dyDescent="0.2">
      <c r="A134" s="1140"/>
      <c r="B134" s="1141"/>
      <c r="C134" s="1141"/>
      <c r="D134" s="1142"/>
      <c r="E134" s="1143"/>
      <c r="F134" s="883"/>
      <c r="G134" s="933"/>
      <c r="H134" s="933"/>
      <c r="I134" s="933"/>
      <c r="J134" s="933"/>
      <c r="K134" s="933"/>
      <c r="L134" s="933"/>
      <c r="M134" s="933"/>
      <c r="N134" s="933"/>
      <c r="O134" s="933"/>
      <c r="P134" s="933"/>
      <c r="Q134" s="933"/>
      <c r="R134" s="933"/>
      <c r="S134" s="933"/>
      <c r="T134" s="933"/>
      <c r="U134" s="933"/>
      <c r="V134" s="933"/>
      <c r="W134" s="933"/>
      <c r="X134" s="933"/>
      <c r="Y134" s="933"/>
      <c r="Z134" s="933"/>
      <c r="AA134" s="933"/>
      <c r="AB134" s="933"/>
      <c r="AC134" s="933"/>
      <c r="AD134" s="933"/>
      <c r="AE134" s="933"/>
      <c r="AF134" s="933"/>
      <c r="AG134" s="933"/>
      <c r="AH134" s="933"/>
      <c r="AI134" s="933"/>
      <c r="AJ134" s="933"/>
      <c r="AK134" s="933"/>
      <c r="AL134" s="933"/>
      <c r="AM134" s="933"/>
      <c r="AN134" s="933"/>
      <c r="AO134" s="933"/>
      <c r="AP134" s="227"/>
    </row>
    <row r="135" spans="1:42" x14ac:dyDescent="0.2">
      <c r="A135" s="227"/>
      <c r="B135" s="227"/>
      <c r="C135" s="227"/>
      <c r="D135" s="227"/>
      <c r="E135" s="227"/>
      <c r="F135" s="883"/>
      <c r="G135" s="933"/>
      <c r="H135" s="933"/>
      <c r="I135" s="933"/>
      <c r="J135" s="933"/>
      <c r="K135" s="933"/>
      <c r="L135" s="933"/>
      <c r="M135" s="933"/>
      <c r="N135" s="933"/>
      <c r="O135" s="933"/>
      <c r="P135" s="933"/>
      <c r="Q135" s="933"/>
      <c r="R135" s="933"/>
      <c r="S135" s="933"/>
      <c r="T135" s="933"/>
      <c r="U135" s="933"/>
      <c r="V135" s="933"/>
      <c r="W135" s="933"/>
      <c r="X135" s="933"/>
      <c r="Y135" s="933"/>
      <c r="Z135" s="933"/>
      <c r="AA135" s="933"/>
      <c r="AB135" s="933"/>
      <c r="AC135" s="933"/>
      <c r="AD135" s="933"/>
      <c r="AE135" s="933"/>
      <c r="AF135" s="933"/>
      <c r="AG135" s="933"/>
      <c r="AH135" s="933"/>
      <c r="AI135" s="933"/>
      <c r="AJ135" s="933"/>
      <c r="AK135" s="933"/>
      <c r="AL135" s="933"/>
      <c r="AM135" s="933"/>
      <c r="AN135" s="933"/>
      <c r="AO135" s="933"/>
      <c r="AP135" s="227"/>
    </row>
    <row r="136" spans="1:42" x14ac:dyDescent="0.2">
      <c r="A136" s="227"/>
      <c r="B136" s="227"/>
      <c r="C136" s="227"/>
      <c r="D136" s="227"/>
      <c r="E136" s="227"/>
      <c r="F136" s="883"/>
      <c r="G136" s="933"/>
      <c r="H136" s="933"/>
      <c r="I136" s="933"/>
      <c r="J136" s="933"/>
      <c r="K136" s="933"/>
      <c r="L136" s="933"/>
      <c r="M136" s="933"/>
      <c r="N136" s="933"/>
      <c r="O136" s="933"/>
      <c r="P136" s="933"/>
      <c r="Q136" s="933"/>
      <c r="R136" s="933"/>
      <c r="S136" s="933"/>
      <c r="T136" s="933"/>
      <c r="U136" s="933"/>
      <c r="V136" s="933"/>
      <c r="W136" s="933"/>
      <c r="X136" s="933"/>
      <c r="Y136" s="933"/>
      <c r="Z136" s="933"/>
      <c r="AA136" s="933"/>
      <c r="AB136" s="933"/>
      <c r="AC136" s="933"/>
      <c r="AD136" s="933"/>
      <c r="AE136" s="933"/>
      <c r="AF136" s="933"/>
      <c r="AG136" s="933"/>
      <c r="AH136" s="933"/>
      <c r="AI136" s="933"/>
      <c r="AJ136" s="933"/>
      <c r="AK136" s="933"/>
      <c r="AL136" s="933"/>
      <c r="AM136" s="933"/>
      <c r="AN136" s="933"/>
      <c r="AO136" s="933"/>
      <c r="AP136" s="227"/>
    </row>
    <row r="137" spans="1:42" x14ac:dyDescent="0.2">
      <c r="A137" s="227"/>
      <c r="B137" s="227"/>
      <c r="C137" s="227"/>
      <c r="D137" s="227"/>
      <c r="E137" s="227"/>
      <c r="F137" s="883"/>
      <c r="G137" s="933"/>
      <c r="H137" s="933"/>
      <c r="I137" s="933"/>
      <c r="J137" s="933"/>
      <c r="K137" s="933"/>
      <c r="L137" s="933"/>
      <c r="M137" s="933"/>
      <c r="N137" s="933"/>
      <c r="O137" s="933"/>
      <c r="P137" s="933"/>
      <c r="Q137" s="933"/>
      <c r="R137" s="933"/>
      <c r="S137" s="933"/>
      <c r="T137" s="933"/>
      <c r="U137" s="933"/>
      <c r="V137" s="933"/>
      <c r="W137" s="933"/>
      <c r="X137" s="933"/>
      <c r="Y137" s="933"/>
      <c r="Z137" s="933"/>
      <c r="AA137" s="933"/>
      <c r="AB137" s="933"/>
      <c r="AC137" s="933"/>
      <c r="AD137" s="933"/>
      <c r="AE137" s="933"/>
      <c r="AF137" s="933"/>
      <c r="AG137" s="933"/>
      <c r="AH137" s="933"/>
      <c r="AI137" s="933"/>
      <c r="AJ137" s="933"/>
      <c r="AK137" s="933"/>
      <c r="AL137" s="933"/>
      <c r="AM137" s="933"/>
      <c r="AN137" s="933"/>
      <c r="AO137" s="933"/>
      <c r="AP137" s="227"/>
    </row>
    <row r="138" spans="1:42" x14ac:dyDescent="0.2">
      <c r="A138" s="227"/>
      <c r="B138" s="227"/>
      <c r="C138" s="227"/>
      <c r="D138" s="227"/>
      <c r="E138" s="227"/>
      <c r="F138" s="883"/>
      <c r="G138" s="933"/>
      <c r="H138" s="933"/>
      <c r="I138" s="933"/>
      <c r="J138" s="933"/>
      <c r="K138" s="933"/>
      <c r="L138" s="933"/>
      <c r="M138" s="933"/>
      <c r="N138" s="933"/>
      <c r="O138" s="933"/>
      <c r="P138" s="933"/>
      <c r="Q138" s="933"/>
      <c r="R138" s="933"/>
      <c r="S138" s="933"/>
      <c r="T138" s="933"/>
      <c r="U138" s="933"/>
      <c r="V138" s="933"/>
      <c r="W138" s="933"/>
      <c r="X138" s="933"/>
      <c r="Y138" s="933"/>
      <c r="Z138" s="933"/>
      <c r="AA138" s="933"/>
      <c r="AB138" s="933"/>
      <c r="AC138" s="933"/>
      <c r="AD138" s="933"/>
      <c r="AE138" s="933"/>
      <c r="AF138" s="933"/>
      <c r="AG138" s="933"/>
      <c r="AH138" s="933"/>
      <c r="AI138" s="933"/>
      <c r="AJ138" s="933"/>
      <c r="AK138" s="933"/>
      <c r="AL138" s="933"/>
      <c r="AM138" s="933"/>
      <c r="AN138" s="933"/>
      <c r="AO138" s="933"/>
      <c r="AP138" s="227"/>
    </row>
    <row r="139" spans="1:42" x14ac:dyDescent="0.2">
      <c r="A139" s="227"/>
      <c r="B139" s="227"/>
      <c r="C139" s="227"/>
      <c r="D139" s="227"/>
      <c r="E139" s="227"/>
      <c r="F139" s="883"/>
      <c r="G139" s="933"/>
      <c r="H139" s="933"/>
      <c r="I139" s="933"/>
      <c r="J139" s="933"/>
      <c r="K139" s="933"/>
      <c r="L139" s="933"/>
      <c r="M139" s="933"/>
      <c r="N139" s="933"/>
      <c r="O139" s="933"/>
      <c r="P139" s="933"/>
      <c r="Q139" s="933"/>
      <c r="R139" s="933"/>
      <c r="S139" s="933"/>
      <c r="T139" s="933"/>
      <c r="U139" s="933"/>
      <c r="V139" s="933"/>
      <c r="W139" s="933"/>
      <c r="X139" s="933"/>
      <c r="Y139" s="933"/>
      <c r="Z139" s="933"/>
      <c r="AA139" s="933"/>
      <c r="AB139" s="933"/>
      <c r="AC139" s="933"/>
      <c r="AD139" s="933"/>
      <c r="AE139" s="933"/>
      <c r="AF139" s="933"/>
      <c r="AG139" s="933"/>
      <c r="AH139" s="933"/>
      <c r="AI139" s="933"/>
      <c r="AJ139" s="933"/>
      <c r="AK139" s="933"/>
      <c r="AL139" s="933"/>
      <c r="AM139" s="933"/>
      <c r="AN139" s="933"/>
      <c r="AO139" s="933"/>
      <c r="AP139" s="227"/>
    </row>
    <row r="140" spans="1:42" x14ac:dyDescent="0.2">
      <c r="A140" s="227"/>
      <c r="B140" s="227"/>
      <c r="C140" s="227"/>
      <c r="D140" s="227"/>
      <c r="E140" s="227"/>
      <c r="F140" s="883"/>
      <c r="G140" s="933"/>
      <c r="H140" s="933"/>
      <c r="I140" s="933"/>
      <c r="J140" s="933"/>
      <c r="K140" s="933"/>
      <c r="L140" s="933"/>
      <c r="M140" s="933"/>
      <c r="N140" s="933"/>
      <c r="O140" s="933"/>
      <c r="P140" s="933"/>
      <c r="Q140" s="933"/>
      <c r="R140" s="933"/>
      <c r="S140" s="933"/>
      <c r="T140" s="933"/>
      <c r="U140" s="933"/>
      <c r="V140" s="933"/>
      <c r="W140" s="933"/>
      <c r="X140" s="933"/>
      <c r="Y140" s="933"/>
      <c r="Z140" s="933"/>
      <c r="AA140" s="933"/>
      <c r="AB140" s="933"/>
      <c r="AC140" s="933"/>
      <c r="AD140" s="933"/>
      <c r="AE140" s="933"/>
      <c r="AF140" s="933"/>
      <c r="AG140" s="933"/>
      <c r="AH140" s="933"/>
      <c r="AI140" s="933"/>
      <c r="AJ140" s="933"/>
      <c r="AK140" s="933"/>
      <c r="AL140" s="933"/>
      <c r="AM140" s="933"/>
      <c r="AN140" s="933"/>
      <c r="AO140" s="933"/>
      <c r="AP140" s="227"/>
    </row>
    <row r="141" spans="1:42" x14ac:dyDescent="0.2">
      <c r="A141" s="227"/>
      <c r="B141" s="227"/>
      <c r="C141" s="227"/>
      <c r="D141" s="227"/>
      <c r="E141" s="227"/>
      <c r="F141" s="883"/>
      <c r="G141" s="933"/>
      <c r="H141" s="933"/>
      <c r="I141" s="933"/>
      <c r="J141" s="933"/>
      <c r="K141" s="933"/>
      <c r="L141" s="933"/>
      <c r="M141" s="933"/>
      <c r="N141" s="933"/>
      <c r="O141" s="933"/>
      <c r="P141" s="933"/>
      <c r="Q141" s="933"/>
      <c r="R141" s="933"/>
      <c r="S141" s="933"/>
      <c r="T141" s="933"/>
      <c r="U141" s="933"/>
      <c r="V141" s="933"/>
      <c r="W141" s="933"/>
      <c r="X141" s="933"/>
      <c r="Y141" s="933"/>
      <c r="Z141" s="933"/>
      <c r="AA141" s="933"/>
      <c r="AB141" s="933"/>
      <c r="AC141" s="933"/>
      <c r="AD141" s="933"/>
      <c r="AE141" s="933"/>
      <c r="AF141" s="933"/>
      <c r="AG141" s="933"/>
      <c r="AH141" s="933"/>
      <c r="AI141" s="933"/>
      <c r="AJ141" s="933"/>
      <c r="AK141" s="933"/>
      <c r="AL141" s="933"/>
      <c r="AM141" s="933"/>
      <c r="AN141" s="933"/>
      <c r="AO141" s="933"/>
      <c r="AP141" s="227"/>
    </row>
    <row r="142" spans="1:42" x14ac:dyDescent="0.2">
      <c r="A142" s="227"/>
      <c r="B142" s="227"/>
      <c r="C142" s="227"/>
      <c r="D142" s="227"/>
      <c r="E142" s="227"/>
      <c r="F142" s="883"/>
      <c r="G142" s="933"/>
      <c r="H142" s="933"/>
      <c r="I142" s="933"/>
      <c r="J142" s="933"/>
      <c r="K142" s="933"/>
      <c r="L142" s="933"/>
      <c r="M142" s="933"/>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3"/>
      <c r="AK142" s="933"/>
      <c r="AL142" s="933"/>
      <c r="AM142" s="933"/>
      <c r="AN142" s="933"/>
      <c r="AO142" s="933"/>
      <c r="AP142" s="227"/>
    </row>
    <row r="143" spans="1:42" x14ac:dyDescent="0.2">
      <c r="A143" s="227"/>
      <c r="B143" s="227"/>
      <c r="C143" s="227"/>
      <c r="D143" s="227"/>
      <c r="E143" s="227"/>
      <c r="F143" s="883"/>
      <c r="G143" s="933"/>
      <c r="H143" s="933"/>
      <c r="I143" s="933"/>
      <c r="J143" s="933"/>
      <c r="K143" s="933"/>
      <c r="L143" s="933"/>
      <c r="M143" s="933"/>
      <c r="N143" s="933"/>
      <c r="O143" s="933"/>
      <c r="P143" s="933"/>
      <c r="Q143" s="933"/>
      <c r="R143" s="933"/>
      <c r="S143" s="933"/>
      <c r="T143" s="933"/>
      <c r="U143" s="933"/>
      <c r="V143" s="933"/>
      <c r="W143" s="933"/>
      <c r="X143" s="933"/>
      <c r="Y143" s="933"/>
      <c r="Z143" s="933"/>
      <c r="AA143" s="933"/>
      <c r="AB143" s="933"/>
      <c r="AC143" s="933"/>
      <c r="AD143" s="933"/>
      <c r="AE143" s="933"/>
      <c r="AF143" s="933"/>
      <c r="AG143" s="933"/>
      <c r="AH143" s="933"/>
      <c r="AI143" s="933"/>
      <c r="AJ143" s="933"/>
      <c r="AK143" s="933"/>
      <c r="AL143" s="933"/>
      <c r="AM143" s="933"/>
      <c r="AN143" s="933"/>
      <c r="AO143" s="933"/>
      <c r="AP143" s="227"/>
    </row>
    <row r="144" spans="1:42" x14ac:dyDescent="0.2">
      <c r="A144" s="227"/>
      <c r="B144" s="227"/>
      <c r="C144" s="227"/>
      <c r="D144" s="227"/>
      <c r="E144" s="227"/>
      <c r="F144" s="883"/>
      <c r="G144" s="933"/>
      <c r="H144" s="933"/>
      <c r="I144" s="933"/>
      <c r="J144" s="933"/>
      <c r="K144" s="933"/>
      <c r="L144" s="933"/>
      <c r="M144" s="933"/>
      <c r="N144" s="933"/>
      <c r="O144" s="933"/>
      <c r="P144" s="933"/>
      <c r="Q144" s="933"/>
      <c r="R144" s="933"/>
      <c r="S144" s="933"/>
      <c r="T144" s="933"/>
      <c r="U144" s="933"/>
      <c r="V144" s="933"/>
      <c r="W144" s="933"/>
      <c r="X144" s="933"/>
      <c r="Y144" s="933"/>
      <c r="Z144" s="933"/>
      <c r="AA144" s="933"/>
      <c r="AB144" s="933"/>
      <c r="AC144" s="933"/>
      <c r="AD144" s="933"/>
      <c r="AE144" s="933"/>
      <c r="AF144" s="933"/>
      <c r="AG144" s="933"/>
      <c r="AH144" s="933"/>
      <c r="AI144" s="933"/>
      <c r="AJ144" s="933"/>
      <c r="AK144" s="933"/>
      <c r="AL144" s="933"/>
      <c r="AM144" s="933"/>
      <c r="AN144" s="933"/>
      <c r="AO144" s="933"/>
      <c r="AP144" s="227"/>
    </row>
    <row r="145" spans="1:42" x14ac:dyDescent="0.2">
      <c r="A145" s="227"/>
      <c r="B145" s="227"/>
      <c r="C145" s="227"/>
      <c r="D145" s="227"/>
      <c r="E145" s="227"/>
      <c r="F145" s="883"/>
      <c r="G145" s="933"/>
      <c r="H145" s="933"/>
      <c r="I145" s="933"/>
      <c r="J145" s="933"/>
      <c r="K145" s="933"/>
      <c r="L145" s="933"/>
      <c r="M145" s="933"/>
      <c r="N145" s="933"/>
      <c r="O145" s="933"/>
      <c r="P145" s="933"/>
      <c r="Q145" s="933"/>
      <c r="R145" s="933"/>
      <c r="S145" s="933"/>
      <c r="T145" s="933"/>
      <c r="U145" s="933"/>
      <c r="V145" s="933"/>
      <c r="W145" s="933"/>
      <c r="X145" s="933"/>
      <c r="Y145" s="933"/>
      <c r="Z145" s="933"/>
      <c r="AA145" s="933"/>
      <c r="AB145" s="933"/>
      <c r="AC145" s="933"/>
      <c r="AD145" s="933"/>
      <c r="AE145" s="933"/>
      <c r="AF145" s="933"/>
      <c r="AG145" s="933"/>
      <c r="AH145" s="933"/>
      <c r="AI145" s="933"/>
      <c r="AJ145" s="933"/>
      <c r="AK145" s="933"/>
      <c r="AL145" s="933"/>
      <c r="AM145" s="933"/>
      <c r="AN145" s="933"/>
      <c r="AO145" s="933"/>
      <c r="AP145" s="227"/>
    </row>
    <row r="146" spans="1:42" x14ac:dyDescent="0.2">
      <c r="A146" s="227"/>
      <c r="B146" s="227"/>
      <c r="C146" s="227"/>
      <c r="D146" s="227"/>
      <c r="E146" s="227"/>
      <c r="F146" s="883"/>
      <c r="G146" s="933"/>
      <c r="H146" s="933"/>
      <c r="I146" s="933"/>
      <c r="J146" s="933"/>
      <c r="K146" s="933"/>
      <c r="L146" s="933"/>
      <c r="M146" s="933"/>
      <c r="N146" s="933"/>
      <c r="O146" s="933"/>
      <c r="P146" s="933"/>
      <c r="Q146" s="933"/>
      <c r="R146" s="933"/>
      <c r="S146" s="933"/>
      <c r="T146" s="933"/>
      <c r="U146" s="933"/>
      <c r="V146" s="933"/>
      <c r="W146" s="933"/>
      <c r="X146" s="933"/>
      <c r="Y146" s="933"/>
      <c r="Z146" s="933"/>
      <c r="AA146" s="933"/>
      <c r="AB146" s="933"/>
      <c r="AC146" s="933"/>
      <c r="AD146" s="933"/>
      <c r="AE146" s="933"/>
      <c r="AF146" s="933"/>
      <c r="AG146" s="933"/>
      <c r="AH146" s="933"/>
      <c r="AI146" s="933"/>
      <c r="AJ146" s="933"/>
      <c r="AK146" s="933"/>
      <c r="AL146" s="933"/>
      <c r="AM146" s="933"/>
      <c r="AN146" s="933"/>
      <c r="AO146" s="933"/>
      <c r="AP146" s="227"/>
    </row>
    <row r="147" spans="1:42" x14ac:dyDescent="0.2">
      <c r="A147" s="227"/>
      <c r="B147" s="227"/>
      <c r="C147" s="227"/>
      <c r="D147" s="227"/>
      <c r="E147" s="227"/>
      <c r="F147" s="883"/>
      <c r="G147" s="933"/>
      <c r="H147" s="933"/>
      <c r="I147" s="933"/>
      <c r="J147" s="933"/>
      <c r="K147" s="933"/>
      <c r="L147" s="933"/>
      <c r="M147" s="933"/>
      <c r="N147" s="933"/>
      <c r="O147" s="933"/>
      <c r="P147" s="933"/>
      <c r="Q147" s="933"/>
      <c r="R147" s="933"/>
      <c r="S147" s="933"/>
      <c r="T147" s="933"/>
      <c r="U147" s="933"/>
      <c r="V147" s="933"/>
      <c r="W147" s="933"/>
      <c r="X147" s="933"/>
      <c r="Y147" s="933"/>
      <c r="Z147" s="933"/>
      <c r="AA147" s="933"/>
      <c r="AB147" s="933"/>
      <c r="AC147" s="933"/>
      <c r="AD147" s="933"/>
      <c r="AE147" s="933"/>
      <c r="AF147" s="933"/>
      <c r="AG147" s="933"/>
      <c r="AH147" s="933"/>
      <c r="AI147" s="933"/>
      <c r="AJ147" s="933"/>
      <c r="AK147" s="933"/>
      <c r="AL147" s="933"/>
      <c r="AM147" s="933"/>
      <c r="AN147" s="933"/>
      <c r="AO147" s="933"/>
      <c r="AP147" s="227"/>
    </row>
  </sheetData>
  <sheetProtection password="EB26" sheet="1" objects="1" scenarios="1"/>
  <mergeCells count="26">
    <mergeCell ref="AG8:AO8"/>
    <mergeCell ref="C16:D16"/>
    <mergeCell ref="C43:D43"/>
    <mergeCell ref="C20:D20"/>
    <mergeCell ref="C21:D21"/>
    <mergeCell ref="C22:D22"/>
    <mergeCell ref="C23:D23"/>
    <mergeCell ref="C25:D25"/>
    <mergeCell ref="C26:D26"/>
    <mergeCell ref="C27:D27"/>
    <mergeCell ref="A126:C126"/>
    <mergeCell ref="C17:D17"/>
    <mergeCell ref="A134:E134"/>
    <mergeCell ref="B2:D2"/>
    <mergeCell ref="A5:C5"/>
    <mergeCell ref="C28:D28"/>
    <mergeCell ref="A121:C122"/>
    <mergeCell ref="A124:C124"/>
    <mergeCell ref="C34:D34"/>
    <mergeCell ref="C35:D35"/>
    <mergeCell ref="C36:D36"/>
    <mergeCell ref="C95:D95"/>
    <mergeCell ref="C96:C97"/>
    <mergeCell ref="A93:E93"/>
    <mergeCell ref="C76:D76"/>
    <mergeCell ref="B86:C86"/>
  </mergeCells>
  <conditionalFormatting sqref="E12 E21 E18 E24 E51 E56 E62 E65">
    <cfRule type="cellIs" dxfId="129" priority="118" stopIfTrue="1" operator="equal">
      <formula>FALSE</formula>
    </cfRule>
  </conditionalFormatting>
  <conditionalFormatting sqref="G12 G14:G18 G20:G28 I20:I28 K20:K28 M20:M28 O20:O28 Q20:Q28 S20:S28 W20:W28 U20:U28 Y20:Y28 AA20:AA28 AC20:AC28 AE20:AE28 AG20:AG28 AI20:AI28 AK20:AK28 AM20:AM28 AO20:AO28 AO30:AO35 AM30:AM35 AK30:AK35 AI30:AI35 AG30:AG35 AE30:AE35 AC30:AC35 AA30:AA35 Y30:Y35 W30:W35 U30:U35 S30:S35 Q30:Q35 O30:O35 M30:M35 K30:K35 I30:I35 G30:G35 I14:I18 K14:K18 M14:M18 O14:O18 S14:S18 U14:U18 W14:W18 Y14:Y18 AA14:AA18 AC14:AC18 AG14:AG18 AI14:AI18 AM14:AM18 AO14:AO18">
    <cfRule type="containsBlanks" dxfId="128" priority="116">
      <formula>LEN(TRIM(G12))=0</formula>
    </cfRule>
  </conditionalFormatting>
  <conditionalFormatting sqref="AK14:AK18 AE14:AE18 Q14:Q18">
    <cfRule type="containsBlanks" dxfId="127" priority="115">
      <formula>LEN(TRIM(Q14))=0</formula>
    </cfRule>
  </conditionalFormatting>
  <conditionalFormatting sqref="G40:G42 I40:I42 K40:K42 M40:M42 O40:O42 Q40:Q42 S40:S42 U40:U42 W40:W42 Y40:Y42 AA40:AA42 AC40:AC42 AE40:AE42 AG40:AG42 AI40:AI42 AK40:AK42 AM40:AM42 AO40:AO42">
    <cfRule type="containsBlanks" dxfId="126" priority="114">
      <formula>LEN(TRIM(G40))=0</formula>
    </cfRule>
  </conditionalFormatting>
  <conditionalFormatting sqref="G48:G51 G53:G56 G58:G62 G64:G65 AO67:AO68 AM67:AM68 G67:G68 AK67:AK68 I48:I51 K48:K51 M48:M51 O48:O51 Q48:Q51 S48:S51 U48:U51 W48:W51 Y48:Y51 AA48:AA51 AC48:AC51 AE48:AE51 AG48:AG51 AI48:AI51 AK48:AK51 AM48:AM51 AO48:AO51 I53:I56 K53:K56 M53:M56 O53:O56 Q53:Q56 S53:S56 U53:U56 W53:W56 Y53:Y56 AA53:AA56 AC53:AC56 AE53:AE56 AG53:AG56 AI53:AI56 AK53:AK56 AM53:AM56 AO53:AO56 I58:I62 K58:K62 M58:M62 O58:O62 Q58:Q62 S58:S62 U58:U62 W58:W62 Y58:Y62 AA58:AA62 AC58:AC62 AE58:AE62 AG58:AG62 AI58:AI62 AK58:AK62 AM58:AM62 AO58:AO62 I64:I65 K64:K65 O64:O65 M64:M65 Q64:Q65 S64:S65 W64:W65 U64:U65 Y64:Y65 AA64:AA65 AC64:AC65 AE64:AE65 AG64:AG65 AI64:AI65 AK64:AK65 AM64:AM65 AO64:AO65 I67:I68 K67:K68 M67:M68 O67:O68 Q67:Q68 S67:S68 U67:U68 W67:W68 Y67:Y68 AA67:AA68 AC67:AC68 AE67:AE68 AG67:AG68 AI67:AI68">
    <cfRule type="containsBlanks" dxfId="125" priority="113">
      <formula>LEN(TRIM(G48))=0</formula>
    </cfRule>
  </conditionalFormatting>
  <conditionalFormatting sqref="G69">
    <cfRule type="containsBlanks" dxfId="124" priority="112">
      <formula>LEN(TRIM(G69))=0</formula>
    </cfRule>
  </conditionalFormatting>
  <conditionalFormatting sqref="I69">
    <cfRule type="containsBlanks" dxfId="123" priority="111">
      <formula>LEN(TRIM(I69))=0</formula>
    </cfRule>
  </conditionalFormatting>
  <conditionalFormatting sqref="K69">
    <cfRule type="containsBlanks" dxfId="122" priority="110">
      <formula>LEN(TRIM(K69))=0</formula>
    </cfRule>
  </conditionalFormatting>
  <conditionalFormatting sqref="M69">
    <cfRule type="containsBlanks" dxfId="121" priority="109">
      <formula>LEN(TRIM(M69))=0</formula>
    </cfRule>
  </conditionalFormatting>
  <conditionalFormatting sqref="O69">
    <cfRule type="containsBlanks" dxfId="120" priority="108">
      <formula>LEN(TRIM(O69))=0</formula>
    </cfRule>
  </conditionalFormatting>
  <conditionalFormatting sqref="Q69">
    <cfRule type="containsBlanks" dxfId="119" priority="107">
      <formula>LEN(TRIM(Q69))=0</formula>
    </cfRule>
  </conditionalFormatting>
  <conditionalFormatting sqref="S69">
    <cfRule type="containsBlanks" dxfId="118" priority="106">
      <formula>LEN(TRIM(S69))=0</formula>
    </cfRule>
  </conditionalFormatting>
  <conditionalFormatting sqref="U69">
    <cfRule type="containsBlanks" dxfId="117" priority="105">
      <formula>LEN(TRIM(U69))=0</formula>
    </cfRule>
  </conditionalFormatting>
  <conditionalFormatting sqref="W69">
    <cfRule type="containsBlanks" dxfId="116" priority="104">
      <formula>LEN(TRIM(W69))=0</formula>
    </cfRule>
  </conditionalFormatting>
  <conditionalFormatting sqref="Y69">
    <cfRule type="containsBlanks" dxfId="115" priority="103">
      <formula>LEN(TRIM(Y69))=0</formula>
    </cfRule>
  </conditionalFormatting>
  <conditionalFormatting sqref="AA69">
    <cfRule type="containsBlanks" dxfId="114" priority="102">
      <formula>LEN(TRIM(AA69))=0</formula>
    </cfRule>
  </conditionalFormatting>
  <conditionalFormatting sqref="AC69">
    <cfRule type="containsBlanks" dxfId="113" priority="101">
      <formula>LEN(TRIM(AC69))=0</formula>
    </cfRule>
  </conditionalFormatting>
  <conditionalFormatting sqref="AE69">
    <cfRule type="containsBlanks" dxfId="112" priority="100">
      <formula>LEN(TRIM(AE69))=0</formula>
    </cfRule>
  </conditionalFormatting>
  <conditionalFormatting sqref="AG69">
    <cfRule type="containsBlanks" dxfId="111" priority="99">
      <formula>LEN(TRIM(AG69))=0</formula>
    </cfRule>
  </conditionalFormatting>
  <conditionalFormatting sqref="AI69">
    <cfRule type="containsBlanks" dxfId="110" priority="98">
      <formula>LEN(TRIM(AI69))=0</formula>
    </cfRule>
  </conditionalFormatting>
  <conditionalFormatting sqref="AK69">
    <cfRule type="containsBlanks" dxfId="109" priority="97">
      <formula>LEN(TRIM(AK69))=0</formula>
    </cfRule>
  </conditionalFormatting>
  <conditionalFormatting sqref="AM69">
    <cfRule type="containsBlanks" dxfId="108" priority="96">
      <formula>LEN(TRIM(AM69))=0</formula>
    </cfRule>
  </conditionalFormatting>
  <conditionalFormatting sqref="AO69">
    <cfRule type="containsBlanks" dxfId="107" priority="95">
      <formula>LEN(TRIM(AO69))=0</formula>
    </cfRule>
  </conditionalFormatting>
  <conditionalFormatting sqref="G73">
    <cfRule type="containsBlanks" dxfId="106" priority="93">
      <formula>LEN(TRIM(G73))=0</formula>
    </cfRule>
  </conditionalFormatting>
  <conditionalFormatting sqref="G74">
    <cfRule type="containsBlanks" dxfId="105" priority="91">
      <formula>LEN(TRIM(G74))=0</formula>
    </cfRule>
  </conditionalFormatting>
  <conditionalFormatting sqref="G75">
    <cfRule type="containsBlanks" dxfId="104" priority="89">
      <formula>LEN(TRIM(G75))=0</formula>
    </cfRule>
  </conditionalFormatting>
  <conditionalFormatting sqref="I73">
    <cfRule type="containsBlanks" dxfId="103" priority="87">
      <formula>LEN(TRIM(I73))=0</formula>
    </cfRule>
  </conditionalFormatting>
  <conditionalFormatting sqref="I74">
    <cfRule type="containsBlanks" dxfId="102" priority="85">
      <formula>LEN(TRIM(I74))=0</formula>
    </cfRule>
  </conditionalFormatting>
  <conditionalFormatting sqref="I75">
    <cfRule type="containsBlanks" dxfId="101" priority="83">
      <formula>LEN(TRIM(I75))=0</formula>
    </cfRule>
  </conditionalFormatting>
  <conditionalFormatting sqref="K73">
    <cfRule type="containsBlanks" dxfId="100" priority="81">
      <formula>LEN(TRIM(K73))=0</formula>
    </cfRule>
  </conditionalFormatting>
  <conditionalFormatting sqref="K74">
    <cfRule type="containsBlanks" dxfId="99" priority="79">
      <formula>LEN(TRIM(K74))=0</formula>
    </cfRule>
  </conditionalFormatting>
  <conditionalFormatting sqref="K75">
    <cfRule type="containsBlanks" dxfId="98" priority="77">
      <formula>LEN(TRIM(K75))=0</formula>
    </cfRule>
  </conditionalFormatting>
  <conditionalFormatting sqref="M73">
    <cfRule type="containsBlanks" dxfId="97" priority="75">
      <formula>LEN(TRIM(M73))=0</formula>
    </cfRule>
  </conditionalFormatting>
  <conditionalFormatting sqref="M74">
    <cfRule type="containsBlanks" dxfId="96" priority="73">
      <formula>LEN(TRIM(M74))=0</formula>
    </cfRule>
  </conditionalFormatting>
  <conditionalFormatting sqref="M75">
    <cfRule type="containsBlanks" dxfId="95" priority="71">
      <formula>LEN(TRIM(M75))=0</formula>
    </cfRule>
  </conditionalFormatting>
  <conditionalFormatting sqref="O73">
    <cfRule type="containsBlanks" dxfId="94" priority="69">
      <formula>LEN(TRIM(O73))=0</formula>
    </cfRule>
  </conditionalFormatting>
  <conditionalFormatting sqref="O74">
    <cfRule type="containsBlanks" dxfId="93" priority="67">
      <formula>LEN(TRIM(O74))=0</formula>
    </cfRule>
  </conditionalFormatting>
  <conditionalFormatting sqref="O75">
    <cfRule type="containsBlanks" dxfId="92" priority="65">
      <formula>LEN(TRIM(O75))=0</formula>
    </cfRule>
  </conditionalFormatting>
  <conditionalFormatting sqref="Q73">
    <cfRule type="containsBlanks" dxfId="91" priority="63">
      <formula>LEN(TRIM(Q73))=0</formula>
    </cfRule>
  </conditionalFormatting>
  <conditionalFormatting sqref="Q74">
    <cfRule type="containsBlanks" dxfId="90" priority="61">
      <formula>LEN(TRIM(Q74))=0</formula>
    </cfRule>
  </conditionalFormatting>
  <conditionalFormatting sqref="Q75">
    <cfRule type="containsBlanks" dxfId="89" priority="59">
      <formula>LEN(TRIM(Q75))=0</formula>
    </cfRule>
  </conditionalFormatting>
  <conditionalFormatting sqref="S73">
    <cfRule type="containsBlanks" dxfId="88" priority="58">
      <formula>LEN(TRIM(S73))=0</formula>
    </cfRule>
  </conditionalFormatting>
  <conditionalFormatting sqref="S74">
    <cfRule type="containsBlanks" dxfId="87" priority="57">
      <formula>LEN(TRIM(S74))=0</formula>
    </cfRule>
  </conditionalFormatting>
  <conditionalFormatting sqref="S75">
    <cfRule type="containsBlanks" dxfId="86" priority="56">
      <formula>LEN(TRIM(S75))=0</formula>
    </cfRule>
  </conditionalFormatting>
  <conditionalFormatting sqref="U73">
    <cfRule type="containsBlanks" dxfId="85" priority="55">
      <formula>LEN(TRIM(U73))=0</formula>
    </cfRule>
  </conditionalFormatting>
  <conditionalFormatting sqref="U74">
    <cfRule type="containsBlanks" dxfId="84" priority="54">
      <formula>LEN(TRIM(U74))=0</formula>
    </cfRule>
  </conditionalFormatting>
  <conditionalFormatting sqref="U75">
    <cfRule type="containsBlanks" dxfId="83" priority="53">
      <formula>LEN(TRIM(U75))=0</formula>
    </cfRule>
  </conditionalFormatting>
  <conditionalFormatting sqref="W73">
    <cfRule type="containsBlanks" dxfId="82" priority="52">
      <formula>LEN(TRIM(W73))=0</formula>
    </cfRule>
  </conditionalFormatting>
  <conditionalFormatting sqref="W74">
    <cfRule type="containsBlanks" dxfId="81" priority="51">
      <formula>LEN(TRIM(W74))=0</formula>
    </cfRule>
  </conditionalFormatting>
  <conditionalFormatting sqref="W75">
    <cfRule type="containsBlanks" dxfId="80" priority="50">
      <formula>LEN(TRIM(W75))=0</formula>
    </cfRule>
  </conditionalFormatting>
  <conditionalFormatting sqref="Y73">
    <cfRule type="containsBlanks" dxfId="79" priority="49">
      <formula>LEN(TRIM(Y73))=0</formula>
    </cfRule>
  </conditionalFormatting>
  <conditionalFormatting sqref="Y74">
    <cfRule type="containsBlanks" dxfId="78" priority="48">
      <formula>LEN(TRIM(Y74))=0</formula>
    </cfRule>
  </conditionalFormatting>
  <conditionalFormatting sqref="Y75">
    <cfRule type="containsBlanks" dxfId="77" priority="47">
      <formula>LEN(TRIM(Y75))=0</formula>
    </cfRule>
  </conditionalFormatting>
  <conditionalFormatting sqref="AA73">
    <cfRule type="containsBlanks" dxfId="76" priority="46">
      <formula>LEN(TRIM(AA73))=0</formula>
    </cfRule>
  </conditionalFormatting>
  <conditionalFormatting sqref="AA74">
    <cfRule type="containsBlanks" dxfId="75" priority="45">
      <formula>LEN(TRIM(AA74))=0</formula>
    </cfRule>
  </conditionalFormatting>
  <conditionalFormatting sqref="AA75">
    <cfRule type="containsBlanks" dxfId="74" priority="44">
      <formula>LEN(TRIM(AA75))=0</formula>
    </cfRule>
  </conditionalFormatting>
  <conditionalFormatting sqref="AC73">
    <cfRule type="containsBlanks" dxfId="73" priority="43">
      <formula>LEN(TRIM(AC73))=0</formula>
    </cfRule>
  </conditionalFormatting>
  <conditionalFormatting sqref="AC74">
    <cfRule type="containsBlanks" dxfId="72" priority="42">
      <formula>LEN(TRIM(AC74))=0</formula>
    </cfRule>
  </conditionalFormatting>
  <conditionalFormatting sqref="AC75">
    <cfRule type="containsBlanks" dxfId="71" priority="41">
      <formula>LEN(TRIM(AC75))=0</formula>
    </cfRule>
  </conditionalFormatting>
  <conditionalFormatting sqref="AE73">
    <cfRule type="containsBlanks" dxfId="70" priority="40">
      <formula>LEN(TRIM(AE73))=0</formula>
    </cfRule>
  </conditionalFormatting>
  <conditionalFormatting sqref="AE74">
    <cfRule type="containsBlanks" dxfId="69" priority="39">
      <formula>LEN(TRIM(AE74))=0</formula>
    </cfRule>
  </conditionalFormatting>
  <conditionalFormatting sqref="AE75">
    <cfRule type="containsBlanks" dxfId="68" priority="38">
      <formula>LEN(TRIM(AE75))=0</formula>
    </cfRule>
  </conditionalFormatting>
  <conditionalFormatting sqref="AG73">
    <cfRule type="containsBlanks" dxfId="67" priority="37">
      <formula>LEN(TRIM(AG73))=0</formula>
    </cfRule>
  </conditionalFormatting>
  <conditionalFormatting sqref="AG74">
    <cfRule type="containsBlanks" dxfId="66" priority="36">
      <formula>LEN(TRIM(AG74))=0</formula>
    </cfRule>
  </conditionalFormatting>
  <conditionalFormatting sqref="AG75">
    <cfRule type="containsBlanks" dxfId="65" priority="35">
      <formula>LEN(TRIM(AG75))=0</formula>
    </cfRule>
  </conditionalFormatting>
  <conditionalFormatting sqref="AI73">
    <cfRule type="containsBlanks" dxfId="64" priority="34">
      <formula>LEN(TRIM(AI73))=0</formula>
    </cfRule>
  </conditionalFormatting>
  <conditionalFormatting sqref="AI74">
    <cfRule type="containsBlanks" dxfId="63" priority="33">
      <formula>LEN(TRIM(AI74))=0</formula>
    </cfRule>
  </conditionalFormatting>
  <conditionalFormatting sqref="AI75">
    <cfRule type="containsBlanks" dxfId="62" priority="32">
      <formula>LEN(TRIM(AI75))=0</formula>
    </cfRule>
  </conditionalFormatting>
  <conditionalFormatting sqref="AK73:AK74">
    <cfRule type="containsBlanks" dxfId="61" priority="31">
      <formula>LEN(TRIM(AK73))=0</formula>
    </cfRule>
  </conditionalFormatting>
  <conditionalFormatting sqref="AK75">
    <cfRule type="containsBlanks" dxfId="60" priority="30">
      <formula>LEN(TRIM(AK75))=0</formula>
    </cfRule>
  </conditionalFormatting>
  <conditionalFormatting sqref="AM73">
    <cfRule type="containsBlanks" dxfId="59" priority="29">
      <formula>LEN(TRIM(AM73))=0</formula>
    </cfRule>
  </conditionalFormatting>
  <conditionalFormatting sqref="AM74">
    <cfRule type="containsBlanks" dxfId="58" priority="28">
      <formula>LEN(TRIM(AM74))=0</formula>
    </cfRule>
  </conditionalFormatting>
  <conditionalFormatting sqref="AM75">
    <cfRule type="containsBlanks" dxfId="57" priority="27">
      <formula>LEN(TRIM(AM75))=0</formula>
    </cfRule>
  </conditionalFormatting>
  <conditionalFormatting sqref="AO73">
    <cfRule type="containsBlanks" dxfId="56" priority="26">
      <formula>LEN(TRIM(AO73))=0</formula>
    </cfRule>
  </conditionalFormatting>
  <conditionalFormatting sqref="AO74">
    <cfRule type="containsBlanks" dxfId="55" priority="25">
      <formula>LEN(TRIM(AO74))=0</formula>
    </cfRule>
  </conditionalFormatting>
  <conditionalFormatting sqref="AO75">
    <cfRule type="containsBlanks" dxfId="54" priority="24">
      <formula>LEN(TRIM(AO75))=0</formula>
    </cfRule>
  </conditionalFormatting>
  <conditionalFormatting sqref="G81">
    <cfRule type="containsBlanks" dxfId="53" priority="23">
      <formula>LEN(TRIM(G81))=0</formula>
    </cfRule>
  </conditionalFormatting>
  <conditionalFormatting sqref="I81">
    <cfRule type="containsBlanks" dxfId="52" priority="22">
      <formula>LEN(TRIM(I81))=0</formula>
    </cfRule>
  </conditionalFormatting>
  <conditionalFormatting sqref="K81">
    <cfRule type="containsBlanks" dxfId="51" priority="21">
      <formula>LEN(TRIM(K81))=0</formula>
    </cfRule>
  </conditionalFormatting>
  <conditionalFormatting sqref="M81">
    <cfRule type="containsBlanks" dxfId="50" priority="20">
      <formula>LEN(TRIM(M81))=0</formula>
    </cfRule>
  </conditionalFormatting>
  <conditionalFormatting sqref="O81">
    <cfRule type="containsBlanks" dxfId="49" priority="19">
      <formula>LEN(TRIM(O81))=0</formula>
    </cfRule>
  </conditionalFormatting>
  <conditionalFormatting sqref="Q81">
    <cfRule type="containsBlanks" dxfId="48" priority="18">
      <formula>LEN(TRIM(Q81))=0</formula>
    </cfRule>
  </conditionalFormatting>
  <conditionalFormatting sqref="S81">
    <cfRule type="containsBlanks" dxfId="47" priority="17">
      <formula>LEN(TRIM(S81))=0</formula>
    </cfRule>
  </conditionalFormatting>
  <conditionalFormatting sqref="U81">
    <cfRule type="containsBlanks" dxfId="46" priority="16">
      <formula>LEN(TRIM(U81))=0</formula>
    </cfRule>
  </conditionalFormatting>
  <conditionalFormatting sqref="W81">
    <cfRule type="containsBlanks" dxfId="45" priority="15">
      <formula>LEN(TRIM(W81))=0</formula>
    </cfRule>
  </conditionalFormatting>
  <conditionalFormatting sqref="Y81">
    <cfRule type="containsBlanks" dxfId="44" priority="14">
      <formula>LEN(TRIM(Y81))=0</formula>
    </cfRule>
  </conditionalFormatting>
  <conditionalFormatting sqref="AA81">
    <cfRule type="containsBlanks" dxfId="43" priority="13">
      <formula>LEN(TRIM(AA81))=0</formula>
    </cfRule>
  </conditionalFormatting>
  <conditionalFormatting sqref="AC81">
    <cfRule type="containsBlanks" dxfId="42" priority="12">
      <formula>LEN(TRIM(AC81))=0</formula>
    </cfRule>
  </conditionalFormatting>
  <conditionalFormatting sqref="AE81">
    <cfRule type="containsBlanks" dxfId="41" priority="10">
      <formula>LEN(TRIM(AE81))=0</formula>
    </cfRule>
  </conditionalFormatting>
  <conditionalFormatting sqref="AG81">
    <cfRule type="containsBlanks" dxfId="40" priority="9">
      <formula>LEN(TRIM(AG81))=0</formula>
    </cfRule>
  </conditionalFormatting>
  <conditionalFormatting sqref="AI81">
    <cfRule type="containsBlanks" dxfId="39" priority="8">
      <formula>LEN(TRIM(AI81))=0</formula>
    </cfRule>
  </conditionalFormatting>
  <conditionalFormatting sqref="AK81">
    <cfRule type="containsBlanks" dxfId="38" priority="7">
      <formula>LEN(TRIM(AK81))=0</formula>
    </cfRule>
  </conditionalFormatting>
  <conditionalFormatting sqref="AM81">
    <cfRule type="containsBlanks" dxfId="37" priority="6">
      <formula>LEN(TRIM(AM81))=0</formula>
    </cfRule>
  </conditionalFormatting>
  <conditionalFormatting sqref="AO81">
    <cfRule type="containsBlanks" dxfId="36" priority="4">
      <formula>LEN(TRIM(AO81))=0</formula>
    </cfRule>
  </conditionalFormatting>
  <conditionalFormatting sqref="S12 U12 W12 Y12 AA12 AC12 AE12 AG12 AI12 AK12 AM12 AO12">
    <cfRule type="containsBlanks" dxfId="35" priority="1">
      <formula>LEN(TRIM(S12))=0</formula>
    </cfRule>
  </conditionalFormatting>
  <hyperlinks>
    <hyperlink ref="B2" location="Schedule_Listing" display="Return to Shedule Listing"/>
    <hyperlink ref="B2:D2" location="'Schedule Listing'!C46" display="Return to Schedule Listing"/>
  </hyperlinks>
  <printOptions horizontalCentered="1" verticalCentered="1"/>
  <pageMargins left="0.25" right="0.25" top="0.75" bottom="0.75" header="0.3" footer="0.3"/>
  <pageSetup paperSize="5" scale="45" orientation="landscape" r:id="rId1"/>
  <rowBreaks count="1" manualBreakCount="1">
    <brk id="8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F12"/>
  <sheetViews>
    <sheetView showGridLines="0" workbookViewId="0">
      <selection activeCell="B2" sqref="B2"/>
    </sheetView>
  </sheetViews>
  <sheetFormatPr defaultColWidth="8.875" defaultRowHeight="15" x14ac:dyDescent="0.25"/>
  <cols>
    <col min="1" max="1" width="5.625" style="592" customWidth="1"/>
    <col min="2" max="2" width="59.625" style="592" customWidth="1"/>
    <col min="3" max="3" width="22.125" style="592" customWidth="1"/>
    <col min="4" max="16384" width="8.875" style="592"/>
  </cols>
  <sheetData>
    <row r="1" spans="1:6" x14ac:dyDescent="0.25">
      <c r="A1" s="529" t="s">
        <v>633</v>
      </c>
      <c r="B1" s="485"/>
      <c r="C1" s="792"/>
      <c r="D1" s="792"/>
      <c r="E1" s="792"/>
    </row>
    <row r="2" spans="1:6" x14ac:dyDescent="0.25">
      <c r="A2" s="964">
        <v>42</v>
      </c>
      <c r="B2" s="1209" t="s">
        <v>1</v>
      </c>
      <c r="C2" s="966"/>
      <c r="D2" s="966"/>
      <c r="E2" s="483"/>
    </row>
    <row r="3" spans="1:6" x14ac:dyDescent="0.25">
      <c r="A3" s="486" t="s">
        <v>548</v>
      </c>
      <c r="E3" s="485"/>
    </row>
    <row r="5" spans="1:6" ht="15.75" customHeight="1" x14ac:dyDescent="0.25">
      <c r="A5" s="1134" t="s">
        <v>551</v>
      </c>
      <c r="B5" s="1134"/>
      <c r="C5" s="1134"/>
      <c r="D5" s="1134"/>
      <c r="E5" s="1134"/>
      <c r="F5" s="1134"/>
    </row>
    <row r="6" spans="1:6" x14ac:dyDescent="0.25">
      <c r="B6" s="793" t="s">
        <v>623</v>
      </c>
    </row>
    <row r="8" spans="1:6" x14ac:dyDescent="0.25">
      <c r="A8" s="657"/>
      <c r="B8" s="652" t="s">
        <v>438</v>
      </c>
      <c r="C8" s="794">
        <v>0</v>
      </c>
      <c r="D8" s="592" t="s">
        <v>51</v>
      </c>
    </row>
    <row r="9" spans="1:6" x14ac:dyDescent="0.25">
      <c r="A9" s="657"/>
      <c r="B9" s="652" t="s">
        <v>439</v>
      </c>
      <c r="C9" s="794">
        <v>0</v>
      </c>
      <c r="D9" s="592" t="s">
        <v>55</v>
      </c>
    </row>
    <row r="10" spans="1:6" x14ac:dyDescent="0.25">
      <c r="A10" s="657"/>
      <c r="B10" s="652" t="s">
        <v>552</v>
      </c>
      <c r="C10" s="795" t="str">
        <f>IF(ISERROR(C8/C9)," ",C8/C9)</f>
        <v xml:space="preserve"> </v>
      </c>
      <c r="D10" s="592" t="s">
        <v>58</v>
      </c>
    </row>
    <row r="11" spans="1:6" x14ac:dyDescent="0.25">
      <c r="A11" s="614"/>
    </row>
    <row r="12" spans="1:6" x14ac:dyDescent="0.25">
      <c r="B12" s="796" t="str">
        <f>IF(C10="","",IF(C10&gt;= 10%, "You need to continue on to fill out the remaining market risk sheets.", "Thank you for filling out your forms. You are not required to complete the interest rate and equity risks requirement, but please proceed to complete the commodity risk requirement on Schedule 21D."))</f>
        <v>You need to continue on to fill out the remaining market risk sheets.</v>
      </c>
    </row>
  </sheetData>
  <sheetProtection password="EB26" sheet="1" objects="1" scenarios="1"/>
  <mergeCells count="1">
    <mergeCell ref="A5:F5"/>
  </mergeCells>
  <conditionalFormatting sqref="C8:C9">
    <cfRule type="containsBlanks" dxfId="34" priority="1">
      <formula>LEN(TRIM(C8))=0</formula>
    </cfRule>
  </conditionalFormatting>
  <hyperlinks>
    <hyperlink ref="B2" location="'Schedule Listing'!A1" display="Return to Schedule Listing"/>
  </hyperlinks>
  <printOptions horizontalCentered="1"/>
  <pageMargins left="0.7" right="0.7" top="0.75" bottom="0.75" header="0.3" footer="0.3"/>
  <pageSetup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29"/>
  <sheetViews>
    <sheetView showGridLines="0" zoomScaleNormal="100" zoomScalePageLayoutView="140" workbookViewId="0">
      <selection activeCell="B2" sqref="B2"/>
    </sheetView>
  </sheetViews>
  <sheetFormatPr defaultColWidth="9" defaultRowHeight="15.75" x14ac:dyDescent="0.25"/>
  <cols>
    <col min="1" max="1" width="4.875" style="6" customWidth="1"/>
    <col min="2" max="2" width="64.125" style="6" customWidth="1"/>
    <col min="3" max="3" width="16.875" style="6" customWidth="1"/>
    <col min="4" max="4" width="19.25" style="6" customWidth="1"/>
    <col min="5" max="5" width="29.625" style="6" customWidth="1"/>
    <col min="6" max="6" width="8.875" style="6" customWidth="1"/>
    <col min="7" max="16384" width="9" style="6"/>
  </cols>
  <sheetData>
    <row r="1" spans="1:10" x14ac:dyDescent="0.25">
      <c r="A1" s="848" t="s">
        <v>634</v>
      </c>
      <c r="B1" s="849"/>
      <c r="C1" s="850"/>
      <c r="D1" s="850"/>
      <c r="E1" s="850"/>
      <c r="F1" s="851"/>
      <c r="G1" s="851"/>
      <c r="H1" s="851"/>
      <c r="I1" s="851"/>
      <c r="J1" s="851"/>
    </row>
    <row r="2" spans="1:10" x14ac:dyDescent="0.25">
      <c r="A2" s="965">
        <v>42</v>
      </c>
      <c r="B2" s="1210" t="s">
        <v>1</v>
      </c>
      <c r="C2" s="966"/>
      <c r="D2" s="966"/>
      <c r="E2" s="852"/>
      <c r="F2" s="851"/>
      <c r="G2" s="851"/>
      <c r="H2" s="851"/>
      <c r="I2" s="851"/>
      <c r="J2" s="851"/>
    </row>
    <row r="3" spans="1:10" x14ac:dyDescent="0.25">
      <c r="A3" s="486" t="s">
        <v>548</v>
      </c>
      <c r="B3" s="851"/>
      <c r="C3" s="851"/>
      <c r="D3" s="851"/>
      <c r="E3" s="849"/>
      <c r="F3" s="851"/>
      <c r="G3" s="851"/>
      <c r="H3" s="851"/>
      <c r="I3" s="851"/>
      <c r="J3" s="851"/>
    </row>
    <row r="5" spans="1:10" ht="15.75" customHeight="1" x14ac:dyDescent="0.25">
      <c r="A5" s="1158" t="s">
        <v>553</v>
      </c>
      <c r="B5" s="1158"/>
      <c r="C5" s="1158"/>
      <c r="D5" s="1158"/>
      <c r="E5" s="1158"/>
      <c r="F5" s="956"/>
      <c r="G5" s="956"/>
      <c r="H5" s="956"/>
      <c r="I5" s="956"/>
      <c r="J5" s="956"/>
    </row>
    <row r="7" spans="1:10" ht="30" x14ac:dyDescent="0.25">
      <c r="A7" s="853"/>
      <c r="B7" s="854" t="s">
        <v>284</v>
      </c>
      <c r="C7" s="855" t="s">
        <v>554</v>
      </c>
      <c r="D7" s="855" t="s">
        <v>555</v>
      </c>
      <c r="E7" s="856" t="s">
        <v>556</v>
      </c>
      <c r="F7" s="851"/>
      <c r="G7" s="851"/>
      <c r="H7" s="851"/>
      <c r="I7" s="851"/>
      <c r="J7" s="851"/>
    </row>
    <row r="8" spans="1:10" x14ac:dyDescent="0.25">
      <c r="A8" s="857">
        <v>1</v>
      </c>
      <c r="B8" s="858" t="s">
        <v>14506</v>
      </c>
      <c r="C8" s="859"/>
      <c r="D8" s="859"/>
      <c r="E8" s="860"/>
      <c r="F8" s="851"/>
      <c r="G8" s="851"/>
      <c r="H8" s="851"/>
      <c r="I8" s="851"/>
      <c r="J8" s="851"/>
    </row>
    <row r="9" spans="1:10" x14ac:dyDescent="0.25">
      <c r="A9" s="857">
        <v>1.1000000000000001</v>
      </c>
      <c r="B9" s="861" t="s">
        <v>14507</v>
      </c>
      <c r="C9" s="875">
        <v>0</v>
      </c>
      <c r="D9" s="859">
        <v>0</v>
      </c>
      <c r="E9" s="979">
        <f>C9*D9</f>
        <v>0</v>
      </c>
      <c r="F9" s="851"/>
      <c r="G9" s="851"/>
      <c r="H9" s="851"/>
      <c r="I9" s="851"/>
      <c r="J9" s="851"/>
    </row>
    <row r="10" spans="1:10" x14ac:dyDescent="0.25">
      <c r="A10" s="857">
        <v>1.2</v>
      </c>
      <c r="B10" s="862" t="s">
        <v>14508</v>
      </c>
      <c r="C10" s="875">
        <v>0</v>
      </c>
      <c r="D10" s="859"/>
      <c r="E10" s="979"/>
      <c r="F10" s="851"/>
      <c r="G10" s="851"/>
      <c r="H10" s="851"/>
      <c r="I10" s="851"/>
      <c r="J10" s="851"/>
    </row>
    <row r="11" spans="1:10" x14ac:dyDescent="0.25">
      <c r="A11" s="863">
        <v>1.21</v>
      </c>
      <c r="B11" s="864" t="s">
        <v>14509</v>
      </c>
      <c r="C11" s="875">
        <v>0</v>
      </c>
      <c r="D11" s="859">
        <v>2.5000000000000001E-3</v>
      </c>
      <c r="E11" s="979">
        <f>C11*D11</f>
        <v>0</v>
      </c>
      <c r="F11" s="851"/>
      <c r="G11" s="851"/>
      <c r="H11" s="851"/>
      <c r="I11" s="851"/>
      <c r="J11" s="851"/>
    </row>
    <row r="12" spans="1:10" ht="15.6" customHeight="1" x14ac:dyDescent="0.25">
      <c r="A12" s="863">
        <v>1.22</v>
      </c>
      <c r="B12" s="865" t="s">
        <v>14510</v>
      </c>
      <c r="C12" s="875">
        <v>0</v>
      </c>
      <c r="D12" s="859">
        <v>0.01</v>
      </c>
      <c r="E12" s="979">
        <f t="shared" ref="E12:E16" si="0">C12*D12</f>
        <v>0</v>
      </c>
      <c r="F12" s="851"/>
      <c r="G12" s="851"/>
      <c r="H12" s="851"/>
      <c r="I12" s="851"/>
      <c r="J12" s="851"/>
    </row>
    <row r="13" spans="1:10" x14ac:dyDescent="0.25">
      <c r="A13" s="863">
        <v>1.23</v>
      </c>
      <c r="B13" s="864" t="s">
        <v>14511</v>
      </c>
      <c r="C13" s="875">
        <v>0</v>
      </c>
      <c r="D13" s="859">
        <v>1.6E-2</v>
      </c>
      <c r="E13" s="979">
        <f t="shared" si="0"/>
        <v>0</v>
      </c>
      <c r="F13" s="851"/>
      <c r="G13" s="851"/>
      <c r="H13" s="851"/>
      <c r="I13" s="851"/>
      <c r="J13" s="851"/>
    </row>
    <row r="14" spans="1:10" x14ac:dyDescent="0.25">
      <c r="A14" s="857">
        <v>1.3</v>
      </c>
      <c r="B14" s="862" t="s">
        <v>14512</v>
      </c>
      <c r="C14" s="875">
        <v>0</v>
      </c>
      <c r="D14" s="859">
        <v>0.08</v>
      </c>
      <c r="E14" s="979">
        <f t="shared" si="0"/>
        <v>0</v>
      </c>
      <c r="F14" s="851"/>
      <c r="G14" s="851"/>
      <c r="H14" s="851"/>
      <c r="I14" s="851"/>
      <c r="J14" s="851"/>
    </row>
    <row r="15" spans="1:10" x14ac:dyDescent="0.25">
      <c r="A15" s="857">
        <v>1.4</v>
      </c>
      <c r="B15" s="862" t="s">
        <v>14513</v>
      </c>
      <c r="C15" s="875">
        <v>0</v>
      </c>
      <c r="D15" s="859">
        <v>0.12</v>
      </c>
      <c r="E15" s="979">
        <f t="shared" si="0"/>
        <v>0</v>
      </c>
      <c r="F15" s="851"/>
      <c r="G15" s="851"/>
      <c r="H15" s="851"/>
      <c r="I15" s="851"/>
      <c r="J15" s="851"/>
    </row>
    <row r="16" spans="1:10" x14ac:dyDescent="0.25">
      <c r="A16" s="857">
        <v>1.5</v>
      </c>
      <c r="B16" s="862" t="s">
        <v>14514</v>
      </c>
      <c r="C16" s="875">
        <v>0</v>
      </c>
      <c r="D16" s="859">
        <v>0.08</v>
      </c>
      <c r="E16" s="979">
        <f t="shared" si="0"/>
        <v>0</v>
      </c>
      <c r="F16" s="851"/>
      <c r="G16" s="851"/>
      <c r="H16" s="851"/>
      <c r="I16" s="851"/>
      <c r="J16" s="851"/>
    </row>
    <row r="17" spans="1:10" x14ac:dyDescent="0.25">
      <c r="A17" s="857">
        <v>2</v>
      </c>
      <c r="B17" s="858" t="s">
        <v>14515</v>
      </c>
      <c r="C17" s="866"/>
      <c r="D17" s="867"/>
      <c r="E17" s="980"/>
      <c r="F17" s="851"/>
      <c r="G17" s="851"/>
      <c r="H17" s="851"/>
      <c r="I17" s="851"/>
      <c r="J17" s="851"/>
    </row>
    <row r="18" spans="1:10" x14ac:dyDescent="0.25">
      <c r="A18" s="868">
        <v>2.1</v>
      </c>
      <c r="B18" s="869" t="s">
        <v>14509</v>
      </c>
      <c r="C18" s="875">
        <v>0</v>
      </c>
      <c r="D18" s="859">
        <v>2.5000000000000001E-3</v>
      </c>
      <c r="E18" s="979">
        <f>C18*D18</f>
        <v>0</v>
      </c>
      <c r="F18" s="851"/>
      <c r="G18" s="851"/>
      <c r="H18" s="851"/>
      <c r="I18" s="851"/>
      <c r="J18" s="851"/>
    </row>
    <row r="19" spans="1:10" ht="13.15" customHeight="1" x14ac:dyDescent="0.25">
      <c r="A19" s="868">
        <v>2.2000000000000002</v>
      </c>
      <c r="B19" s="870" t="s">
        <v>14510</v>
      </c>
      <c r="C19" s="875">
        <v>0</v>
      </c>
      <c r="D19" s="859">
        <v>0.01</v>
      </c>
      <c r="E19" s="979">
        <f t="shared" ref="E19:E20" si="1">C19*D19</f>
        <v>0</v>
      </c>
      <c r="F19" s="851"/>
      <c r="G19" s="851"/>
      <c r="H19" s="851"/>
      <c r="I19" s="851"/>
      <c r="J19" s="851"/>
    </row>
    <row r="20" spans="1:10" x14ac:dyDescent="0.25">
      <c r="A20" s="868">
        <v>2.2999999999999998</v>
      </c>
      <c r="B20" s="869" t="s">
        <v>14511</v>
      </c>
      <c r="C20" s="875">
        <v>0</v>
      </c>
      <c r="D20" s="859">
        <v>1.6E-2</v>
      </c>
      <c r="E20" s="979">
        <f t="shared" si="1"/>
        <v>0</v>
      </c>
      <c r="F20" s="851"/>
      <c r="G20" s="851"/>
      <c r="H20" s="851"/>
      <c r="I20" s="851"/>
      <c r="J20" s="851"/>
    </row>
    <row r="21" spans="1:10" x14ac:dyDescent="0.25">
      <c r="A21" s="857">
        <v>3</v>
      </c>
      <c r="B21" s="858" t="s">
        <v>201</v>
      </c>
      <c r="C21" s="871"/>
      <c r="D21" s="859"/>
      <c r="E21" s="979"/>
      <c r="F21" s="851"/>
      <c r="G21" s="851"/>
      <c r="H21" s="851"/>
      <c r="I21" s="851"/>
      <c r="J21" s="851"/>
    </row>
    <row r="22" spans="1:10" x14ac:dyDescent="0.25">
      <c r="A22" s="857">
        <v>3.1</v>
      </c>
      <c r="B22" s="861" t="s">
        <v>14512</v>
      </c>
      <c r="C22" s="875">
        <v>0</v>
      </c>
      <c r="D22" s="859">
        <v>0.08</v>
      </c>
      <c r="E22" s="979">
        <f>C22*D22</f>
        <v>0</v>
      </c>
      <c r="F22" s="851"/>
      <c r="G22" s="851"/>
      <c r="H22" s="851"/>
      <c r="I22" s="851"/>
      <c r="J22" s="851"/>
    </row>
    <row r="23" spans="1:10" x14ac:dyDescent="0.25">
      <c r="A23" s="857">
        <v>3.2</v>
      </c>
      <c r="B23" s="861" t="s">
        <v>14513</v>
      </c>
      <c r="C23" s="875">
        <v>0</v>
      </c>
      <c r="D23" s="859">
        <v>0.12</v>
      </c>
      <c r="E23" s="979">
        <f>C23*D23</f>
        <v>0</v>
      </c>
      <c r="F23" s="851"/>
      <c r="G23" s="851"/>
      <c r="H23" s="851"/>
      <c r="I23" s="851"/>
      <c r="J23" s="851"/>
    </row>
    <row r="24" spans="1:10" x14ac:dyDescent="0.25">
      <c r="A24" s="857">
        <v>3.3</v>
      </c>
      <c r="B24" s="861" t="s">
        <v>14514</v>
      </c>
      <c r="C24" s="875">
        <v>0</v>
      </c>
      <c r="D24" s="859">
        <v>0.08</v>
      </c>
      <c r="E24" s="979">
        <f>C24*D24</f>
        <v>0</v>
      </c>
      <c r="F24" s="851"/>
      <c r="G24" s="851"/>
      <c r="H24" s="851"/>
      <c r="I24" s="851"/>
      <c r="J24" s="851"/>
    </row>
    <row r="25" spans="1:10" x14ac:dyDescent="0.25">
      <c r="A25" s="857">
        <v>4</v>
      </c>
      <c r="B25" s="1159" t="s">
        <v>286</v>
      </c>
      <c r="C25" s="1160"/>
      <c r="D25" s="1161"/>
      <c r="E25" s="979">
        <f>E9+E11+E12+E13+E14+E15+E16+E18+E19+E20+E22+E23+E24</f>
        <v>0</v>
      </c>
      <c r="F25" s="851"/>
      <c r="G25" s="851"/>
      <c r="H25" s="851"/>
      <c r="I25" s="851"/>
      <c r="J25" s="851"/>
    </row>
    <row r="26" spans="1:10" x14ac:dyDescent="0.25">
      <c r="A26" s="857">
        <v>5</v>
      </c>
      <c r="B26" s="1159" t="s">
        <v>14442</v>
      </c>
      <c r="C26" s="1160"/>
      <c r="D26" s="1161"/>
      <c r="E26" s="979">
        <f>'21C Market Risk - IRR Gen.'!R32+'21C Market Risk - IRR Gen.'!R64+'21C Market Risk - IRR Gen.'!R96+'21C Market Risk - IRR Gen.'!R128+'21C Market Risk - IRR Gen.'!R160+'21C Market Risk - IRR Gen.'!R192</f>
        <v>0</v>
      </c>
      <c r="F26" s="851"/>
      <c r="G26" s="851"/>
      <c r="H26" s="851"/>
      <c r="I26" s="851"/>
      <c r="J26" s="851"/>
    </row>
    <row r="27" spans="1:10" x14ac:dyDescent="0.25">
      <c r="A27" s="857">
        <v>6</v>
      </c>
      <c r="B27" s="1159" t="s">
        <v>14443</v>
      </c>
      <c r="C27" s="1160"/>
      <c r="D27" s="1161"/>
      <c r="E27" s="981">
        <f>'21E Market Risk - Options'!F69</f>
        <v>0</v>
      </c>
      <c r="F27" s="851"/>
      <c r="G27" s="851"/>
      <c r="H27" s="851"/>
      <c r="I27" s="851"/>
      <c r="J27" s="851"/>
    </row>
    <row r="28" spans="1:10" x14ac:dyDescent="0.25">
      <c r="A28" s="857">
        <v>7</v>
      </c>
      <c r="B28" s="1159" t="s">
        <v>14444</v>
      </c>
      <c r="C28" s="1160"/>
      <c r="D28" s="1161"/>
      <c r="E28" s="979">
        <f>E25+E26+E27</f>
        <v>0</v>
      </c>
    </row>
    <row r="29" spans="1:10" x14ac:dyDescent="0.25">
      <c r="A29" s="857">
        <v>8</v>
      </c>
      <c r="B29" s="1159" t="s">
        <v>14445</v>
      </c>
      <c r="C29" s="1160"/>
      <c r="D29" s="1161"/>
      <c r="E29" s="979">
        <f>E28*100/10</f>
        <v>0</v>
      </c>
    </row>
  </sheetData>
  <sheetProtection password="EB26" sheet="1" objects="1" scenarios="1"/>
  <protectedRanges>
    <protectedRange password="D8C1" sqref="D8:E14" name="Range1"/>
  </protectedRanges>
  <mergeCells count="6">
    <mergeCell ref="A5:E5"/>
    <mergeCell ref="B26:D26"/>
    <mergeCell ref="B27:D27"/>
    <mergeCell ref="B28:D28"/>
    <mergeCell ref="B29:D29"/>
    <mergeCell ref="B25:D25"/>
  </mergeCells>
  <conditionalFormatting sqref="C9:C16">
    <cfRule type="containsBlanks" dxfId="33" priority="3">
      <formula>LEN(TRIM(C9))=0</formula>
    </cfRule>
  </conditionalFormatting>
  <conditionalFormatting sqref="C22:C24">
    <cfRule type="containsBlanks" dxfId="32" priority="2">
      <formula>LEN(TRIM(C22))=0</formula>
    </cfRule>
  </conditionalFormatting>
  <conditionalFormatting sqref="C18:C20">
    <cfRule type="containsBlanks" dxfId="31" priority="1">
      <formula>LEN(TRIM(C18))=0</formula>
    </cfRule>
  </conditionalFormatting>
  <hyperlinks>
    <hyperlink ref="B2" location="'Schedule Listing'!A1" display="Return to Schedule Listing"/>
  </hyperlinks>
  <printOptions horizontalCentered="1"/>
  <pageMargins left="0.7" right="0.7" top="0.75" bottom="0.75" header="0.3" footer="0.3"/>
  <pageSetup scale="8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R193"/>
  <sheetViews>
    <sheetView showGridLines="0" zoomScaleNormal="100" zoomScalePageLayoutView="130" workbookViewId="0">
      <selection activeCell="B2" sqref="B2:D2"/>
    </sheetView>
  </sheetViews>
  <sheetFormatPr defaultColWidth="8.875" defaultRowHeight="12.75" x14ac:dyDescent="0.2"/>
  <cols>
    <col min="1" max="1" width="4.125" style="169" customWidth="1"/>
    <col min="2" max="2" width="27.625" style="169" customWidth="1"/>
    <col min="3" max="3" width="9.5" style="169" bestFit="1" customWidth="1"/>
    <col min="4" max="16384" width="8.875" style="169"/>
  </cols>
  <sheetData>
    <row r="1" spans="1:18" ht="15" x14ac:dyDescent="0.25">
      <c r="A1" s="529" t="s">
        <v>635</v>
      </c>
      <c r="B1" s="485"/>
      <c r="C1" s="792"/>
      <c r="D1" s="792"/>
    </row>
    <row r="2" spans="1:18" ht="15" x14ac:dyDescent="0.25">
      <c r="A2" s="964">
        <v>42</v>
      </c>
      <c r="B2" s="1172" t="s">
        <v>1</v>
      </c>
      <c r="C2" s="1173"/>
      <c r="D2" s="1174"/>
    </row>
    <row r="3" spans="1:18" x14ac:dyDescent="0.2">
      <c r="A3" s="173" t="s">
        <v>548</v>
      </c>
    </row>
    <row r="4" spans="1:18" x14ac:dyDescent="0.2">
      <c r="A4" s="173"/>
    </row>
    <row r="5" spans="1:18" ht="15.75" customHeight="1" x14ac:dyDescent="0.2">
      <c r="A5" s="1170" t="s">
        <v>571</v>
      </c>
      <c r="B5" s="1170"/>
      <c r="C5" s="1170"/>
      <c r="D5" s="1170"/>
      <c r="E5" s="1170"/>
      <c r="F5" s="1170"/>
      <c r="G5" s="1170"/>
      <c r="H5" s="1170"/>
      <c r="I5" s="1170"/>
      <c r="J5" s="1170"/>
      <c r="K5" s="1170"/>
      <c r="L5" s="1170"/>
      <c r="M5" s="1170"/>
      <c r="N5" s="1170"/>
    </row>
    <row r="6" spans="1:18" ht="13.5" thickBot="1" x14ac:dyDescent="0.25">
      <c r="A6" s="425"/>
      <c r="B6" s="426"/>
      <c r="C6" s="426"/>
      <c r="D6" s="427"/>
    </row>
    <row r="7" spans="1:18" x14ac:dyDescent="0.2">
      <c r="A7" s="328"/>
      <c r="B7" s="329" t="s">
        <v>287</v>
      </c>
      <c r="C7" s="1165" t="s">
        <v>288</v>
      </c>
      <c r="D7" s="1165"/>
      <c r="E7" s="1165"/>
      <c r="F7" s="1166"/>
      <c r="G7" s="1167" t="s">
        <v>289</v>
      </c>
      <c r="H7" s="1165"/>
      <c r="I7" s="1166"/>
      <c r="J7" s="1168" t="s">
        <v>290</v>
      </c>
      <c r="K7" s="1168"/>
      <c r="L7" s="1168"/>
      <c r="M7" s="1168"/>
      <c r="N7" s="1168"/>
      <c r="O7" s="1168"/>
      <c r="P7" s="1168"/>
      <c r="Q7" s="1169"/>
      <c r="R7" s="330"/>
    </row>
    <row r="8" spans="1:18" x14ac:dyDescent="0.2">
      <c r="A8" s="331"/>
      <c r="B8" s="332"/>
      <c r="C8" s="333" t="s">
        <v>291</v>
      </c>
      <c r="D8" s="334" t="s">
        <v>292</v>
      </c>
      <c r="E8" s="333" t="s">
        <v>293</v>
      </c>
      <c r="F8" s="335" t="s">
        <v>294</v>
      </c>
      <c r="G8" s="336" t="s">
        <v>295</v>
      </c>
      <c r="H8" s="337" t="s">
        <v>296</v>
      </c>
      <c r="I8" s="338" t="s">
        <v>297</v>
      </c>
      <c r="J8" s="336" t="s">
        <v>298</v>
      </c>
      <c r="K8" s="337" t="s">
        <v>299</v>
      </c>
      <c r="L8" s="337" t="s">
        <v>300</v>
      </c>
      <c r="M8" s="337" t="s">
        <v>301</v>
      </c>
      <c r="N8" s="337" t="s">
        <v>302</v>
      </c>
      <c r="O8" s="337" t="s">
        <v>303</v>
      </c>
      <c r="P8" s="339" t="s">
        <v>304</v>
      </c>
      <c r="Q8" s="340" t="s">
        <v>305</v>
      </c>
      <c r="R8" s="341" t="s">
        <v>306</v>
      </c>
    </row>
    <row r="9" spans="1:18" x14ac:dyDescent="0.2">
      <c r="A9" s="342"/>
      <c r="B9" s="343" t="s">
        <v>307</v>
      </c>
      <c r="C9" s="344"/>
      <c r="D9" s="344"/>
      <c r="E9" s="344"/>
      <c r="F9" s="345"/>
      <c r="G9" s="346"/>
      <c r="H9" s="344"/>
      <c r="I9" s="345"/>
      <c r="J9" s="344"/>
      <c r="K9" s="344"/>
      <c r="L9" s="344"/>
      <c r="M9" s="344"/>
      <c r="N9" s="344"/>
      <c r="O9" s="344"/>
      <c r="P9" s="344"/>
      <c r="Q9" s="347"/>
      <c r="R9" s="348"/>
    </row>
    <row r="10" spans="1:18" x14ac:dyDescent="0.2">
      <c r="A10" s="342">
        <v>1.1000000000000001</v>
      </c>
      <c r="B10" s="349" t="s">
        <v>308</v>
      </c>
      <c r="C10" s="431">
        <v>0</v>
      </c>
      <c r="D10" s="431">
        <v>0</v>
      </c>
      <c r="E10" s="431">
        <v>0</v>
      </c>
      <c r="F10" s="431">
        <v>0</v>
      </c>
      <c r="G10" s="431">
        <v>0</v>
      </c>
      <c r="H10" s="431">
        <v>0</v>
      </c>
      <c r="I10" s="431">
        <v>0</v>
      </c>
      <c r="J10" s="431">
        <v>0</v>
      </c>
      <c r="K10" s="431">
        <v>0</v>
      </c>
      <c r="L10" s="431">
        <v>0</v>
      </c>
      <c r="M10" s="431">
        <v>0</v>
      </c>
      <c r="N10" s="431">
        <v>0</v>
      </c>
      <c r="O10" s="431">
        <v>0</v>
      </c>
      <c r="P10" s="431">
        <v>0</v>
      </c>
      <c r="Q10" s="431">
        <v>0</v>
      </c>
      <c r="R10" s="348"/>
    </row>
    <row r="11" spans="1:18" x14ac:dyDescent="0.2">
      <c r="A11" s="350">
        <v>1.2</v>
      </c>
      <c r="B11" s="349" t="s">
        <v>309</v>
      </c>
      <c r="C11" s="432">
        <v>0</v>
      </c>
      <c r="D11" s="432">
        <v>0</v>
      </c>
      <c r="E11" s="431">
        <v>0</v>
      </c>
      <c r="F11" s="431">
        <v>0</v>
      </c>
      <c r="G11" s="431">
        <v>0</v>
      </c>
      <c r="H11" s="431">
        <v>0</v>
      </c>
      <c r="I11" s="431">
        <v>0</v>
      </c>
      <c r="J11" s="431">
        <v>0</v>
      </c>
      <c r="K11" s="431">
        <v>0</v>
      </c>
      <c r="L11" s="431">
        <v>0</v>
      </c>
      <c r="M11" s="431">
        <v>0</v>
      </c>
      <c r="N11" s="431">
        <v>0</v>
      </c>
      <c r="O11" s="431">
        <v>0</v>
      </c>
      <c r="P11" s="431">
        <v>0</v>
      </c>
      <c r="Q11" s="431">
        <v>0</v>
      </c>
      <c r="R11" s="348"/>
    </row>
    <row r="12" spans="1:18" x14ac:dyDescent="0.2">
      <c r="A12" s="351" t="s">
        <v>310</v>
      </c>
      <c r="B12" s="352" t="s">
        <v>311</v>
      </c>
      <c r="C12" s="390">
        <v>0.01</v>
      </c>
      <c r="D12" s="390">
        <v>0.01</v>
      </c>
      <c r="E12" s="390">
        <v>0.01</v>
      </c>
      <c r="F12" s="391">
        <v>0.01</v>
      </c>
      <c r="G12" s="392">
        <v>8.9999999999999993E-3</v>
      </c>
      <c r="H12" s="390">
        <v>8.0000000000000002E-3</v>
      </c>
      <c r="I12" s="391">
        <v>7.4999999999999997E-3</v>
      </c>
      <c r="J12" s="392">
        <v>7.4999999999999997E-3</v>
      </c>
      <c r="K12" s="390">
        <v>7.0000000000000001E-3</v>
      </c>
      <c r="L12" s="390">
        <v>6.4999999999999997E-3</v>
      </c>
      <c r="M12" s="390">
        <v>6.0000000000000001E-3</v>
      </c>
      <c r="N12" s="390">
        <v>6.0000000000000001E-3</v>
      </c>
      <c r="O12" s="390">
        <v>6.0000000000000001E-3</v>
      </c>
      <c r="P12" s="390">
        <v>6.0000000000000001E-3</v>
      </c>
      <c r="Q12" s="391">
        <v>6.0000000000000001E-3</v>
      </c>
      <c r="R12" s="348"/>
    </row>
    <row r="13" spans="1:18" x14ac:dyDescent="0.2">
      <c r="A13" s="353">
        <v>1.3</v>
      </c>
      <c r="B13" s="354" t="s">
        <v>312</v>
      </c>
      <c r="C13" s="393">
        <f t="shared" ref="C13:Q13" si="0">C12*C10</f>
        <v>0</v>
      </c>
      <c r="D13" s="393">
        <f t="shared" si="0"/>
        <v>0</v>
      </c>
      <c r="E13" s="393">
        <f t="shared" si="0"/>
        <v>0</v>
      </c>
      <c r="F13" s="394">
        <f t="shared" si="0"/>
        <v>0</v>
      </c>
      <c r="G13" s="395">
        <f t="shared" si="0"/>
        <v>0</v>
      </c>
      <c r="H13" s="393">
        <f t="shared" si="0"/>
        <v>0</v>
      </c>
      <c r="I13" s="394">
        <f t="shared" si="0"/>
        <v>0</v>
      </c>
      <c r="J13" s="395">
        <f t="shared" si="0"/>
        <v>0</v>
      </c>
      <c r="K13" s="393">
        <f t="shared" si="0"/>
        <v>0</v>
      </c>
      <c r="L13" s="393">
        <f t="shared" si="0"/>
        <v>0</v>
      </c>
      <c r="M13" s="393">
        <f t="shared" si="0"/>
        <v>0</v>
      </c>
      <c r="N13" s="393">
        <f t="shared" si="0"/>
        <v>0</v>
      </c>
      <c r="O13" s="393">
        <f t="shared" si="0"/>
        <v>0</v>
      </c>
      <c r="P13" s="393">
        <f t="shared" si="0"/>
        <v>0</v>
      </c>
      <c r="Q13" s="394">
        <f t="shared" si="0"/>
        <v>0</v>
      </c>
      <c r="R13" s="348"/>
    </row>
    <row r="14" spans="1:18" ht="13.5" thickBot="1" x14ac:dyDescent="0.25">
      <c r="A14" s="355">
        <v>1.4</v>
      </c>
      <c r="B14" s="356" t="s">
        <v>313</v>
      </c>
      <c r="C14" s="396">
        <f t="shared" ref="C14:Q14" si="1">-C12*C11</f>
        <v>0</v>
      </c>
      <c r="D14" s="396">
        <f t="shared" si="1"/>
        <v>0</v>
      </c>
      <c r="E14" s="396">
        <f t="shared" si="1"/>
        <v>0</v>
      </c>
      <c r="F14" s="396">
        <f t="shared" si="1"/>
        <v>0</v>
      </c>
      <c r="G14" s="396">
        <f t="shared" si="1"/>
        <v>0</v>
      </c>
      <c r="H14" s="396">
        <f t="shared" si="1"/>
        <v>0</v>
      </c>
      <c r="I14" s="396">
        <f t="shared" si="1"/>
        <v>0</v>
      </c>
      <c r="J14" s="396">
        <f t="shared" si="1"/>
        <v>0</v>
      </c>
      <c r="K14" s="396">
        <f t="shared" si="1"/>
        <v>0</v>
      </c>
      <c r="L14" s="396">
        <f t="shared" si="1"/>
        <v>0</v>
      </c>
      <c r="M14" s="396">
        <f t="shared" si="1"/>
        <v>0</v>
      </c>
      <c r="N14" s="396">
        <f t="shared" si="1"/>
        <v>0</v>
      </c>
      <c r="O14" s="396">
        <f t="shared" si="1"/>
        <v>0</v>
      </c>
      <c r="P14" s="396">
        <f t="shared" si="1"/>
        <v>0</v>
      </c>
      <c r="Q14" s="396">
        <f t="shared" si="1"/>
        <v>0</v>
      </c>
      <c r="R14" s="348"/>
    </row>
    <row r="15" spans="1:18" x14ac:dyDescent="0.2">
      <c r="A15" s="342">
        <v>1.5</v>
      </c>
      <c r="B15" s="349" t="s">
        <v>314</v>
      </c>
      <c r="C15" s="397">
        <f t="shared" ref="C15:Q15" si="2">IF(ABS(C13)&gt;ABS(C14),ABS(C14),ABS(C13))</f>
        <v>0</v>
      </c>
      <c r="D15" s="397">
        <f t="shared" si="2"/>
        <v>0</v>
      </c>
      <c r="E15" s="397">
        <f t="shared" si="2"/>
        <v>0</v>
      </c>
      <c r="F15" s="398">
        <f t="shared" si="2"/>
        <v>0</v>
      </c>
      <c r="G15" s="399">
        <f t="shared" si="2"/>
        <v>0</v>
      </c>
      <c r="H15" s="397">
        <f t="shared" si="2"/>
        <v>0</v>
      </c>
      <c r="I15" s="398">
        <f t="shared" si="2"/>
        <v>0</v>
      </c>
      <c r="J15" s="399">
        <f t="shared" si="2"/>
        <v>0</v>
      </c>
      <c r="K15" s="397">
        <f t="shared" si="2"/>
        <v>0</v>
      </c>
      <c r="L15" s="397">
        <f t="shared" si="2"/>
        <v>0</v>
      </c>
      <c r="M15" s="397">
        <f t="shared" si="2"/>
        <v>0</v>
      </c>
      <c r="N15" s="397">
        <f t="shared" si="2"/>
        <v>0</v>
      </c>
      <c r="O15" s="397">
        <f t="shared" si="2"/>
        <v>0</v>
      </c>
      <c r="P15" s="397">
        <f t="shared" si="2"/>
        <v>0</v>
      </c>
      <c r="Q15" s="398">
        <f t="shared" si="2"/>
        <v>0</v>
      </c>
      <c r="R15" s="348"/>
    </row>
    <row r="16" spans="1:18" x14ac:dyDescent="0.2">
      <c r="A16" s="350">
        <v>1.6</v>
      </c>
      <c r="B16" s="357" t="s">
        <v>315</v>
      </c>
      <c r="C16" s="393">
        <f t="shared" ref="C16:Q16" si="3">IF(ABS(C13)&gt;ABS(C14),C13+C14,C14+C13)</f>
        <v>0</v>
      </c>
      <c r="D16" s="393">
        <f t="shared" si="3"/>
        <v>0</v>
      </c>
      <c r="E16" s="393">
        <f t="shared" si="3"/>
        <v>0</v>
      </c>
      <c r="F16" s="394">
        <f t="shared" si="3"/>
        <v>0</v>
      </c>
      <c r="G16" s="395">
        <f t="shared" si="3"/>
        <v>0</v>
      </c>
      <c r="H16" s="393">
        <f t="shared" si="3"/>
        <v>0</v>
      </c>
      <c r="I16" s="394">
        <f t="shared" si="3"/>
        <v>0</v>
      </c>
      <c r="J16" s="395">
        <f t="shared" si="3"/>
        <v>0</v>
      </c>
      <c r="K16" s="393">
        <f t="shared" si="3"/>
        <v>0</v>
      </c>
      <c r="L16" s="393">
        <f t="shared" si="3"/>
        <v>0</v>
      </c>
      <c r="M16" s="393">
        <f t="shared" si="3"/>
        <v>0</v>
      </c>
      <c r="N16" s="393">
        <f t="shared" si="3"/>
        <v>0</v>
      </c>
      <c r="O16" s="393">
        <f t="shared" si="3"/>
        <v>0</v>
      </c>
      <c r="P16" s="393">
        <f t="shared" si="3"/>
        <v>0</v>
      </c>
      <c r="Q16" s="394">
        <f t="shared" si="3"/>
        <v>0</v>
      </c>
      <c r="R16" s="348"/>
    </row>
    <row r="17" spans="1:18" x14ac:dyDescent="0.2">
      <c r="A17" s="358" t="s">
        <v>316</v>
      </c>
      <c r="B17" s="359" t="s">
        <v>317</v>
      </c>
      <c r="C17" s="400">
        <v>0.05</v>
      </c>
      <c r="D17" s="400">
        <v>0.05</v>
      </c>
      <c r="E17" s="400">
        <v>0.05</v>
      </c>
      <c r="F17" s="401">
        <v>0.05</v>
      </c>
      <c r="G17" s="402">
        <v>0.05</v>
      </c>
      <c r="H17" s="400">
        <v>0.05</v>
      </c>
      <c r="I17" s="401">
        <v>0.05</v>
      </c>
      <c r="J17" s="402">
        <v>0.05</v>
      </c>
      <c r="K17" s="400">
        <v>0.05</v>
      </c>
      <c r="L17" s="400">
        <v>0.05</v>
      </c>
      <c r="M17" s="400">
        <v>0.05</v>
      </c>
      <c r="N17" s="400">
        <v>0.05</v>
      </c>
      <c r="O17" s="400">
        <v>0.05</v>
      </c>
      <c r="P17" s="400">
        <v>0.05</v>
      </c>
      <c r="Q17" s="400">
        <v>0.05</v>
      </c>
      <c r="R17" s="348"/>
    </row>
    <row r="18" spans="1:18" ht="13.5" thickBot="1" x14ac:dyDescent="0.25">
      <c r="A18" s="360">
        <v>1.7</v>
      </c>
      <c r="B18" s="361" t="s">
        <v>318</v>
      </c>
      <c r="C18" s="403">
        <f>C17*C15</f>
        <v>0</v>
      </c>
      <c r="D18" s="403">
        <f t="shared" ref="D18:Q18" si="4">D17*D15</f>
        <v>0</v>
      </c>
      <c r="E18" s="403">
        <f t="shared" si="4"/>
        <v>0</v>
      </c>
      <c r="F18" s="404">
        <f t="shared" si="4"/>
        <v>0</v>
      </c>
      <c r="G18" s="405">
        <f t="shared" si="4"/>
        <v>0</v>
      </c>
      <c r="H18" s="403">
        <f t="shared" si="4"/>
        <v>0</v>
      </c>
      <c r="I18" s="404">
        <f t="shared" si="4"/>
        <v>0</v>
      </c>
      <c r="J18" s="405">
        <f t="shared" si="4"/>
        <v>0</v>
      </c>
      <c r="K18" s="403">
        <f t="shared" si="4"/>
        <v>0</v>
      </c>
      <c r="L18" s="403">
        <f t="shared" si="4"/>
        <v>0</v>
      </c>
      <c r="M18" s="403">
        <f t="shared" si="4"/>
        <v>0</v>
      </c>
      <c r="N18" s="403">
        <f t="shared" si="4"/>
        <v>0</v>
      </c>
      <c r="O18" s="403">
        <f t="shared" si="4"/>
        <v>0</v>
      </c>
      <c r="P18" s="403">
        <f t="shared" si="4"/>
        <v>0</v>
      </c>
      <c r="Q18" s="404">
        <f t="shared" si="4"/>
        <v>0</v>
      </c>
      <c r="R18" s="406">
        <f>SUM(C18:Q18)</f>
        <v>0</v>
      </c>
    </row>
    <row r="19" spans="1:18" x14ac:dyDescent="0.2">
      <c r="A19" s="342">
        <v>2.1</v>
      </c>
      <c r="B19" s="349" t="s">
        <v>319</v>
      </c>
      <c r="C19" s="362"/>
      <c r="D19" s="363"/>
      <c r="E19" s="363"/>
      <c r="F19" s="428">
        <f>IF(ABS(SUMIF(C16:F16,"&gt;0"))&gt;ABS(SUMIF(C16:F16,"&lt;0")),ABS(SUMIF(C16:F16,"&lt;0")),ABS(SUMIF(C16:F16,"&gt;0")))</f>
        <v>0</v>
      </c>
      <c r="G19" s="363"/>
      <c r="H19" s="363"/>
      <c r="I19" s="428">
        <f>IF(ABS(SUMIF(G16:I16,"&gt;0"))&gt;ABS(SUMIF(G16:I16,"&lt;0")),ABS(SUMIF(G16:I16,"&lt;0")),ABS(SUMIF(G16:I16,"&gt;0")))</f>
        <v>0</v>
      </c>
      <c r="J19" s="363"/>
      <c r="K19" s="363"/>
      <c r="L19" s="363"/>
      <c r="M19" s="363"/>
      <c r="N19" s="363"/>
      <c r="O19" s="363"/>
      <c r="P19" s="363"/>
      <c r="Q19" s="428">
        <f>IF(ABS(SUMIF(J16:Q16,"&gt;0"))&lt;ABS(SUMIF(J16:Q16,"&lt;0")),ABS(SUMIF(J16:Q16,"&gt;0")),ABS(SUMIF(J16:Q16,"&lt;0")))</f>
        <v>0</v>
      </c>
      <c r="R19" s="422"/>
    </row>
    <row r="20" spans="1:18" x14ac:dyDescent="0.2">
      <c r="A20" s="350">
        <v>2.2000000000000002</v>
      </c>
      <c r="B20" s="366" t="s">
        <v>320</v>
      </c>
      <c r="C20" s="367"/>
      <c r="D20" s="368"/>
      <c r="E20" s="421"/>
      <c r="F20" s="433">
        <f>IF(ABS(SUMIF(C16:F16,"&gt;0"))&gt;ABS(SUMIF(C16:F16,"&lt;0")),ABS(SUMIF(C16:F16,"&gt;0"))-ABS(SUMIF(C16:F16,"&lt;0")),ABS(SUMIF(C16:F16,"&lt;0"))-ABS(SUMIF(C16:F16,"&gt;0")))</f>
        <v>0</v>
      </c>
      <c r="G20" s="421"/>
      <c r="H20" s="421"/>
      <c r="I20" s="433">
        <f>IF(ABS(SUMIF(G16:I16,"&gt;0"))&gt;ABS(SUMIF(G16:I16,"&lt;0")),ABS(SUMIF(G16:I16,"&gt;0"))-ABS(SUMIF(G16:I16,"&lt;0")),ABS(SUMIF(G16:I16,"&lt;0"))-ABS(SUMIF(G16:I16,"&gt;0")))</f>
        <v>0</v>
      </c>
      <c r="J20" s="421"/>
      <c r="K20" s="368"/>
      <c r="L20" s="368"/>
      <c r="M20" s="368"/>
      <c r="N20" s="368"/>
      <c r="O20" s="368"/>
      <c r="P20" s="421"/>
      <c r="Q20" s="433">
        <f>IF(ABS(SUMIF(J16:Q16,"&gt;0"))&lt;ABS(SUMIF(J16:Q16,"&lt;0")),ABS(SUMIF(J16:Q16,"&lt;0"))-ABS(SUMIF(J16:Q16,"&gt;0")),ABS(SUMIF(J16:Q16,"&gt;0"))-ABS(SUMIF(J16:Q16,"&lt;0")))</f>
        <v>0</v>
      </c>
      <c r="R20" s="423"/>
    </row>
    <row r="21" spans="1:18" x14ac:dyDescent="0.2">
      <c r="A21" s="358" t="s">
        <v>321</v>
      </c>
      <c r="B21" s="359" t="s">
        <v>317</v>
      </c>
      <c r="C21" s="367"/>
      <c r="D21" s="368"/>
      <c r="E21" s="421"/>
      <c r="F21" s="434">
        <v>0.4</v>
      </c>
      <c r="G21" s="421"/>
      <c r="H21" s="421"/>
      <c r="I21" s="434">
        <v>0.3</v>
      </c>
      <c r="J21" s="421"/>
      <c r="K21" s="368"/>
      <c r="L21" s="368"/>
      <c r="M21" s="368"/>
      <c r="N21" s="368"/>
      <c r="O21" s="368"/>
      <c r="P21" s="421"/>
      <c r="Q21" s="434">
        <v>0.3</v>
      </c>
      <c r="R21" s="424"/>
    </row>
    <row r="22" spans="1:18" ht="13.5" thickBot="1" x14ac:dyDescent="0.25">
      <c r="A22" s="360">
        <v>2.2999999999999998</v>
      </c>
      <c r="B22" s="361" t="s">
        <v>322</v>
      </c>
      <c r="C22" s="371"/>
      <c r="D22" s="372"/>
      <c r="E22" s="372"/>
      <c r="F22" s="403">
        <f>0.4*F19</f>
        <v>0</v>
      </c>
      <c r="G22" s="372"/>
      <c r="H22" s="372"/>
      <c r="I22" s="430">
        <f>0.3*I19</f>
        <v>0</v>
      </c>
      <c r="J22" s="372"/>
      <c r="K22" s="372"/>
      <c r="L22" s="372"/>
      <c r="M22" s="372"/>
      <c r="N22" s="372"/>
      <c r="O22" s="372"/>
      <c r="P22" s="372"/>
      <c r="Q22" s="430">
        <f>0.3*Q19</f>
        <v>0</v>
      </c>
      <c r="R22" s="411">
        <f>SUM(C22:Q22)</f>
        <v>0</v>
      </c>
    </row>
    <row r="23" spans="1:18" x14ac:dyDescent="0.2">
      <c r="A23" s="342">
        <v>3.1</v>
      </c>
      <c r="B23" s="349" t="s">
        <v>319</v>
      </c>
      <c r="C23" s="374"/>
      <c r="D23" s="375"/>
      <c r="E23" s="375"/>
      <c r="F23" s="375"/>
      <c r="G23" s="363"/>
      <c r="H23" s="363"/>
      <c r="I23" s="428">
        <f>IF(OR(AND(F20 &gt; 0,I20&gt;0),AND(F20&lt;0,I20&lt;0)), 0, IF(ABS(F20)&lt;ABS(I20),ABS(F20),ABS(I20)))</f>
        <v>0</v>
      </c>
      <c r="J23" s="375"/>
      <c r="K23" s="375"/>
      <c r="L23" s="375"/>
      <c r="M23" s="375"/>
      <c r="N23" s="375"/>
      <c r="O23" s="375"/>
      <c r="P23" s="375"/>
      <c r="Q23" s="428">
        <f>IF(OR(AND(Q20 &gt; 0,I20&gt;0),AND(Q20&lt;0,I20&lt;0)), 0, IF(ABS(I20)&lt;ABS(Q20),ABS(I20),ABS(Q20)))</f>
        <v>0</v>
      </c>
      <c r="R23" s="423"/>
    </row>
    <row r="24" spans="1:18" x14ac:dyDescent="0.2">
      <c r="A24" s="350">
        <v>3.2</v>
      </c>
      <c r="B24" s="357" t="s">
        <v>323</v>
      </c>
      <c r="C24" s="374"/>
      <c r="D24" s="375"/>
      <c r="E24" s="375"/>
      <c r="F24" s="375"/>
      <c r="G24" s="375"/>
      <c r="H24" s="375"/>
      <c r="I24" s="429">
        <f>IF(ABS(F20)&gt;ABS(I20),(F20)+(I20),(I20)+(F20))</f>
        <v>0</v>
      </c>
      <c r="J24" s="375"/>
      <c r="K24" s="375"/>
      <c r="L24" s="375"/>
      <c r="M24" s="375"/>
      <c r="N24" s="375"/>
      <c r="O24" s="375"/>
      <c r="P24" s="375"/>
      <c r="Q24" s="429">
        <f>IF(ABS(I20)&gt;ABS(Q20),(I20)+(Q20),(Q20)+(I20))</f>
        <v>0</v>
      </c>
      <c r="R24" s="423"/>
    </row>
    <row r="25" spans="1:18" x14ac:dyDescent="0.2">
      <c r="A25" s="376" t="s">
        <v>324</v>
      </c>
      <c r="B25" s="359" t="s">
        <v>317</v>
      </c>
      <c r="C25" s="377"/>
      <c r="D25" s="378"/>
      <c r="E25" s="378"/>
      <c r="F25" s="378"/>
      <c r="G25" s="378"/>
      <c r="H25" s="378"/>
      <c r="I25" s="400">
        <v>0.4</v>
      </c>
      <c r="J25" s="378"/>
      <c r="K25" s="378"/>
      <c r="L25" s="378"/>
      <c r="M25" s="378"/>
      <c r="N25" s="378"/>
      <c r="O25" s="378"/>
      <c r="P25" s="378"/>
      <c r="Q25" s="400">
        <v>0.4</v>
      </c>
      <c r="R25" s="423"/>
    </row>
    <row r="26" spans="1:18" ht="13.5" thickBot="1" x14ac:dyDescent="0.25">
      <c r="A26" s="350">
        <v>3.3</v>
      </c>
      <c r="B26" s="361" t="s">
        <v>325</v>
      </c>
      <c r="C26" s="371"/>
      <c r="D26" s="372"/>
      <c r="E26" s="372"/>
      <c r="F26" s="372"/>
      <c r="G26" s="372"/>
      <c r="H26" s="372"/>
      <c r="I26" s="430">
        <f>I25*I23</f>
        <v>0</v>
      </c>
      <c r="J26" s="372"/>
      <c r="K26" s="372"/>
      <c r="L26" s="372"/>
      <c r="M26" s="372"/>
      <c r="N26" s="372"/>
      <c r="O26" s="372"/>
      <c r="P26" s="372"/>
      <c r="Q26" s="430">
        <f>Q25*Q23</f>
        <v>0</v>
      </c>
      <c r="R26" s="411">
        <f>SUM(C26:Q26)</f>
        <v>0</v>
      </c>
    </row>
    <row r="27" spans="1:18" x14ac:dyDescent="0.2">
      <c r="A27" s="342">
        <v>4.0999999999999996</v>
      </c>
      <c r="B27" s="349" t="s">
        <v>319</v>
      </c>
      <c r="C27" s="374"/>
      <c r="D27" s="375"/>
      <c r="E27" s="375"/>
      <c r="F27" s="375"/>
      <c r="G27" s="375"/>
      <c r="H27" s="375"/>
      <c r="I27" s="375"/>
      <c r="J27" s="375"/>
      <c r="K27" s="375"/>
      <c r="L27" s="375"/>
      <c r="M27" s="375"/>
      <c r="N27" s="375"/>
      <c r="O27" s="375"/>
      <c r="P27" s="363"/>
      <c r="Q27" s="429">
        <f>IF(OR( AND(F20&lt;0, Q20&lt;0), AND(F20&gt;0,Q20&gt;0)),0,IF(ABS(Q20)&lt;ABS(F20),ABS(Q20),ABS(F20)))</f>
        <v>0</v>
      </c>
      <c r="R27" s="423"/>
    </row>
    <row r="28" spans="1:18" x14ac:dyDescent="0.2">
      <c r="A28" s="350">
        <v>4.2</v>
      </c>
      <c r="B28" s="357" t="s">
        <v>320</v>
      </c>
      <c r="C28" s="374"/>
      <c r="D28" s="375"/>
      <c r="E28" s="375"/>
      <c r="F28" s="375"/>
      <c r="G28" s="375"/>
      <c r="H28" s="375"/>
      <c r="I28" s="375"/>
      <c r="J28" s="375"/>
      <c r="K28" s="375"/>
      <c r="L28" s="375"/>
      <c r="M28" s="375"/>
      <c r="N28" s="375"/>
      <c r="O28" s="375"/>
      <c r="P28" s="375"/>
      <c r="Q28" s="429">
        <f>IF(ABS(Q24)&gt;ABS(F20),(Q24)+(F20),(F20)+(Q24))</f>
        <v>0</v>
      </c>
      <c r="R28" s="423"/>
    </row>
    <row r="29" spans="1:18" x14ac:dyDescent="0.2">
      <c r="A29" s="376" t="s">
        <v>326</v>
      </c>
      <c r="B29" s="359" t="s">
        <v>317</v>
      </c>
      <c r="C29" s="377"/>
      <c r="D29" s="378"/>
      <c r="E29" s="378"/>
      <c r="F29" s="378"/>
      <c r="G29" s="378"/>
      <c r="H29" s="378"/>
      <c r="I29" s="378"/>
      <c r="J29" s="378"/>
      <c r="K29" s="378"/>
      <c r="L29" s="378"/>
      <c r="M29" s="378"/>
      <c r="N29" s="378"/>
      <c r="O29" s="378"/>
      <c r="P29" s="378"/>
      <c r="Q29" s="400">
        <v>1</v>
      </c>
      <c r="R29" s="423"/>
    </row>
    <row r="30" spans="1:18" ht="13.5" thickBot="1" x14ac:dyDescent="0.25">
      <c r="A30" s="360">
        <v>4.3</v>
      </c>
      <c r="B30" s="361" t="s">
        <v>327</v>
      </c>
      <c r="C30" s="371"/>
      <c r="D30" s="372"/>
      <c r="E30" s="372"/>
      <c r="F30" s="372"/>
      <c r="G30" s="372"/>
      <c r="H30" s="372"/>
      <c r="I30" s="372"/>
      <c r="J30" s="372"/>
      <c r="K30" s="372"/>
      <c r="L30" s="372"/>
      <c r="M30" s="372"/>
      <c r="N30" s="372"/>
      <c r="O30" s="372"/>
      <c r="P30" s="372"/>
      <c r="Q30" s="430">
        <f>Q29*Q27</f>
        <v>0</v>
      </c>
      <c r="R30" s="430">
        <f>Q30</f>
        <v>0</v>
      </c>
    </row>
    <row r="31" spans="1:18" ht="16.5" customHeight="1" thickBot="1" x14ac:dyDescent="0.25">
      <c r="A31" s="350">
        <v>5.0999999999999996</v>
      </c>
      <c r="B31" s="361" t="s">
        <v>14516</v>
      </c>
      <c r="C31" s="1162"/>
      <c r="D31" s="1163"/>
      <c r="E31" s="1163"/>
      <c r="F31" s="1163"/>
      <c r="G31" s="1163"/>
      <c r="H31" s="1163"/>
      <c r="I31" s="1163"/>
      <c r="J31" s="1163"/>
      <c r="K31" s="1163"/>
      <c r="L31" s="1163"/>
      <c r="M31" s="1163"/>
      <c r="N31" s="1163"/>
      <c r="O31" s="1163"/>
      <c r="P31" s="1163"/>
      <c r="Q31" s="1164"/>
      <c r="R31" s="435">
        <f>ABS(Q28)</f>
        <v>0</v>
      </c>
    </row>
    <row r="32" spans="1:18" ht="13.5" thickBot="1" x14ac:dyDescent="0.25">
      <c r="A32" s="381">
        <v>6</v>
      </c>
      <c r="B32" s="382" t="s">
        <v>329</v>
      </c>
      <c r="C32" s="1162"/>
      <c r="D32" s="1163"/>
      <c r="E32" s="1163"/>
      <c r="F32" s="1163"/>
      <c r="G32" s="1163"/>
      <c r="H32" s="1163"/>
      <c r="I32" s="1163"/>
      <c r="J32" s="1163"/>
      <c r="K32" s="1163"/>
      <c r="L32" s="1163"/>
      <c r="M32" s="1163"/>
      <c r="N32" s="1163"/>
      <c r="O32" s="1163"/>
      <c r="P32" s="1163"/>
      <c r="Q32" s="1164"/>
      <c r="R32" s="396">
        <f>R18+R22+R26+R30+R31</f>
        <v>0</v>
      </c>
    </row>
    <row r="33" spans="1:18" ht="16.5" customHeight="1" thickBot="1" x14ac:dyDescent="0.25">
      <c r="A33" s="383">
        <v>7</v>
      </c>
      <c r="B33" s="384" t="s">
        <v>11727</v>
      </c>
      <c r="C33" s="385"/>
      <c r="D33" s="385"/>
      <c r="E33" s="385"/>
      <c r="F33" s="384"/>
      <c r="G33" s="1162"/>
      <c r="H33" s="1163"/>
      <c r="I33" s="1163"/>
      <c r="J33" s="1163"/>
      <c r="K33" s="1163"/>
      <c r="L33" s="1163"/>
      <c r="M33" s="1163"/>
      <c r="N33" s="1163"/>
      <c r="O33" s="1163"/>
      <c r="P33" s="1163"/>
      <c r="Q33" s="1164"/>
      <c r="R33" s="435">
        <f>R32*100/10</f>
        <v>0</v>
      </c>
    </row>
    <row r="34" spans="1:18" x14ac:dyDescent="0.2">
      <c r="A34" s="146" t="s">
        <v>330</v>
      </c>
      <c r="B34" s="386"/>
      <c r="C34" s="146"/>
      <c r="D34" s="146"/>
      <c r="E34" s="146"/>
      <c r="F34" s="146"/>
      <c r="G34" s="146"/>
      <c r="H34" s="146"/>
      <c r="I34" s="146"/>
      <c r="J34" s="146"/>
      <c r="K34" s="146"/>
      <c r="L34" s="146"/>
      <c r="M34" s="146"/>
      <c r="N34" s="146"/>
      <c r="O34" s="146"/>
      <c r="P34" s="146"/>
      <c r="Q34" s="146"/>
      <c r="R34" s="146"/>
    </row>
    <row r="35" spans="1:18" x14ac:dyDescent="0.2">
      <c r="A35" s="146"/>
      <c r="B35" s="387" t="s">
        <v>331</v>
      </c>
      <c r="C35" s="146"/>
      <c r="D35" s="146"/>
      <c r="E35" s="146"/>
      <c r="F35" s="146"/>
      <c r="G35" s="146"/>
      <c r="H35" s="146"/>
      <c r="I35" s="146"/>
      <c r="J35" s="146"/>
      <c r="K35" s="146"/>
      <c r="L35" s="146"/>
      <c r="M35" s="146"/>
      <c r="N35" s="146"/>
      <c r="O35" s="146"/>
      <c r="P35" s="146"/>
      <c r="Q35" s="146"/>
      <c r="R35" s="146"/>
    </row>
    <row r="37" spans="1:18" x14ac:dyDescent="0.2">
      <c r="A37" s="1170" t="s">
        <v>332</v>
      </c>
      <c r="B37" s="1171"/>
      <c r="C37" s="1171"/>
      <c r="D37" s="1143"/>
      <c r="E37" s="1143"/>
    </row>
    <row r="38" spans="1:18" ht="13.5" thickBot="1" x14ac:dyDescent="0.25"/>
    <row r="39" spans="1:18" x14ac:dyDescent="0.2">
      <c r="A39" s="328"/>
      <c r="B39" s="329" t="s">
        <v>287</v>
      </c>
      <c r="C39" s="1165" t="s">
        <v>288</v>
      </c>
      <c r="D39" s="1165"/>
      <c r="E39" s="1165"/>
      <c r="F39" s="1166"/>
      <c r="G39" s="1167" t="s">
        <v>289</v>
      </c>
      <c r="H39" s="1165"/>
      <c r="I39" s="1166"/>
      <c r="J39" s="1168" t="s">
        <v>290</v>
      </c>
      <c r="K39" s="1168"/>
      <c r="L39" s="1168"/>
      <c r="M39" s="1168"/>
      <c r="N39" s="1168"/>
      <c r="O39" s="1168"/>
      <c r="P39" s="1168"/>
      <c r="Q39" s="1169"/>
      <c r="R39" s="388"/>
    </row>
    <row r="40" spans="1:18" x14ac:dyDescent="0.2">
      <c r="A40" s="331"/>
      <c r="B40" s="332"/>
      <c r="C40" s="333" t="s">
        <v>291</v>
      </c>
      <c r="D40" s="334" t="s">
        <v>292</v>
      </c>
      <c r="E40" s="333" t="s">
        <v>293</v>
      </c>
      <c r="F40" s="335" t="s">
        <v>294</v>
      </c>
      <c r="G40" s="336" t="s">
        <v>295</v>
      </c>
      <c r="H40" s="337" t="s">
        <v>296</v>
      </c>
      <c r="I40" s="338" t="s">
        <v>297</v>
      </c>
      <c r="J40" s="336" t="s">
        <v>298</v>
      </c>
      <c r="K40" s="337" t="s">
        <v>299</v>
      </c>
      <c r="L40" s="337" t="s">
        <v>300</v>
      </c>
      <c r="M40" s="337" t="s">
        <v>301</v>
      </c>
      <c r="N40" s="337" t="s">
        <v>302</v>
      </c>
      <c r="O40" s="337" t="s">
        <v>303</v>
      </c>
      <c r="P40" s="339" t="s">
        <v>304</v>
      </c>
      <c r="Q40" s="340" t="s">
        <v>305</v>
      </c>
      <c r="R40" s="389" t="s">
        <v>306</v>
      </c>
    </row>
    <row r="41" spans="1:18" x14ac:dyDescent="0.2">
      <c r="A41" s="342"/>
      <c r="B41" s="343" t="s">
        <v>307</v>
      </c>
      <c r="C41" s="344"/>
      <c r="D41" s="344"/>
      <c r="E41" s="344"/>
      <c r="F41" s="345"/>
      <c r="G41" s="346"/>
      <c r="H41" s="344"/>
      <c r="I41" s="345"/>
      <c r="J41" s="344"/>
      <c r="K41" s="344"/>
      <c r="L41" s="344"/>
      <c r="M41" s="344"/>
      <c r="N41" s="344"/>
      <c r="O41" s="344"/>
      <c r="P41" s="344"/>
      <c r="Q41" s="347"/>
      <c r="R41" s="348"/>
    </row>
    <row r="42" spans="1:18" x14ac:dyDescent="0.2">
      <c r="A42" s="342">
        <v>1.1000000000000001</v>
      </c>
      <c r="B42" s="349" t="s">
        <v>308</v>
      </c>
      <c r="C42" s="431">
        <v>0</v>
      </c>
      <c r="D42" s="431">
        <v>0</v>
      </c>
      <c r="E42" s="431">
        <v>0</v>
      </c>
      <c r="F42" s="431">
        <v>0</v>
      </c>
      <c r="G42" s="431">
        <v>0</v>
      </c>
      <c r="H42" s="431">
        <v>0</v>
      </c>
      <c r="I42" s="431">
        <v>0</v>
      </c>
      <c r="J42" s="431">
        <v>0</v>
      </c>
      <c r="K42" s="431">
        <v>0</v>
      </c>
      <c r="L42" s="431">
        <v>0</v>
      </c>
      <c r="M42" s="431">
        <v>0</v>
      </c>
      <c r="N42" s="431">
        <v>0</v>
      </c>
      <c r="O42" s="431">
        <v>0</v>
      </c>
      <c r="P42" s="431">
        <v>0</v>
      </c>
      <c r="Q42" s="431">
        <v>0</v>
      </c>
      <c r="R42" s="348"/>
    </row>
    <row r="43" spans="1:18" x14ac:dyDescent="0.2">
      <c r="A43" s="350">
        <v>1.2</v>
      </c>
      <c r="B43" s="349" t="s">
        <v>309</v>
      </c>
      <c r="C43" s="431">
        <v>0</v>
      </c>
      <c r="D43" s="431">
        <v>0</v>
      </c>
      <c r="E43" s="431">
        <v>0</v>
      </c>
      <c r="F43" s="431">
        <v>0</v>
      </c>
      <c r="G43" s="431">
        <v>0</v>
      </c>
      <c r="H43" s="431">
        <v>0</v>
      </c>
      <c r="I43" s="431">
        <v>0</v>
      </c>
      <c r="J43" s="431">
        <v>0</v>
      </c>
      <c r="K43" s="431">
        <v>0</v>
      </c>
      <c r="L43" s="431">
        <v>0</v>
      </c>
      <c r="M43" s="431">
        <v>0</v>
      </c>
      <c r="N43" s="431">
        <v>0</v>
      </c>
      <c r="O43" s="431">
        <v>0</v>
      </c>
      <c r="P43" s="431">
        <v>0</v>
      </c>
      <c r="Q43" s="431">
        <v>0</v>
      </c>
      <c r="R43" s="348"/>
    </row>
    <row r="44" spans="1:18" x14ac:dyDescent="0.2">
      <c r="A44" s="351" t="s">
        <v>310</v>
      </c>
      <c r="B44" s="352" t="s">
        <v>311</v>
      </c>
      <c r="C44" s="390">
        <v>0.01</v>
      </c>
      <c r="D44" s="390">
        <v>0.01</v>
      </c>
      <c r="E44" s="390">
        <v>0.01</v>
      </c>
      <c r="F44" s="391">
        <v>0.01</v>
      </c>
      <c r="G44" s="392">
        <v>8.9999999999999993E-3</v>
      </c>
      <c r="H44" s="390">
        <v>8.0000000000000002E-3</v>
      </c>
      <c r="I44" s="391">
        <v>7.4999999999999997E-3</v>
      </c>
      <c r="J44" s="392">
        <v>7.4999999999999997E-3</v>
      </c>
      <c r="K44" s="390">
        <v>7.0000000000000001E-3</v>
      </c>
      <c r="L44" s="390">
        <v>6.4999999999999997E-3</v>
      </c>
      <c r="M44" s="390">
        <v>6.0000000000000001E-3</v>
      </c>
      <c r="N44" s="390">
        <v>6.0000000000000001E-3</v>
      </c>
      <c r="O44" s="390">
        <v>6.0000000000000001E-3</v>
      </c>
      <c r="P44" s="390">
        <v>6.0000000000000001E-3</v>
      </c>
      <c r="Q44" s="391">
        <v>6.0000000000000001E-3</v>
      </c>
      <c r="R44" s="348"/>
    </row>
    <row r="45" spans="1:18" x14ac:dyDescent="0.2">
      <c r="A45" s="353">
        <v>1.3</v>
      </c>
      <c r="B45" s="354" t="s">
        <v>312</v>
      </c>
      <c r="C45" s="393">
        <f t="shared" ref="C45:Q45" si="5">C44*C42</f>
        <v>0</v>
      </c>
      <c r="D45" s="393">
        <f t="shared" si="5"/>
        <v>0</v>
      </c>
      <c r="E45" s="393">
        <f t="shared" si="5"/>
        <v>0</v>
      </c>
      <c r="F45" s="394">
        <f t="shared" si="5"/>
        <v>0</v>
      </c>
      <c r="G45" s="395">
        <f t="shared" si="5"/>
        <v>0</v>
      </c>
      <c r="H45" s="393">
        <f t="shared" si="5"/>
        <v>0</v>
      </c>
      <c r="I45" s="394">
        <f t="shared" si="5"/>
        <v>0</v>
      </c>
      <c r="J45" s="395">
        <f t="shared" si="5"/>
        <v>0</v>
      </c>
      <c r="K45" s="393">
        <f t="shared" si="5"/>
        <v>0</v>
      </c>
      <c r="L45" s="393">
        <f t="shared" si="5"/>
        <v>0</v>
      </c>
      <c r="M45" s="393">
        <f t="shared" si="5"/>
        <v>0</v>
      </c>
      <c r="N45" s="393">
        <f t="shared" si="5"/>
        <v>0</v>
      </c>
      <c r="O45" s="393">
        <f t="shared" si="5"/>
        <v>0</v>
      </c>
      <c r="P45" s="393">
        <f t="shared" si="5"/>
        <v>0</v>
      </c>
      <c r="Q45" s="394">
        <f t="shared" si="5"/>
        <v>0</v>
      </c>
      <c r="R45" s="348"/>
    </row>
    <row r="46" spans="1:18" ht="13.5" thickBot="1" x14ac:dyDescent="0.25">
      <c r="A46" s="355">
        <v>1.4</v>
      </c>
      <c r="B46" s="356" t="s">
        <v>313</v>
      </c>
      <c r="C46" s="396">
        <f t="shared" ref="C46:Q46" si="6">-C44*C43</f>
        <v>0</v>
      </c>
      <c r="D46" s="396">
        <f t="shared" si="6"/>
        <v>0</v>
      </c>
      <c r="E46" s="396">
        <f t="shared" si="6"/>
        <v>0</v>
      </c>
      <c r="F46" s="396">
        <f t="shared" si="6"/>
        <v>0</v>
      </c>
      <c r="G46" s="396">
        <f t="shared" si="6"/>
        <v>0</v>
      </c>
      <c r="H46" s="396">
        <f t="shared" si="6"/>
        <v>0</v>
      </c>
      <c r="I46" s="396">
        <f t="shared" si="6"/>
        <v>0</v>
      </c>
      <c r="J46" s="396">
        <f t="shared" si="6"/>
        <v>0</v>
      </c>
      <c r="K46" s="396">
        <f t="shared" si="6"/>
        <v>0</v>
      </c>
      <c r="L46" s="396">
        <f t="shared" si="6"/>
        <v>0</v>
      </c>
      <c r="M46" s="396">
        <f t="shared" si="6"/>
        <v>0</v>
      </c>
      <c r="N46" s="396">
        <f t="shared" si="6"/>
        <v>0</v>
      </c>
      <c r="O46" s="396">
        <f t="shared" si="6"/>
        <v>0</v>
      </c>
      <c r="P46" s="396">
        <f t="shared" si="6"/>
        <v>0</v>
      </c>
      <c r="Q46" s="396">
        <f t="shared" si="6"/>
        <v>0</v>
      </c>
      <c r="R46" s="348"/>
    </row>
    <row r="47" spans="1:18" x14ac:dyDescent="0.2">
      <c r="A47" s="342">
        <v>1.5</v>
      </c>
      <c r="B47" s="349" t="s">
        <v>314</v>
      </c>
      <c r="C47" s="397">
        <f t="shared" ref="C47:Q47" si="7">IF(ABS(C45)&gt;ABS(C46),ABS(C46),ABS(C45))</f>
        <v>0</v>
      </c>
      <c r="D47" s="397">
        <f t="shared" si="7"/>
        <v>0</v>
      </c>
      <c r="E47" s="397">
        <f t="shared" si="7"/>
        <v>0</v>
      </c>
      <c r="F47" s="398">
        <f t="shared" si="7"/>
        <v>0</v>
      </c>
      <c r="G47" s="399">
        <f t="shared" si="7"/>
        <v>0</v>
      </c>
      <c r="H47" s="397">
        <f t="shared" si="7"/>
        <v>0</v>
      </c>
      <c r="I47" s="398">
        <f t="shared" si="7"/>
        <v>0</v>
      </c>
      <c r="J47" s="399">
        <f t="shared" si="7"/>
        <v>0</v>
      </c>
      <c r="K47" s="397">
        <f t="shared" si="7"/>
        <v>0</v>
      </c>
      <c r="L47" s="397">
        <f t="shared" si="7"/>
        <v>0</v>
      </c>
      <c r="M47" s="397">
        <f t="shared" si="7"/>
        <v>0</v>
      </c>
      <c r="N47" s="397">
        <f t="shared" si="7"/>
        <v>0</v>
      </c>
      <c r="O47" s="397">
        <f t="shared" si="7"/>
        <v>0</v>
      </c>
      <c r="P47" s="397">
        <f t="shared" si="7"/>
        <v>0</v>
      </c>
      <c r="Q47" s="398">
        <f t="shared" si="7"/>
        <v>0</v>
      </c>
      <c r="R47" s="348"/>
    </row>
    <row r="48" spans="1:18" x14ac:dyDescent="0.2">
      <c r="A48" s="350">
        <v>1.6</v>
      </c>
      <c r="B48" s="357" t="s">
        <v>315</v>
      </c>
      <c r="C48" s="393">
        <f t="shared" ref="C48:Q48" si="8">IF(ABS(C45)&gt;ABS(C46),C45+C46,C46+C45)</f>
        <v>0</v>
      </c>
      <c r="D48" s="393">
        <f t="shared" si="8"/>
        <v>0</v>
      </c>
      <c r="E48" s="393">
        <f t="shared" si="8"/>
        <v>0</v>
      </c>
      <c r="F48" s="394">
        <f t="shared" si="8"/>
        <v>0</v>
      </c>
      <c r="G48" s="395">
        <f t="shared" si="8"/>
        <v>0</v>
      </c>
      <c r="H48" s="393">
        <f t="shared" si="8"/>
        <v>0</v>
      </c>
      <c r="I48" s="394">
        <f t="shared" si="8"/>
        <v>0</v>
      </c>
      <c r="J48" s="395">
        <f t="shared" si="8"/>
        <v>0</v>
      </c>
      <c r="K48" s="393">
        <f t="shared" si="8"/>
        <v>0</v>
      </c>
      <c r="L48" s="393">
        <f t="shared" si="8"/>
        <v>0</v>
      </c>
      <c r="M48" s="393">
        <f t="shared" si="8"/>
        <v>0</v>
      </c>
      <c r="N48" s="393">
        <f t="shared" si="8"/>
        <v>0</v>
      </c>
      <c r="O48" s="393">
        <f t="shared" si="8"/>
        <v>0</v>
      </c>
      <c r="P48" s="393">
        <f t="shared" si="8"/>
        <v>0</v>
      </c>
      <c r="Q48" s="394">
        <f t="shared" si="8"/>
        <v>0</v>
      </c>
      <c r="R48" s="348"/>
    </row>
    <row r="49" spans="1:18" x14ac:dyDescent="0.2">
      <c r="A49" s="358" t="s">
        <v>316</v>
      </c>
      <c r="B49" s="359" t="s">
        <v>317</v>
      </c>
      <c r="C49" s="400">
        <v>0.05</v>
      </c>
      <c r="D49" s="400">
        <v>0.05</v>
      </c>
      <c r="E49" s="400">
        <v>0.05</v>
      </c>
      <c r="F49" s="401">
        <v>0.05</v>
      </c>
      <c r="G49" s="402">
        <v>0.05</v>
      </c>
      <c r="H49" s="400">
        <v>0.05</v>
      </c>
      <c r="I49" s="401">
        <v>0.05</v>
      </c>
      <c r="J49" s="402">
        <v>0.05</v>
      </c>
      <c r="K49" s="400">
        <v>0.05</v>
      </c>
      <c r="L49" s="400">
        <v>0.05</v>
      </c>
      <c r="M49" s="400">
        <v>0.05</v>
      </c>
      <c r="N49" s="400">
        <v>0.05</v>
      </c>
      <c r="O49" s="400">
        <v>0.05</v>
      </c>
      <c r="P49" s="400">
        <v>0.05</v>
      </c>
      <c r="Q49" s="400">
        <v>0.05</v>
      </c>
      <c r="R49" s="348"/>
    </row>
    <row r="50" spans="1:18" ht="13.5" thickBot="1" x14ac:dyDescent="0.25">
      <c r="A50" s="360">
        <v>1.7</v>
      </c>
      <c r="B50" s="361" t="s">
        <v>318</v>
      </c>
      <c r="C50" s="403">
        <f t="shared" ref="C50:P50" si="9">C49*C47</f>
        <v>0</v>
      </c>
      <c r="D50" s="403">
        <f t="shared" si="9"/>
        <v>0</v>
      </c>
      <c r="E50" s="403">
        <f t="shared" si="9"/>
        <v>0</v>
      </c>
      <c r="F50" s="404">
        <f t="shared" si="9"/>
        <v>0</v>
      </c>
      <c r="G50" s="405">
        <f t="shared" si="9"/>
        <v>0</v>
      </c>
      <c r="H50" s="403">
        <f t="shared" si="9"/>
        <v>0</v>
      </c>
      <c r="I50" s="404">
        <f t="shared" si="9"/>
        <v>0</v>
      </c>
      <c r="J50" s="405">
        <f t="shared" si="9"/>
        <v>0</v>
      </c>
      <c r="K50" s="403">
        <f t="shared" si="9"/>
        <v>0</v>
      </c>
      <c r="L50" s="403">
        <f t="shared" si="9"/>
        <v>0</v>
      </c>
      <c r="M50" s="403">
        <f t="shared" si="9"/>
        <v>0</v>
      </c>
      <c r="N50" s="403">
        <f t="shared" si="9"/>
        <v>0</v>
      </c>
      <c r="O50" s="403">
        <f t="shared" si="9"/>
        <v>0</v>
      </c>
      <c r="P50" s="403">
        <f t="shared" si="9"/>
        <v>0</v>
      </c>
      <c r="Q50" s="404">
        <f>Q49*Q47</f>
        <v>0</v>
      </c>
      <c r="R50" s="406">
        <f>SUM(C50:Q50)</f>
        <v>0</v>
      </c>
    </row>
    <row r="51" spans="1:18" x14ac:dyDescent="0.2">
      <c r="A51" s="342">
        <v>2.1</v>
      </c>
      <c r="B51" s="349" t="s">
        <v>319</v>
      </c>
      <c r="C51" s="362"/>
      <c r="D51" s="363"/>
      <c r="E51" s="364"/>
      <c r="F51" s="407">
        <f>IF(ABS(SUMIF(C48:F48,"&gt;0"))&gt;ABS(SUMIF(C48:F48,"&lt;0")),ABS(SUMIF(C48:F48,"&lt;0")),ABS(SUMIF(C48:F48,"&gt;0")))</f>
        <v>0</v>
      </c>
      <c r="G51" s="362"/>
      <c r="H51" s="364"/>
      <c r="I51" s="407">
        <f>IF(ABS(SUMIF(G48:I48,"&gt;0"))&gt;ABS(SUMIF(G48:I48,"&lt;0")),ABS(SUMIF(G48:I48,"&lt;0")),ABS(SUMIF(G48:I48,"&gt;0")))</f>
        <v>0</v>
      </c>
      <c r="J51" s="362"/>
      <c r="K51" s="363"/>
      <c r="L51" s="363"/>
      <c r="M51" s="363"/>
      <c r="N51" s="363"/>
      <c r="O51" s="363"/>
      <c r="P51" s="364"/>
      <c r="Q51" s="407">
        <f>IF(ABS(SUMIF(J48:Q48,"&gt;0"))&lt;ABS(SUMIF(J48:Q48,"&lt;0")),ABS(SUMIF(J48:Q48,"&gt;0")),ABS(SUMIF(J48:Q48,"&lt;0")))</f>
        <v>0</v>
      </c>
      <c r="R51" s="365"/>
    </row>
    <row r="52" spans="1:18" x14ac:dyDescent="0.2">
      <c r="A52" s="350">
        <v>2.2000000000000002</v>
      </c>
      <c r="B52" s="366" t="s">
        <v>320</v>
      </c>
      <c r="C52" s="367"/>
      <c r="D52" s="368"/>
      <c r="E52" s="369"/>
      <c r="F52" s="408">
        <f>IF(ABS(SUMIF(C48:F48,"&gt;0"))&gt;ABS(SUMIF(C48:F48,"&lt;0")),ABS(SUMIF(C48:F48,"&gt;0"))-ABS(SUMIF(C48:F48,"&lt;0")),ABS(SUMIF(C48:F48,"&lt;0"))-ABS(SUMIF(C48:F48,"&gt;0")))</f>
        <v>0</v>
      </c>
      <c r="G52" s="367"/>
      <c r="H52" s="369"/>
      <c r="I52" s="408">
        <f>IF(ABS(SUMIF(G48:I48,"&gt;0"))&gt;ABS(SUMIF(G48:I48,"&lt;0")),ABS(SUMIF(G48:I48,"&gt;0"))-ABS(SUMIF(G48:I48,"&lt;0")),ABS(SUMIF(G48:I48,"&lt;0"))-ABS(SUMIF(G48:I48,"&gt;0")))</f>
        <v>0</v>
      </c>
      <c r="J52" s="367"/>
      <c r="K52" s="368"/>
      <c r="L52" s="368"/>
      <c r="M52" s="368"/>
      <c r="N52" s="368"/>
      <c r="O52" s="368"/>
      <c r="P52" s="369"/>
      <c r="Q52" s="408">
        <f>IF(ABS(SUMIF(J48:Q48,"&gt;0"))&lt;ABS(SUMIF(J48:Q48,"&lt;0")),ABS(SUMIF(J48:Q48,"&lt;0"))-ABS(SUMIF(J48:Q48,"&gt;0")),ABS(SUMIF(J48:Q48,"&gt;0"))-ABS(SUMIF(J48:Q48,"&lt;0")))</f>
        <v>0</v>
      </c>
      <c r="R52" s="348"/>
    </row>
    <row r="53" spans="1:18" x14ac:dyDescent="0.2">
      <c r="A53" s="358" t="s">
        <v>321</v>
      </c>
      <c r="B53" s="359" t="s">
        <v>317</v>
      </c>
      <c r="C53" s="367"/>
      <c r="D53" s="368"/>
      <c r="E53" s="369"/>
      <c r="F53" s="409">
        <v>0.4</v>
      </c>
      <c r="G53" s="367"/>
      <c r="H53" s="369"/>
      <c r="I53" s="409">
        <v>0.3</v>
      </c>
      <c r="J53" s="367"/>
      <c r="K53" s="368"/>
      <c r="L53" s="368"/>
      <c r="M53" s="368"/>
      <c r="N53" s="368"/>
      <c r="O53" s="368"/>
      <c r="P53" s="369"/>
      <c r="Q53" s="409">
        <v>0.3</v>
      </c>
      <c r="R53" s="370"/>
    </row>
    <row r="54" spans="1:18" ht="13.5" thickBot="1" x14ac:dyDescent="0.25">
      <c r="A54" s="360">
        <v>2.2999999999999998</v>
      </c>
      <c r="B54" s="361" t="s">
        <v>322</v>
      </c>
      <c r="C54" s="371"/>
      <c r="D54" s="372"/>
      <c r="E54" s="373"/>
      <c r="F54" s="410">
        <f>0.4*F51</f>
        <v>0</v>
      </c>
      <c r="G54" s="371"/>
      <c r="H54" s="373"/>
      <c r="I54" s="411">
        <f>0.3*I51</f>
        <v>0</v>
      </c>
      <c r="J54" s="371"/>
      <c r="K54" s="372"/>
      <c r="L54" s="372"/>
      <c r="M54" s="372"/>
      <c r="N54" s="372"/>
      <c r="O54" s="372"/>
      <c r="P54" s="373"/>
      <c r="Q54" s="411">
        <f>0.3*Q51</f>
        <v>0</v>
      </c>
      <c r="R54" s="406">
        <f>SUM(C54:Q54)</f>
        <v>0</v>
      </c>
    </row>
    <row r="55" spans="1:18" ht="13.5" thickBot="1" x14ac:dyDescent="0.25">
      <c r="A55" s="342">
        <v>3.1</v>
      </c>
      <c r="B55" s="349" t="s">
        <v>319</v>
      </c>
      <c r="C55" s="374"/>
      <c r="D55" s="375"/>
      <c r="E55" s="375"/>
      <c r="F55" s="375"/>
      <c r="G55" s="363"/>
      <c r="H55" s="363"/>
      <c r="I55" s="412">
        <f>IF(OR(AND(F52 &gt; 0,I52&gt;0),AND(F52&lt;0,I52&lt;0)), 0, IF(ABS(F52)&lt;ABS(I52),ABS(F52),ABS(I52)))</f>
        <v>0</v>
      </c>
      <c r="J55" s="375"/>
      <c r="K55" s="375"/>
      <c r="L55" s="375"/>
      <c r="M55" s="375"/>
      <c r="N55" s="375"/>
      <c r="O55" s="375"/>
      <c r="P55" s="375"/>
      <c r="Q55" s="412">
        <f>IF(OR(AND(Q52 &gt; 0,I52&gt;0),AND(Q52&lt;0,I52&lt;0)), 0, IF(ABS(I52)&lt;ABS(Q52),ABS(I52),ABS(Q52)))</f>
        <v>0</v>
      </c>
      <c r="R55" s="348"/>
    </row>
    <row r="56" spans="1:18" x14ac:dyDescent="0.2">
      <c r="A56" s="350">
        <v>3.2</v>
      </c>
      <c r="B56" s="357" t="s">
        <v>323</v>
      </c>
      <c r="C56" s="374"/>
      <c r="D56" s="375"/>
      <c r="E56" s="375"/>
      <c r="F56" s="375"/>
      <c r="G56" s="375"/>
      <c r="H56" s="375"/>
      <c r="I56" s="412">
        <f>IF(ABS(F52)&gt;ABS(I52),(F52)+(I52),(I52)+(F52))</f>
        <v>0</v>
      </c>
      <c r="J56" s="375"/>
      <c r="K56" s="375"/>
      <c r="L56" s="375"/>
      <c r="M56" s="375"/>
      <c r="N56" s="375"/>
      <c r="O56" s="375"/>
      <c r="P56" s="375"/>
      <c r="Q56" s="412">
        <f>IF(ABS(I52)&gt;ABS(Q52),(I52)+(Q52),(Q52)+(I52))</f>
        <v>0</v>
      </c>
      <c r="R56" s="348"/>
    </row>
    <row r="57" spans="1:18" x14ac:dyDescent="0.2">
      <c r="A57" s="376" t="s">
        <v>324</v>
      </c>
      <c r="B57" s="359" t="s">
        <v>317</v>
      </c>
      <c r="C57" s="377"/>
      <c r="D57" s="378"/>
      <c r="E57" s="378"/>
      <c r="F57" s="378"/>
      <c r="G57" s="378"/>
      <c r="H57" s="378"/>
      <c r="I57" s="413">
        <v>0.4</v>
      </c>
      <c r="J57" s="378"/>
      <c r="K57" s="378"/>
      <c r="L57" s="378"/>
      <c r="M57" s="378"/>
      <c r="N57" s="378"/>
      <c r="O57" s="378"/>
      <c r="P57" s="378"/>
      <c r="Q57" s="413">
        <v>0.4</v>
      </c>
      <c r="R57" s="348"/>
    </row>
    <row r="58" spans="1:18" ht="13.5" thickBot="1" x14ac:dyDescent="0.25">
      <c r="A58" s="350">
        <v>3.3</v>
      </c>
      <c r="B58" s="361" t="s">
        <v>325</v>
      </c>
      <c r="C58" s="371"/>
      <c r="D58" s="372"/>
      <c r="E58" s="372"/>
      <c r="F58" s="372"/>
      <c r="G58" s="372"/>
      <c r="H58" s="372"/>
      <c r="I58" s="414">
        <f>I57*I55</f>
        <v>0</v>
      </c>
      <c r="J58" s="372"/>
      <c r="K58" s="372"/>
      <c r="L58" s="372"/>
      <c r="M58" s="372"/>
      <c r="N58" s="372"/>
      <c r="O58" s="372"/>
      <c r="P58" s="372"/>
      <c r="Q58" s="414">
        <f>Q57*Q55</f>
        <v>0</v>
      </c>
      <c r="R58" s="406">
        <f>SUM(C58:Q58)</f>
        <v>0</v>
      </c>
    </row>
    <row r="59" spans="1:18" x14ac:dyDescent="0.2">
      <c r="A59" s="342">
        <v>4.0999999999999996</v>
      </c>
      <c r="B59" s="349" t="s">
        <v>319</v>
      </c>
      <c r="C59" s="374"/>
      <c r="D59" s="375"/>
      <c r="E59" s="375"/>
      <c r="F59" s="375"/>
      <c r="G59" s="375"/>
      <c r="H59" s="375"/>
      <c r="I59" s="375"/>
      <c r="J59" s="375"/>
      <c r="K59" s="375"/>
      <c r="L59" s="375"/>
      <c r="M59" s="375"/>
      <c r="N59" s="375"/>
      <c r="O59" s="375"/>
      <c r="P59" s="364"/>
      <c r="Q59" s="415">
        <f>IF(OR( AND(F52&lt;0, Q52&lt;0), AND(F52&gt;0,Q52&gt;0)),0,IF(ABS(Q52)&lt;ABS(F52),ABS(Q52),ABS(F52)))</f>
        <v>0</v>
      </c>
      <c r="R59" s="348"/>
    </row>
    <row r="60" spans="1:18" x14ac:dyDescent="0.2">
      <c r="A60" s="350">
        <v>4.2</v>
      </c>
      <c r="B60" s="357" t="s">
        <v>320</v>
      </c>
      <c r="C60" s="374"/>
      <c r="D60" s="375"/>
      <c r="E60" s="375"/>
      <c r="F60" s="375"/>
      <c r="G60" s="375"/>
      <c r="H60" s="375"/>
      <c r="I60" s="375"/>
      <c r="J60" s="375"/>
      <c r="K60" s="375"/>
      <c r="L60" s="375"/>
      <c r="M60" s="375"/>
      <c r="N60" s="375"/>
      <c r="O60" s="375"/>
      <c r="P60" s="346"/>
      <c r="Q60" s="415">
        <f>IF(ABS(Q56)&gt;ABS(F52),(Q56)+(F52),(F52)+(Q56))</f>
        <v>0</v>
      </c>
      <c r="R60" s="348"/>
    </row>
    <row r="61" spans="1:18" x14ac:dyDescent="0.2">
      <c r="A61" s="376" t="s">
        <v>326</v>
      </c>
      <c r="B61" s="359" t="s">
        <v>317</v>
      </c>
      <c r="C61" s="377"/>
      <c r="D61" s="378"/>
      <c r="E61" s="378"/>
      <c r="F61" s="378"/>
      <c r="G61" s="378"/>
      <c r="H61" s="378"/>
      <c r="I61" s="378"/>
      <c r="J61" s="378"/>
      <c r="K61" s="378"/>
      <c r="L61" s="378"/>
      <c r="M61" s="378"/>
      <c r="N61" s="378"/>
      <c r="O61" s="378"/>
      <c r="P61" s="379"/>
      <c r="Q61" s="416">
        <v>1</v>
      </c>
      <c r="R61" s="348"/>
    </row>
    <row r="62" spans="1:18" ht="13.5" thickBot="1" x14ac:dyDescent="0.25">
      <c r="A62" s="360">
        <v>4.3</v>
      </c>
      <c r="B62" s="361" t="s">
        <v>327</v>
      </c>
      <c r="C62" s="371"/>
      <c r="D62" s="372"/>
      <c r="E62" s="372"/>
      <c r="F62" s="372"/>
      <c r="G62" s="372"/>
      <c r="H62" s="372"/>
      <c r="I62" s="372"/>
      <c r="J62" s="372"/>
      <c r="K62" s="372"/>
      <c r="L62" s="372"/>
      <c r="M62" s="372"/>
      <c r="N62" s="372"/>
      <c r="O62" s="372"/>
      <c r="P62" s="373"/>
      <c r="Q62" s="411">
        <f>Q61*Q59</f>
        <v>0</v>
      </c>
      <c r="R62" s="406">
        <f>Q62</f>
        <v>0</v>
      </c>
    </row>
    <row r="63" spans="1:18" ht="13.5" thickBot="1" x14ac:dyDescent="0.25">
      <c r="A63" s="350">
        <v>5.0999999999999996</v>
      </c>
      <c r="B63" s="380" t="s">
        <v>328</v>
      </c>
      <c r="C63" s="1162"/>
      <c r="D63" s="1163"/>
      <c r="E63" s="1163"/>
      <c r="F63" s="1163"/>
      <c r="G63" s="1163"/>
      <c r="H63" s="1163"/>
      <c r="I63" s="1163"/>
      <c r="J63" s="1163"/>
      <c r="K63" s="1163"/>
      <c r="L63" s="1163"/>
      <c r="M63" s="1163"/>
      <c r="N63" s="1163"/>
      <c r="O63" s="1163"/>
      <c r="P63" s="1163"/>
      <c r="Q63" s="1164"/>
      <c r="R63" s="417">
        <f>ABS(Q60)</f>
        <v>0</v>
      </c>
    </row>
    <row r="64" spans="1:18" ht="13.5" thickBot="1" x14ac:dyDescent="0.25">
      <c r="A64" s="381">
        <v>6</v>
      </c>
      <c r="B64" s="382" t="s">
        <v>329</v>
      </c>
      <c r="C64" s="1162"/>
      <c r="D64" s="1163"/>
      <c r="E64" s="1163"/>
      <c r="F64" s="1163"/>
      <c r="G64" s="1163"/>
      <c r="H64" s="1163"/>
      <c r="I64" s="1163"/>
      <c r="J64" s="1163"/>
      <c r="K64" s="1163"/>
      <c r="L64" s="1163"/>
      <c r="M64" s="1163"/>
      <c r="N64" s="1163"/>
      <c r="O64" s="1163"/>
      <c r="P64" s="1163"/>
      <c r="Q64" s="1164"/>
      <c r="R64" s="418">
        <f>R50+R54+R58+R62+R63</f>
        <v>0</v>
      </c>
    </row>
    <row r="65" spans="1:18" ht="13.5" thickBot="1" x14ac:dyDescent="0.25">
      <c r="A65" s="383">
        <v>7</v>
      </c>
      <c r="B65" s="384" t="s">
        <v>11727</v>
      </c>
      <c r="C65" s="385"/>
      <c r="D65" s="385"/>
      <c r="E65" s="385"/>
      <c r="F65" s="384"/>
      <c r="G65" s="1162"/>
      <c r="H65" s="1163"/>
      <c r="I65" s="1163"/>
      <c r="J65" s="1163"/>
      <c r="K65" s="1163"/>
      <c r="L65" s="1163"/>
      <c r="M65" s="1163"/>
      <c r="N65" s="1163"/>
      <c r="O65" s="1163"/>
      <c r="P65" s="1163"/>
      <c r="Q65" s="1164"/>
      <c r="R65" s="419">
        <f>R64*100/10</f>
        <v>0</v>
      </c>
    </row>
    <row r="66" spans="1:18" x14ac:dyDescent="0.2">
      <c r="A66" s="146" t="s">
        <v>330</v>
      </c>
      <c r="B66" s="386"/>
      <c r="C66" s="146"/>
      <c r="D66" s="146"/>
      <c r="E66" s="146"/>
      <c r="F66" s="146"/>
      <c r="G66" s="146"/>
      <c r="H66" s="146"/>
      <c r="I66" s="146"/>
      <c r="J66" s="146"/>
      <c r="K66" s="146"/>
      <c r="L66" s="146"/>
      <c r="M66" s="146"/>
      <c r="N66" s="146"/>
      <c r="O66" s="146"/>
      <c r="P66" s="146"/>
      <c r="Q66" s="146"/>
      <c r="R66" s="146"/>
    </row>
    <row r="67" spans="1:18" x14ac:dyDescent="0.2">
      <c r="A67" s="146"/>
      <c r="B67" s="387" t="s">
        <v>331</v>
      </c>
      <c r="C67" s="146"/>
      <c r="D67" s="146"/>
      <c r="E67" s="146"/>
      <c r="F67" s="146"/>
      <c r="G67" s="146"/>
      <c r="H67" s="146"/>
      <c r="I67" s="146"/>
      <c r="J67" s="146"/>
      <c r="K67" s="146"/>
      <c r="L67" s="146"/>
      <c r="M67" s="146"/>
      <c r="N67" s="146"/>
      <c r="O67" s="146"/>
      <c r="P67" s="146"/>
      <c r="Q67" s="146"/>
      <c r="R67" s="146"/>
    </row>
    <row r="69" spans="1:18" x14ac:dyDescent="0.2">
      <c r="A69" s="1170" t="s">
        <v>333</v>
      </c>
      <c r="B69" s="1171"/>
      <c r="C69" s="1171"/>
      <c r="D69" s="1143"/>
      <c r="E69" s="1143"/>
    </row>
    <row r="70" spans="1:18" ht="13.5" thickBot="1" x14ac:dyDescent="0.25"/>
    <row r="71" spans="1:18" x14ac:dyDescent="0.2">
      <c r="A71" s="328"/>
      <c r="B71" s="329" t="s">
        <v>287</v>
      </c>
      <c r="C71" s="1165" t="s">
        <v>288</v>
      </c>
      <c r="D71" s="1165"/>
      <c r="E71" s="1165"/>
      <c r="F71" s="1166"/>
      <c r="G71" s="1167" t="s">
        <v>289</v>
      </c>
      <c r="H71" s="1165"/>
      <c r="I71" s="1166"/>
      <c r="J71" s="1168" t="s">
        <v>290</v>
      </c>
      <c r="K71" s="1168"/>
      <c r="L71" s="1168"/>
      <c r="M71" s="1168"/>
      <c r="N71" s="1168"/>
      <c r="O71" s="1168"/>
      <c r="P71" s="1168"/>
      <c r="Q71" s="1169"/>
      <c r="R71" s="388"/>
    </row>
    <row r="72" spans="1:18" x14ac:dyDescent="0.2">
      <c r="A72" s="331"/>
      <c r="B72" s="332"/>
      <c r="C72" s="333" t="s">
        <v>291</v>
      </c>
      <c r="D72" s="334" t="s">
        <v>292</v>
      </c>
      <c r="E72" s="333" t="s">
        <v>293</v>
      </c>
      <c r="F72" s="335" t="s">
        <v>294</v>
      </c>
      <c r="G72" s="336" t="s">
        <v>295</v>
      </c>
      <c r="H72" s="337" t="s">
        <v>296</v>
      </c>
      <c r="I72" s="338" t="s">
        <v>297</v>
      </c>
      <c r="J72" s="336" t="s">
        <v>298</v>
      </c>
      <c r="K72" s="337" t="s">
        <v>299</v>
      </c>
      <c r="L72" s="337" t="s">
        <v>300</v>
      </c>
      <c r="M72" s="337" t="s">
        <v>301</v>
      </c>
      <c r="N72" s="337" t="s">
        <v>302</v>
      </c>
      <c r="O72" s="337" t="s">
        <v>303</v>
      </c>
      <c r="P72" s="339" t="s">
        <v>304</v>
      </c>
      <c r="Q72" s="340" t="s">
        <v>305</v>
      </c>
      <c r="R72" s="389" t="s">
        <v>306</v>
      </c>
    </row>
    <row r="73" spans="1:18" x14ac:dyDescent="0.2">
      <c r="A73" s="342"/>
      <c r="B73" s="343" t="s">
        <v>307</v>
      </c>
      <c r="C73" s="344"/>
      <c r="D73" s="344"/>
      <c r="E73" s="344"/>
      <c r="F73" s="345"/>
      <c r="G73" s="346"/>
      <c r="H73" s="344"/>
      <c r="I73" s="345"/>
      <c r="J73" s="344"/>
      <c r="K73" s="344"/>
      <c r="L73" s="344"/>
      <c r="M73" s="344"/>
      <c r="N73" s="344"/>
      <c r="O73" s="344"/>
      <c r="P73" s="344"/>
      <c r="Q73" s="347"/>
      <c r="R73" s="348"/>
    </row>
    <row r="74" spans="1:18" x14ac:dyDescent="0.2">
      <c r="A74" s="342">
        <v>1.1000000000000001</v>
      </c>
      <c r="B74" s="349" t="s">
        <v>308</v>
      </c>
      <c r="C74" s="431">
        <v>0</v>
      </c>
      <c r="D74" s="431">
        <v>0</v>
      </c>
      <c r="E74" s="431">
        <v>0</v>
      </c>
      <c r="F74" s="431">
        <v>0</v>
      </c>
      <c r="G74" s="431">
        <v>0</v>
      </c>
      <c r="H74" s="431">
        <v>0</v>
      </c>
      <c r="I74" s="431">
        <v>0</v>
      </c>
      <c r="J74" s="431">
        <v>0</v>
      </c>
      <c r="K74" s="431">
        <v>0</v>
      </c>
      <c r="L74" s="431">
        <v>0</v>
      </c>
      <c r="M74" s="431">
        <v>0</v>
      </c>
      <c r="N74" s="431">
        <v>0</v>
      </c>
      <c r="O74" s="431">
        <v>0</v>
      </c>
      <c r="P74" s="431">
        <v>0</v>
      </c>
      <c r="Q74" s="431">
        <v>0</v>
      </c>
      <c r="R74" s="348"/>
    </row>
    <row r="75" spans="1:18" x14ac:dyDescent="0.2">
      <c r="A75" s="350">
        <v>1.2</v>
      </c>
      <c r="B75" s="349" t="s">
        <v>309</v>
      </c>
      <c r="C75" s="431">
        <v>0</v>
      </c>
      <c r="D75" s="431">
        <v>0</v>
      </c>
      <c r="E75" s="431">
        <v>0</v>
      </c>
      <c r="F75" s="431">
        <v>0</v>
      </c>
      <c r="G75" s="431">
        <v>0</v>
      </c>
      <c r="H75" s="431">
        <v>0</v>
      </c>
      <c r="I75" s="431">
        <v>0</v>
      </c>
      <c r="J75" s="431">
        <v>0</v>
      </c>
      <c r="K75" s="431">
        <v>0</v>
      </c>
      <c r="L75" s="431">
        <v>0</v>
      </c>
      <c r="M75" s="431">
        <v>0</v>
      </c>
      <c r="N75" s="431">
        <v>0</v>
      </c>
      <c r="O75" s="431">
        <v>0</v>
      </c>
      <c r="P75" s="431">
        <v>0</v>
      </c>
      <c r="Q75" s="431">
        <v>0</v>
      </c>
      <c r="R75" s="348"/>
    </row>
    <row r="76" spans="1:18" x14ac:dyDescent="0.2">
      <c r="A76" s="351" t="s">
        <v>310</v>
      </c>
      <c r="B76" s="352" t="s">
        <v>311</v>
      </c>
      <c r="C76" s="390">
        <v>0.01</v>
      </c>
      <c r="D76" s="390">
        <v>0.01</v>
      </c>
      <c r="E76" s="390">
        <v>0.01</v>
      </c>
      <c r="F76" s="391">
        <v>0.01</v>
      </c>
      <c r="G76" s="392">
        <v>8.9999999999999993E-3</v>
      </c>
      <c r="H76" s="390">
        <v>8.0000000000000002E-3</v>
      </c>
      <c r="I76" s="391">
        <v>7.4999999999999997E-3</v>
      </c>
      <c r="J76" s="392">
        <v>7.4999999999999997E-3</v>
      </c>
      <c r="K76" s="390">
        <v>7.0000000000000001E-3</v>
      </c>
      <c r="L76" s="390">
        <v>6.4999999999999997E-3</v>
      </c>
      <c r="M76" s="390">
        <v>6.0000000000000001E-3</v>
      </c>
      <c r="N76" s="390">
        <v>6.0000000000000001E-3</v>
      </c>
      <c r="O76" s="390">
        <v>6.0000000000000001E-3</v>
      </c>
      <c r="P76" s="390">
        <v>6.0000000000000001E-3</v>
      </c>
      <c r="Q76" s="391">
        <v>6.0000000000000001E-3</v>
      </c>
      <c r="R76" s="348"/>
    </row>
    <row r="77" spans="1:18" x14ac:dyDescent="0.2">
      <c r="A77" s="353">
        <v>1.3</v>
      </c>
      <c r="B77" s="354" t="s">
        <v>312</v>
      </c>
      <c r="C77" s="393">
        <f t="shared" ref="C77:Q77" si="10">C76*C74</f>
        <v>0</v>
      </c>
      <c r="D77" s="393">
        <f t="shared" si="10"/>
        <v>0</v>
      </c>
      <c r="E77" s="393">
        <f t="shared" si="10"/>
        <v>0</v>
      </c>
      <c r="F77" s="394">
        <f t="shared" si="10"/>
        <v>0</v>
      </c>
      <c r="G77" s="395">
        <f t="shared" si="10"/>
        <v>0</v>
      </c>
      <c r="H77" s="393">
        <f t="shared" si="10"/>
        <v>0</v>
      </c>
      <c r="I77" s="394">
        <f t="shared" si="10"/>
        <v>0</v>
      </c>
      <c r="J77" s="395">
        <f t="shared" si="10"/>
        <v>0</v>
      </c>
      <c r="K77" s="393">
        <f t="shared" si="10"/>
        <v>0</v>
      </c>
      <c r="L77" s="393">
        <f t="shared" si="10"/>
        <v>0</v>
      </c>
      <c r="M77" s="393">
        <f t="shared" si="10"/>
        <v>0</v>
      </c>
      <c r="N77" s="393">
        <f t="shared" si="10"/>
        <v>0</v>
      </c>
      <c r="O77" s="393">
        <f t="shared" si="10"/>
        <v>0</v>
      </c>
      <c r="P77" s="393">
        <f t="shared" si="10"/>
        <v>0</v>
      </c>
      <c r="Q77" s="394">
        <f t="shared" si="10"/>
        <v>0</v>
      </c>
      <c r="R77" s="348"/>
    </row>
    <row r="78" spans="1:18" ht="13.5" thickBot="1" x14ac:dyDescent="0.25">
      <c r="A78" s="355">
        <v>1.4</v>
      </c>
      <c r="B78" s="356" t="s">
        <v>313</v>
      </c>
      <c r="C78" s="846">
        <f t="shared" ref="C78:Q78" si="11">-C76*C75</f>
        <v>0</v>
      </c>
      <c r="D78" s="396">
        <f t="shared" si="11"/>
        <v>0</v>
      </c>
      <c r="E78" s="396">
        <f t="shared" si="11"/>
        <v>0</v>
      </c>
      <c r="F78" s="396">
        <f t="shared" si="11"/>
        <v>0</v>
      </c>
      <c r="G78" s="396">
        <f t="shared" si="11"/>
        <v>0</v>
      </c>
      <c r="H78" s="396">
        <f t="shared" si="11"/>
        <v>0</v>
      </c>
      <c r="I78" s="396">
        <f t="shared" si="11"/>
        <v>0</v>
      </c>
      <c r="J78" s="396">
        <f t="shared" si="11"/>
        <v>0</v>
      </c>
      <c r="K78" s="396">
        <f t="shared" si="11"/>
        <v>0</v>
      </c>
      <c r="L78" s="396">
        <f t="shared" si="11"/>
        <v>0</v>
      </c>
      <c r="M78" s="396">
        <f t="shared" si="11"/>
        <v>0</v>
      </c>
      <c r="N78" s="396">
        <f t="shared" si="11"/>
        <v>0</v>
      </c>
      <c r="O78" s="396">
        <f t="shared" si="11"/>
        <v>0</v>
      </c>
      <c r="P78" s="396">
        <f t="shared" si="11"/>
        <v>0</v>
      </c>
      <c r="Q78" s="396">
        <f t="shared" si="11"/>
        <v>0</v>
      </c>
      <c r="R78" s="348"/>
    </row>
    <row r="79" spans="1:18" x14ac:dyDescent="0.2">
      <c r="A79" s="342">
        <v>1.5</v>
      </c>
      <c r="B79" s="349" t="s">
        <v>314</v>
      </c>
      <c r="C79" s="397">
        <f>IF(ABS(C77)&gt;ABS(C78),ABS(C78),ABS(C77))</f>
        <v>0</v>
      </c>
      <c r="D79" s="397">
        <f t="shared" ref="D79:Q79" si="12">IF(ABS(D77)&gt;ABS(D78),ABS(D78),ABS(D77))</f>
        <v>0</v>
      </c>
      <c r="E79" s="397">
        <f t="shared" si="12"/>
        <v>0</v>
      </c>
      <c r="F79" s="398">
        <f t="shared" si="12"/>
        <v>0</v>
      </c>
      <c r="G79" s="399">
        <f t="shared" si="12"/>
        <v>0</v>
      </c>
      <c r="H79" s="397">
        <f t="shared" si="12"/>
        <v>0</v>
      </c>
      <c r="I79" s="398">
        <f t="shared" si="12"/>
        <v>0</v>
      </c>
      <c r="J79" s="399">
        <f t="shared" si="12"/>
        <v>0</v>
      </c>
      <c r="K79" s="397">
        <f t="shared" si="12"/>
        <v>0</v>
      </c>
      <c r="L79" s="397">
        <f t="shared" si="12"/>
        <v>0</v>
      </c>
      <c r="M79" s="397">
        <f t="shared" si="12"/>
        <v>0</v>
      </c>
      <c r="N79" s="397">
        <f t="shared" si="12"/>
        <v>0</v>
      </c>
      <c r="O79" s="397">
        <f t="shared" si="12"/>
        <v>0</v>
      </c>
      <c r="P79" s="397">
        <f t="shared" si="12"/>
        <v>0</v>
      </c>
      <c r="Q79" s="398">
        <f t="shared" si="12"/>
        <v>0</v>
      </c>
      <c r="R79" s="348"/>
    </row>
    <row r="80" spans="1:18" x14ac:dyDescent="0.2">
      <c r="A80" s="350">
        <v>1.6</v>
      </c>
      <c r="B80" s="357" t="s">
        <v>315</v>
      </c>
      <c r="C80" s="393">
        <f t="shared" ref="C80:Q80" si="13">IF(ABS(C77)&gt;ABS(C78),C77+C78,C78+C77)</f>
        <v>0</v>
      </c>
      <c r="D80" s="393">
        <f t="shared" si="13"/>
        <v>0</v>
      </c>
      <c r="E80" s="393">
        <f t="shared" si="13"/>
        <v>0</v>
      </c>
      <c r="F80" s="394">
        <f t="shared" si="13"/>
        <v>0</v>
      </c>
      <c r="G80" s="395">
        <f t="shared" si="13"/>
        <v>0</v>
      </c>
      <c r="H80" s="393">
        <f t="shared" si="13"/>
        <v>0</v>
      </c>
      <c r="I80" s="394">
        <f t="shared" si="13"/>
        <v>0</v>
      </c>
      <c r="J80" s="395">
        <f t="shared" si="13"/>
        <v>0</v>
      </c>
      <c r="K80" s="393">
        <f t="shared" si="13"/>
        <v>0</v>
      </c>
      <c r="L80" s="393">
        <f t="shared" si="13"/>
        <v>0</v>
      </c>
      <c r="M80" s="393">
        <f t="shared" si="13"/>
        <v>0</v>
      </c>
      <c r="N80" s="393">
        <f t="shared" si="13"/>
        <v>0</v>
      </c>
      <c r="O80" s="393">
        <f t="shared" si="13"/>
        <v>0</v>
      </c>
      <c r="P80" s="393">
        <f t="shared" si="13"/>
        <v>0</v>
      </c>
      <c r="Q80" s="394">
        <f t="shared" si="13"/>
        <v>0</v>
      </c>
      <c r="R80" s="348"/>
    </row>
    <row r="81" spans="1:18" x14ac:dyDescent="0.2">
      <c r="A81" s="358" t="s">
        <v>316</v>
      </c>
      <c r="B81" s="359" t="s">
        <v>317</v>
      </c>
      <c r="C81" s="400">
        <v>0.05</v>
      </c>
      <c r="D81" s="400">
        <v>0.05</v>
      </c>
      <c r="E81" s="400">
        <v>0.05</v>
      </c>
      <c r="F81" s="401">
        <v>0.05</v>
      </c>
      <c r="G81" s="402">
        <v>0.05</v>
      </c>
      <c r="H81" s="400">
        <v>0.05</v>
      </c>
      <c r="I81" s="401">
        <v>0.05</v>
      </c>
      <c r="J81" s="402">
        <v>0.05</v>
      </c>
      <c r="K81" s="400">
        <v>0.05</v>
      </c>
      <c r="L81" s="400">
        <v>0.05</v>
      </c>
      <c r="M81" s="400">
        <v>0.05</v>
      </c>
      <c r="N81" s="400">
        <v>0.05</v>
      </c>
      <c r="O81" s="400">
        <v>0.05</v>
      </c>
      <c r="P81" s="400">
        <v>0.05</v>
      </c>
      <c r="Q81" s="400">
        <v>0.05</v>
      </c>
      <c r="R81" s="348"/>
    </row>
    <row r="82" spans="1:18" ht="13.5" thickBot="1" x14ac:dyDescent="0.25">
      <c r="A82" s="360">
        <v>1.7</v>
      </c>
      <c r="B82" s="361" t="s">
        <v>318</v>
      </c>
      <c r="C82" s="403">
        <f t="shared" ref="C82:P82" si="14">C81*C79</f>
        <v>0</v>
      </c>
      <c r="D82" s="403">
        <f t="shared" si="14"/>
        <v>0</v>
      </c>
      <c r="E82" s="403">
        <f t="shared" si="14"/>
        <v>0</v>
      </c>
      <c r="F82" s="404">
        <f t="shared" si="14"/>
        <v>0</v>
      </c>
      <c r="G82" s="405">
        <f t="shared" si="14"/>
        <v>0</v>
      </c>
      <c r="H82" s="403">
        <f t="shared" si="14"/>
        <v>0</v>
      </c>
      <c r="I82" s="404">
        <f t="shared" si="14"/>
        <v>0</v>
      </c>
      <c r="J82" s="405">
        <f t="shared" si="14"/>
        <v>0</v>
      </c>
      <c r="K82" s="403">
        <f t="shared" si="14"/>
        <v>0</v>
      </c>
      <c r="L82" s="403">
        <f t="shared" si="14"/>
        <v>0</v>
      </c>
      <c r="M82" s="403">
        <f t="shared" si="14"/>
        <v>0</v>
      </c>
      <c r="N82" s="403">
        <f t="shared" si="14"/>
        <v>0</v>
      </c>
      <c r="O82" s="403">
        <f t="shared" si="14"/>
        <v>0</v>
      </c>
      <c r="P82" s="403">
        <f t="shared" si="14"/>
        <v>0</v>
      </c>
      <c r="Q82" s="404">
        <f>Q81*Q79</f>
        <v>0</v>
      </c>
      <c r="R82" s="406">
        <f>SUM(C82:Q82)</f>
        <v>0</v>
      </c>
    </row>
    <row r="83" spans="1:18" x14ac:dyDescent="0.2">
      <c r="A83" s="342">
        <v>2.1</v>
      </c>
      <c r="B83" s="349" t="s">
        <v>319</v>
      </c>
      <c r="C83" s="362"/>
      <c r="D83" s="363"/>
      <c r="E83" s="364"/>
      <c r="F83" s="407">
        <f>IF(ABS(SUMIF(C80:F80,"&gt;0"))&gt;ABS(SUMIF(C80:F80,"&lt;0")),ABS(SUMIF(C80:F80,"&lt;0")),ABS(SUMIF(C80:F80,"&gt;0")))</f>
        <v>0</v>
      </c>
      <c r="G83" s="362"/>
      <c r="H83" s="364"/>
      <c r="I83" s="407">
        <f>IF(ABS(SUMIF(G80:I80,"&gt;0"))&gt;ABS(SUMIF(G80:I80,"&lt;0")),ABS(SUMIF(G80:I80,"&lt;0")),ABS(SUMIF(G80:I80,"&gt;0")))</f>
        <v>0</v>
      </c>
      <c r="J83" s="362"/>
      <c r="K83" s="363"/>
      <c r="L83" s="363"/>
      <c r="M83" s="363"/>
      <c r="N83" s="363"/>
      <c r="O83" s="363"/>
      <c r="P83" s="364"/>
      <c r="Q83" s="407">
        <f>IF(ABS(SUMIF(J80:Q80,"&gt;0"))&lt;ABS(SUMIF(J80:Q80,"&lt;0")),ABS(SUMIF(J80:Q80,"&gt;0")),ABS(SUMIF(J80:Q80,"&lt;0")))</f>
        <v>0</v>
      </c>
      <c r="R83" s="365"/>
    </row>
    <row r="84" spans="1:18" x14ac:dyDescent="0.2">
      <c r="A84" s="350">
        <v>2.2000000000000002</v>
      </c>
      <c r="B84" s="366" t="s">
        <v>320</v>
      </c>
      <c r="C84" s="367"/>
      <c r="D84" s="368"/>
      <c r="E84" s="369"/>
      <c r="F84" s="408">
        <f>IF(ABS(SUMIF(C80:F80,"&gt;0"))&gt;ABS(SUMIF(C80:F80,"&lt;0")),ABS(SUMIF(C80:F80,"&gt;0"))-ABS(SUMIF(C80:F80,"&lt;0")),ABS(SUMIF(C80:F80,"&lt;0"))-ABS(SUMIF(C80:F80,"&gt;0")))</f>
        <v>0</v>
      </c>
      <c r="G84" s="367"/>
      <c r="H84" s="369"/>
      <c r="I84" s="408">
        <f>IF(ABS(SUMIF(G80:I80,"&gt;0"))&gt;ABS(SUMIF(G80:I80,"&lt;0")),ABS(SUMIF(G80:I80,"&gt;0"))-ABS(SUMIF(G80:I80,"&lt;0")),ABS(SUMIF(G80:I80,"&lt;0"))-ABS(SUMIF(G80:I80,"&gt;0")))</f>
        <v>0</v>
      </c>
      <c r="J84" s="367"/>
      <c r="K84" s="368"/>
      <c r="L84" s="368"/>
      <c r="M84" s="368"/>
      <c r="N84" s="368"/>
      <c r="O84" s="368"/>
      <c r="P84" s="369"/>
      <c r="Q84" s="408">
        <f>IF(ABS(SUMIF(J80:Q80,"&gt;0"))&lt;ABS(SUMIF(J80:Q80,"&lt;0")),ABS(SUMIF(J80:Q80,"&lt;0"))-ABS(SUMIF(J80:Q80,"&gt;0")),ABS(SUMIF(J80:Q80,"&gt;0"))-ABS(SUMIF(J80:Q80,"&lt;0")))</f>
        <v>0</v>
      </c>
      <c r="R84" s="348"/>
    </row>
    <row r="85" spans="1:18" x14ac:dyDescent="0.2">
      <c r="A85" s="358" t="s">
        <v>321</v>
      </c>
      <c r="B85" s="359" t="s">
        <v>317</v>
      </c>
      <c r="C85" s="367"/>
      <c r="D85" s="368"/>
      <c r="E85" s="369"/>
      <c r="F85" s="409">
        <v>0.4</v>
      </c>
      <c r="G85" s="367"/>
      <c r="H85" s="369"/>
      <c r="I85" s="409">
        <v>0.3</v>
      </c>
      <c r="J85" s="367"/>
      <c r="K85" s="368"/>
      <c r="L85" s="368"/>
      <c r="M85" s="368"/>
      <c r="N85" s="368"/>
      <c r="O85" s="368"/>
      <c r="P85" s="369"/>
      <c r="Q85" s="409">
        <v>0.3</v>
      </c>
      <c r="R85" s="370"/>
    </row>
    <row r="86" spans="1:18" ht="13.5" thickBot="1" x14ac:dyDescent="0.25">
      <c r="A86" s="360">
        <v>2.2999999999999998</v>
      </c>
      <c r="B86" s="361" t="s">
        <v>322</v>
      </c>
      <c r="C86" s="371"/>
      <c r="D86" s="372"/>
      <c r="E86" s="373"/>
      <c r="F86" s="410">
        <f>0.4*F83</f>
        <v>0</v>
      </c>
      <c r="G86" s="371"/>
      <c r="H86" s="373"/>
      <c r="I86" s="411">
        <f>0.3*I83</f>
        <v>0</v>
      </c>
      <c r="J86" s="371"/>
      <c r="K86" s="372"/>
      <c r="L86" s="372"/>
      <c r="M86" s="372"/>
      <c r="N86" s="372"/>
      <c r="O86" s="372"/>
      <c r="P86" s="373"/>
      <c r="Q86" s="411">
        <f>0.3*Q83</f>
        <v>0</v>
      </c>
      <c r="R86" s="406">
        <f>SUM(C86:Q86)</f>
        <v>0</v>
      </c>
    </row>
    <row r="87" spans="1:18" x14ac:dyDescent="0.2">
      <c r="A87" s="342">
        <v>3.1</v>
      </c>
      <c r="B87" s="349" t="s">
        <v>319</v>
      </c>
      <c r="C87" s="374"/>
      <c r="D87" s="375"/>
      <c r="E87" s="375"/>
      <c r="F87" s="375"/>
      <c r="G87" s="363"/>
      <c r="H87" s="363"/>
      <c r="I87" s="412">
        <f>IF(OR(AND(F84 &gt; 0,I84&gt;0),AND(F84&lt;0,I84&lt;0)), 0, IF(ABS(F84)&lt;ABS(I84),ABS(F84),ABS(I84)))</f>
        <v>0</v>
      </c>
      <c r="J87" s="375"/>
      <c r="K87" s="375"/>
      <c r="L87" s="375"/>
      <c r="M87" s="375"/>
      <c r="N87" s="375"/>
      <c r="O87" s="375"/>
      <c r="P87" s="375"/>
      <c r="Q87" s="412">
        <f>IF(OR(AND(Q84 &gt; 0,I84&gt;0),AND(Q84&lt;0,I84&lt;0)), 0, IF(ABS(I84)&lt;ABS(Q84),ABS(I84),ABS(Q84)))</f>
        <v>0</v>
      </c>
      <c r="R87" s="348"/>
    </row>
    <row r="88" spans="1:18" x14ac:dyDescent="0.2">
      <c r="A88" s="350">
        <v>3.2</v>
      </c>
      <c r="B88" s="357" t="s">
        <v>323</v>
      </c>
      <c r="C88" s="374"/>
      <c r="D88" s="375"/>
      <c r="E88" s="375"/>
      <c r="F88" s="375"/>
      <c r="G88" s="375"/>
      <c r="H88" s="375"/>
      <c r="I88" s="420">
        <f>IF(ABS(F84)&gt;ABS(I84),(F84)+(I84),(I84)+(F84))</f>
        <v>0</v>
      </c>
      <c r="J88" s="375"/>
      <c r="K88" s="375"/>
      <c r="L88" s="375"/>
      <c r="M88" s="375"/>
      <c r="N88" s="375"/>
      <c r="O88" s="375"/>
      <c r="P88" s="375"/>
      <c r="Q88" s="420">
        <f>IF(ABS(I84)&gt;ABS(Q84),(I84)+(Q84),(Q84)+(I84))</f>
        <v>0</v>
      </c>
      <c r="R88" s="348"/>
    </row>
    <row r="89" spans="1:18" x14ac:dyDescent="0.2">
      <c r="A89" s="358" t="s">
        <v>324</v>
      </c>
      <c r="B89" s="359" t="s">
        <v>317</v>
      </c>
      <c r="C89" s="377"/>
      <c r="D89" s="378"/>
      <c r="E89" s="378"/>
      <c r="F89" s="378"/>
      <c r="G89" s="378"/>
      <c r="H89" s="378"/>
      <c r="I89" s="413">
        <v>0.4</v>
      </c>
      <c r="J89" s="378"/>
      <c r="K89" s="378"/>
      <c r="L89" s="378"/>
      <c r="M89" s="378"/>
      <c r="N89" s="378"/>
      <c r="O89" s="378"/>
      <c r="P89" s="378"/>
      <c r="Q89" s="413">
        <v>0.4</v>
      </c>
      <c r="R89" s="348"/>
    </row>
    <row r="90" spans="1:18" ht="13.5" thickBot="1" x14ac:dyDescent="0.25">
      <c r="A90" s="350">
        <v>3.3</v>
      </c>
      <c r="B90" s="361" t="s">
        <v>325</v>
      </c>
      <c r="C90" s="371"/>
      <c r="D90" s="372"/>
      <c r="E90" s="372"/>
      <c r="F90" s="372"/>
      <c r="G90" s="372"/>
      <c r="H90" s="372"/>
      <c r="I90" s="414">
        <f>I89*I87</f>
        <v>0</v>
      </c>
      <c r="J90" s="372"/>
      <c r="K90" s="372"/>
      <c r="L90" s="372"/>
      <c r="M90" s="372"/>
      <c r="N90" s="372"/>
      <c r="O90" s="372"/>
      <c r="P90" s="372"/>
      <c r="Q90" s="414">
        <f>Q89*Q87</f>
        <v>0</v>
      </c>
      <c r="R90" s="406">
        <f>SUM(C90:Q90)</f>
        <v>0</v>
      </c>
    </row>
    <row r="91" spans="1:18" x14ac:dyDescent="0.2">
      <c r="A91" s="342">
        <v>4.0999999999999996</v>
      </c>
      <c r="B91" s="349" t="s">
        <v>319</v>
      </c>
      <c r="C91" s="374"/>
      <c r="D91" s="375"/>
      <c r="E91" s="375"/>
      <c r="F91" s="375"/>
      <c r="G91" s="375"/>
      <c r="H91" s="375"/>
      <c r="I91" s="375"/>
      <c r="J91" s="375"/>
      <c r="K91" s="375"/>
      <c r="L91" s="375"/>
      <c r="M91" s="375"/>
      <c r="N91" s="375"/>
      <c r="O91" s="375"/>
      <c r="P91" s="364"/>
      <c r="Q91" s="415">
        <f>IF(OR( AND(F84&lt;0, Q84&lt;0), AND(F84&gt;0,Q84&gt;0)),0,IF(ABS(Q84)&lt;ABS(F84),ABS(Q84),ABS(F84)))</f>
        <v>0</v>
      </c>
      <c r="R91" s="348"/>
    </row>
    <row r="92" spans="1:18" x14ac:dyDescent="0.2">
      <c r="A92" s="350">
        <v>4.2</v>
      </c>
      <c r="B92" s="357" t="s">
        <v>320</v>
      </c>
      <c r="C92" s="374"/>
      <c r="D92" s="375"/>
      <c r="E92" s="375"/>
      <c r="F92" s="375"/>
      <c r="G92" s="375"/>
      <c r="H92" s="375"/>
      <c r="I92" s="375"/>
      <c r="J92" s="375"/>
      <c r="K92" s="375"/>
      <c r="L92" s="375"/>
      <c r="M92" s="375"/>
      <c r="N92" s="375"/>
      <c r="O92" s="375"/>
      <c r="P92" s="346"/>
      <c r="Q92" s="415">
        <f>IF(ABS(Q88)&gt;ABS(F84),(Q88)+(F84),(F84)+(Q88))</f>
        <v>0</v>
      </c>
      <c r="R92" s="348"/>
    </row>
    <row r="93" spans="1:18" x14ac:dyDescent="0.2">
      <c r="A93" s="358" t="s">
        <v>326</v>
      </c>
      <c r="B93" s="359" t="s">
        <v>317</v>
      </c>
      <c r="C93" s="377"/>
      <c r="D93" s="378"/>
      <c r="E93" s="378"/>
      <c r="F93" s="378"/>
      <c r="G93" s="378"/>
      <c r="H93" s="378"/>
      <c r="I93" s="378"/>
      <c r="J93" s="378"/>
      <c r="K93" s="378"/>
      <c r="L93" s="378"/>
      <c r="M93" s="378"/>
      <c r="N93" s="378"/>
      <c r="O93" s="378"/>
      <c r="P93" s="379"/>
      <c r="Q93" s="416">
        <v>1</v>
      </c>
      <c r="R93" s="348"/>
    </row>
    <row r="94" spans="1:18" ht="13.5" thickBot="1" x14ac:dyDescent="0.25">
      <c r="A94" s="360">
        <v>4.3</v>
      </c>
      <c r="B94" s="361" t="s">
        <v>327</v>
      </c>
      <c r="C94" s="371"/>
      <c r="D94" s="372"/>
      <c r="E94" s="372"/>
      <c r="F94" s="372"/>
      <c r="G94" s="372"/>
      <c r="H94" s="372"/>
      <c r="I94" s="372"/>
      <c r="J94" s="372"/>
      <c r="K94" s="372"/>
      <c r="L94" s="372"/>
      <c r="M94" s="372"/>
      <c r="N94" s="372"/>
      <c r="O94" s="372"/>
      <c r="P94" s="373"/>
      <c r="Q94" s="411">
        <f>Q93*Q91</f>
        <v>0</v>
      </c>
      <c r="R94" s="406">
        <f>Q94</f>
        <v>0</v>
      </c>
    </row>
    <row r="95" spans="1:18" ht="13.5" thickBot="1" x14ac:dyDescent="0.25">
      <c r="A95" s="350">
        <v>5.0999999999999996</v>
      </c>
      <c r="B95" s="380" t="s">
        <v>328</v>
      </c>
      <c r="C95" s="1162"/>
      <c r="D95" s="1163"/>
      <c r="E95" s="1163"/>
      <c r="F95" s="1163"/>
      <c r="G95" s="1163"/>
      <c r="H95" s="1163"/>
      <c r="I95" s="1163"/>
      <c r="J95" s="1163"/>
      <c r="K95" s="1163"/>
      <c r="L95" s="1163"/>
      <c r="M95" s="1163"/>
      <c r="N95" s="1163"/>
      <c r="O95" s="1163"/>
      <c r="P95" s="1163"/>
      <c r="Q95" s="1164"/>
      <c r="R95" s="417">
        <f>ABS(Q92)</f>
        <v>0</v>
      </c>
    </row>
    <row r="96" spans="1:18" ht="13.5" thickBot="1" x14ac:dyDescent="0.25">
      <c r="A96" s="381">
        <v>6</v>
      </c>
      <c r="B96" s="382" t="s">
        <v>329</v>
      </c>
      <c r="C96" s="1162"/>
      <c r="D96" s="1163"/>
      <c r="E96" s="1163"/>
      <c r="F96" s="1163"/>
      <c r="G96" s="1163"/>
      <c r="H96" s="1163"/>
      <c r="I96" s="1163"/>
      <c r="J96" s="1163"/>
      <c r="K96" s="1163"/>
      <c r="L96" s="1163"/>
      <c r="M96" s="1163"/>
      <c r="N96" s="1163"/>
      <c r="O96" s="1163"/>
      <c r="P96" s="1163"/>
      <c r="Q96" s="1164"/>
      <c r="R96" s="418">
        <f>R82+R86+R90+R94+R95</f>
        <v>0</v>
      </c>
    </row>
    <row r="97" spans="1:18" ht="13.5" thickBot="1" x14ac:dyDescent="0.25">
      <c r="A97" s="383">
        <v>7</v>
      </c>
      <c r="B97" s="384" t="s">
        <v>11727</v>
      </c>
      <c r="C97" s="385"/>
      <c r="D97" s="385"/>
      <c r="E97" s="385"/>
      <c r="F97" s="384"/>
      <c r="G97" s="1162"/>
      <c r="H97" s="1163"/>
      <c r="I97" s="1163"/>
      <c r="J97" s="1163"/>
      <c r="K97" s="1163"/>
      <c r="L97" s="1163"/>
      <c r="M97" s="1163"/>
      <c r="N97" s="1163"/>
      <c r="O97" s="1163"/>
      <c r="P97" s="1163"/>
      <c r="Q97" s="1164"/>
      <c r="R97" s="419">
        <f>R96*100/10</f>
        <v>0</v>
      </c>
    </row>
    <row r="98" spans="1:18" x14ac:dyDescent="0.2">
      <c r="A98" s="146" t="s">
        <v>330</v>
      </c>
      <c r="B98" s="386"/>
      <c r="C98" s="146"/>
      <c r="D98" s="146"/>
      <c r="E98" s="146"/>
      <c r="F98" s="146"/>
      <c r="G98" s="146"/>
      <c r="H98" s="146"/>
      <c r="I98" s="146"/>
      <c r="J98" s="146"/>
      <c r="K98" s="146"/>
      <c r="L98" s="146"/>
      <c r="M98" s="146"/>
      <c r="N98" s="146"/>
      <c r="O98" s="146"/>
      <c r="P98" s="146"/>
      <c r="Q98" s="146"/>
      <c r="R98" s="146"/>
    </row>
    <row r="99" spans="1:18" x14ac:dyDescent="0.2">
      <c r="A99" s="146"/>
      <c r="B99" s="387" t="s">
        <v>331</v>
      </c>
      <c r="C99" s="146"/>
      <c r="D99" s="146"/>
      <c r="E99" s="146"/>
      <c r="F99" s="146"/>
      <c r="G99" s="146"/>
      <c r="H99" s="146"/>
      <c r="I99" s="146"/>
      <c r="J99" s="146"/>
      <c r="K99" s="146"/>
      <c r="L99" s="146"/>
      <c r="M99" s="146"/>
      <c r="N99" s="146"/>
      <c r="O99" s="146"/>
      <c r="P99" s="146"/>
      <c r="Q99" s="146"/>
      <c r="R99" s="146"/>
    </row>
    <row r="101" spans="1:18" x14ac:dyDescent="0.2">
      <c r="A101" s="1170" t="s">
        <v>334</v>
      </c>
      <c r="B101" s="1171"/>
      <c r="C101" s="1171"/>
      <c r="D101" s="1143"/>
      <c r="E101" s="1143"/>
    </row>
    <row r="102" spans="1:18" ht="13.5" thickBot="1" x14ac:dyDescent="0.25"/>
    <row r="103" spans="1:18" x14ac:dyDescent="0.2">
      <c r="A103" s="328"/>
      <c r="B103" s="329" t="s">
        <v>287</v>
      </c>
      <c r="C103" s="1165" t="s">
        <v>288</v>
      </c>
      <c r="D103" s="1165"/>
      <c r="E103" s="1165"/>
      <c r="F103" s="1166"/>
      <c r="G103" s="1167" t="s">
        <v>289</v>
      </c>
      <c r="H103" s="1165"/>
      <c r="I103" s="1166"/>
      <c r="J103" s="1168" t="s">
        <v>290</v>
      </c>
      <c r="K103" s="1168"/>
      <c r="L103" s="1168"/>
      <c r="M103" s="1168"/>
      <c r="N103" s="1168"/>
      <c r="O103" s="1168"/>
      <c r="P103" s="1168"/>
      <c r="Q103" s="1169"/>
      <c r="R103" s="388"/>
    </row>
    <row r="104" spans="1:18" x14ac:dyDescent="0.2">
      <c r="A104" s="331"/>
      <c r="B104" s="332"/>
      <c r="C104" s="333" t="s">
        <v>291</v>
      </c>
      <c r="D104" s="334" t="s">
        <v>292</v>
      </c>
      <c r="E104" s="333" t="s">
        <v>293</v>
      </c>
      <c r="F104" s="335" t="s">
        <v>294</v>
      </c>
      <c r="G104" s="336" t="s">
        <v>295</v>
      </c>
      <c r="H104" s="337" t="s">
        <v>296</v>
      </c>
      <c r="I104" s="338" t="s">
        <v>297</v>
      </c>
      <c r="J104" s="336" t="s">
        <v>298</v>
      </c>
      <c r="K104" s="337" t="s">
        <v>299</v>
      </c>
      <c r="L104" s="337" t="s">
        <v>300</v>
      </c>
      <c r="M104" s="337" t="s">
        <v>301</v>
      </c>
      <c r="N104" s="337" t="s">
        <v>302</v>
      </c>
      <c r="O104" s="337" t="s">
        <v>303</v>
      </c>
      <c r="P104" s="339" t="s">
        <v>304</v>
      </c>
      <c r="Q104" s="340" t="s">
        <v>305</v>
      </c>
      <c r="R104" s="389" t="s">
        <v>306</v>
      </c>
    </row>
    <row r="105" spans="1:18" x14ac:dyDescent="0.2">
      <c r="A105" s="342"/>
      <c r="B105" s="343" t="s">
        <v>307</v>
      </c>
      <c r="C105" s="344"/>
      <c r="D105" s="344"/>
      <c r="E105" s="344"/>
      <c r="F105" s="345"/>
      <c r="G105" s="346"/>
      <c r="H105" s="344"/>
      <c r="I105" s="345"/>
      <c r="J105" s="344"/>
      <c r="K105" s="344"/>
      <c r="L105" s="344"/>
      <c r="M105" s="344"/>
      <c r="N105" s="344"/>
      <c r="O105" s="344"/>
      <c r="P105" s="344"/>
      <c r="Q105" s="347"/>
      <c r="R105" s="348"/>
    </row>
    <row r="106" spans="1:18" x14ac:dyDescent="0.2">
      <c r="A106" s="342">
        <v>1.1000000000000001</v>
      </c>
      <c r="B106" s="349" t="s">
        <v>308</v>
      </c>
      <c r="C106" s="431">
        <v>0</v>
      </c>
      <c r="D106" s="431">
        <v>0</v>
      </c>
      <c r="E106" s="431">
        <v>0</v>
      </c>
      <c r="F106" s="431">
        <v>0</v>
      </c>
      <c r="G106" s="431">
        <v>0</v>
      </c>
      <c r="H106" s="431">
        <v>0</v>
      </c>
      <c r="I106" s="431">
        <v>0</v>
      </c>
      <c r="J106" s="431">
        <v>0</v>
      </c>
      <c r="K106" s="431">
        <v>0</v>
      </c>
      <c r="L106" s="431">
        <v>0</v>
      </c>
      <c r="M106" s="431">
        <v>0</v>
      </c>
      <c r="N106" s="431">
        <v>0</v>
      </c>
      <c r="O106" s="431">
        <v>0</v>
      </c>
      <c r="P106" s="431">
        <v>0</v>
      </c>
      <c r="Q106" s="431">
        <v>0</v>
      </c>
      <c r="R106" s="348"/>
    </row>
    <row r="107" spans="1:18" x14ac:dyDescent="0.2">
      <c r="A107" s="350">
        <v>1.2</v>
      </c>
      <c r="B107" s="349" t="s">
        <v>309</v>
      </c>
      <c r="C107" s="431">
        <v>0</v>
      </c>
      <c r="D107" s="431">
        <v>0</v>
      </c>
      <c r="E107" s="431">
        <v>0</v>
      </c>
      <c r="F107" s="431">
        <v>0</v>
      </c>
      <c r="G107" s="431">
        <v>0</v>
      </c>
      <c r="H107" s="431">
        <v>0</v>
      </c>
      <c r="I107" s="431">
        <v>0</v>
      </c>
      <c r="J107" s="431">
        <v>0</v>
      </c>
      <c r="K107" s="431">
        <v>0</v>
      </c>
      <c r="L107" s="431">
        <v>0</v>
      </c>
      <c r="M107" s="431">
        <v>0</v>
      </c>
      <c r="N107" s="431">
        <v>0</v>
      </c>
      <c r="O107" s="431">
        <v>0</v>
      </c>
      <c r="P107" s="431">
        <v>0</v>
      </c>
      <c r="Q107" s="431">
        <v>0</v>
      </c>
      <c r="R107" s="348"/>
    </row>
    <row r="108" spans="1:18" x14ac:dyDescent="0.2">
      <c r="A108" s="351" t="s">
        <v>310</v>
      </c>
      <c r="B108" s="352" t="s">
        <v>311</v>
      </c>
      <c r="C108" s="390">
        <v>0.01</v>
      </c>
      <c r="D108" s="390">
        <v>0.01</v>
      </c>
      <c r="E108" s="390">
        <v>0.01</v>
      </c>
      <c r="F108" s="391">
        <v>0.01</v>
      </c>
      <c r="G108" s="392">
        <v>8.9999999999999993E-3</v>
      </c>
      <c r="H108" s="390">
        <v>8.0000000000000002E-3</v>
      </c>
      <c r="I108" s="391">
        <v>7.4999999999999997E-3</v>
      </c>
      <c r="J108" s="392">
        <v>7.4999999999999997E-3</v>
      </c>
      <c r="K108" s="390">
        <v>7.0000000000000001E-3</v>
      </c>
      <c r="L108" s="390">
        <v>6.4999999999999997E-3</v>
      </c>
      <c r="M108" s="390">
        <v>6.0000000000000001E-3</v>
      </c>
      <c r="N108" s="390">
        <v>6.0000000000000001E-3</v>
      </c>
      <c r="O108" s="390">
        <v>6.0000000000000001E-3</v>
      </c>
      <c r="P108" s="390">
        <v>6.0000000000000001E-3</v>
      </c>
      <c r="Q108" s="391">
        <v>6.0000000000000001E-3</v>
      </c>
      <c r="R108" s="348"/>
    </row>
    <row r="109" spans="1:18" x14ac:dyDescent="0.2">
      <c r="A109" s="353">
        <v>1.3</v>
      </c>
      <c r="B109" s="354" t="s">
        <v>312</v>
      </c>
      <c r="C109" s="393">
        <f>C108*C106</f>
        <v>0</v>
      </c>
      <c r="D109" s="393">
        <f t="shared" ref="D109:Q109" si="15">D108*D106</f>
        <v>0</v>
      </c>
      <c r="E109" s="393">
        <f t="shared" si="15"/>
        <v>0</v>
      </c>
      <c r="F109" s="394">
        <f t="shared" si="15"/>
        <v>0</v>
      </c>
      <c r="G109" s="395">
        <f t="shared" si="15"/>
        <v>0</v>
      </c>
      <c r="H109" s="393">
        <f t="shared" si="15"/>
        <v>0</v>
      </c>
      <c r="I109" s="394">
        <f t="shared" si="15"/>
        <v>0</v>
      </c>
      <c r="J109" s="395">
        <f t="shared" si="15"/>
        <v>0</v>
      </c>
      <c r="K109" s="393">
        <f t="shared" si="15"/>
        <v>0</v>
      </c>
      <c r="L109" s="393">
        <f t="shared" si="15"/>
        <v>0</v>
      </c>
      <c r="M109" s="393">
        <f t="shared" si="15"/>
        <v>0</v>
      </c>
      <c r="N109" s="393">
        <f t="shared" si="15"/>
        <v>0</v>
      </c>
      <c r="O109" s="393">
        <f t="shared" si="15"/>
        <v>0</v>
      </c>
      <c r="P109" s="393">
        <f t="shared" si="15"/>
        <v>0</v>
      </c>
      <c r="Q109" s="394">
        <f t="shared" si="15"/>
        <v>0</v>
      </c>
      <c r="R109" s="348"/>
    </row>
    <row r="110" spans="1:18" ht="13.5" thickBot="1" x14ac:dyDescent="0.25">
      <c r="A110" s="355">
        <v>1.4</v>
      </c>
      <c r="B110" s="356" t="s">
        <v>313</v>
      </c>
      <c r="C110" s="396">
        <f>-C108*C107</f>
        <v>0</v>
      </c>
      <c r="D110" s="396">
        <f t="shared" ref="D110:Q110" si="16">-D108*D107</f>
        <v>0</v>
      </c>
      <c r="E110" s="396">
        <f t="shared" si="16"/>
        <v>0</v>
      </c>
      <c r="F110" s="396">
        <f t="shared" si="16"/>
        <v>0</v>
      </c>
      <c r="G110" s="396">
        <f t="shared" si="16"/>
        <v>0</v>
      </c>
      <c r="H110" s="396">
        <f t="shared" si="16"/>
        <v>0</v>
      </c>
      <c r="I110" s="396">
        <f t="shared" si="16"/>
        <v>0</v>
      </c>
      <c r="J110" s="396">
        <f t="shared" si="16"/>
        <v>0</v>
      </c>
      <c r="K110" s="396">
        <f t="shared" si="16"/>
        <v>0</v>
      </c>
      <c r="L110" s="396">
        <f t="shared" si="16"/>
        <v>0</v>
      </c>
      <c r="M110" s="396">
        <f t="shared" si="16"/>
        <v>0</v>
      </c>
      <c r="N110" s="396">
        <f t="shared" si="16"/>
        <v>0</v>
      </c>
      <c r="O110" s="396">
        <f t="shared" si="16"/>
        <v>0</v>
      </c>
      <c r="P110" s="396">
        <f t="shared" si="16"/>
        <v>0</v>
      </c>
      <c r="Q110" s="396">
        <f t="shared" si="16"/>
        <v>0</v>
      </c>
      <c r="R110" s="348"/>
    </row>
    <row r="111" spans="1:18" x14ac:dyDescent="0.2">
      <c r="A111" s="342">
        <v>1.5</v>
      </c>
      <c r="B111" s="349" t="s">
        <v>314</v>
      </c>
      <c r="C111" s="397">
        <f t="shared" ref="C111:Q111" si="17">IF(ABS(C109)&gt;ABS(C110),ABS(C110),ABS(C109))</f>
        <v>0</v>
      </c>
      <c r="D111" s="397">
        <f t="shared" si="17"/>
        <v>0</v>
      </c>
      <c r="E111" s="397">
        <f t="shared" si="17"/>
        <v>0</v>
      </c>
      <c r="F111" s="398">
        <f t="shared" si="17"/>
        <v>0</v>
      </c>
      <c r="G111" s="399">
        <f t="shared" si="17"/>
        <v>0</v>
      </c>
      <c r="H111" s="397">
        <f t="shared" si="17"/>
        <v>0</v>
      </c>
      <c r="I111" s="398">
        <f t="shared" si="17"/>
        <v>0</v>
      </c>
      <c r="J111" s="399">
        <f t="shared" si="17"/>
        <v>0</v>
      </c>
      <c r="K111" s="397">
        <f t="shared" si="17"/>
        <v>0</v>
      </c>
      <c r="L111" s="397">
        <f t="shared" si="17"/>
        <v>0</v>
      </c>
      <c r="M111" s="397">
        <f t="shared" si="17"/>
        <v>0</v>
      </c>
      <c r="N111" s="397">
        <f t="shared" si="17"/>
        <v>0</v>
      </c>
      <c r="O111" s="397">
        <f t="shared" si="17"/>
        <v>0</v>
      </c>
      <c r="P111" s="397">
        <f t="shared" si="17"/>
        <v>0</v>
      </c>
      <c r="Q111" s="398">
        <f t="shared" si="17"/>
        <v>0</v>
      </c>
      <c r="R111" s="348"/>
    </row>
    <row r="112" spans="1:18" x14ac:dyDescent="0.2">
      <c r="A112" s="350">
        <v>1.6</v>
      </c>
      <c r="B112" s="357" t="s">
        <v>315</v>
      </c>
      <c r="C112" s="393">
        <f t="shared" ref="C112:Q112" si="18">IF(ABS(C109)&gt;ABS(C110),C109+C110,C110+C109)</f>
        <v>0</v>
      </c>
      <c r="D112" s="393">
        <f t="shared" si="18"/>
        <v>0</v>
      </c>
      <c r="E112" s="393">
        <f t="shared" si="18"/>
        <v>0</v>
      </c>
      <c r="F112" s="394">
        <f t="shared" si="18"/>
        <v>0</v>
      </c>
      <c r="G112" s="395">
        <f t="shared" si="18"/>
        <v>0</v>
      </c>
      <c r="H112" s="393">
        <f t="shared" si="18"/>
        <v>0</v>
      </c>
      <c r="I112" s="394">
        <f t="shared" si="18"/>
        <v>0</v>
      </c>
      <c r="J112" s="395">
        <f t="shared" si="18"/>
        <v>0</v>
      </c>
      <c r="K112" s="393">
        <f t="shared" si="18"/>
        <v>0</v>
      </c>
      <c r="L112" s="393">
        <f t="shared" si="18"/>
        <v>0</v>
      </c>
      <c r="M112" s="393">
        <f t="shared" si="18"/>
        <v>0</v>
      </c>
      <c r="N112" s="393">
        <f t="shared" si="18"/>
        <v>0</v>
      </c>
      <c r="O112" s="393">
        <f t="shared" si="18"/>
        <v>0</v>
      </c>
      <c r="P112" s="393">
        <f t="shared" si="18"/>
        <v>0</v>
      </c>
      <c r="Q112" s="394">
        <f t="shared" si="18"/>
        <v>0</v>
      </c>
      <c r="R112" s="348"/>
    </row>
    <row r="113" spans="1:18" x14ac:dyDescent="0.2">
      <c r="A113" s="358" t="s">
        <v>316</v>
      </c>
      <c r="B113" s="359" t="s">
        <v>317</v>
      </c>
      <c r="C113" s="400">
        <v>0.05</v>
      </c>
      <c r="D113" s="400">
        <v>0.05</v>
      </c>
      <c r="E113" s="400">
        <v>0.05</v>
      </c>
      <c r="F113" s="401">
        <v>0.05</v>
      </c>
      <c r="G113" s="402">
        <v>0.05</v>
      </c>
      <c r="H113" s="400">
        <v>0.05</v>
      </c>
      <c r="I113" s="401">
        <v>0.05</v>
      </c>
      <c r="J113" s="402">
        <v>0.05</v>
      </c>
      <c r="K113" s="400">
        <v>0.05</v>
      </c>
      <c r="L113" s="400">
        <v>0.05</v>
      </c>
      <c r="M113" s="400">
        <v>0.05</v>
      </c>
      <c r="N113" s="400">
        <v>0.05</v>
      </c>
      <c r="O113" s="400">
        <v>0.05</v>
      </c>
      <c r="P113" s="400">
        <v>0.05</v>
      </c>
      <c r="Q113" s="400">
        <v>0.05</v>
      </c>
      <c r="R113" s="348"/>
    </row>
    <row r="114" spans="1:18" ht="13.5" thickBot="1" x14ac:dyDescent="0.25">
      <c r="A114" s="360">
        <v>1.7</v>
      </c>
      <c r="B114" s="361" t="s">
        <v>318</v>
      </c>
      <c r="C114" s="403">
        <f>C113*C111</f>
        <v>0</v>
      </c>
      <c r="D114" s="403">
        <f t="shared" ref="D114:P114" si="19">D113*D111</f>
        <v>0</v>
      </c>
      <c r="E114" s="403">
        <f t="shared" si="19"/>
        <v>0</v>
      </c>
      <c r="F114" s="404">
        <f t="shared" si="19"/>
        <v>0</v>
      </c>
      <c r="G114" s="405">
        <f t="shared" si="19"/>
        <v>0</v>
      </c>
      <c r="H114" s="403">
        <f t="shared" si="19"/>
        <v>0</v>
      </c>
      <c r="I114" s="404">
        <f t="shared" si="19"/>
        <v>0</v>
      </c>
      <c r="J114" s="405">
        <f t="shared" si="19"/>
        <v>0</v>
      </c>
      <c r="K114" s="403">
        <f t="shared" si="19"/>
        <v>0</v>
      </c>
      <c r="L114" s="403">
        <f t="shared" si="19"/>
        <v>0</v>
      </c>
      <c r="M114" s="403">
        <f t="shared" si="19"/>
        <v>0</v>
      </c>
      <c r="N114" s="403">
        <f t="shared" si="19"/>
        <v>0</v>
      </c>
      <c r="O114" s="403">
        <f t="shared" si="19"/>
        <v>0</v>
      </c>
      <c r="P114" s="403">
        <f t="shared" si="19"/>
        <v>0</v>
      </c>
      <c r="Q114" s="404">
        <f>Q113*Q111</f>
        <v>0</v>
      </c>
      <c r="R114" s="406">
        <f>SUM(C114:Q114)</f>
        <v>0</v>
      </c>
    </row>
    <row r="115" spans="1:18" x14ac:dyDescent="0.2">
      <c r="A115" s="342">
        <v>2.1</v>
      </c>
      <c r="B115" s="349" t="s">
        <v>319</v>
      </c>
      <c r="C115" s="362"/>
      <c r="D115" s="363"/>
      <c r="E115" s="364"/>
      <c r="F115" s="407">
        <f>IF(ABS(SUMIF(C112:F112,"&gt;0"))&gt;ABS(SUMIF(C112:F112,"&lt;0")),ABS(SUMIF(C112:F112,"&lt;0")),ABS(SUMIF(C112:F112,"&gt;0")))</f>
        <v>0</v>
      </c>
      <c r="G115" s="362"/>
      <c r="H115" s="364"/>
      <c r="I115" s="407">
        <f>IF(ABS(SUMIF(G112:I112,"&gt;0"))&gt;ABS(SUMIF(G112:I112,"&lt;0")),ABS(SUMIF(G112:I112,"&lt;0")),ABS(SUMIF(G112:I112,"&gt;0")))</f>
        <v>0</v>
      </c>
      <c r="J115" s="362"/>
      <c r="K115" s="363"/>
      <c r="L115" s="363"/>
      <c r="M115" s="363"/>
      <c r="N115" s="363"/>
      <c r="O115" s="363"/>
      <c r="P115" s="364"/>
      <c r="Q115" s="407">
        <f>IF(ABS(SUMIF(J112:Q112,"&gt;0"))&lt;ABS(SUMIF(J112:Q112,"&lt;0")),ABS(SUMIF(J112:Q112,"&gt;0")),ABS(SUMIF(J112:Q112,"&lt;0")))</f>
        <v>0</v>
      </c>
      <c r="R115" s="365"/>
    </row>
    <row r="116" spans="1:18" x14ac:dyDescent="0.2">
      <c r="A116" s="350">
        <v>2.2000000000000002</v>
      </c>
      <c r="B116" s="366" t="s">
        <v>320</v>
      </c>
      <c r="C116" s="367"/>
      <c r="D116" s="368"/>
      <c r="E116" s="369"/>
      <c r="F116" s="408">
        <f>IF(ABS(SUMIF(C112:F112,"&gt;0"))&gt;ABS(SUMIF(C112:F112,"&lt;0")),ABS(SUMIF(C112:F112,"&gt;0"))-ABS(SUMIF(C112:F112,"&lt;0")),ABS(SUMIF(C112:F112,"&lt;0"))-ABS(SUMIF(C112:F112,"&gt;0")))</f>
        <v>0</v>
      </c>
      <c r="G116" s="367"/>
      <c r="H116" s="369"/>
      <c r="I116" s="408">
        <f>IF(ABS(SUMIF(G112:I112,"&gt;0"))&gt;ABS(SUMIF(G112:I112,"&lt;0")),ABS(SUMIF(G112:I112,"&gt;0"))-ABS(SUMIF(G112:I112,"&lt;0")),ABS(SUMIF(G112:I112,"&lt;0"))-ABS(SUMIF(G112:I112,"&gt;0")))</f>
        <v>0</v>
      </c>
      <c r="J116" s="367"/>
      <c r="K116" s="368"/>
      <c r="L116" s="368"/>
      <c r="M116" s="368"/>
      <c r="N116" s="368"/>
      <c r="O116" s="368"/>
      <c r="P116" s="369"/>
      <c r="Q116" s="408">
        <f>IF(ABS(SUMIF(J112:Q112,"&gt;0"))&lt;ABS(SUMIF(J112:Q112,"&lt;0")),ABS(SUMIF(J112:Q112,"&lt;0"))-ABS(SUMIF(J112:Q112,"&gt;0")),ABS(SUMIF(J112:Q112,"&gt;0"))-ABS(SUMIF(J112:Q112,"&lt;0")))</f>
        <v>0</v>
      </c>
      <c r="R116" s="348"/>
    </row>
    <row r="117" spans="1:18" x14ac:dyDescent="0.2">
      <c r="A117" s="358" t="s">
        <v>321</v>
      </c>
      <c r="B117" s="359" t="s">
        <v>317</v>
      </c>
      <c r="C117" s="367"/>
      <c r="D117" s="368"/>
      <c r="E117" s="369"/>
      <c r="F117" s="409">
        <v>0.4</v>
      </c>
      <c r="G117" s="367"/>
      <c r="H117" s="369"/>
      <c r="I117" s="409">
        <v>0.3</v>
      </c>
      <c r="J117" s="367"/>
      <c r="K117" s="368"/>
      <c r="L117" s="368"/>
      <c r="M117" s="368"/>
      <c r="N117" s="368"/>
      <c r="O117" s="368"/>
      <c r="P117" s="369"/>
      <c r="Q117" s="409">
        <v>0.3</v>
      </c>
      <c r="R117" s="370"/>
    </row>
    <row r="118" spans="1:18" ht="13.5" thickBot="1" x14ac:dyDescent="0.25">
      <c r="A118" s="360">
        <v>2.2999999999999998</v>
      </c>
      <c r="B118" s="361" t="s">
        <v>322</v>
      </c>
      <c r="C118" s="371"/>
      <c r="D118" s="372"/>
      <c r="E118" s="373"/>
      <c r="F118" s="410">
        <f>0.4*F115</f>
        <v>0</v>
      </c>
      <c r="G118" s="371"/>
      <c r="H118" s="373"/>
      <c r="I118" s="411">
        <f>0.3*I115</f>
        <v>0</v>
      </c>
      <c r="J118" s="371"/>
      <c r="K118" s="372"/>
      <c r="L118" s="372"/>
      <c r="M118" s="372"/>
      <c r="N118" s="372"/>
      <c r="O118" s="372"/>
      <c r="P118" s="373"/>
      <c r="Q118" s="411">
        <f>0.3*Q115</f>
        <v>0</v>
      </c>
      <c r="R118" s="406">
        <f>SUM(C118:Q118)</f>
        <v>0</v>
      </c>
    </row>
    <row r="119" spans="1:18" x14ac:dyDescent="0.2">
      <c r="A119" s="342">
        <v>3.1</v>
      </c>
      <c r="B119" s="349" t="s">
        <v>319</v>
      </c>
      <c r="C119" s="374"/>
      <c r="D119" s="375"/>
      <c r="E119" s="375"/>
      <c r="F119" s="375"/>
      <c r="G119" s="363"/>
      <c r="H119" s="363"/>
      <c r="I119" s="428">
        <f>IF(OR(AND(F116 &gt; 0,I116&gt;0),AND(F116&lt;0,I116&lt;0)), 0, IF(ABS(F116)&lt;ABS(I116),ABS(F116),ABS(I116)))</f>
        <v>0</v>
      </c>
      <c r="J119" s="375"/>
      <c r="K119" s="375"/>
      <c r="L119" s="375"/>
      <c r="M119" s="375"/>
      <c r="N119" s="375"/>
      <c r="O119" s="375"/>
      <c r="P119" s="375"/>
      <c r="Q119" s="428">
        <f>IF(OR(AND(Q116 &gt; 0,I116&gt;0),AND(Q116&lt;0,I116&lt;0)), 0, IF(ABS(I116)&lt;ABS(Q116),ABS(I116),ABS(Q116)))</f>
        <v>0</v>
      </c>
      <c r="R119" s="348"/>
    </row>
    <row r="120" spans="1:18" x14ac:dyDescent="0.2">
      <c r="A120" s="350">
        <v>3.2</v>
      </c>
      <c r="B120" s="357" t="s">
        <v>323</v>
      </c>
      <c r="C120" s="374"/>
      <c r="D120" s="375"/>
      <c r="E120" s="375"/>
      <c r="F120" s="375"/>
      <c r="G120" s="375"/>
      <c r="H120" s="375"/>
      <c r="I120" s="429">
        <f>IF(ABS(F116)&gt;ABS(I116),(F116)+(I116),(I116)+(F116))</f>
        <v>0</v>
      </c>
      <c r="J120" s="375"/>
      <c r="K120" s="375"/>
      <c r="L120" s="375"/>
      <c r="M120" s="375"/>
      <c r="N120" s="375"/>
      <c r="O120" s="375"/>
      <c r="P120" s="375"/>
      <c r="Q120" s="429">
        <f>IF(ABS(I116)&gt;ABS(Q116),(I116)+(Q116),(Q116)+(I116))</f>
        <v>0</v>
      </c>
      <c r="R120" s="348"/>
    </row>
    <row r="121" spans="1:18" x14ac:dyDescent="0.2">
      <c r="A121" s="358" t="s">
        <v>324</v>
      </c>
      <c r="B121" s="359" t="s">
        <v>317</v>
      </c>
      <c r="C121" s="377"/>
      <c r="D121" s="378"/>
      <c r="E121" s="378"/>
      <c r="F121" s="378"/>
      <c r="G121" s="378"/>
      <c r="H121" s="378"/>
      <c r="I121" s="400">
        <v>0.4</v>
      </c>
      <c r="J121" s="378"/>
      <c r="K121" s="378"/>
      <c r="L121" s="378"/>
      <c r="M121" s="378"/>
      <c r="N121" s="378"/>
      <c r="O121" s="378"/>
      <c r="P121" s="378"/>
      <c r="Q121" s="400">
        <v>0.4</v>
      </c>
      <c r="R121" s="348"/>
    </row>
    <row r="122" spans="1:18" ht="13.5" thickBot="1" x14ac:dyDescent="0.25">
      <c r="A122" s="350">
        <v>3.3</v>
      </c>
      <c r="B122" s="361" t="s">
        <v>325</v>
      </c>
      <c r="C122" s="371"/>
      <c r="D122" s="372"/>
      <c r="E122" s="372"/>
      <c r="F122" s="372"/>
      <c r="G122" s="372"/>
      <c r="H122" s="372"/>
      <c r="I122" s="430">
        <f>I121*I119</f>
        <v>0</v>
      </c>
      <c r="J122" s="372"/>
      <c r="K122" s="372"/>
      <c r="L122" s="372"/>
      <c r="M122" s="372"/>
      <c r="N122" s="372"/>
      <c r="O122" s="372"/>
      <c r="P122" s="372"/>
      <c r="Q122" s="430">
        <f>Q121*Q119</f>
        <v>0</v>
      </c>
      <c r="R122" s="406">
        <f>SUM(C122:Q122)</f>
        <v>0</v>
      </c>
    </row>
    <row r="123" spans="1:18" x14ac:dyDescent="0.2">
      <c r="A123" s="342">
        <v>4.0999999999999996</v>
      </c>
      <c r="B123" s="349" t="s">
        <v>319</v>
      </c>
      <c r="C123" s="374"/>
      <c r="D123" s="375"/>
      <c r="E123" s="375"/>
      <c r="F123" s="375"/>
      <c r="G123" s="375"/>
      <c r="H123" s="375"/>
      <c r="I123" s="375"/>
      <c r="J123" s="375"/>
      <c r="K123" s="375"/>
      <c r="L123" s="375"/>
      <c r="M123" s="375"/>
      <c r="N123" s="375"/>
      <c r="O123" s="375"/>
      <c r="P123" s="364"/>
      <c r="Q123" s="415">
        <f>IF(OR( AND(F116&lt;0, Q116&lt;0), AND(F116&gt;0,Q116&gt;0)),0,IF(ABS(Q116)&lt;ABS(F116),ABS(Q116),ABS(F116)))</f>
        <v>0</v>
      </c>
      <c r="R123" s="348"/>
    </row>
    <row r="124" spans="1:18" x14ac:dyDescent="0.2">
      <c r="A124" s="350">
        <v>4.2</v>
      </c>
      <c r="B124" s="357" t="s">
        <v>320</v>
      </c>
      <c r="C124" s="374"/>
      <c r="D124" s="375"/>
      <c r="E124" s="375"/>
      <c r="F124" s="375"/>
      <c r="G124" s="375"/>
      <c r="H124" s="375"/>
      <c r="I124" s="375"/>
      <c r="J124" s="375"/>
      <c r="K124" s="375"/>
      <c r="L124" s="375"/>
      <c r="M124" s="375"/>
      <c r="N124" s="375"/>
      <c r="O124" s="375"/>
      <c r="P124" s="346"/>
      <c r="Q124" s="415">
        <f>IF(ABS(Q120)&gt;ABS(F116),(Q120)+(F116),(F116)+(Q120))</f>
        <v>0</v>
      </c>
      <c r="R124" s="348"/>
    </row>
    <row r="125" spans="1:18" x14ac:dyDescent="0.2">
      <c r="A125" s="358" t="s">
        <v>326</v>
      </c>
      <c r="B125" s="359" t="s">
        <v>317</v>
      </c>
      <c r="C125" s="377"/>
      <c r="D125" s="378"/>
      <c r="E125" s="378"/>
      <c r="F125" s="378"/>
      <c r="G125" s="378"/>
      <c r="H125" s="378"/>
      <c r="I125" s="378"/>
      <c r="J125" s="378"/>
      <c r="K125" s="378"/>
      <c r="L125" s="378"/>
      <c r="M125" s="378"/>
      <c r="N125" s="378"/>
      <c r="O125" s="378"/>
      <c r="P125" s="379"/>
      <c r="Q125" s="416">
        <v>1</v>
      </c>
      <c r="R125" s="348"/>
    </row>
    <row r="126" spans="1:18" ht="13.5" thickBot="1" x14ac:dyDescent="0.25">
      <c r="A126" s="360">
        <v>4.3</v>
      </c>
      <c r="B126" s="361" t="s">
        <v>327</v>
      </c>
      <c r="C126" s="371"/>
      <c r="D126" s="372"/>
      <c r="E126" s="372"/>
      <c r="F126" s="372"/>
      <c r="G126" s="372"/>
      <c r="H126" s="372"/>
      <c r="I126" s="372"/>
      <c r="J126" s="372"/>
      <c r="K126" s="372"/>
      <c r="L126" s="372"/>
      <c r="M126" s="372"/>
      <c r="N126" s="372"/>
      <c r="O126" s="372"/>
      <c r="P126" s="373"/>
      <c r="Q126" s="411">
        <f>Q125*Q123</f>
        <v>0</v>
      </c>
      <c r="R126" s="406">
        <f>Q126</f>
        <v>0</v>
      </c>
    </row>
    <row r="127" spans="1:18" ht="13.5" thickBot="1" x14ac:dyDescent="0.25">
      <c r="A127" s="350">
        <v>5.0999999999999996</v>
      </c>
      <c r="B127" s="380" t="s">
        <v>328</v>
      </c>
      <c r="C127" s="1162"/>
      <c r="D127" s="1163"/>
      <c r="E127" s="1163"/>
      <c r="F127" s="1163"/>
      <c r="G127" s="1163"/>
      <c r="H127" s="1163"/>
      <c r="I127" s="1163"/>
      <c r="J127" s="1163"/>
      <c r="K127" s="1163"/>
      <c r="L127" s="1163"/>
      <c r="M127" s="1163"/>
      <c r="N127" s="1163"/>
      <c r="O127" s="1163"/>
      <c r="P127" s="1163"/>
      <c r="Q127" s="1164"/>
      <c r="R127" s="417">
        <f>ABS(Q124)</f>
        <v>0</v>
      </c>
    </row>
    <row r="128" spans="1:18" ht="13.5" thickBot="1" x14ac:dyDescent="0.25">
      <c r="A128" s="381">
        <v>6</v>
      </c>
      <c r="B128" s="382" t="s">
        <v>329</v>
      </c>
      <c r="C128" s="1162"/>
      <c r="D128" s="1163"/>
      <c r="E128" s="1163"/>
      <c r="F128" s="1163"/>
      <c r="G128" s="1163"/>
      <c r="H128" s="1163"/>
      <c r="I128" s="1163"/>
      <c r="J128" s="1163"/>
      <c r="K128" s="1163"/>
      <c r="L128" s="1163"/>
      <c r="M128" s="1163"/>
      <c r="N128" s="1163"/>
      <c r="O128" s="1163"/>
      <c r="P128" s="1163"/>
      <c r="Q128" s="1164"/>
      <c r="R128" s="418">
        <f>R114+R118+R122+R126+R127</f>
        <v>0</v>
      </c>
    </row>
    <row r="129" spans="1:18" ht="13.5" thickBot="1" x14ac:dyDescent="0.25">
      <c r="A129" s="383">
        <v>7</v>
      </c>
      <c r="B129" s="384" t="s">
        <v>11727</v>
      </c>
      <c r="C129" s="385"/>
      <c r="D129" s="385"/>
      <c r="E129" s="385"/>
      <c r="F129" s="384"/>
      <c r="G129" s="1162"/>
      <c r="H129" s="1163"/>
      <c r="I129" s="1163"/>
      <c r="J129" s="1163"/>
      <c r="K129" s="1163"/>
      <c r="L129" s="1163"/>
      <c r="M129" s="1163"/>
      <c r="N129" s="1163"/>
      <c r="O129" s="1163"/>
      <c r="P129" s="1163"/>
      <c r="Q129" s="1164"/>
      <c r="R129" s="419">
        <f>R128*100/10</f>
        <v>0</v>
      </c>
    </row>
    <row r="130" spans="1:18" x14ac:dyDescent="0.2">
      <c r="A130" s="146" t="s">
        <v>330</v>
      </c>
      <c r="B130" s="386"/>
      <c r="C130" s="146"/>
      <c r="D130" s="146"/>
      <c r="E130" s="146"/>
      <c r="F130" s="146"/>
      <c r="G130" s="146"/>
      <c r="H130" s="146"/>
      <c r="I130" s="146"/>
      <c r="J130" s="146"/>
      <c r="K130" s="146"/>
      <c r="L130" s="146"/>
      <c r="M130" s="146"/>
      <c r="N130" s="146"/>
      <c r="O130" s="146"/>
      <c r="P130" s="146"/>
      <c r="Q130" s="146"/>
      <c r="R130" s="146"/>
    </row>
    <row r="131" spans="1:18" x14ac:dyDescent="0.2">
      <c r="A131" s="146"/>
      <c r="B131" s="387" t="s">
        <v>331</v>
      </c>
      <c r="C131" s="146"/>
      <c r="D131" s="146"/>
      <c r="E131" s="146"/>
      <c r="F131" s="146"/>
      <c r="G131" s="146"/>
      <c r="H131" s="146"/>
      <c r="I131" s="146"/>
      <c r="J131" s="146"/>
      <c r="K131" s="146"/>
      <c r="L131" s="146"/>
      <c r="M131" s="146"/>
      <c r="N131" s="146"/>
      <c r="O131" s="146"/>
      <c r="P131" s="146"/>
      <c r="Q131" s="146"/>
      <c r="R131" s="146"/>
    </row>
    <row r="133" spans="1:18" x14ac:dyDescent="0.2">
      <c r="A133" s="1170" t="s">
        <v>335</v>
      </c>
      <c r="B133" s="1171"/>
      <c r="C133" s="1171"/>
      <c r="D133" s="1143"/>
      <c r="E133" s="1143"/>
    </row>
    <row r="134" spans="1:18" ht="13.5" thickBot="1" x14ac:dyDescent="0.25"/>
    <row r="135" spans="1:18" x14ac:dyDescent="0.2">
      <c r="A135" s="328"/>
      <c r="B135" s="329" t="s">
        <v>287</v>
      </c>
      <c r="C135" s="1165" t="s">
        <v>288</v>
      </c>
      <c r="D135" s="1165"/>
      <c r="E135" s="1165"/>
      <c r="F135" s="1166"/>
      <c r="G135" s="1167" t="s">
        <v>289</v>
      </c>
      <c r="H135" s="1165"/>
      <c r="I135" s="1166"/>
      <c r="J135" s="1168" t="s">
        <v>290</v>
      </c>
      <c r="K135" s="1168"/>
      <c r="L135" s="1168"/>
      <c r="M135" s="1168"/>
      <c r="N135" s="1168"/>
      <c r="O135" s="1168"/>
      <c r="P135" s="1168"/>
      <c r="Q135" s="1169"/>
      <c r="R135" s="388"/>
    </row>
    <row r="136" spans="1:18" x14ac:dyDescent="0.2">
      <c r="A136" s="331"/>
      <c r="B136" s="332"/>
      <c r="C136" s="333" t="s">
        <v>291</v>
      </c>
      <c r="D136" s="334" t="s">
        <v>292</v>
      </c>
      <c r="E136" s="333" t="s">
        <v>293</v>
      </c>
      <c r="F136" s="335" t="s">
        <v>294</v>
      </c>
      <c r="G136" s="336" t="s">
        <v>295</v>
      </c>
      <c r="H136" s="337" t="s">
        <v>296</v>
      </c>
      <c r="I136" s="338" t="s">
        <v>297</v>
      </c>
      <c r="J136" s="336" t="s">
        <v>298</v>
      </c>
      <c r="K136" s="337" t="s">
        <v>299</v>
      </c>
      <c r="L136" s="337" t="s">
        <v>300</v>
      </c>
      <c r="M136" s="337" t="s">
        <v>301</v>
      </c>
      <c r="N136" s="337" t="s">
        <v>302</v>
      </c>
      <c r="O136" s="337" t="s">
        <v>303</v>
      </c>
      <c r="P136" s="339" t="s">
        <v>304</v>
      </c>
      <c r="Q136" s="340" t="s">
        <v>305</v>
      </c>
      <c r="R136" s="389" t="s">
        <v>306</v>
      </c>
    </row>
    <row r="137" spans="1:18" x14ac:dyDescent="0.2">
      <c r="A137" s="342"/>
      <c r="B137" s="343" t="s">
        <v>307</v>
      </c>
      <c r="C137" s="344"/>
      <c r="D137" s="344"/>
      <c r="E137" s="344"/>
      <c r="F137" s="345"/>
      <c r="G137" s="346"/>
      <c r="H137" s="344"/>
      <c r="I137" s="345"/>
      <c r="J137" s="344"/>
      <c r="K137" s="344"/>
      <c r="L137" s="344"/>
      <c r="M137" s="344"/>
      <c r="N137" s="344"/>
      <c r="O137" s="344"/>
      <c r="P137" s="344"/>
      <c r="Q137" s="347"/>
      <c r="R137" s="348"/>
    </row>
    <row r="138" spans="1:18" x14ac:dyDescent="0.2">
      <c r="A138" s="342">
        <v>1.1000000000000001</v>
      </c>
      <c r="B138" s="349" t="s">
        <v>308</v>
      </c>
      <c r="C138" s="431">
        <v>0</v>
      </c>
      <c r="D138" s="431">
        <v>0</v>
      </c>
      <c r="E138" s="431">
        <v>0</v>
      </c>
      <c r="F138" s="431">
        <v>0</v>
      </c>
      <c r="G138" s="431">
        <v>0</v>
      </c>
      <c r="H138" s="431">
        <v>0</v>
      </c>
      <c r="I138" s="431">
        <v>0</v>
      </c>
      <c r="J138" s="431">
        <v>0</v>
      </c>
      <c r="K138" s="431">
        <v>0</v>
      </c>
      <c r="L138" s="431">
        <v>0</v>
      </c>
      <c r="M138" s="431">
        <v>0</v>
      </c>
      <c r="N138" s="431">
        <v>0</v>
      </c>
      <c r="O138" s="431">
        <v>0</v>
      </c>
      <c r="P138" s="431">
        <v>0</v>
      </c>
      <c r="Q138" s="431">
        <v>0</v>
      </c>
      <c r="R138" s="348"/>
    </row>
    <row r="139" spans="1:18" x14ac:dyDescent="0.2">
      <c r="A139" s="350">
        <v>1.2</v>
      </c>
      <c r="B139" s="349" t="s">
        <v>309</v>
      </c>
      <c r="C139" s="431">
        <v>0</v>
      </c>
      <c r="D139" s="431">
        <v>0</v>
      </c>
      <c r="E139" s="431">
        <v>0</v>
      </c>
      <c r="F139" s="431">
        <v>0</v>
      </c>
      <c r="G139" s="431">
        <v>0</v>
      </c>
      <c r="H139" s="431">
        <v>0</v>
      </c>
      <c r="I139" s="431">
        <v>0</v>
      </c>
      <c r="J139" s="431">
        <v>0</v>
      </c>
      <c r="K139" s="431">
        <v>0</v>
      </c>
      <c r="L139" s="431">
        <v>0</v>
      </c>
      <c r="M139" s="431">
        <v>0</v>
      </c>
      <c r="N139" s="431">
        <v>0</v>
      </c>
      <c r="O139" s="431">
        <v>0</v>
      </c>
      <c r="P139" s="431">
        <v>0</v>
      </c>
      <c r="Q139" s="431">
        <v>0</v>
      </c>
      <c r="R139" s="348"/>
    </row>
    <row r="140" spans="1:18" x14ac:dyDescent="0.2">
      <c r="A140" s="351" t="s">
        <v>310</v>
      </c>
      <c r="B140" s="352" t="s">
        <v>311</v>
      </c>
      <c r="C140" s="390">
        <v>0.01</v>
      </c>
      <c r="D140" s="390">
        <v>0.01</v>
      </c>
      <c r="E140" s="390">
        <v>0.01</v>
      </c>
      <c r="F140" s="391">
        <v>0.01</v>
      </c>
      <c r="G140" s="392">
        <v>8.9999999999999993E-3</v>
      </c>
      <c r="H140" s="390">
        <v>8.0000000000000002E-3</v>
      </c>
      <c r="I140" s="391">
        <v>7.4999999999999997E-3</v>
      </c>
      <c r="J140" s="392">
        <v>7.4999999999999997E-3</v>
      </c>
      <c r="K140" s="390">
        <v>7.0000000000000001E-3</v>
      </c>
      <c r="L140" s="390">
        <v>6.4999999999999997E-3</v>
      </c>
      <c r="M140" s="390">
        <v>6.0000000000000001E-3</v>
      </c>
      <c r="N140" s="390">
        <v>6.0000000000000001E-3</v>
      </c>
      <c r="O140" s="390">
        <v>6.0000000000000001E-3</v>
      </c>
      <c r="P140" s="390">
        <v>6.0000000000000001E-3</v>
      </c>
      <c r="Q140" s="391">
        <v>6.0000000000000001E-3</v>
      </c>
      <c r="R140" s="348"/>
    </row>
    <row r="141" spans="1:18" x14ac:dyDescent="0.2">
      <c r="A141" s="353">
        <v>1.3</v>
      </c>
      <c r="B141" s="354" t="s">
        <v>312</v>
      </c>
      <c r="C141" s="393">
        <f t="shared" ref="C141:Q141" si="20">C140*C138</f>
        <v>0</v>
      </c>
      <c r="D141" s="393">
        <f t="shared" si="20"/>
        <v>0</v>
      </c>
      <c r="E141" s="393">
        <f t="shared" si="20"/>
        <v>0</v>
      </c>
      <c r="F141" s="394">
        <f t="shared" si="20"/>
        <v>0</v>
      </c>
      <c r="G141" s="395">
        <f t="shared" si="20"/>
        <v>0</v>
      </c>
      <c r="H141" s="393">
        <f t="shared" si="20"/>
        <v>0</v>
      </c>
      <c r="I141" s="394">
        <f t="shared" si="20"/>
        <v>0</v>
      </c>
      <c r="J141" s="395">
        <f t="shared" si="20"/>
        <v>0</v>
      </c>
      <c r="K141" s="393">
        <f t="shared" si="20"/>
        <v>0</v>
      </c>
      <c r="L141" s="393">
        <f t="shared" si="20"/>
        <v>0</v>
      </c>
      <c r="M141" s="393">
        <f t="shared" si="20"/>
        <v>0</v>
      </c>
      <c r="N141" s="393">
        <f t="shared" si="20"/>
        <v>0</v>
      </c>
      <c r="O141" s="393">
        <f t="shared" si="20"/>
        <v>0</v>
      </c>
      <c r="P141" s="393">
        <f t="shared" si="20"/>
        <v>0</v>
      </c>
      <c r="Q141" s="394">
        <f t="shared" si="20"/>
        <v>0</v>
      </c>
      <c r="R141" s="348"/>
    </row>
    <row r="142" spans="1:18" ht="13.5" thickBot="1" x14ac:dyDescent="0.25">
      <c r="A142" s="355">
        <v>1.4</v>
      </c>
      <c r="B142" s="356" t="s">
        <v>313</v>
      </c>
      <c r="C142" s="396">
        <f t="shared" ref="C142:Q142" si="21">-C140*C139</f>
        <v>0</v>
      </c>
      <c r="D142" s="396">
        <f t="shared" si="21"/>
        <v>0</v>
      </c>
      <c r="E142" s="396">
        <f t="shared" si="21"/>
        <v>0</v>
      </c>
      <c r="F142" s="396">
        <f t="shared" si="21"/>
        <v>0</v>
      </c>
      <c r="G142" s="396">
        <f t="shared" si="21"/>
        <v>0</v>
      </c>
      <c r="H142" s="396">
        <f t="shared" si="21"/>
        <v>0</v>
      </c>
      <c r="I142" s="396">
        <f t="shared" si="21"/>
        <v>0</v>
      </c>
      <c r="J142" s="396">
        <f t="shared" si="21"/>
        <v>0</v>
      </c>
      <c r="K142" s="396">
        <f t="shared" si="21"/>
        <v>0</v>
      </c>
      <c r="L142" s="396">
        <f t="shared" si="21"/>
        <v>0</v>
      </c>
      <c r="M142" s="396">
        <f t="shared" si="21"/>
        <v>0</v>
      </c>
      <c r="N142" s="396">
        <f t="shared" si="21"/>
        <v>0</v>
      </c>
      <c r="O142" s="396">
        <f t="shared" si="21"/>
        <v>0</v>
      </c>
      <c r="P142" s="396">
        <f t="shared" si="21"/>
        <v>0</v>
      </c>
      <c r="Q142" s="396">
        <f t="shared" si="21"/>
        <v>0</v>
      </c>
      <c r="R142" s="348"/>
    </row>
    <row r="143" spans="1:18" x14ac:dyDescent="0.2">
      <c r="A143" s="342">
        <v>1.5</v>
      </c>
      <c r="B143" s="349" t="s">
        <v>314</v>
      </c>
      <c r="C143" s="397">
        <f t="shared" ref="C143:Q143" si="22">IF(ABS(C141)&gt;ABS(C142),ABS(C142),ABS(C141))</f>
        <v>0</v>
      </c>
      <c r="D143" s="397">
        <f t="shared" si="22"/>
        <v>0</v>
      </c>
      <c r="E143" s="397">
        <f t="shared" si="22"/>
        <v>0</v>
      </c>
      <c r="F143" s="398">
        <f t="shared" si="22"/>
        <v>0</v>
      </c>
      <c r="G143" s="399">
        <f t="shared" si="22"/>
        <v>0</v>
      </c>
      <c r="H143" s="397">
        <f t="shared" si="22"/>
        <v>0</v>
      </c>
      <c r="I143" s="398">
        <f t="shared" si="22"/>
        <v>0</v>
      </c>
      <c r="J143" s="399">
        <f t="shared" si="22"/>
        <v>0</v>
      </c>
      <c r="K143" s="397">
        <f t="shared" si="22"/>
        <v>0</v>
      </c>
      <c r="L143" s="397">
        <f t="shared" si="22"/>
        <v>0</v>
      </c>
      <c r="M143" s="397">
        <f t="shared" si="22"/>
        <v>0</v>
      </c>
      <c r="N143" s="397">
        <f t="shared" si="22"/>
        <v>0</v>
      </c>
      <c r="O143" s="397">
        <f t="shared" si="22"/>
        <v>0</v>
      </c>
      <c r="P143" s="397">
        <f t="shared" si="22"/>
        <v>0</v>
      </c>
      <c r="Q143" s="398">
        <f t="shared" si="22"/>
        <v>0</v>
      </c>
      <c r="R143" s="348"/>
    </row>
    <row r="144" spans="1:18" x14ac:dyDescent="0.2">
      <c r="A144" s="350">
        <v>1.6</v>
      </c>
      <c r="B144" s="357" t="s">
        <v>315</v>
      </c>
      <c r="C144" s="393">
        <f t="shared" ref="C144:Q144" si="23">IF(ABS(C141)&gt;ABS(C142),C141+C142,C142+C141)</f>
        <v>0</v>
      </c>
      <c r="D144" s="393">
        <f t="shared" si="23"/>
        <v>0</v>
      </c>
      <c r="E144" s="393">
        <f t="shared" si="23"/>
        <v>0</v>
      </c>
      <c r="F144" s="394">
        <f t="shared" si="23"/>
        <v>0</v>
      </c>
      <c r="G144" s="395">
        <f t="shared" si="23"/>
        <v>0</v>
      </c>
      <c r="H144" s="393">
        <f t="shared" si="23"/>
        <v>0</v>
      </c>
      <c r="I144" s="394">
        <f t="shared" si="23"/>
        <v>0</v>
      </c>
      <c r="J144" s="395">
        <f t="shared" si="23"/>
        <v>0</v>
      </c>
      <c r="K144" s="393">
        <f t="shared" si="23"/>
        <v>0</v>
      </c>
      <c r="L144" s="393">
        <f t="shared" si="23"/>
        <v>0</v>
      </c>
      <c r="M144" s="393">
        <f t="shared" si="23"/>
        <v>0</v>
      </c>
      <c r="N144" s="393">
        <f t="shared" si="23"/>
        <v>0</v>
      </c>
      <c r="O144" s="393">
        <f t="shared" si="23"/>
        <v>0</v>
      </c>
      <c r="P144" s="393">
        <f t="shared" si="23"/>
        <v>0</v>
      </c>
      <c r="Q144" s="394">
        <f t="shared" si="23"/>
        <v>0</v>
      </c>
      <c r="R144" s="348"/>
    </row>
    <row r="145" spans="1:18" x14ac:dyDescent="0.2">
      <c r="A145" s="358" t="s">
        <v>316</v>
      </c>
      <c r="B145" s="359" t="s">
        <v>317</v>
      </c>
      <c r="C145" s="400">
        <v>0.05</v>
      </c>
      <c r="D145" s="400">
        <v>0.05</v>
      </c>
      <c r="E145" s="400">
        <v>0.05</v>
      </c>
      <c r="F145" s="401">
        <v>0.05</v>
      </c>
      <c r="G145" s="402">
        <v>0.05</v>
      </c>
      <c r="H145" s="400">
        <v>0.05</v>
      </c>
      <c r="I145" s="401">
        <v>0.05</v>
      </c>
      <c r="J145" s="402">
        <v>0.05</v>
      </c>
      <c r="K145" s="400">
        <v>0.05</v>
      </c>
      <c r="L145" s="400">
        <v>0.05</v>
      </c>
      <c r="M145" s="400">
        <v>0.05</v>
      </c>
      <c r="N145" s="400">
        <v>0.05</v>
      </c>
      <c r="O145" s="400">
        <v>0.05</v>
      </c>
      <c r="P145" s="400">
        <v>0.05</v>
      </c>
      <c r="Q145" s="400">
        <v>0.05</v>
      </c>
      <c r="R145" s="348"/>
    </row>
    <row r="146" spans="1:18" ht="13.5" thickBot="1" x14ac:dyDescent="0.25">
      <c r="A146" s="360">
        <v>1.7</v>
      </c>
      <c r="B146" s="361" t="s">
        <v>318</v>
      </c>
      <c r="C146" s="403">
        <f t="shared" ref="C146:P146" si="24">C145*C143</f>
        <v>0</v>
      </c>
      <c r="D146" s="403">
        <f t="shared" si="24"/>
        <v>0</v>
      </c>
      <c r="E146" s="403">
        <f t="shared" si="24"/>
        <v>0</v>
      </c>
      <c r="F146" s="404">
        <f t="shared" si="24"/>
        <v>0</v>
      </c>
      <c r="G146" s="405">
        <f t="shared" si="24"/>
        <v>0</v>
      </c>
      <c r="H146" s="403">
        <f t="shared" si="24"/>
        <v>0</v>
      </c>
      <c r="I146" s="404">
        <f t="shared" si="24"/>
        <v>0</v>
      </c>
      <c r="J146" s="405">
        <f t="shared" si="24"/>
        <v>0</v>
      </c>
      <c r="K146" s="403">
        <f t="shared" si="24"/>
        <v>0</v>
      </c>
      <c r="L146" s="403">
        <f t="shared" si="24"/>
        <v>0</v>
      </c>
      <c r="M146" s="403">
        <f t="shared" si="24"/>
        <v>0</v>
      </c>
      <c r="N146" s="403">
        <f t="shared" si="24"/>
        <v>0</v>
      </c>
      <c r="O146" s="403">
        <f t="shared" si="24"/>
        <v>0</v>
      </c>
      <c r="P146" s="403">
        <f t="shared" si="24"/>
        <v>0</v>
      </c>
      <c r="Q146" s="404">
        <f>Q145*Q143</f>
        <v>0</v>
      </c>
      <c r="R146" s="406">
        <f>SUM(C146:Q146)</f>
        <v>0</v>
      </c>
    </row>
    <row r="147" spans="1:18" x14ac:dyDescent="0.2">
      <c r="A147" s="342">
        <v>2.1</v>
      </c>
      <c r="B147" s="349" t="s">
        <v>319</v>
      </c>
      <c r="C147" s="362"/>
      <c r="D147" s="363"/>
      <c r="E147" s="364"/>
      <c r="F147" s="407">
        <f>IF(ABS(SUMIF(C144:F144,"&gt;0"))&gt;ABS(SUMIF(C144:F144,"&lt;0")),ABS(SUMIF(C144:F144,"&lt;0")),ABS(SUMIF(C144:F144,"&gt;0")))</f>
        <v>0</v>
      </c>
      <c r="G147" s="362"/>
      <c r="H147" s="364"/>
      <c r="I147" s="407">
        <f>IF(ABS(SUMIF(G144:I144,"&gt;0"))&gt;ABS(SUMIF(G144:I144,"&lt;0")),ABS(SUMIF(G144:I144,"&lt;0")),ABS(SUMIF(G144:I144,"&gt;0")))</f>
        <v>0</v>
      </c>
      <c r="J147" s="362"/>
      <c r="K147" s="363"/>
      <c r="L147" s="363"/>
      <c r="M147" s="363"/>
      <c r="N147" s="363"/>
      <c r="O147" s="363"/>
      <c r="P147" s="364"/>
      <c r="Q147" s="407">
        <f>IF(ABS(SUMIF(J144:Q144,"&gt;0"))&lt;ABS(SUMIF(J144:Q144,"&lt;0")),ABS(SUMIF(J144:Q144,"&gt;0")),ABS(SUMIF(J144:Q144,"&lt;0")))</f>
        <v>0</v>
      </c>
      <c r="R147" s="365"/>
    </row>
    <row r="148" spans="1:18" x14ac:dyDescent="0.2">
      <c r="A148" s="350">
        <v>2.2000000000000002</v>
      </c>
      <c r="B148" s="366" t="s">
        <v>320</v>
      </c>
      <c r="C148" s="367"/>
      <c r="D148" s="368"/>
      <c r="E148" s="369"/>
      <c r="F148" s="408">
        <f>IF(ABS(SUMIF(C144:F144,"&gt;0"))&gt;ABS(SUMIF(C144:F144,"&lt;0")),ABS(SUMIF(C144:F144,"&gt;0"))-ABS(SUMIF(C144:F144,"&lt;0")),ABS(SUMIF(C144:F144,"&lt;0"))-ABS(SUMIF(C144:F144,"&gt;0")))</f>
        <v>0</v>
      </c>
      <c r="G148" s="367"/>
      <c r="H148" s="369"/>
      <c r="I148" s="408">
        <f>IF(ABS(SUMIF(G144:I144,"&gt;0"))&gt;ABS(SUMIF(G144:I144,"&lt;0")),ABS(SUMIF(G144:I144,"&gt;0"))-ABS(SUMIF(G144:I144,"&lt;0")),ABS(SUMIF(G144:I144,"&lt;0"))-ABS(SUMIF(G144:I144,"&gt;0")))</f>
        <v>0</v>
      </c>
      <c r="J148" s="367"/>
      <c r="K148" s="368"/>
      <c r="L148" s="368"/>
      <c r="M148" s="368"/>
      <c r="N148" s="368"/>
      <c r="O148" s="368"/>
      <c r="P148" s="369"/>
      <c r="Q148" s="408">
        <f>IF(ABS(SUMIF(J144:Q144,"&gt;0"))&lt;ABS(SUMIF(J144:Q144,"&lt;0")),ABS(SUMIF(J144:Q144,"&lt;0"))-ABS(SUMIF(J144:Q144,"&gt;0")),ABS(SUMIF(J144:Q144,"&gt;0"))-ABS(SUMIF(J144:Q144,"&lt;0")))</f>
        <v>0</v>
      </c>
      <c r="R148" s="348"/>
    </row>
    <row r="149" spans="1:18" x14ac:dyDescent="0.2">
      <c r="A149" s="358" t="s">
        <v>321</v>
      </c>
      <c r="B149" s="359" t="s">
        <v>317</v>
      </c>
      <c r="C149" s="367"/>
      <c r="D149" s="368"/>
      <c r="E149" s="369"/>
      <c r="F149" s="409">
        <v>0.4</v>
      </c>
      <c r="G149" s="367"/>
      <c r="H149" s="369"/>
      <c r="I149" s="409">
        <v>0.3</v>
      </c>
      <c r="J149" s="367"/>
      <c r="K149" s="368"/>
      <c r="L149" s="368"/>
      <c r="M149" s="368"/>
      <c r="N149" s="368"/>
      <c r="O149" s="368"/>
      <c r="P149" s="369"/>
      <c r="Q149" s="409">
        <v>0.3</v>
      </c>
      <c r="R149" s="370"/>
    </row>
    <row r="150" spans="1:18" ht="13.5" thickBot="1" x14ac:dyDescent="0.25">
      <c r="A150" s="360">
        <v>2.2999999999999998</v>
      </c>
      <c r="B150" s="361" t="s">
        <v>322</v>
      </c>
      <c r="C150" s="371"/>
      <c r="D150" s="372"/>
      <c r="E150" s="373"/>
      <c r="F150" s="410">
        <f>0.4*F147</f>
        <v>0</v>
      </c>
      <c r="G150" s="371"/>
      <c r="H150" s="373"/>
      <c r="I150" s="411">
        <f>0.3*I147</f>
        <v>0</v>
      </c>
      <c r="J150" s="371"/>
      <c r="K150" s="372"/>
      <c r="L150" s="372"/>
      <c r="M150" s="372"/>
      <c r="N150" s="372"/>
      <c r="O150" s="372"/>
      <c r="P150" s="373"/>
      <c r="Q150" s="411">
        <f>0.3*Q147</f>
        <v>0</v>
      </c>
      <c r="R150" s="406">
        <f>SUM(C150:Q150)</f>
        <v>0</v>
      </c>
    </row>
    <row r="151" spans="1:18" x14ac:dyDescent="0.2">
      <c r="A151" s="342">
        <v>3.1</v>
      </c>
      <c r="B151" s="349" t="s">
        <v>319</v>
      </c>
      <c r="C151" s="374"/>
      <c r="D151" s="375"/>
      <c r="E151" s="375"/>
      <c r="F151" s="375"/>
      <c r="G151" s="363"/>
      <c r="H151" s="363"/>
      <c r="I151" s="428">
        <f>IF(OR(AND(F148 &gt; 0,I148&gt;0),AND(F148&lt;0,I148&lt;0)), 0, IF(ABS(F148)&lt;ABS(I148),ABS(F148),ABS(I148)))</f>
        <v>0</v>
      </c>
      <c r="J151" s="375"/>
      <c r="K151" s="375"/>
      <c r="L151" s="375"/>
      <c r="M151" s="375"/>
      <c r="N151" s="375"/>
      <c r="O151" s="375"/>
      <c r="P151" s="375"/>
      <c r="Q151" s="428">
        <f>IF(OR(AND(Q148 &gt; 0,I148&gt;0),AND(Q148&lt;0,I148&lt;0)), 0, IF(ABS(I148)&lt;ABS(Q148),ABS(I148),ABS(Q148)))</f>
        <v>0</v>
      </c>
      <c r="R151" s="348"/>
    </row>
    <row r="152" spans="1:18" x14ac:dyDescent="0.2">
      <c r="A152" s="350">
        <v>3.2</v>
      </c>
      <c r="B152" s="357" t="s">
        <v>323</v>
      </c>
      <c r="C152" s="374"/>
      <c r="D152" s="375"/>
      <c r="E152" s="375"/>
      <c r="F152" s="375"/>
      <c r="G152" s="375"/>
      <c r="H152" s="375"/>
      <c r="I152" s="429">
        <f>IF(ABS(F148)&gt;ABS(I148),(F148)+(I148),(I148)+(F148))</f>
        <v>0</v>
      </c>
      <c r="J152" s="375"/>
      <c r="K152" s="375"/>
      <c r="L152" s="375"/>
      <c r="M152" s="375"/>
      <c r="N152" s="375"/>
      <c r="O152" s="375"/>
      <c r="P152" s="375"/>
      <c r="Q152" s="429">
        <f>IF(ABS(I148)&gt;ABS(Q148),(I148)+(Q148),(Q148)+(I148))</f>
        <v>0</v>
      </c>
      <c r="R152" s="348"/>
    </row>
    <row r="153" spans="1:18" x14ac:dyDescent="0.2">
      <c r="A153" s="358" t="s">
        <v>324</v>
      </c>
      <c r="B153" s="359" t="s">
        <v>317</v>
      </c>
      <c r="C153" s="377"/>
      <c r="D153" s="378"/>
      <c r="E153" s="378"/>
      <c r="F153" s="378"/>
      <c r="G153" s="378"/>
      <c r="H153" s="378"/>
      <c r="I153" s="400">
        <v>0.4</v>
      </c>
      <c r="J153" s="378"/>
      <c r="K153" s="378"/>
      <c r="L153" s="378"/>
      <c r="M153" s="378"/>
      <c r="N153" s="378"/>
      <c r="O153" s="378"/>
      <c r="P153" s="378"/>
      <c r="Q153" s="400">
        <v>0.4</v>
      </c>
      <c r="R153" s="348"/>
    </row>
    <row r="154" spans="1:18" ht="13.5" thickBot="1" x14ac:dyDescent="0.25">
      <c r="A154" s="350">
        <v>3.3</v>
      </c>
      <c r="B154" s="361" t="s">
        <v>325</v>
      </c>
      <c r="C154" s="371"/>
      <c r="D154" s="372"/>
      <c r="E154" s="372"/>
      <c r="F154" s="372"/>
      <c r="G154" s="372"/>
      <c r="H154" s="372"/>
      <c r="I154" s="430">
        <f>I153*I151</f>
        <v>0</v>
      </c>
      <c r="J154" s="372"/>
      <c r="K154" s="372"/>
      <c r="L154" s="372"/>
      <c r="M154" s="372"/>
      <c r="N154" s="372"/>
      <c r="O154" s="372"/>
      <c r="P154" s="372"/>
      <c r="Q154" s="430">
        <f>Q153*Q151</f>
        <v>0</v>
      </c>
      <c r="R154" s="406">
        <f>SUM(C154:Q154)</f>
        <v>0</v>
      </c>
    </row>
    <row r="155" spans="1:18" x14ac:dyDescent="0.2">
      <c r="A155" s="342">
        <v>4.0999999999999996</v>
      </c>
      <c r="B155" s="349" t="s">
        <v>319</v>
      </c>
      <c r="C155" s="374"/>
      <c r="D155" s="375"/>
      <c r="E155" s="375"/>
      <c r="F155" s="375"/>
      <c r="G155" s="375"/>
      <c r="H155" s="375"/>
      <c r="I155" s="375"/>
      <c r="J155" s="375"/>
      <c r="K155" s="375"/>
      <c r="L155" s="375"/>
      <c r="M155" s="375"/>
      <c r="N155" s="375"/>
      <c r="O155" s="375"/>
      <c r="P155" s="364"/>
      <c r="Q155" s="415">
        <f>IF(OR( AND(F148&lt;0, Q148&lt;0), AND(F148&gt;0,Q148&gt;0)),0,IF(ABS(Q148)&lt;ABS(F148),ABS(Q148),ABS(F148)))</f>
        <v>0</v>
      </c>
      <c r="R155" s="348"/>
    </row>
    <row r="156" spans="1:18" x14ac:dyDescent="0.2">
      <c r="A156" s="350">
        <v>4.2</v>
      </c>
      <c r="B156" s="357" t="s">
        <v>320</v>
      </c>
      <c r="C156" s="374"/>
      <c r="D156" s="375"/>
      <c r="E156" s="375"/>
      <c r="F156" s="375"/>
      <c r="G156" s="375"/>
      <c r="H156" s="375"/>
      <c r="I156" s="375"/>
      <c r="J156" s="375"/>
      <c r="K156" s="375"/>
      <c r="L156" s="375"/>
      <c r="M156" s="375"/>
      <c r="N156" s="375"/>
      <c r="O156" s="375"/>
      <c r="P156" s="346"/>
      <c r="Q156" s="415">
        <f>IF(ABS(Q152)&gt;ABS(F148),(Q152)+(F148),(F148)+(Q152))</f>
        <v>0</v>
      </c>
      <c r="R156" s="348"/>
    </row>
    <row r="157" spans="1:18" x14ac:dyDescent="0.2">
      <c r="A157" s="358" t="s">
        <v>326</v>
      </c>
      <c r="B157" s="359" t="s">
        <v>317</v>
      </c>
      <c r="C157" s="377"/>
      <c r="D157" s="378"/>
      <c r="E157" s="378"/>
      <c r="F157" s="378"/>
      <c r="G157" s="378"/>
      <c r="H157" s="378"/>
      <c r="I157" s="378"/>
      <c r="J157" s="378"/>
      <c r="K157" s="378"/>
      <c r="L157" s="378"/>
      <c r="M157" s="378"/>
      <c r="N157" s="378"/>
      <c r="O157" s="378"/>
      <c r="P157" s="379"/>
      <c r="Q157" s="416">
        <v>1</v>
      </c>
      <c r="R157" s="348"/>
    </row>
    <row r="158" spans="1:18" ht="13.5" thickBot="1" x14ac:dyDescent="0.25">
      <c r="A158" s="360">
        <v>4.3</v>
      </c>
      <c r="B158" s="361" t="s">
        <v>327</v>
      </c>
      <c r="C158" s="371"/>
      <c r="D158" s="372"/>
      <c r="E158" s="372"/>
      <c r="F158" s="372"/>
      <c r="G158" s="372"/>
      <c r="H158" s="372"/>
      <c r="I158" s="372"/>
      <c r="J158" s="372"/>
      <c r="K158" s="372"/>
      <c r="L158" s="372"/>
      <c r="M158" s="372"/>
      <c r="N158" s="372"/>
      <c r="O158" s="372"/>
      <c r="P158" s="373"/>
      <c r="Q158" s="411">
        <f>Q157*Q155</f>
        <v>0</v>
      </c>
      <c r="R158" s="406">
        <f>Q158</f>
        <v>0</v>
      </c>
    </row>
    <row r="159" spans="1:18" ht="13.5" thickBot="1" x14ac:dyDescent="0.25">
      <c r="A159" s="350">
        <v>5.0999999999999996</v>
      </c>
      <c r="B159" s="380" t="s">
        <v>328</v>
      </c>
      <c r="C159" s="1162"/>
      <c r="D159" s="1163"/>
      <c r="E159" s="1163"/>
      <c r="F159" s="1163"/>
      <c r="G159" s="1163"/>
      <c r="H159" s="1163"/>
      <c r="I159" s="1163"/>
      <c r="J159" s="1163"/>
      <c r="K159" s="1163"/>
      <c r="L159" s="1163"/>
      <c r="M159" s="1163"/>
      <c r="N159" s="1163"/>
      <c r="O159" s="1163"/>
      <c r="P159" s="1163"/>
      <c r="Q159" s="1164"/>
      <c r="R159" s="417">
        <f>ABS(Q156)</f>
        <v>0</v>
      </c>
    </row>
    <row r="160" spans="1:18" ht="13.5" thickBot="1" x14ac:dyDescent="0.25">
      <c r="A160" s="381">
        <v>6</v>
      </c>
      <c r="B160" s="382" t="s">
        <v>329</v>
      </c>
      <c r="C160" s="1162"/>
      <c r="D160" s="1163"/>
      <c r="E160" s="1163"/>
      <c r="F160" s="1163"/>
      <c r="G160" s="1163"/>
      <c r="H160" s="1163"/>
      <c r="I160" s="1163"/>
      <c r="J160" s="1163"/>
      <c r="K160" s="1163"/>
      <c r="L160" s="1163"/>
      <c r="M160" s="1163"/>
      <c r="N160" s="1163"/>
      <c r="O160" s="1163"/>
      <c r="P160" s="1163"/>
      <c r="Q160" s="1164"/>
      <c r="R160" s="418">
        <f>R146+R150+R154+R158+R159</f>
        <v>0</v>
      </c>
    </row>
    <row r="161" spans="1:18" ht="13.5" thickBot="1" x14ac:dyDescent="0.25">
      <c r="A161" s="383">
        <v>7</v>
      </c>
      <c r="B161" s="384" t="s">
        <v>11727</v>
      </c>
      <c r="C161" s="385"/>
      <c r="D161" s="385"/>
      <c r="E161" s="385"/>
      <c r="F161" s="384"/>
      <c r="G161" s="1162"/>
      <c r="H161" s="1163"/>
      <c r="I161" s="1163"/>
      <c r="J161" s="1163"/>
      <c r="K161" s="1163"/>
      <c r="L161" s="1163"/>
      <c r="M161" s="1163"/>
      <c r="N161" s="1163"/>
      <c r="O161" s="1163"/>
      <c r="P161" s="1163"/>
      <c r="Q161" s="1164"/>
      <c r="R161" s="419">
        <f>R160*100/10</f>
        <v>0</v>
      </c>
    </row>
    <row r="162" spans="1:18" x14ac:dyDescent="0.2">
      <c r="A162" s="146" t="s">
        <v>330</v>
      </c>
      <c r="B162" s="386"/>
      <c r="C162" s="146"/>
      <c r="D162" s="146"/>
      <c r="E162" s="146"/>
      <c r="F162" s="146"/>
      <c r="G162" s="146"/>
      <c r="H162" s="146"/>
      <c r="I162" s="146"/>
      <c r="J162" s="146"/>
      <c r="K162" s="146"/>
      <c r="L162" s="146"/>
      <c r="M162" s="146"/>
      <c r="N162" s="146"/>
      <c r="O162" s="146"/>
      <c r="P162" s="146"/>
      <c r="Q162" s="146"/>
      <c r="R162" s="146"/>
    </row>
    <row r="163" spans="1:18" x14ac:dyDescent="0.2">
      <c r="A163" s="146"/>
      <c r="B163" s="387" t="s">
        <v>331</v>
      </c>
      <c r="C163" s="146"/>
      <c r="D163" s="146"/>
      <c r="E163" s="146"/>
      <c r="F163" s="146"/>
      <c r="G163" s="146"/>
      <c r="H163" s="146"/>
      <c r="I163" s="146"/>
      <c r="J163" s="146"/>
      <c r="K163" s="146"/>
      <c r="L163" s="146"/>
      <c r="M163" s="146"/>
      <c r="N163" s="146"/>
      <c r="O163" s="146"/>
      <c r="P163" s="146"/>
      <c r="Q163" s="146"/>
      <c r="R163" s="146"/>
    </row>
    <row r="165" spans="1:18" x14ac:dyDescent="0.2">
      <c r="A165" s="1170" t="s">
        <v>336</v>
      </c>
      <c r="B165" s="1171"/>
      <c r="C165" s="1171"/>
      <c r="D165" s="1143"/>
      <c r="E165" s="1143"/>
    </row>
    <row r="166" spans="1:18" ht="13.5" thickBot="1" x14ac:dyDescent="0.25"/>
    <row r="167" spans="1:18" x14ac:dyDescent="0.2">
      <c r="A167" s="328"/>
      <c r="B167" s="329" t="s">
        <v>287</v>
      </c>
      <c r="C167" s="1165" t="s">
        <v>288</v>
      </c>
      <c r="D167" s="1165"/>
      <c r="E167" s="1165"/>
      <c r="F167" s="1166"/>
      <c r="G167" s="1167" t="s">
        <v>289</v>
      </c>
      <c r="H167" s="1165"/>
      <c r="I167" s="1166"/>
      <c r="J167" s="1168" t="s">
        <v>290</v>
      </c>
      <c r="K167" s="1168"/>
      <c r="L167" s="1168"/>
      <c r="M167" s="1168"/>
      <c r="N167" s="1168"/>
      <c r="O167" s="1168"/>
      <c r="P167" s="1168"/>
      <c r="Q167" s="1169"/>
      <c r="R167" s="388"/>
    </row>
    <row r="168" spans="1:18" x14ac:dyDescent="0.2">
      <c r="A168" s="331"/>
      <c r="B168" s="332"/>
      <c r="C168" s="333" t="s">
        <v>291</v>
      </c>
      <c r="D168" s="334" t="s">
        <v>292</v>
      </c>
      <c r="E168" s="333" t="s">
        <v>293</v>
      </c>
      <c r="F168" s="335" t="s">
        <v>294</v>
      </c>
      <c r="G168" s="336" t="s">
        <v>295</v>
      </c>
      <c r="H168" s="337" t="s">
        <v>296</v>
      </c>
      <c r="I168" s="338" t="s">
        <v>297</v>
      </c>
      <c r="J168" s="336" t="s">
        <v>298</v>
      </c>
      <c r="K168" s="337" t="s">
        <v>299</v>
      </c>
      <c r="L168" s="337" t="s">
        <v>300</v>
      </c>
      <c r="M168" s="337" t="s">
        <v>301</v>
      </c>
      <c r="N168" s="337" t="s">
        <v>302</v>
      </c>
      <c r="O168" s="337" t="s">
        <v>303</v>
      </c>
      <c r="P168" s="339" t="s">
        <v>304</v>
      </c>
      <c r="Q168" s="340" t="s">
        <v>305</v>
      </c>
      <c r="R168" s="389" t="s">
        <v>306</v>
      </c>
    </row>
    <row r="169" spans="1:18" x14ac:dyDescent="0.2">
      <c r="A169" s="342"/>
      <c r="B169" s="343" t="s">
        <v>307</v>
      </c>
      <c r="C169" s="344"/>
      <c r="D169" s="344"/>
      <c r="E169" s="344"/>
      <c r="F169" s="345"/>
      <c r="G169" s="346"/>
      <c r="H169" s="344"/>
      <c r="I169" s="345"/>
      <c r="J169" s="344"/>
      <c r="K169" s="344"/>
      <c r="L169" s="344"/>
      <c r="M169" s="344"/>
      <c r="N169" s="344"/>
      <c r="O169" s="344"/>
      <c r="P169" s="344"/>
      <c r="Q169" s="347"/>
      <c r="R169" s="348"/>
    </row>
    <row r="170" spans="1:18" x14ac:dyDescent="0.2">
      <c r="A170" s="342">
        <v>1.1000000000000001</v>
      </c>
      <c r="B170" s="349" t="s">
        <v>308</v>
      </c>
      <c r="C170" s="431">
        <v>0</v>
      </c>
      <c r="D170" s="431">
        <v>0</v>
      </c>
      <c r="E170" s="431">
        <v>0</v>
      </c>
      <c r="F170" s="431">
        <v>0</v>
      </c>
      <c r="G170" s="431">
        <v>0</v>
      </c>
      <c r="H170" s="431">
        <v>0</v>
      </c>
      <c r="I170" s="431">
        <v>0</v>
      </c>
      <c r="J170" s="431">
        <v>0</v>
      </c>
      <c r="K170" s="431">
        <v>0</v>
      </c>
      <c r="L170" s="431">
        <v>0</v>
      </c>
      <c r="M170" s="431">
        <v>0</v>
      </c>
      <c r="N170" s="431">
        <v>0</v>
      </c>
      <c r="O170" s="431">
        <v>0</v>
      </c>
      <c r="P170" s="431">
        <v>0</v>
      </c>
      <c r="Q170" s="431">
        <v>0</v>
      </c>
      <c r="R170" s="348"/>
    </row>
    <row r="171" spans="1:18" x14ac:dyDescent="0.2">
      <c r="A171" s="350">
        <v>1.2</v>
      </c>
      <c r="B171" s="349" t="s">
        <v>309</v>
      </c>
      <c r="C171" s="431">
        <v>0</v>
      </c>
      <c r="D171" s="431">
        <v>0</v>
      </c>
      <c r="E171" s="431">
        <v>0</v>
      </c>
      <c r="F171" s="431">
        <v>0</v>
      </c>
      <c r="G171" s="431">
        <v>0</v>
      </c>
      <c r="H171" s="431">
        <v>0</v>
      </c>
      <c r="I171" s="431">
        <v>0</v>
      </c>
      <c r="J171" s="431">
        <v>0</v>
      </c>
      <c r="K171" s="431">
        <v>0</v>
      </c>
      <c r="L171" s="431">
        <v>0</v>
      </c>
      <c r="M171" s="431">
        <v>0</v>
      </c>
      <c r="N171" s="431">
        <v>0</v>
      </c>
      <c r="O171" s="431">
        <v>0</v>
      </c>
      <c r="P171" s="431">
        <v>0</v>
      </c>
      <c r="Q171" s="431">
        <v>0</v>
      </c>
      <c r="R171" s="348"/>
    </row>
    <row r="172" spans="1:18" x14ac:dyDescent="0.2">
      <c r="A172" s="351" t="s">
        <v>310</v>
      </c>
      <c r="B172" s="352" t="s">
        <v>311</v>
      </c>
      <c r="C172" s="390">
        <v>0.01</v>
      </c>
      <c r="D172" s="390">
        <v>0.01</v>
      </c>
      <c r="E172" s="390">
        <v>0.01</v>
      </c>
      <c r="F172" s="391">
        <v>0.01</v>
      </c>
      <c r="G172" s="392">
        <v>8.9999999999999993E-3</v>
      </c>
      <c r="H172" s="390">
        <v>8.0000000000000002E-3</v>
      </c>
      <c r="I172" s="391">
        <v>7.4999999999999997E-3</v>
      </c>
      <c r="J172" s="392">
        <v>7.4999999999999997E-3</v>
      </c>
      <c r="K172" s="390">
        <v>7.0000000000000001E-3</v>
      </c>
      <c r="L172" s="390">
        <v>6.4999999999999997E-3</v>
      </c>
      <c r="M172" s="390">
        <v>6.0000000000000001E-3</v>
      </c>
      <c r="N172" s="390">
        <v>6.0000000000000001E-3</v>
      </c>
      <c r="O172" s="390">
        <v>6.0000000000000001E-3</v>
      </c>
      <c r="P172" s="390">
        <v>6.0000000000000001E-3</v>
      </c>
      <c r="Q172" s="391">
        <v>6.0000000000000001E-3</v>
      </c>
      <c r="R172" s="348"/>
    </row>
    <row r="173" spans="1:18" x14ac:dyDescent="0.2">
      <c r="A173" s="353">
        <v>1.3</v>
      </c>
      <c r="B173" s="354" t="s">
        <v>312</v>
      </c>
      <c r="C173" s="393">
        <f>C172*C170</f>
        <v>0</v>
      </c>
      <c r="D173" s="393">
        <f t="shared" ref="D173:Q173" si="25">D172*D170</f>
        <v>0</v>
      </c>
      <c r="E173" s="393">
        <f t="shared" si="25"/>
        <v>0</v>
      </c>
      <c r="F173" s="394">
        <f t="shared" si="25"/>
        <v>0</v>
      </c>
      <c r="G173" s="395">
        <f t="shared" si="25"/>
        <v>0</v>
      </c>
      <c r="H173" s="393">
        <f t="shared" si="25"/>
        <v>0</v>
      </c>
      <c r="I173" s="394">
        <f t="shared" si="25"/>
        <v>0</v>
      </c>
      <c r="J173" s="395">
        <f t="shared" si="25"/>
        <v>0</v>
      </c>
      <c r="K173" s="393">
        <f t="shared" si="25"/>
        <v>0</v>
      </c>
      <c r="L173" s="393">
        <f t="shared" si="25"/>
        <v>0</v>
      </c>
      <c r="M173" s="393">
        <f t="shared" si="25"/>
        <v>0</v>
      </c>
      <c r="N173" s="393">
        <f t="shared" si="25"/>
        <v>0</v>
      </c>
      <c r="O173" s="393">
        <f t="shared" si="25"/>
        <v>0</v>
      </c>
      <c r="P173" s="393">
        <f t="shared" si="25"/>
        <v>0</v>
      </c>
      <c r="Q173" s="394">
        <f t="shared" si="25"/>
        <v>0</v>
      </c>
      <c r="R173" s="348"/>
    </row>
    <row r="174" spans="1:18" ht="13.5" thickBot="1" x14ac:dyDescent="0.25">
      <c r="A174" s="355">
        <v>1.4</v>
      </c>
      <c r="B174" s="356" t="s">
        <v>313</v>
      </c>
      <c r="C174" s="396">
        <f t="shared" ref="C174:Q174" si="26">-C172*C171</f>
        <v>0</v>
      </c>
      <c r="D174" s="396">
        <f t="shared" si="26"/>
        <v>0</v>
      </c>
      <c r="E174" s="396">
        <f t="shared" si="26"/>
        <v>0</v>
      </c>
      <c r="F174" s="396">
        <f t="shared" si="26"/>
        <v>0</v>
      </c>
      <c r="G174" s="396">
        <f t="shared" si="26"/>
        <v>0</v>
      </c>
      <c r="H174" s="396">
        <f t="shared" si="26"/>
        <v>0</v>
      </c>
      <c r="I174" s="396">
        <f t="shared" si="26"/>
        <v>0</v>
      </c>
      <c r="J174" s="396">
        <f t="shared" si="26"/>
        <v>0</v>
      </c>
      <c r="K174" s="396">
        <f t="shared" si="26"/>
        <v>0</v>
      </c>
      <c r="L174" s="396">
        <f t="shared" si="26"/>
        <v>0</v>
      </c>
      <c r="M174" s="396">
        <f t="shared" si="26"/>
        <v>0</v>
      </c>
      <c r="N174" s="396">
        <f t="shared" si="26"/>
        <v>0</v>
      </c>
      <c r="O174" s="396">
        <f t="shared" si="26"/>
        <v>0</v>
      </c>
      <c r="P174" s="396">
        <f t="shared" si="26"/>
        <v>0</v>
      </c>
      <c r="Q174" s="396">
        <f t="shared" si="26"/>
        <v>0</v>
      </c>
      <c r="R174" s="348"/>
    </row>
    <row r="175" spans="1:18" x14ac:dyDescent="0.2">
      <c r="A175" s="342">
        <v>1.5</v>
      </c>
      <c r="B175" s="349" t="s">
        <v>314</v>
      </c>
      <c r="C175" s="397">
        <f>IF(ABS(C173)&gt;ABS(C174),ABS(C174),ABS(C173))</f>
        <v>0</v>
      </c>
      <c r="D175" s="397">
        <f t="shared" ref="D175:Q175" si="27">IF(ABS(D173)&gt;ABS(D174),ABS(D174),ABS(D173))</f>
        <v>0</v>
      </c>
      <c r="E175" s="397">
        <f t="shared" si="27"/>
        <v>0</v>
      </c>
      <c r="F175" s="398">
        <f t="shared" si="27"/>
        <v>0</v>
      </c>
      <c r="G175" s="399">
        <f t="shared" si="27"/>
        <v>0</v>
      </c>
      <c r="H175" s="397">
        <f t="shared" si="27"/>
        <v>0</v>
      </c>
      <c r="I175" s="398">
        <f t="shared" si="27"/>
        <v>0</v>
      </c>
      <c r="J175" s="399">
        <f t="shared" si="27"/>
        <v>0</v>
      </c>
      <c r="K175" s="397">
        <f t="shared" si="27"/>
        <v>0</v>
      </c>
      <c r="L175" s="397">
        <f t="shared" si="27"/>
        <v>0</v>
      </c>
      <c r="M175" s="397">
        <f t="shared" si="27"/>
        <v>0</v>
      </c>
      <c r="N175" s="397">
        <f t="shared" si="27"/>
        <v>0</v>
      </c>
      <c r="O175" s="397">
        <f t="shared" si="27"/>
        <v>0</v>
      </c>
      <c r="P175" s="397">
        <f t="shared" si="27"/>
        <v>0</v>
      </c>
      <c r="Q175" s="398">
        <f t="shared" si="27"/>
        <v>0</v>
      </c>
      <c r="R175" s="348"/>
    </row>
    <row r="176" spans="1:18" x14ac:dyDescent="0.2">
      <c r="A176" s="350">
        <v>1.6</v>
      </c>
      <c r="B176" s="357" t="s">
        <v>315</v>
      </c>
      <c r="C176" s="393">
        <f>IF(ABS(C173)&gt;ABS(C174),C173+C174,C174+C173)</f>
        <v>0</v>
      </c>
      <c r="D176" s="393">
        <f t="shared" ref="D176:Q176" si="28">IF(ABS(D173)&gt;ABS(D174),D173+D174,D174+D173)</f>
        <v>0</v>
      </c>
      <c r="E176" s="393">
        <f t="shared" si="28"/>
        <v>0</v>
      </c>
      <c r="F176" s="394">
        <f t="shared" si="28"/>
        <v>0</v>
      </c>
      <c r="G176" s="395">
        <f t="shared" si="28"/>
        <v>0</v>
      </c>
      <c r="H176" s="393">
        <f t="shared" si="28"/>
        <v>0</v>
      </c>
      <c r="I176" s="394">
        <f t="shared" si="28"/>
        <v>0</v>
      </c>
      <c r="J176" s="395">
        <f t="shared" si="28"/>
        <v>0</v>
      </c>
      <c r="K176" s="393">
        <f t="shared" si="28"/>
        <v>0</v>
      </c>
      <c r="L176" s="393">
        <f t="shared" si="28"/>
        <v>0</v>
      </c>
      <c r="M176" s="393">
        <f t="shared" si="28"/>
        <v>0</v>
      </c>
      <c r="N176" s="393">
        <f t="shared" si="28"/>
        <v>0</v>
      </c>
      <c r="O176" s="393">
        <f t="shared" si="28"/>
        <v>0</v>
      </c>
      <c r="P176" s="393">
        <f t="shared" si="28"/>
        <v>0</v>
      </c>
      <c r="Q176" s="394">
        <f t="shared" si="28"/>
        <v>0</v>
      </c>
      <c r="R176" s="348"/>
    </row>
    <row r="177" spans="1:18" x14ac:dyDescent="0.2">
      <c r="A177" s="358" t="s">
        <v>316</v>
      </c>
      <c r="B177" s="359" t="s">
        <v>317</v>
      </c>
      <c r="C177" s="400">
        <v>0.05</v>
      </c>
      <c r="D177" s="400">
        <v>0.05</v>
      </c>
      <c r="E177" s="400">
        <v>0.05</v>
      </c>
      <c r="F177" s="401">
        <v>0.05</v>
      </c>
      <c r="G177" s="402">
        <v>0.05</v>
      </c>
      <c r="H177" s="400">
        <v>0.05</v>
      </c>
      <c r="I177" s="401">
        <v>0.05</v>
      </c>
      <c r="J177" s="402">
        <v>0.05</v>
      </c>
      <c r="K177" s="400">
        <v>0.05</v>
      </c>
      <c r="L177" s="400">
        <v>0.05</v>
      </c>
      <c r="M177" s="400">
        <v>0.05</v>
      </c>
      <c r="N177" s="400">
        <v>0.05</v>
      </c>
      <c r="O177" s="400">
        <v>0.05</v>
      </c>
      <c r="P177" s="400">
        <v>0.05</v>
      </c>
      <c r="Q177" s="400">
        <v>0.05</v>
      </c>
      <c r="R177" s="348"/>
    </row>
    <row r="178" spans="1:18" ht="13.5" thickBot="1" x14ac:dyDescent="0.25">
      <c r="A178" s="360">
        <v>1.7</v>
      </c>
      <c r="B178" s="361" t="s">
        <v>318</v>
      </c>
      <c r="C178" s="403">
        <f>C177*C175</f>
        <v>0</v>
      </c>
      <c r="D178" s="403">
        <f t="shared" ref="D178:P178" si="29">D177*D175</f>
        <v>0</v>
      </c>
      <c r="E178" s="403">
        <f t="shared" si="29"/>
        <v>0</v>
      </c>
      <c r="F178" s="404">
        <f t="shared" si="29"/>
        <v>0</v>
      </c>
      <c r="G178" s="405">
        <f t="shared" si="29"/>
        <v>0</v>
      </c>
      <c r="H178" s="403">
        <f t="shared" si="29"/>
        <v>0</v>
      </c>
      <c r="I178" s="404">
        <f t="shared" si="29"/>
        <v>0</v>
      </c>
      <c r="J178" s="405">
        <f t="shared" si="29"/>
        <v>0</v>
      </c>
      <c r="K178" s="403">
        <f t="shared" si="29"/>
        <v>0</v>
      </c>
      <c r="L178" s="403">
        <f t="shared" si="29"/>
        <v>0</v>
      </c>
      <c r="M178" s="403">
        <f t="shared" si="29"/>
        <v>0</v>
      </c>
      <c r="N178" s="403">
        <f t="shared" si="29"/>
        <v>0</v>
      </c>
      <c r="O178" s="403">
        <f t="shared" si="29"/>
        <v>0</v>
      </c>
      <c r="P178" s="403">
        <f t="shared" si="29"/>
        <v>0</v>
      </c>
      <c r="Q178" s="404">
        <f>Q177*Q175</f>
        <v>0</v>
      </c>
      <c r="R178" s="406">
        <f>SUM(C178:Q178)</f>
        <v>0</v>
      </c>
    </row>
    <row r="179" spans="1:18" x14ac:dyDescent="0.2">
      <c r="A179" s="342">
        <v>2.1</v>
      </c>
      <c r="B179" s="349" t="s">
        <v>319</v>
      </c>
      <c r="C179" s="362"/>
      <c r="D179" s="363"/>
      <c r="E179" s="364"/>
      <c r="F179" s="407">
        <f>IF(ABS(SUMIF(C176:F176,"&gt;0"))&gt;ABS(SUMIF(C176:F176,"&lt;0")),ABS(SUMIF(C176:F176,"&lt;0")),ABS(SUMIF(C176:F176,"&gt;0")))</f>
        <v>0</v>
      </c>
      <c r="G179" s="362"/>
      <c r="H179" s="364"/>
      <c r="I179" s="407">
        <f>IF(ABS(SUMIF(G176:I176,"&gt;0"))&gt;ABS(SUMIF(G176:I176,"&lt;0")),ABS(SUMIF(G176:I176,"&lt;0")),ABS(SUMIF(G176:I176,"&gt;0")))</f>
        <v>0</v>
      </c>
      <c r="J179" s="362"/>
      <c r="K179" s="363"/>
      <c r="L179" s="363"/>
      <c r="M179" s="363"/>
      <c r="N179" s="363"/>
      <c r="O179" s="363"/>
      <c r="P179" s="364"/>
      <c r="Q179" s="407">
        <f>IF(ABS(SUMIF(J176:Q176,"&gt;0"))&lt;ABS(SUMIF(J176:Q176,"&lt;0")),ABS(SUMIF(J176:Q176,"&gt;0")),ABS(SUMIF(J176:Q176,"&lt;0")))</f>
        <v>0</v>
      </c>
      <c r="R179" s="365"/>
    </row>
    <row r="180" spans="1:18" x14ac:dyDescent="0.2">
      <c r="A180" s="350">
        <v>2.2000000000000002</v>
      </c>
      <c r="B180" s="366" t="s">
        <v>320</v>
      </c>
      <c r="C180" s="367"/>
      <c r="D180" s="368"/>
      <c r="E180" s="369"/>
      <c r="F180" s="408">
        <f>IF(ABS(SUMIF(C176:F176,"&gt;0"))&gt;ABS(SUMIF(C176:F176,"&lt;0")),ABS(SUMIF(C176:F176,"&gt;0"))-ABS(SUMIF(C176:F176,"&lt;0")),ABS(SUMIF(C176:F176,"&lt;0"))-ABS(SUMIF(C176:F176,"&gt;0")))</f>
        <v>0</v>
      </c>
      <c r="G180" s="367"/>
      <c r="H180" s="369"/>
      <c r="I180" s="408">
        <f>IF(ABS(SUMIF(G176:I176,"&gt;0"))&gt;ABS(SUMIF(G176:I176,"&lt;0")),ABS(SUMIF(G176:I176,"&gt;0"))-ABS(SUMIF(G176:I176,"&lt;0")),ABS(SUMIF(G176:I176,"&lt;0"))-ABS(SUMIF(G176:I176,"&gt;0")))</f>
        <v>0</v>
      </c>
      <c r="J180" s="367"/>
      <c r="K180" s="368"/>
      <c r="L180" s="368"/>
      <c r="M180" s="368"/>
      <c r="N180" s="368"/>
      <c r="O180" s="368"/>
      <c r="P180" s="369"/>
      <c r="Q180" s="408">
        <f>IF(ABS(SUMIF(J176:Q176,"&gt;0"))&lt;ABS(SUMIF(J176:Q176,"&lt;0")),ABS(SUMIF(J176:Q176,"&lt;0"))-ABS(SUMIF(J176:Q176,"&gt;0")),ABS(SUMIF(J176:Q176,"&gt;0"))-ABS(SUMIF(J176:Q176,"&lt;0")))</f>
        <v>0</v>
      </c>
      <c r="R180" s="348"/>
    </row>
    <row r="181" spans="1:18" x14ac:dyDescent="0.2">
      <c r="A181" s="358" t="s">
        <v>321</v>
      </c>
      <c r="B181" s="359" t="s">
        <v>317</v>
      </c>
      <c r="C181" s="367"/>
      <c r="D181" s="368"/>
      <c r="E181" s="369"/>
      <c r="F181" s="409">
        <v>0.4</v>
      </c>
      <c r="G181" s="367"/>
      <c r="H181" s="369"/>
      <c r="I181" s="409">
        <v>0.3</v>
      </c>
      <c r="J181" s="367"/>
      <c r="K181" s="368"/>
      <c r="L181" s="368"/>
      <c r="M181" s="368"/>
      <c r="N181" s="368"/>
      <c r="O181" s="368"/>
      <c r="P181" s="369"/>
      <c r="Q181" s="409">
        <v>0.3</v>
      </c>
      <c r="R181" s="370"/>
    </row>
    <row r="182" spans="1:18" ht="13.5" thickBot="1" x14ac:dyDescent="0.25">
      <c r="A182" s="360">
        <v>2.2999999999999998</v>
      </c>
      <c r="B182" s="361" t="s">
        <v>322</v>
      </c>
      <c r="C182" s="371"/>
      <c r="D182" s="372"/>
      <c r="E182" s="373"/>
      <c r="F182" s="410">
        <f>0.4*F179</f>
        <v>0</v>
      </c>
      <c r="G182" s="371"/>
      <c r="H182" s="373"/>
      <c r="I182" s="411">
        <f>0.3*I179</f>
        <v>0</v>
      </c>
      <c r="J182" s="371"/>
      <c r="K182" s="372"/>
      <c r="L182" s="372"/>
      <c r="M182" s="372"/>
      <c r="N182" s="372"/>
      <c r="O182" s="372"/>
      <c r="P182" s="373"/>
      <c r="Q182" s="411">
        <f>0.3*Q179</f>
        <v>0</v>
      </c>
      <c r="R182" s="406">
        <f>SUM(C182:Q182)</f>
        <v>0</v>
      </c>
    </row>
    <row r="183" spans="1:18" x14ac:dyDescent="0.2">
      <c r="A183" s="342">
        <v>3.1</v>
      </c>
      <c r="B183" s="349" t="s">
        <v>319</v>
      </c>
      <c r="C183" s="374"/>
      <c r="D183" s="375"/>
      <c r="E183" s="375"/>
      <c r="F183" s="375"/>
      <c r="G183" s="363"/>
      <c r="H183" s="363"/>
      <c r="I183" s="428">
        <f>IF(OR(AND(F180 &gt; 0,I180&gt;0),AND(F180&lt;0,I180&lt;0)), 0, IF(ABS(F180)&lt;ABS(I180),ABS(F180),ABS(I180)))</f>
        <v>0</v>
      </c>
      <c r="J183" s="375"/>
      <c r="K183" s="375"/>
      <c r="L183" s="375"/>
      <c r="M183" s="375"/>
      <c r="N183" s="375"/>
      <c r="O183" s="375"/>
      <c r="P183" s="375"/>
      <c r="Q183" s="428">
        <f>IF(OR(AND(Q180 &gt; 0,I180&gt;0),AND(Q180&lt;0,I180&lt;0)), 0, IF(ABS(I180)&lt;ABS(Q180),ABS(I180),ABS(Q180)))</f>
        <v>0</v>
      </c>
      <c r="R183" s="348"/>
    </row>
    <row r="184" spans="1:18" x14ac:dyDescent="0.2">
      <c r="A184" s="350">
        <v>3.2</v>
      </c>
      <c r="B184" s="357" t="s">
        <v>323</v>
      </c>
      <c r="C184" s="374"/>
      <c r="D184" s="375"/>
      <c r="E184" s="375"/>
      <c r="F184" s="375"/>
      <c r="G184" s="375"/>
      <c r="H184" s="375"/>
      <c r="I184" s="429">
        <f>IF(ABS(F180)&gt;ABS(I180),(F180)+(I180),(I180)+(F180))</f>
        <v>0</v>
      </c>
      <c r="J184" s="375"/>
      <c r="K184" s="375"/>
      <c r="L184" s="375"/>
      <c r="M184" s="375"/>
      <c r="N184" s="375"/>
      <c r="O184" s="375"/>
      <c r="P184" s="375"/>
      <c r="Q184" s="429">
        <f>IF(ABS(I180)&gt;ABS(Q180),(I180)+(Q180),(Q180)+(I180))</f>
        <v>0</v>
      </c>
      <c r="R184" s="348"/>
    </row>
    <row r="185" spans="1:18" x14ac:dyDescent="0.2">
      <c r="A185" s="358" t="s">
        <v>324</v>
      </c>
      <c r="B185" s="359" t="s">
        <v>317</v>
      </c>
      <c r="C185" s="377"/>
      <c r="D185" s="378"/>
      <c r="E185" s="378"/>
      <c r="F185" s="378"/>
      <c r="G185" s="378"/>
      <c r="H185" s="378"/>
      <c r="I185" s="400">
        <v>0.4</v>
      </c>
      <c r="J185" s="378"/>
      <c r="K185" s="378"/>
      <c r="L185" s="378"/>
      <c r="M185" s="378"/>
      <c r="N185" s="378"/>
      <c r="O185" s="378"/>
      <c r="P185" s="378"/>
      <c r="Q185" s="400">
        <v>0.4</v>
      </c>
      <c r="R185" s="348"/>
    </row>
    <row r="186" spans="1:18" ht="13.5" thickBot="1" x14ac:dyDescent="0.25">
      <c r="A186" s="350">
        <v>3.3</v>
      </c>
      <c r="B186" s="361" t="s">
        <v>325</v>
      </c>
      <c r="C186" s="371"/>
      <c r="D186" s="372"/>
      <c r="E186" s="372"/>
      <c r="F186" s="372"/>
      <c r="G186" s="372"/>
      <c r="H186" s="372"/>
      <c r="I186" s="430">
        <f>I185*I183</f>
        <v>0</v>
      </c>
      <c r="J186" s="372"/>
      <c r="K186" s="372"/>
      <c r="L186" s="372"/>
      <c r="M186" s="372"/>
      <c r="N186" s="372"/>
      <c r="O186" s="372"/>
      <c r="P186" s="372"/>
      <c r="Q186" s="430">
        <f>Q185*Q183</f>
        <v>0</v>
      </c>
      <c r="R186" s="406">
        <f>SUM(C186:Q186)</f>
        <v>0</v>
      </c>
    </row>
    <row r="187" spans="1:18" x14ac:dyDescent="0.2">
      <c r="A187" s="342">
        <v>4.0999999999999996</v>
      </c>
      <c r="B187" s="349" t="s">
        <v>319</v>
      </c>
      <c r="C187" s="374"/>
      <c r="D187" s="375"/>
      <c r="E187" s="375"/>
      <c r="F187" s="375"/>
      <c r="G187" s="375"/>
      <c r="H187" s="375"/>
      <c r="I187" s="375"/>
      <c r="J187" s="375"/>
      <c r="K187" s="375"/>
      <c r="L187" s="375"/>
      <c r="M187" s="375"/>
      <c r="N187" s="375"/>
      <c r="O187" s="375"/>
      <c r="P187" s="364"/>
      <c r="Q187" s="415">
        <f>IF(OR( AND(F180&lt;0, Q180&lt;0), AND(F180&gt;0,Q180&gt;0)),0,IF(ABS(Q180)&lt;ABS(F180),ABS(Q180),ABS(F180)))</f>
        <v>0</v>
      </c>
      <c r="R187" s="348"/>
    </row>
    <row r="188" spans="1:18" x14ac:dyDescent="0.2">
      <c r="A188" s="350">
        <v>4.2</v>
      </c>
      <c r="B188" s="357" t="s">
        <v>320</v>
      </c>
      <c r="C188" s="374"/>
      <c r="D188" s="375"/>
      <c r="E188" s="375"/>
      <c r="F188" s="375"/>
      <c r="G188" s="375"/>
      <c r="H188" s="375"/>
      <c r="I188" s="375"/>
      <c r="J188" s="375"/>
      <c r="K188" s="375"/>
      <c r="L188" s="375"/>
      <c r="M188" s="375"/>
      <c r="N188" s="375"/>
      <c r="O188" s="375"/>
      <c r="P188" s="346"/>
      <c r="Q188" s="415">
        <f>IF(ABS(Q184)&gt;ABS(F180),(Q184)+(F180),(F180)+(Q184))</f>
        <v>0</v>
      </c>
      <c r="R188" s="348"/>
    </row>
    <row r="189" spans="1:18" x14ac:dyDescent="0.2">
      <c r="A189" s="358" t="s">
        <v>326</v>
      </c>
      <c r="B189" s="359" t="s">
        <v>317</v>
      </c>
      <c r="C189" s="377"/>
      <c r="D189" s="378"/>
      <c r="E189" s="378"/>
      <c r="F189" s="378"/>
      <c r="G189" s="378"/>
      <c r="H189" s="378"/>
      <c r="I189" s="378"/>
      <c r="J189" s="378"/>
      <c r="K189" s="378"/>
      <c r="L189" s="378"/>
      <c r="M189" s="378"/>
      <c r="N189" s="378"/>
      <c r="O189" s="378"/>
      <c r="P189" s="379"/>
      <c r="Q189" s="416">
        <v>1</v>
      </c>
      <c r="R189" s="348"/>
    </row>
    <row r="190" spans="1:18" ht="13.5" thickBot="1" x14ac:dyDescent="0.25">
      <c r="A190" s="360">
        <v>4.3</v>
      </c>
      <c r="B190" s="361" t="s">
        <v>327</v>
      </c>
      <c r="C190" s="371"/>
      <c r="D190" s="372"/>
      <c r="E190" s="372"/>
      <c r="F190" s="372"/>
      <c r="G190" s="372"/>
      <c r="H190" s="372"/>
      <c r="I190" s="372"/>
      <c r="J190" s="372"/>
      <c r="K190" s="372"/>
      <c r="L190" s="372"/>
      <c r="M190" s="372"/>
      <c r="N190" s="372"/>
      <c r="O190" s="372"/>
      <c r="P190" s="373"/>
      <c r="Q190" s="411">
        <f>Q189*Q187</f>
        <v>0</v>
      </c>
      <c r="R190" s="406">
        <f>Q190</f>
        <v>0</v>
      </c>
    </row>
    <row r="191" spans="1:18" ht="13.5" thickBot="1" x14ac:dyDescent="0.25">
      <c r="A191" s="350">
        <v>5.0999999999999996</v>
      </c>
      <c r="B191" s="380" t="s">
        <v>328</v>
      </c>
      <c r="C191" s="1162"/>
      <c r="D191" s="1163"/>
      <c r="E191" s="1163"/>
      <c r="F191" s="1163"/>
      <c r="G191" s="1163"/>
      <c r="H191" s="1163"/>
      <c r="I191" s="1163"/>
      <c r="J191" s="1163"/>
      <c r="K191" s="1163"/>
      <c r="L191" s="1163"/>
      <c r="M191" s="1163"/>
      <c r="N191" s="1163"/>
      <c r="O191" s="1163"/>
      <c r="P191" s="1163"/>
      <c r="Q191" s="1164"/>
      <c r="R191" s="417">
        <f>ABS(Q188)</f>
        <v>0</v>
      </c>
    </row>
    <row r="192" spans="1:18" ht="13.5" thickBot="1" x14ac:dyDescent="0.25">
      <c r="A192" s="381">
        <v>6</v>
      </c>
      <c r="B192" s="382" t="s">
        <v>329</v>
      </c>
      <c r="C192" s="1162"/>
      <c r="D192" s="1163"/>
      <c r="E192" s="1163"/>
      <c r="F192" s="1163"/>
      <c r="G192" s="1163"/>
      <c r="H192" s="1163"/>
      <c r="I192" s="1163"/>
      <c r="J192" s="1163"/>
      <c r="K192" s="1163"/>
      <c r="L192" s="1163"/>
      <c r="M192" s="1163"/>
      <c r="N192" s="1163"/>
      <c r="O192" s="1163"/>
      <c r="P192" s="1163"/>
      <c r="Q192" s="1164"/>
      <c r="R192" s="418">
        <f>R178+R182+R186+R190+R191</f>
        <v>0</v>
      </c>
    </row>
    <row r="193" spans="1:18" ht="13.5" thickBot="1" x14ac:dyDescent="0.25">
      <c r="A193" s="383">
        <v>7</v>
      </c>
      <c r="B193" s="384" t="s">
        <v>11727</v>
      </c>
      <c r="C193" s="385"/>
      <c r="D193" s="385"/>
      <c r="E193" s="385"/>
      <c r="F193" s="384"/>
      <c r="G193" s="1162"/>
      <c r="H193" s="1163"/>
      <c r="I193" s="1163"/>
      <c r="J193" s="1163"/>
      <c r="K193" s="1163"/>
      <c r="L193" s="1163"/>
      <c r="M193" s="1163"/>
      <c r="N193" s="1163"/>
      <c r="O193" s="1163"/>
      <c r="P193" s="1163"/>
      <c r="Q193" s="1164"/>
      <c r="R193" s="419">
        <f>R192*100/10</f>
        <v>0</v>
      </c>
    </row>
  </sheetData>
  <sheetProtection password="EB26" sheet="1" objects="1" scenarios="1"/>
  <mergeCells count="43">
    <mergeCell ref="B2:D2"/>
    <mergeCell ref="C71:F71"/>
    <mergeCell ref="G71:I71"/>
    <mergeCell ref="J71:Q71"/>
    <mergeCell ref="C7:F7"/>
    <mergeCell ref="G7:I7"/>
    <mergeCell ref="J7:Q7"/>
    <mergeCell ref="A37:E37"/>
    <mergeCell ref="C39:F39"/>
    <mergeCell ref="G39:I39"/>
    <mergeCell ref="J39:Q39"/>
    <mergeCell ref="A69:E69"/>
    <mergeCell ref="A5:N5"/>
    <mergeCell ref="C31:Q31"/>
    <mergeCell ref="C32:Q32"/>
    <mergeCell ref="G33:Q33"/>
    <mergeCell ref="C63:Q63"/>
    <mergeCell ref="C64:Q64"/>
    <mergeCell ref="A165:E165"/>
    <mergeCell ref="A101:E101"/>
    <mergeCell ref="C103:F103"/>
    <mergeCell ref="G103:I103"/>
    <mergeCell ref="J103:Q103"/>
    <mergeCell ref="A133:E133"/>
    <mergeCell ref="C135:F135"/>
    <mergeCell ref="G135:I135"/>
    <mergeCell ref="J135:Q135"/>
    <mergeCell ref="C160:Q160"/>
    <mergeCell ref="G193:Q193"/>
    <mergeCell ref="C191:Q191"/>
    <mergeCell ref="C192:Q192"/>
    <mergeCell ref="G65:Q65"/>
    <mergeCell ref="G97:Q97"/>
    <mergeCell ref="G129:Q129"/>
    <mergeCell ref="G161:Q161"/>
    <mergeCell ref="C95:Q95"/>
    <mergeCell ref="C96:Q96"/>
    <mergeCell ref="C127:Q127"/>
    <mergeCell ref="C128:Q128"/>
    <mergeCell ref="C159:Q159"/>
    <mergeCell ref="C167:F167"/>
    <mergeCell ref="G167:I167"/>
    <mergeCell ref="J167:Q167"/>
  </mergeCells>
  <conditionalFormatting sqref="C10:Q11">
    <cfRule type="containsBlanks" dxfId="30" priority="19">
      <formula>LEN(TRIM(C10))=0</formula>
    </cfRule>
  </conditionalFormatting>
  <conditionalFormatting sqref="C42:Q43">
    <cfRule type="containsBlanks" dxfId="29" priority="18">
      <formula>LEN(TRIM(C42))=0</formula>
    </cfRule>
  </conditionalFormatting>
  <conditionalFormatting sqref="C74:Q75">
    <cfRule type="containsBlanks" dxfId="28" priority="14">
      <formula>LEN(TRIM(C74))=0</formula>
    </cfRule>
  </conditionalFormatting>
  <conditionalFormatting sqref="C106:Q107">
    <cfRule type="containsBlanks" dxfId="27" priority="11">
      <formula>LEN(TRIM(C106))=0</formula>
    </cfRule>
  </conditionalFormatting>
  <conditionalFormatting sqref="C138:Q139">
    <cfRule type="containsBlanks" dxfId="26" priority="8">
      <formula>LEN(TRIM(C138))=0</formula>
    </cfRule>
  </conditionalFormatting>
  <conditionalFormatting sqref="C170:Q171">
    <cfRule type="containsBlanks" dxfId="25" priority="4">
      <formula>LEN(TRIM(C170))=0</formula>
    </cfRule>
  </conditionalFormatting>
  <hyperlinks>
    <hyperlink ref="B2" location="Schedule_Listing" display="Return to Shedule Listing"/>
    <hyperlink ref="B2:D2" location="'Schedule Listing'!C49" display="Return to Schedule Listing"/>
  </hyperlinks>
  <pageMargins left="0.7" right="0.7" top="0.75" bottom="0.75" header="0.3" footer="0.3"/>
  <pageSetup paperSize="5"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44"/>
  <sheetViews>
    <sheetView showGridLines="0" zoomScaleNormal="100" workbookViewId="0">
      <selection activeCell="B2" sqref="B2"/>
    </sheetView>
  </sheetViews>
  <sheetFormatPr defaultColWidth="8.875" defaultRowHeight="15" x14ac:dyDescent="0.25"/>
  <cols>
    <col min="1" max="1" width="48.625" style="592" customWidth="1"/>
    <col min="2" max="2" width="17.5" style="592" customWidth="1"/>
    <col min="3" max="3" width="19" style="614" customWidth="1"/>
    <col min="4" max="4" width="23.625" style="592" customWidth="1"/>
    <col min="5" max="5" width="2.625" style="592" customWidth="1"/>
    <col min="6" max="6" width="10" style="592" customWidth="1"/>
    <col min="7" max="7" width="5.125" style="592" customWidth="1"/>
    <col min="8" max="9" width="10" style="592" customWidth="1"/>
    <col min="10" max="16384" width="8.875" style="592"/>
  </cols>
  <sheetData>
    <row r="1" spans="1:8" x14ac:dyDescent="0.25">
      <c r="A1" s="479" t="s">
        <v>417</v>
      </c>
      <c r="B1" s="625">
        <v>2</v>
      </c>
      <c r="C1" s="485"/>
      <c r="D1" s="484"/>
    </row>
    <row r="2" spans="1:8" x14ac:dyDescent="0.25">
      <c r="A2" s="970" t="s">
        <v>1</v>
      </c>
      <c r="B2" s="498"/>
      <c r="C2" s="592"/>
    </row>
    <row r="3" spans="1:8" ht="12.75" customHeight="1" x14ac:dyDescent="0.25">
      <c r="A3" s="486" t="s">
        <v>548</v>
      </c>
      <c r="B3" s="484"/>
      <c r="C3" s="485"/>
      <c r="D3" s="484"/>
      <c r="E3" s="484"/>
    </row>
    <row r="4" spans="1:8" ht="12.75" customHeight="1" x14ac:dyDescent="0.25">
      <c r="A4" s="593"/>
      <c r="B4" s="594"/>
      <c r="C4" s="594"/>
      <c r="D4" s="614"/>
      <c r="E4" s="484"/>
    </row>
    <row r="5" spans="1:8" ht="12.75" customHeight="1" x14ac:dyDescent="0.25">
      <c r="A5" s="626" t="s">
        <v>180</v>
      </c>
      <c r="B5" s="594"/>
      <c r="C5" s="627"/>
      <c r="D5" s="847" t="s">
        <v>22</v>
      </c>
      <c r="E5" s="485"/>
    </row>
    <row r="6" spans="1:8" ht="12.75" customHeight="1" x14ac:dyDescent="0.25">
      <c r="A6" s="626"/>
      <c r="B6" s="594"/>
      <c r="C6" s="627"/>
      <c r="D6" s="594"/>
      <c r="E6" s="485"/>
    </row>
    <row r="7" spans="1:8" ht="12.75" customHeight="1" x14ac:dyDescent="0.25">
      <c r="A7" s="502" t="s">
        <v>418</v>
      </c>
      <c r="B7" s="628"/>
      <c r="C7" s="629"/>
      <c r="D7" s="628"/>
      <c r="E7" s="485"/>
    </row>
    <row r="8" spans="1:8" ht="12.75" customHeight="1" x14ac:dyDescent="0.25">
      <c r="A8" s="493" t="s">
        <v>576</v>
      </c>
      <c r="B8" s="628"/>
      <c r="C8" s="629"/>
      <c r="D8" s="628"/>
      <c r="E8" s="485"/>
    </row>
    <row r="9" spans="1:8" ht="18" customHeight="1" x14ac:dyDescent="0.25">
      <c r="A9" s="630" t="s">
        <v>96</v>
      </c>
      <c r="B9" s="631"/>
      <c r="C9" s="632"/>
      <c r="D9" s="506">
        <f>'5 Sovereign'!L74</f>
        <v>0</v>
      </c>
      <c r="E9" s="484"/>
    </row>
    <row r="10" spans="1:8" ht="18" customHeight="1" x14ac:dyDescent="0.25">
      <c r="A10" s="633" t="s">
        <v>100</v>
      </c>
      <c r="B10" s="631"/>
      <c r="C10" s="632"/>
      <c r="D10" s="506">
        <f>'6 PSEs'!L49</f>
        <v>0</v>
      </c>
      <c r="E10" s="484"/>
      <c r="H10" s="950"/>
    </row>
    <row r="11" spans="1:8" ht="17.25" customHeight="1" x14ac:dyDescent="0.25">
      <c r="A11" s="630" t="s">
        <v>101</v>
      </c>
      <c r="B11" s="631"/>
      <c r="C11" s="632"/>
      <c r="D11" s="506">
        <f>'7 MDBs'!L49</f>
        <v>0</v>
      </c>
      <c r="E11" s="484"/>
    </row>
    <row r="12" spans="1:8" ht="16.5" customHeight="1" x14ac:dyDescent="0.25">
      <c r="A12" s="633" t="s">
        <v>102</v>
      </c>
      <c r="B12" s="631"/>
      <c r="C12" s="632"/>
      <c r="D12" s="506">
        <f>'8 Bank &amp; Sec. Firms LT'!L49</f>
        <v>0</v>
      </c>
      <c r="E12" s="484"/>
    </row>
    <row r="13" spans="1:8" ht="16.5" customHeight="1" x14ac:dyDescent="0.25">
      <c r="A13" s="633" t="s">
        <v>103</v>
      </c>
      <c r="B13" s="631"/>
      <c r="C13" s="632"/>
      <c r="D13" s="506">
        <f>'8A Bank &amp; Sec. Firms ST'!L49</f>
        <v>0</v>
      </c>
      <c r="E13" s="484"/>
    </row>
    <row r="14" spans="1:8" ht="17.25" customHeight="1" x14ac:dyDescent="0.25">
      <c r="A14" s="633" t="s">
        <v>106</v>
      </c>
      <c r="B14" s="631"/>
      <c r="C14" s="632"/>
      <c r="D14" s="506">
        <f>' 9 Corp. &amp; Sec. firms LT'!L49</f>
        <v>0</v>
      </c>
      <c r="E14" s="484"/>
    </row>
    <row r="15" spans="1:8" ht="15" customHeight="1" x14ac:dyDescent="0.25">
      <c r="A15" s="633" t="s">
        <v>174</v>
      </c>
      <c r="B15" s="631"/>
      <c r="C15" s="632"/>
      <c r="D15" s="506">
        <f>'9A Corp. &amp; Sec. Firms ST'!L49</f>
        <v>0</v>
      </c>
      <c r="E15" s="484"/>
    </row>
    <row r="16" spans="1:8" ht="15" customHeight="1" x14ac:dyDescent="0.25">
      <c r="A16" s="633" t="s">
        <v>581</v>
      </c>
      <c r="B16" s="631"/>
      <c r="C16" s="632"/>
      <c r="D16" s="517">
        <f>'10 Commercial Real Estate'!L31</f>
        <v>0</v>
      </c>
      <c r="E16" s="484"/>
    </row>
    <row r="17" spans="1:6" ht="12.75" customHeight="1" x14ac:dyDescent="0.25">
      <c r="A17" s="635" t="s">
        <v>14558</v>
      </c>
      <c r="B17" s="631"/>
      <c r="C17" s="632"/>
      <c r="D17" s="506">
        <f>'11 Residential Real Estate'!L25</f>
        <v>0</v>
      </c>
      <c r="E17" s="484"/>
    </row>
    <row r="18" spans="1:6" ht="15.75" customHeight="1" x14ac:dyDescent="0.25">
      <c r="A18" s="636" t="s">
        <v>440</v>
      </c>
      <c r="B18" s="631"/>
      <c r="C18" s="632"/>
      <c r="D18" s="506">
        <f>'12 Other Retail'!L33</f>
        <v>0</v>
      </c>
      <c r="E18" s="484"/>
    </row>
    <row r="19" spans="1:6" ht="13.5" customHeight="1" x14ac:dyDescent="0.25">
      <c r="A19" s="636" t="s">
        <v>579</v>
      </c>
      <c r="B19" s="631"/>
      <c r="C19" s="637"/>
      <c r="D19" s="517">
        <f>'13 SBE Other Retail'!L49</f>
        <v>0</v>
      </c>
      <c r="E19" s="507"/>
      <c r="F19" s="638"/>
    </row>
    <row r="20" spans="1:6" ht="12.75" customHeight="1" x14ac:dyDescent="0.25">
      <c r="A20" s="524" t="s">
        <v>11191</v>
      </c>
      <c r="B20" s="631"/>
      <c r="C20" s="632"/>
      <c r="D20" s="506">
        <f>'14 Private Equity'!L17</f>
        <v>0</v>
      </c>
      <c r="E20" s="484"/>
    </row>
    <row r="21" spans="1:6" s="638" customFormat="1" ht="6.75" customHeight="1" x14ac:dyDescent="0.25">
      <c r="A21" s="639"/>
      <c r="B21" s="640"/>
      <c r="C21" s="637"/>
      <c r="D21" s="487"/>
      <c r="E21" s="507"/>
    </row>
    <row r="22" spans="1:6" ht="12.75" customHeight="1" x14ac:dyDescent="0.25">
      <c r="A22" s="493" t="s">
        <v>98</v>
      </c>
      <c r="B22" s="631"/>
      <c r="C22" s="632"/>
      <c r="D22" s="506">
        <f>'15 Trading'!K25</f>
        <v>0</v>
      </c>
      <c r="E22" s="484"/>
    </row>
    <row r="23" spans="1:6" s="614" customFormat="1" ht="3.75" customHeight="1" x14ac:dyDescent="0.25">
      <c r="A23" s="532"/>
      <c r="B23" s="640"/>
      <c r="C23" s="628"/>
      <c r="D23" s="487"/>
      <c r="E23" s="485"/>
    </row>
    <row r="24" spans="1:6" ht="12.75" customHeight="1" x14ac:dyDescent="0.25">
      <c r="A24" s="493" t="s">
        <v>99</v>
      </c>
      <c r="B24" s="631"/>
      <c r="C24" s="632"/>
      <c r="D24" s="506">
        <f>'16 Securitization Calcn'!D97</f>
        <v>0</v>
      </c>
      <c r="E24" s="484"/>
    </row>
    <row r="25" spans="1:6" s="638" customFormat="1" ht="12.75" customHeight="1" x14ac:dyDescent="0.25">
      <c r="A25" s="641"/>
      <c r="B25" s="640"/>
      <c r="C25" s="637"/>
      <c r="D25" s="487"/>
      <c r="E25" s="507"/>
    </row>
    <row r="26" spans="1:6" ht="12.75" customHeight="1" x14ac:dyDescent="0.25">
      <c r="A26" s="484" t="s">
        <v>181</v>
      </c>
      <c r="B26" s="631"/>
      <c r="C26" s="484"/>
      <c r="D26" s="506">
        <f>SUM(D9:D20)+D22+D24</f>
        <v>0</v>
      </c>
      <c r="E26" s="484" t="s">
        <v>51</v>
      </c>
    </row>
    <row r="27" spans="1:6" ht="15" customHeight="1" x14ac:dyDescent="0.25">
      <c r="A27" s="498"/>
      <c r="B27" s="512"/>
      <c r="C27" s="623"/>
      <c r="D27" s="642"/>
      <c r="E27" s="484"/>
    </row>
    <row r="28" spans="1:6" ht="12.75" customHeight="1" x14ac:dyDescent="0.25">
      <c r="A28" s="502" t="s">
        <v>420</v>
      </c>
      <c r="B28" s="484"/>
      <c r="C28" s="628" t="s">
        <v>643</v>
      </c>
      <c r="D28" s="506">
        <f>'17 Other Assets'!F37</f>
        <v>0</v>
      </c>
      <c r="E28" s="484" t="s">
        <v>55</v>
      </c>
    </row>
    <row r="29" spans="1:6" ht="12.75" customHeight="1" x14ac:dyDescent="0.25">
      <c r="A29" s="502"/>
      <c r="B29" s="484"/>
      <c r="C29" s="485"/>
      <c r="D29" s="637"/>
      <c r="E29" s="484"/>
    </row>
    <row r="30" spans="1:6" ht="12.75" customHeight="1" x14ac:dyDescent="0.25">
      <c r="A30" s="502" t="s">
        <v>14562</v>
      </c>
      <c r="B30" s="484"/>
      <c r="C30" s="637" t="s">
        <v>508</v>
      </c>
      <c r="D30" s="506">
        <f>D26+D28</f>
        <v>0</v>
      </c>
      <c r="E30" s="484" t="s">
        <v>58</v>
      </c>
    </row>
    <row r="31" spans="1:6" ht="12.75" customHeight="1" x14ac:dyDescent="0.25">
      <c r="A31" s="484"/>
      <c r="B31" s="628"/>
      <c r="C31" s="628"/>
      <c r="D31" s="628"/>
      <c r="E31" s="484"/>
    </row>
    <row r="32" spans="1:6" ht="12.75" customHeight="1" x14ac:dyDescent="0.25">
      <c r="A32" s="481" t="s">
        <v>416</v>
      </c>
      <c r="B32" s="628"/>
      <c r="C32" s="628"/>
      <c r="D32" s="628"/>
      <c r="E32" s="484"/>
    </row>
    <row r="33" spans="1:5" ht="12.75" customHeight="1" x14ac:dyDescent="0.25">
      <c r="A33" s="502" t="s">
        <v>693</v>
      </c>
      <c r="B33" s="628" t="s">
        <v>572</v>
      </c>
      <c r="C33" s="506">
        <f>'21 Market Risk - Foreign Exch.'!D128+'21B Market Risk - IRR Spec.'!E28+'21D Market Risk - Equity &amp; Com.'!H14+'21D Market Risk - Equity &amp; Com.'!H28</f>
        <v>0</v>
      </c>
      <c r="D33" s="643" t="s">
        <v>61</v>
      </c>
      <c r="E33" s="485"/>
    </row>
    <row r="34" spans="1:5" ht="12.75" customHeight="1" x14ac:dyDescent="0.25">
      <c r="A34" s="484" t="s">
        <v>578</v>
      </c>
      <c r="B34" s="484"/>
      <c r="C34" s="628" t="s">
        <v>696</v>
      </c>
      <c r="D34" s="506">
        <f>C33*10</f>
        <v>0</v>
      </c>
      <c r="E34" s="484" t="s">
        <v>63</v>
      </c>
    </row>
    <row r="35" spans="1:5" ht="12.75" customHeight="1" x14ac:dyDescent="0.25"/>
    <row r="36" spans="1:5" ht="12.75" customHeight="1" x14ac:dyDescent="0.25">
      <c r="A36" s="481" t="s">
        <v>373</v>
      </c>
      <c r="C36" s="528"/>
      <c r="D36" s="634"/>
      <c r="E36" s="485"/>
    </row>
    <row r="37" spans="1:5" ht="12.75" customHeight="1" x14ac:dyDescent="0.25">
      <c r="A37" s="502" t="s">
        <v>693</v>
      </c>
      <c r="B37" s="628" t="s">
        <v>608</v>
      </c>
      <c r="C37" s="506">
        <f>'22 Op Risk'!K21</f>
        <v>0</v>
      </c>
      <c r="D37" s="502" t="s">
        <v>52</v>
      </c>
    </row>
    <row r="38" spans="1:5" ht="12.75" customHeight="1" x14ac:dyDescent="0.25">
      <c r="A38" s="502" t="s">
        <v>577</v>
      </c>
      <c r="B38" s="637"/>
      <c r="C38" s="628" t="s">
        <v>697</v>
      </c>
      <c r="D38" s="506">
        <f>C37*10</f>
        <v>0</v>
      </c>
      <c r="E38" s="484" t="s">
        <v>56</v>
      </c>
    </row>
    <row r="39" spans="1:5" ht="12.75" customHeight="1" x14ac:dyDescent="0.25">
      <c r="A39" s="484"/>
      <c r="B39" s="484"/>
      <c r="C39" s="485"/>
      <c r="D39" s="484"/>
      <c r="E39" s="484"/>
    </row>
    <row r="40" spans="1:5" ht="12.75" customHeight="1" x14ac:dyDescent="0.25">
      <c r="A40" s="481" t="s">
        <v>421</v>
      </c>
      <c r="C40" s="531" t="s">
        <v>509</v>
      </c>
      <c r="D40" s="506">
        <f>D30+D34+D38</f>
        <v>0</v>
      </c>
      <c r="E40" s="484" t="s">
        <v>59</v>
      </c>
    </row>
    <row r="41" spans="1:5" ht="12.75" customHeight="1" x14ac:dyDescent="0.25">
      <c r="A41" s="481"/>
      <c r="C41" s="628"/>
      <c r="D41" s="640"/>
      <c r="E41" s="484"/>
    </row>
    <row r="42" spans="1:5" ht="12.75" customHeight="1" x14ac:dyDescent="0.25">
      <c r="A42" s="484"/>
      <c r="B42" s="484"/>
      <c r="C42" s="485"/>
      <c r="D42" s="484"/>
      <c r="E42" s="484"/>
    </row>
    <row r="43" spans="1:5" ht="12.75" customHeight="1" x14ac:dyDescent="0.25"/>
    <row r="44" spans="1:5" ht="12.75" customHeight="1" x14ac:dyDescent="0.25"/>
  </sheetData>
  <sheetProtection password="EB26" sheet="1" objects="1" scenarios="1"/>
  <conditionalFormatting sqref="D9:D20">
    <cfRule type="containsBlanks" dxfId="175" priority="2">
      <formula>LEN(TRIM(D9))=0</formula>
    </cfRule>
    <cfRule type="cellIs" dxfId="174" priority="3" operator="equal">
      <formula>isblank</formula>
    </cfRule>
  </conditionalFormatting>
  <conditionalFormatting sqref="D9:D20 D22 D24 D26 D28 D34 C33 C37 D38 D40">
    <cfRule type="containsBlanks" dxfId="173" priority="1">
      <formula>LEN(TRIM(C9))=0</formula>
    </cfRule>
  </conditionalFormatting>
  <hyperlinks>
    <hyperlink ref="A2" location="'Schedule Listing'!C20" display="Return to Schedule Listing"/>
  </hyperlinks>
  <printOptions horizontalCentered="1"/>
  <pageMargins left="0.7" right="0.7" top="0.75" bottom="0.75" header="0.3" footer="0.3"/>
  <pageSetup scale="7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30"/>
  <sheetViews>
    <sheetView showGridLines="0" zoomScaleNormal="100" workbookViewId="0">
      <selection activeCell="B2" sqref="B2"/>
    </sheetView>
  </sheetViews>
  <sheetFormatPr defaultColWidth="8.875" defaultRowHeight="15" x14ac:dyDescent="0.25"/>
  <cols>
    <col min="1" max="1" width="5.875" style="540" customWidth="1"/>
    <col min="2" max="2" width="54.125" style="540" customWidth="1"/>
    <col min="3" max="4" width="15.375" style="540" customWidth="1"/>
    <col min="5" max="5" width="18.375" style="540" customWidth="1"/>
    <col min="6" max="6" width="16.125" style="540" customWidth="1"/>
    <col min="7" max="7" width="17.625" style="540" customWidth="1"/>
    <col min="8" max="8" width="18.125" style="540" customWidth="1"/>
    <col min="9" max="16384" width="8.875" style="540"/>
  </cols>
  <sheetData>
    <row r="1" spans="1:8" x14ac:dyDescent="0.25">
      <c r="A1" s="537" t="s">
        <v>636</v>
      </c>
      <c r="B1" s="538"/>
      <c r="C1" s="539"/>
      <c r="D1" s="539"/>
    </row>
    <row r="2" spans="1:8" x14ac:dyDescent="0.25">
      <c r="A2" s="962"/>
      <c r="B2" s="1211" t="s">
        <v>1</v>
      </c>
      <c r="C2" s="989"/>
      <c r="D2" s="989"/>
    </row>
    <row r="3" spans="1:8" x14ac:dyDescent="0.25">
      <c r="A3" s="541" t="s">
        <v>548</v>
      </c>
    </row>
    <row r="4" spans="1:8" x14ac:dyDescent="0.25">
      <c r="A4" s="541"/>
    </row>
    <row r="5" spans="1:8" ht="15.75" customHeight="1" x14ac:dyDescent="0.25">
      <c r="A5" s="1180" t="s">
        <v>640</v>
      </c>
      <c r="B5" s="1180"/>
      <c r="C5" s="1180"/>
      <c r="D5" s="1180"/>
      <c r="E5" s="1180"/>
      <c r="F5" s="1180"/>
    </row>
    <row r="7" spans="1:8" x14ac:dyDescent="0.25">
      <c r="A7" s="542"/>
      <c r="B7" s="543"/>
      <c r="C7" s="544"/>
      <c r="D7" s="544"/>
      <c r="E7" s="544"/>
      <c r="F7" s="544"/>
      <c r="G7" s="544"/>
      <c r="H7" s="544"/>
    </row>
    <row r="8" spans="1:8" x14ac:dyDescent="0.25">
      <c r="A8" s="542"/>
      <c r="B8" s="543"/>
      <c r="C8" s="1178" t="s">
        <v>557</v>
      </c>
      <c r="D8" s="1178" t="s">
        <v>558</v>
      </c>
      <c r="E8" s="1178" t="s">
        <v>559</v>
      </c>
      <c r="F8" s="1178" t="s">
        <v>560</v>
      </c>
      <c r="G8" s="1178" t="s">
        <v>561</v>
      </c>
      <c r="H8" s="1178" t="s">
        <v>681</v>
      </c>
    </row>
    <row r="9" spans="1:8" ht="17.25" customHeight="1" x14ac:dyDescent="0.25">
      <c r="A9" s="542"/>
      <c r="B9" s="543"/>
      <c r="C9" s="1179"/>
      <c r="D9" s="1179"/>
      <c r="E9" s="1179" t="s">
        <v>337</v>
      </c>
      <c r="F9" s="1179" t="s">
        <v>338</v>
      </c>
      <c r="G9" s="1179" t="s">
        <v>339</v>
      </c>
      <c r="H9" s="1179" t="s">
        <v>340</v>
      </c>
    </row>
    <row r="10" spans="1:8" x14ac:dyDescent="0.25">
      <c r="A10" s="545"/>
      <c r="B10" s="546" t="s">
        <v>341</v>
      </c>
      <c r="C10" s="547">
        <v>0</v>
      </c>
      <c r="D10" s="547">
        <v>0</v>
      </c>
      <c r="E10" s="548">
        <f>ABS(C10)+ABS(D10)</f>
        <v>0</v>
      </c>
      <c r="F10" s="548">
        <f>ABS(C10-D10)</f>
        <v>0</v>
      </c>
      <c r="G10" s="163">
        <f>0.08*E10</f>
        <v>0</v>
      </c>
      <c r="H10" s="163">
        <f>0.08*F10</f>
        <v>0</v>
      </c>
    </row>
    <row r="11" spans="1:8" x14ac:dyDescent="0.25">
      <c r="A11" s="549">
        <v>1</v>
      </c>
      <c r="B11" s="1175" t="s">
        <v>14433</v>
      </c>
      <c r="C11" s="1176"/>
      <c r="D11" s="1176"/>
      <c r="E11" s="1176"/>
      <c r="F11" s="1176"/>
      <c r="G11" s="1177"/>
      <c r="H11" s="548">
        <f>G10</f>
        <v>0</v>
      </c>
    </row>
    <row r="12" spans="1:8" x14ac:dyDescent="0.25">
      <c r="A12" s="549">
        <v>2</v>
      </c>
      <c r="B12" s="1175" t="s">
        <v>14434</v>
      </c>
      <c r="C12" s="1176"/>
      <c r="D12" s="1176"/>
      <c r="E12" s="1176"/>
      <c r="F12" s="1176"/>
      <c r="G12" s="1177"/>
      <c r="H12" s="548">
        <f>H10</f>
        <v>0</v>
      </c>
    </row>
    <row r="13" spans="1:8" x14ac:dyDescent="0.25">
      <c r="A13" s="549">
        <v>3</v>
      </c>
      <c r="B13" s="1175" t="s">
        <v>342</v>
      </c>
      <c r="C13" s="1176"/>
      <c r="D13" s="1176"/>
      <c r="E13" s="1176"/>
      <c r="F13" s="1176"/>
      <c r="G13" s="1177"/>
      <c r="H13" s="548">
        <f>'21E Market Risk - Options'!F124</f>
        <v>0</v>
      </c>
    </row>
    <row r="14" spans="1:8" x14ac:dyDescent="0.25">
      <c r="A14" s="549">
        <v>4</v>
      </c>
      <c r="B14" s="1175" t="s">
        <v>14435</v>
      </c>
      <c r="C14" s="1176"/>
      <c r="D14" s="1176"/>
      <c r="E14" s="1176"/>
      <c r="F14" s="1176"/>
      <c r="G14" s="1177"/>
      <c r="H14" s="548">
        <f>H11+H12+H13</f>
        <v>0</v>
      </c>
    </row>
    <row r="15" spans="1:8" x14ac:dyDescent="0.25">
      <c r="A15" s="549">
        <v>5</v>
      </c>
      <c r="B15" s="1175" t="s">
        <v>14436</v>
      </c>
      <c r="C15" s="1176"/>
      <c r="D15" s="1176"/>
      <c r="E15" s="1176"/>
      <c r="F15" s="1176"/>
      <c r="G15" s="1177"/>
      <c r="H15" s="548">
        <f>H14*100/10</f>
        <v>0</v>
      </c>
    </row>
    <row r="16" spans="1:8" x14ac:dyDescent="0.25">
      <c r="A16" s="550"/>
      <c r="B16" s="550"/>
      <c r="C16" s="550"/>
      <c r="D16" s="550"/>
      <c r="E16" s="550"/>
      <c r="F16" s="550"/>
      <c r="G16" s="538"/>
      <c r="H16" s="538"/>
    </row>
    <row r="17" spans="1:8" x14ac:dyDescent="0.25">
      <c r="A17" s="550"/>
      <c r="B17" s="550"/>
      <c r="C17" s="550"/>
      <c r="D17" s="550"/>
      <c r="E17" s="550"/>
      <c r="F17" s="550"/>
      <c r="G17" s="550"/>
      <c r="H17" s="550"/>
    </row>
    <row r="18" spans="1:8" x14ac:dyDescent="0.25">
      <c r="A18" s="550"/>
      <c r="B18" s="550"/>
      <c r="C18" s="550"/>
      <c r="D18" s="550"/>
      <c r="E18" s="550"/>
      <c r="F18" s="550"/>
      <c r="G18" s="550"/>
      <c r="H18" s="550"/>
    </row>
    <row r="19" spans="1:8" x14ac:dyDescent="0.25">
      <c r="A19" s="1180" t="s">
        <v>641</v>
      </c>
      <c r="B19" s="1181"/>
      <c r="C19" s="1181"/>
      <c r="D19" s="1182"/>
      <c r="E19" s="1182"/>
      <c r="F19" s="550"/>
      <c r="G19" s="550"/>
      <c r="H19" s="550"/>
    </row>
    <row r="20" spans="1:8" x14ac:dyDescent="0.25">
      <c r="A20" s="550"/>
      <c r="B20" s="550"/>
      <c r="C20" s="550"/>
      <c r="D20" s="550"/>
      <c r="E20" s="550"/>
      <c r="F20" s="550"/>
      <c r="G20" s="550"/>
      <c r="H20" s="551"/>
    </row>
    <row r="21" spans="1:8" x14ac:dyDescent="0.25">
      <c r="A21" s="550"/>
      <c r="B21" s="552"/>
      <c r="C21" s="544"/>
      <c r="D21" s="544"/>
      <c r="E21" s="544"/>
      <c r="F21" s="544"/>
      <c r="G21" s="544"/>
      <c r="H21" s="544"/>
    </row>
    <row r="22" spans="1:8" x14ac:dyDescent="0.25">
      <c r="A22" s="550"/>
      <c r="B22" s="552"/>
      <c r="C22" s="1178" t="s">
        <v>557</v>
      </c>
      <c r="D22" s="1178" t="s">
        <v>558</v>
      </c>
      <c r="E22" s="1178" t="s">
        <v>682</v>
      </c>
      <c r="F22" s="1178" t="s">
        <v>560</v>
      </c>
      <c r="G22" s="1178" t="s">
        <v>562</v>
      </c>
      <c r="H22" s="1178" t="s">
        <v>563</v>
      </c>
    </row>
    <row r="23" spans="1:8" x14ac:dyDescent="0.25">
      <c r="A23" s="550"/>
      <c r="B23" s="552"/>
      <c r="C23" s="1179"/>
      <c r="D23" s="1179"/>
      <c r="E23" s="1179" t="s">
        <v>337</v>
      </c>
      <c r="F23" s="1179" t="s">
        <v>338</v>
      </c>
      <c r="G23" s="1179" t="s">
        <v>343</v>
      </c>
      <c r="H23" s="1179" t="s">
        <v>344</v>
      </c>
    </row>
    <row r="24" spans="1:8" x14ac:dyDescent="0.25">
      <c r="A24" s="545"/>
      <c r="B24" s="553" t="s">
        <v>345</v>
      </c>
      <c r="C24" s="547">
        <v>0</v>
      </c>
      <c r="D24" s="547">
        <v>0</v>
      </c>
      <c r="E24" s="548">
        <f>ABS(C24)+ABS(D24)</f>
        <v>0</v>
      </c>
      <c r="F24" s="548">
        <f>ABS(C24-D24)</f>
        <v>0</v>
      </c>
      <c r="G24" s="163">
        <f>0.15*F24</f>
        <v>0</v>
      </c>
      <c r="H24" s="163">
        <f>0.03*E24</f>
        <v>0</v>
      </c>
    </row>
    <row r="25" spans="1:8" x14ac:dyDescent="0.25">
      <c r="A25" s="549">
        <v>1</v>
      </c>
      <c r="B25" s="1175" t="s">
        <v>14437</v>
      </c>
      <c r="C25" s="1176"/>
      <c r="D25" s="1176"/>
      <c r="E25" s="1176"/>
      <c r="F25" s="1176"/>
      <c r="G25" s="1177"/>
      <c r="H25" s="548">
        <f>G24</f>
        <v>0</v>
      </c>
    </row>
    <row r="26" spans="1:8" x14ac:dyDescent="0.25">
      <c r="A26" s="549">
        <v>2</v>
      </c>
      <c r="B26" s="1175" t="s">
        <v>14438</v>
      </c>
      <c r="C26" s="1176"/>
      <c r="D26" s="1176"/>
      <c r="E26" s="1176"/>
      <c r="F26" s="1176"/>
      <c r="G26" s="1177"/>
      <c r="H26" s="548">
        <f>H24</f>
        <v>0</v>
      </c>
    </row>
    <row r="27" spans="1:8" x14ac:dyDescent="0.25">
      <c r="A27" s="549">
        <v>3</v>
      </c>
      <c r="B27" s="1175" t="s">
        <v>14439</v>
      </c>
      <c r="C27" s="1176"/>
      <c r="D27" s="1176"/>
      <c r="E27" s="1176"/>
      <c r="F27" s="1176"/>
      <c r="G27" s="1177"/>
      <c r="H27" s="548">
        <f>'21E Market Risk - Options'!F234</f>
        <v>0</v>
      </c>
    </row>
    <row r="28" spans="1:8" x14ac:dyDescent="0.25">
      <c r="A28" s="549">
        <v>4</v>
      </c>
      <c r="B28" s="1175" t="s">
        <v>14440</v>
      </c>
      <c r="C28" s="1176"/>
      <c r="D28" s="1176"/>
      <c r="E28" s="1176"/>
      <c r="F28" s="1176"/>
      <c r="G28" s="1177"/>
      <c r="H28" s="548">
        <f>H25+H26+H27</f>
        <v>0</v>
      </c>
    </row>
    <row r="29" spans="1:8" x14ac:dyDescent="0.25">
      <c r="A29" s="549">
        <v>5</v>
      </c>
      <c r="B29" s="1175" t="s">
        <v>14441</v>
      </c>
      <c r="C29" s="1176"/>
      <c r="D29" s="1176"/>
      <c r="E29" s="1176"/>
      <c r="F29" s="1176"/>
      <c r="G29" s="1177"/>
      <c r="H29" s="548">
        <f>H28*100/10</f>
        <v>0</v>
      </c>
    </row>
    <row r="30" spans="1:8" x14ac:dyDescent="0.25">
      <c r="A30" s="550" t="s">
        <v>346</v>
      </c>
      <c r="B30" s="550"/>
      <c r="C30" s="550"/>
      <c r="D30" s="550"/>
      <c r="E30" s="550"/>
      <c r="F30" s="550"/>
      <c r="G30" s="550"/>
      <c r="H30" s="550"/>
    </row>
  </sheetData>
  <sheetProtection password="EB26" sheet="1" objects="1" scenarios="1"/>
  <mergeCells count="24">
    <mergeCell ref="H8:H9"/>
    <mergeCell ref="B11:G11"/>
    <mergeCell ref="B12:G12"/>
    <mergeCell ref="B29:G29"/>
    <mergeCell ref="H22:H23"/>
    <mergeCell ref="B25:G25"/>
    <mergeCell ref="B26:G26"/>
    <mergeCell ref="B27:G27"/>
    <mergeCell ref="B28:G28"/>
    <mergeCell ref="C22:C23"/>
    <mergeCell ref="D22:D23"/>
    <mergeCell ref="E22:E23"/>
    <mergeCell ref="F22:F23"/>
    <mergeCell ref="G22:G23"/>
    <mergeCell ref="A19:E19"/>
    <mergeCell ref="B13:G13"/>
    <mergeCell ref="B14:G14"/>
    <mergeCell ref="B15:G15"/>
    <mergeCell ref="G8:G9"/>
    <mergeCell ref="A5:F5"/>
    <mergeCell ref="C8:C9"/>
    <mergeCell ref="D8:D9"/>
    <mergeCell ref="E8:E9"/>
    <mergeCell ref="F8:F9"/>
  </mergeCells>
  <conditionalFormatting sqref="C10:D10">
    <cfRule type="containsBlanks" dxfId="24" priority="2">
      <formula>LEN(TRIM(C10))=0</formula>
    </cfRule>
  </conditionalFormatting>
  <conditionalFormatting sqref="C24:D24">
    <cfRule type="containsBlanks" dxfId="23" priority="1">
      <formula>LEN(TRIM(C24))=0</formula>
    </cfRule>
  </conditionalFormatting>
  <hyperlinks>
    <hyperlink ref="B2" location="'Schedule Listing'!A1" display="Return to Schedule Listing"/>
  </hyperlinks>
  <printOptions horizontalCentered="1"/>
  <pageMargins left="0.7" right="0.7" top="0.75" bottom="0.75" header="0.3" footer="0.3"/>
  <pageSetup paperSize="5" scale="9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234"/>
  <sheetViews>
    <sheetView showGridLines="0" zoomScaleNormal="100" workbookViewId="0">
      <selection activeCell="A2" sqref="A2:B2"/>
    </sheetView>
  </sheetViews>
  <sheetFormatPr defaultColWidth="8.875" defaultRowHeight="12.75" x14ac:dyDescent="0.2"/>
  <cols>
    <col min="1" max="1" width="34.875" style="455" customWidth="1"/>
    <col min="2" max="6" width="15.625" style="455" customWidth="1"/>
    <col min="7" max="8" width="9.875" style="455" customWidth="1"/>
    <col min="9" max="9" width="8.875" style="455"/>
    <col min="10" max="10" width="10" style="455" customWidth="1"/>
    <col min="11" max="12" width="9.875" style="455" customWidth="1"/>
    <col min="13" max="13" width="10.125" style="455" customWidth="1"/>
    <col min="14" max="16384" width="8.875" style="455"/>
  </cols>
  <sheetData>
    <row r="1" spans="1:16" ht="15" x14ac:dyDescent="0.25">
      <c r="A1" s="529" t="s">
        <v>637</v>
      </c>
      <c r="B1" s="485"/>
      <c r="C1" s="792"/>
      <c r="D1" s="792"/>
    </row>
    <row r="2" spans="1:16" ht="15" customHeight="1" x14ac:dyDescent="0.25">
      <c r="A2" s="1183" t="s">
        <v>1</v>
      </c>
      <c r="B2" s="1183"/>
      <c r="C2" s="6"/>
      <c r="D2" s="6"/>
    </row>
    <row r="3" spans="1:16" x14ac:dyDescent="0.2">
      <c r="A3" s="173" t="s">
        <v>548</v>
      </c>
    </row>
    <row r="4" spans="1:16" x14ac:dyDescent="0.2">
      <c r="A4" s="173"/>
    </row>
    <row r="5" spans="1:16" ht="15.75" customHeight="1" x14ac:dyDescent="0.2">
      <c r="A5" s="1170" t="s">
        <v>642</v>
      </c>
      <c r="B5" s="1185"/>
      <c r="C5" s="1185"/>
      <c r="D5" s="1143"/>
      <c r="E5" s="456"/>
      <c r="F5" s="456"/>
      <c r="G5" s="456"/>
    </row>
    <row r="6" spans="1:16" ht="13.5" thickBot="1" x14ac:dyDescent="0.25"/>
    <row r="7" spans="1:16" x14ac:dyDescent="0.2">
      <c r="A7" s="329" t="s">
        <v>347</v>
      </c>
      <c r="B7" s="1186" t="s">
        <v>288</v>
      </c>
      <c r="C7" s="1168"/>
      <c r="D7" s="1168"/>
      <c r="E7" s="1169"/>
      <c r="F7" s="1184" t="s">
        <v>289</v>
      </c>
      <c r="G7" s="1168"/>
      <c r="H7" s="1169"/>
      <c r="I7" s="1184" t="s">
        <v>290</v>
      </c>
      <c r="J7" s="1168"/>
      <c r="K7" s="1168"/>
      <c r="L7" s="1168"/>
      <c r="M7" s="1168"/>
      <c r="N7" s="1168"/>
      <c r="O7" s="1168"/>
      <c r="P7" s="1169"/>
    </row>
    <row r="8" spans="1:16" x14ac:dyDescent="0.2">
      <c r="A8" s="554" t="s">
        <v>348</v>
      </c>
      <c r="B8" s="555" t="s">
        <v>291</v>
      </c>
      <c r="C8" s="556" t="s">
        <v>292</v>
      </c>
      <c r="D8" s="555" t="s">
        <v>293</v>
      </c>
      <c r="E8" s="335" t="s">
        <v>294</v>
      </c>
      <c r="F8" s="557" t="s">
        <v>295</v>
      </c>
      <c r="G8" s="558" t="s">
        <v>296</v>
      </c>
      <c r="H8" s="338" t="s">
        <v>297</v>
      </c>
      <c r="I8" s="557" t="s">
        <v>298</v>
      </c>
      <c r="J8" s="558" t="s">
        <v>299</v>
      </c>
      <c r="K8" s="558" t="s">
        <v>300</v>
      </c>
      <c r="L8" s="558" t="s">
        <v>301</v>
      </c>
      <c r="M8" s="558" t="s">
        <v>302</v>
      </c>
      <c r="N8" s="558" t="s">
        <v>303</v>
      </c>
      <c r="O8" s="559" t="s">
        <v>304</v>
      </c>
      <c r="P8" s="340" t="s">
        <v>305</v>
      </c>
    </row>
    <row r="9" spans="1:16" x14ac:dyDescent="0.2">
      <c r="A9" s="560" t="s">
        <v>349</v>
      </c>
      <c r="B9" s="561">
        <v>0</v>
      </c>
      <c r="C9" s="561">
        <v>0</v>
      </c>
      <c r="D9" s="561">
        <v>0</v>
      </c>
      <c r="E9" s="391">
        <v>0</v>
      </c>
      <c r="F9" s="561">
        <v>0</v>
      </c>
      <c r="G9" s="561">
        <v>0</v>
      </c>
      <c r="H9" s="391">
        <v>0</v>
      </c>
      <c r="I9" s="561">
        <v>0</v>
      </c>
      <c r="J9" s="561">
        <v>0</v>
      </c>
      <c r="K9" s="561">
        <v>0</v>
      </c>
      <c r="L9" s="561">
        <v>0</v>
      </c>
      <c r="M9" s="561">
        <v>0</v>
      </c>
      <c r="N9" s="561">
        <v>0</v>
      </c>
      <c r="O9" s="561">
        <v>0</v>
      </c>
      <c r="P9" s="561">
        <v>0</v>
      </c>
    </row>
    <row r="10" spans="1:16" x14ac:dyDescent="0.2">
      <c r="A10" s="560" t="s">
        <v>350</v>
      </c>
      <c r="B10" s="561">
        <v>2.5000000000000001E-3</v>
      </c>
      <c r="C10" s="561">
        <v>2.5000000000000001E-3</v>
      </c>
      <c r="D10" s="561">
        <v>2.5000000000000001E-3</v>
      </c>
      <c r="E10" s="391">
        <v>0.01</v>
      </c>
      <c r="F10" s="562">
        <v>0.01</v>
      </c>
      <c r="G10" s="561">
        <v>1.6E-2</v>
      </c>
      <c r="H10" s="391">
        <v>1.6E-2</v>
      </c>
      <c r="I10" s="562">
        <v>1.6E-2</v>
      </c>
      <c r="J10" s="561">
        <v>1.6E-2</v>
      </c>
      <c r="K10" s="561">
        <v>1.6E-2</v>
      </c>
      <c r="L10" s="561">
        <v>1.6E-2</v>
      </c>
      <c r="M10" s="561">
        <v>1.6E-2</v>
      </c>
      <c r="N10" s="561">
        <v>1.6E-2</v>
      </c>
      <c r="O10" s="561">
        <v>1.6E-2</v>
      </c>
      <c r="P10" s="561">
        <v>1.6E-2</v>
      </c>
    </row>
    <row r="11" spans="1:16" x14ac:dyDescent="0.2">
      <c r="A11" s="560" t="s">
        <v>351</v>
      </c>
      <c r="B11" s="561">
        <v>0.08</v>
      </c>
      <c r="C11" s="561">
        <v>0.08</v>
      </c>
      <c r="D11" s="561">
        <v>0.08</v>
      </c>
      <c r="E11" s="391">
        <v>0.08</v>
      </c>
      <c r="F11" s="562">
        <v>0.08</v>
      </c>
      <c r="G11" s="561">
        <v>0.08</v>
      </c>
      <c r="H11" s="391">
        <v>0.08</v>
      </c>
      <c r="I11" s="562">
        <v>0.08</v>
      </c>
      <c r="J11" s="561">
        <v>0.08</v>
      </c>
      <c r="K11" s="561">
        <v>0.08</v>
      </c>
      <c r="L11" s="561">
        <v>0.08</v>
      </c>
      <c r="M11" s="561">
        <v>0.08</v>
      </c>
      <c r="N11" s="561">
        <v>0.08</v>
      </c>
      <c r="O11" s="561">
        <v>0.08</v>
      </c>
      <c r="P11" s="561">
        <v>0.08</v>
      </c>
    </row>
    <row r="12" spans="1:16" x14ac:dyDescent="0.2">
      <c r="A12" s="133"/>
      <c r="B12" s="133"/>
      <c r="C12" s="133"/>
      <c r="D12" s="133"/>
      <c r="E12" s="133"/>
      <c r="F12" s="133"/>
      <c r="G12" s="133"/>
      <c r="H12" s="133"/>
      <c r="I12" s="133"/>
      <c r="J12" s="133"/>
      <c r="K12" s="133"/>
      <c r="L12" s="133"/>
      <c r="M12" s="133"/>
      <c r="N12" s="133"/>
      <c r="O12" s="133"/>
      <c r="P12" s="133"/>
    </row>
    <row r="13" spans="1:16" x14ac:dyDescent="0.2">
      <c r="A13" s="559" t="s">
        <v>352</v>
      </c>
      <c r="B13" s="558" t="s">
        <v>291</v>
      </c>
      <c r="C13" s="563" t="s">
        <v>292</v>
      </c>
      <c r="D13" s="558" t="s">
        <v>293</v>
      </c>
      <c r="E13" s="558" t="s">
        <v>294</v>
      </c>
      <c r="F13" s="557" t="s">
        <v>295</v>
      </c>
      <c r="G13" s="558" t="s">
        <v>296</v>
      </c>
      <c r="H13" s="558" t="s">
        <v>297</v>
      </c>
      <c r="I13" s="557" t="s">
        <v>298</v>
      </c>
      <c r="J13" s="558" t="s">
        <v>299</v>
      </c>
      <c r="K13" s="558" t="s">
        <v>300</v>
      </c>
      <c r="L13" s="558" t="s">
        <v>301</v>
      </c>
      <c r="M13" s="558" t="s">
        <v>302</v>
      </c>
      <c r="N13" s="558" t="s">
        <v>303</v>
      </c>
      <c r="O13" s="559" t="s">
        <v>304</v>
      </c>
      <c r="P13" s="340" t="s">
        <v>305</v>
      </c>
    </row>
    <row r="14" spans="1:16" x14ac:dyDescent="0.2">
      <c r="A14" s="436" t="s">
        <v>353</v>
      </c>
      <c r="B14" s="432">
        <v>0</v>
      </c>
      <c r="C14" s="432">
        <v>0</v>
      </c>
      <c r="D14" s="432">
        <v>0</v>
      </c>
      <c r="E14" s="432">
        <v>0</v>
      </c>
      <c r="F14" s="432">
        <v>0</v>
      </c>
      <c r="G14" s="432">
        <v>0</v>
      </c>
      <c r="H14" s="432">
        <v>0</v>
      </c>
      <c r="I14" s="432">
        <v>0</v>
      </c>
      <c r="J14" s="432">
        <v>0</v>
      </c>
      <c r="K14" s="432">
        <v>0</v>
      </c>
      <c r="L14" s="432">
        <v>0</v>
      </c>
      <c r="M14" s="432">
        <v>0</v>
      </c>
      <c r="N14" s="432">
        <v>0</v>
      </c>
      <c r="O14" s="432">
        <v>0</v>
      </c>
      <c r="P14" s="432">
        <v>0</v>
      </c>
    </row>
    <row r="15" spans="1:16" x14ac:dyDescent="0.2">
      <c r="A15" s="560" t="s">
        <v>311</v>
      </c>
      <c r="B15" s="564">
        <v>0.01</v>
      </c>
      <c r="C15" s="564">
        <v>0.01</v>
      </c>
      <c r="D15" s="564">
        <v>0.01</v>
      </c>
      <c r="E15" s="564">
        <v>0.01</v>
      </c>
      <c r="F15" s="565">
        <v>8.9999999999999993E-3</v>
      </c>
      <c r="G15" s="565">
        <v>8.0000000000000002E-3</v>
      </c>
      <c r="H15" s="565">
        <v>7.4999999999999997E-3</v>
      </c>
      <c r="I15" s="565">
        <v>7.4999999999999997E-3</v>
      </c>
      <c r="J15" s="565">
        <v>7.0000000000000001E-3</v>
      </c>
      <c r="K15" s="565">
        <v>6.4999999999999997E-3</v>
      </c>
      <c r="L15" s="565">
        <v>6.0000000000000001E-3</v>
      </c>
      <c r="M15" s="565">
        <v>6.0000000000000001E-3</v>
      </c>
      <c r="N15" s="565">
        <v>6.0000000000000001E-3</v>
      </c>
      <c r="O15" s="565">
        <v>6.0000000000000001E-3</v>
      </c>
      <c r="P15" s="565">
        <v>6.0000000000000001E-3</v>
      </c>
    </row>
    <row r="16" spans="1:16" x14ac:dyDescent="0.2">
      <c r="A16" s="560" t="s">
        <v>354</v>
      </c>
      <c r="B16" s="566">
        <f t="shared" ref="B16:O16" si="0">B15*B14</f>
        <v>0</v>
      </c>
      <c r="C16" s="566">
        <f t="shared" si="0"/>
        <v>0</v>
      </c>
      <c r="D16" s="566">
        <f t="shared" si="0"/>
        <v>0</v>
      </c>
      <c r="E16" s="566">
        <f t="shared" si="0"/>
        <v>0</v>
      </c>
      <c r="F16" s="567">
        <f t="shared" si="0"/>
        <v>0</v>
      </c>
      <c r="G16" s="566">
        <f t="shared" si="0"/>
        <v>0</v>
      </c>
      <c r="H16" s="566">
        <f t="shared" si="0"/>
        <v>0</v>
      </c>
      <c r="I16" s="567">
        <f t="shared" si="0"/>
        <v>0</v>
      </c>
      <c r="J16" s="566">
        <f t="shared" si="0"/>
        <v>0</v>
      </c>
      <c r="K16" s="566">
        <f t="shared" si="0"/>
        <v>0</v>
      </c>
      <c r="L16" s="566">
        <f t="shared" si="0"/>
        <v>0</v>
      </c>
      <c r="M16" s="566">
        <f t="shared" si="0"/>
        <v>0</v>
      </c>
      <c r="N16" s="566">
        <f t="shared" si="0"/>
        <v>0</v>
      </c>
      <c r="O16" s="566">
        <f t="shared" si="0"/>
        <v>0</v>
      </c>
      <c r="P16" s="437">
        <f>P14*P15</f>
        <v>0</v>
      </c>
    </row>
    <row r="17" spans="1:16" x14ac:dyDescent="0.2">
      <c r="A17" s="133"/>
      <c r="B17" s="133"/>
      <c r="C17" s="133"/>
      <c r="D17" s="133"/>
      <c r="E17" s="133"/>
      <c r="F17" s="133"/>
      <c r="G17" s="133"/>
      <c r="H17" s="133"/>
      <c r="I17" s="133"/>
      <c r="J17" s="133"/>
      <c r="K17" s="133"/>
      <c r="L17" s="133"/>
      <c r="M17" s="133"/>
      <c r="N17" s="133"/>
      <c r="O17" s="133"/>
      <c r="P17" s="133"/>
    </row>
    <row r="18" spans="1:16" ht="53.25" customHeight="1" x14ac:dyDescent="0.2">
      <c r="A18" s="144"/>
      <c r="B18" s="144" t="s">
        <v>355</v>
      </c>
      <c r="C18" s="144" t="s">
        <v>356</v>
      </c>
      <c r="D18" s="144" t="s">
        <v>357</v>
      </c>
      <c r="E18" s="144" t="s">
        <v>358</v>
      </c>
      <c r="F18" s="144" t="s">
        <v>72</v>
      </c>
      <c r="G18" s="134"/>
      <c r="H18" s="134"/>
      <c r="I18" s="133"/>
      <c r="J18" s="133"/>
      <c r="K18" s="133"/>
      <c r="L18" s="133"/>
      <c r="M18" s="133"/>
      <c r="N18" s="133"/>
      <c r="O18" s="133"/>
      <c r="P18" s="133"/>
    </row>
    <row r="19" spans="1:16" x14ac:dyDescent="0.2">
      <c r="A19" s="568" t="s">
        <v>361</v>
      </c>
      <c r="B19" s="569"/>
      <c r="C19" s="569"/>
      <c r="D19" s="570"/>
      <c r="E19" s="569"/>
      <c r="F19" s="571"/>
      <c r="G19" s="133"/>
      <c r="H19" s="133"/>
      <c r="I19" s="133"/>
      <c r="J19" s="133"/>
      <c r="K19" s="133"/>
      <c r="L19" s="133"/>
      <c r="M19" s="133"/>
      <c r="N19" s="133"/>
      <c r="O19" s="133"/>
      <c r="P19" s="133"/>
    </row>
    <row r="20" spans="1:16" x14ac:dyDescent="0.2">
      <c r="A20" s="133"/>
      <c r="B20" s="572">
        <v>0</v>
      </c>
      <c r="C20" s="145"/>
      <c r="D20" s="572">
        <v>0</v>
      </c>
      <c r="E20" s="572">
        <v>0</v>
      </c>
      <c r="F20" s="982">
        <f t="shared" ref="F20:F29" si="1">MAX((B20*D20)-E20,0)</f>
        <v>0</v>
      </c>
      <c r="G20" s="133"/>
      <c r="H20" s="133"/>
      <c r="I20" s="133"/>
      <c r="J20" s="133"/>
      <c r="K20" s="133"/>
      <c r="L20" s="133"/>
      <c r="M20" s="133"/>
      <c r="N20" s="133"/>
      <c r="O20" s="133"/>
      <c r="P20" s="133"/>
    </row>
    <row r="21" spans="1:16" x14ac:dyDescent="0.2">
      <c r="A21" s="872"/>
      <c r="B21" s="572">
        <v>0</v>
      </c>
      <c r="C21" s="573"/>
      <c r="D21" s="572">
        <v>0</v>
      </c>
      <c r="E21" s="572">
        <v>0</v>
      </c>
      <c r="F21" s="983">
        <f t="shared" si="1"/>
        <v>0</v>
      </c>
      <c r="G21" s="133"/>
      <c r="H21" s="133"/>
      <c r="I21" s="133"/>
      <c r="J21" s="133"/>
      <c r="K21" s="133"/>
      <c r="L21" s="133"/>
      <c r="M21" s="133"/>
      <c r="N21" s="133"/>
      <c r="O21" s="133"/>
      <c r="P21" s="133"/>
    </row>
    <row r="22" spans="1:16" x14ac:dyDescent="0.2">
      <c r="A22" s="872"/>
      <c r="B22" s="572">
        <v>0</v>
      </c>
      <c r="C22" s="573"/>
      <c r="D22" s="572">
        <v>0</v>
      </c>
      <c r="E22" s="572">
        <v>0</v>
      </c>
      <c r="F22" s="983">
        <f t="shared" si="1"/>
        <v>0</v>
      </c>
      <c r="G22" s="133"/>
      <c r="H22" s="133"/>
      <c r="I22" s="133"/>
      <c r="J22" s="133"/>
      <c r="K22" s="133"/>
      <c r="L22" s="133"/>
      <c r="M22" s="133"/>
      <c r="N22" s="133"/>
      <c r="O22" s="133"/>
      <c r="P22" s="133"/>
    </row>
    <row r="23" spans="1:16" x14ac:dyDescent="0.2">
      <c r="A23" s="872"/>
      <c r="B23" s="572">
        <v>0</v>
      </c>
      <c r="C23" s="573"/>
      <c r="D23" s="572">
        <v>0</v>
      </c>
      <c r="E23" s="572">
        <v>0</v>
      </c>
      <c r="F23" s="983">
        <f t="shared" si="1"/>
        <v>0</v>
      </c>
      <c r="G23" s="133"/>
      <c r="H23" s="133"/>
      <c r="I23" s="133"/>
      <c r="J23" s="133"/>
      <c r="K23" s="133"/>
      <c r="L23" s="133"/>
      <c r="M23" s="133"/>
      <c r="N23" s="133"/>
      <c r="O23" s="133"/>
      <c r="P23" s="133"/>
    </row>
    <row r="24" spans="1:16" x14ac:dyDescent="0.2">
      <c r="A24" s="872"/>
      <c r="B24" s="572">
        <v>0</v>
      </c>
      <c r="C24" s="573"/>
      <c r="D24" s="572">
        <v>0</v>
      </c>
      <c r="E24" s="572">
        <v>0</v>
      </c>
      <c r="F24" s="983">
        <f t="shared" si="1"/>
        <v>0</v>
      </c>
      <c r="G24" s="133"/>
      <c r="H24" s="133"/>
      <c r="I24" s="133"/>
      <c r="J24" s="133"/>
      <c r="K24" s="133"/>
      <c r="L24" s="133"/>
      <c r="M24" s="133"/>
      <c r="N24" s="133"/>
      <c r="O24" s="133"/>
      <c r="P24" s="133"/>
    </row>
    <row r="25" spans="1:16" x14ac:dyDescent="0.2">
      <c r="A25" s="872"/>
      <c r="B25" s="572">
        <v>0</v>
      </c>
      <c r="C25" s="573"/>
      <c r="D25" s="572">
        <v>0</v>
      </c>
      <c r="E25" s="572">
        <v>0</v>
      </c>
      <c r="F25" s="983">
        <f t="shared" si="1"/>
        <v>0</v>
      </c>
      <c r="G25" s="133"/>
      <c r="H25" s="133"/>
      <c r="I25" s="133"/>
      <c r="J25" s="133"/>
      <c r="K25" s="133"/>
      <c r="L25" s="133"/>
      <c r="M25" s="133"/>
      <c r="N25" s="133"/>
      <c r="O25" s="133"/>
      <c r="P25" s="133"/>
    </row>
    <row r="26" spans="1:16" x14ac:dyDescent="0.2">
      <c r="A26" s="872"/>
      <c r="B26" s="572">
        <v>0</v>
      </c>
      <c r="C26" s="573"/>
      <c r="D26" s="572">
        <v>0</v>
      </c>
      <c r="E26" s="572">
        <v>0</v>
      </c>
      <c r="F26" s="983">
        <f t="shared" si="1"/>
        <v>0</v>
      </c>
      <c r="G26" s="133"/>
      <c r="H26" s="133"/>
      <c r="I26" s="133"/>
      <c r="J26" s="133"/>
      <c r="K26" s="133"/>
      <c r="L26" s="133"/>
      <c r="M26" s="133"/>
      <c r="N26" s="133"/>
      <c r="O26" s="133"/>
      <c r="P26" s="133"/>
    </row>
    <row r="27" spans="1:16" x14ac:dyDescent="0.2">
      <c r="A27" s="872"/>
      <c r="B27" s="572">
        <v>0</v>
      </c>
      <c r="C27" s="573"/>
      <c r="D27" s="572">
        <v>0</v>
      </c>
      <c r="E27" s="572">
        <v>0</v>
      </c>
      <c r="F27" s="983">
        <f t="shared" si="1"/>
        <v>0</v>
      </c>
      <c r="G27" s="133"/>
      <c r="H27" s="133"/>
      <c r="I27" s="133"/>
      <c r="J27" s="133"/>
      <c r="K27" s="133"/>
      <c r="L27" s="133"/>
      <c r="M27" s="133"/>
      <c r="N27" s="133"/>
      <c r="O27" s="133"/>
      <c r="P27" s="133"/>
    </row>
    <row r="28" spans="1:16" x14ac:dyDescent="0.2">
      <c r="A28" s="872"/>
      <c r="B28" s="572">
        <v>0</v>
      </c>
      <c r="C28" s="573"/>
      <c r="D28" s="572">
        <v>0</v>
      </c>
      <c r="E28" s="572">
        <v>0</v>
      </c>
      <c r="F28" s="983">
        <f t="shared" si="1"/>
        <v>0</v>
      </c>
      <c r="G28" s="133"/>
      <c r="H28" s="133"/>
      <c r="I28" s="133"/>
      <c r="J28" s="133"/>
      <c r="K28" s="133"/>
      <c r="L28" s="133"/>
      <c r="M28" s="133"/>
      <c r="N28" s="133"/>
      <c r="O28" s="133"/>
      <c r="P28" s="133"/>
    </row>
    <row r="29" spans="1:16" x14ac:dyDescent="0.2">
      <c r="A29" s="873"/>
      <c r="B29" s="572">
        <v>0</v>
      </c>
      <c r="C29" s="137"/>
      <c r="D29" s="572">
        <v>0</v>
      </c>
      <c r="E29" s="572">
        <v>0</v>
      </c>
      <c r="F29" s="984">
        <f t="shared" si="1"/>
        <v>0</v>
      </c>
      <c r="G29" s="133"/>
      <c r="H29" s="133"/>
      <c r="I29" s="133"/>
      <c r="J29" s="133"/>
      <c r="K29" s="133"/>
      <c r="L29" s="133"/>
      <c r="M29" s="133"/>
      <c r="N29" s="133"/>
      <c r="O29" s="133"/>
      <c r="P29" s="133"/>
    </row>
    <row r="30" spans="1:16" x14ac:dyDescent="0.2">
      <c r="A30" s="135" t="s">
        <v>22</v>
      </c>
      <c r="B30" s="136"/>
      <c r="C30" s="136"/>
      <c r="D30" s="4"/>
      <c r="E30" s="136"/>
      <c r="F30" s="985">
        <f>SUM(F20:F29)</f>
        <v>0</v>
      </c>
      <c r="G30" s="133"/>
      <c r="H30" s="133"/>
      <c r="I30" s="133"/>
      <c r="J30" s="133"/>
      <c r="K30" s="133"/>
      <c r="L30" s="133"/>
      <c r="M30" s="133"/>
      <c r="N30" s="133"/>
      <c r="O30" s="133"/>
      <c r="P30" s="133"/>
    </row>
    <row r="31" spans="1:16" x14ac:dyDescent="0.2">
      <c r="A31" s="568" t="s">
        <v>362</v>
      </c>
      <c r="B31" s="569"/>
      <c r="C31" s="569"/>
      <c r="D31" s="570"/>
      <c r="E31" s="569"/>
      <c r="F31" s="986"/>
      <c r="G31" s="133"/>
      <c r="H31" s="133"/>
      <c r="I31" s="133"/>
      <c r="J31" s="133"/>
      <c r="K31" s="133"/>
      <c r="L31" s="133"/>
      <c r="M31" s="133"/>
      <c r="N31" s="133"/>
      <c r="O31" s="133"/>
      <c r="P31" s="133"/>
    </row>
    <row r="32" spans="1:16" x14ac:dyDescent="0.2">
      <c r="A32" s="874"/>
      <c r="B32" s="572">
        <v>0</v>
      </c>
      <c r="C32" s="145"/>
      <c r="D32" s="572">
        <v>0</v>
      </c>
      <c r="E32" s="572">
        <v>0</v>
      </c>
      <c r="F32" s="982">
        <f>MAX((B32*D32)-E32,0)</f>
        <v>0</v>
      </c>
      <c r="G32" s="133"/>
      <c r="H32" s="133"/>
      <c r="I32" s="133"/>
      <c r="J32" s="133"/>
      <c r="K32" s="133"/>
      <c r="L32" s="133"/>
      <c r="M32" s="133"/>
      <c r="N32" s="133"/>
      <c r="O32" s="133"/>
      <c r="P32" s="133"/>
    </row>
    <row r="33" spans="1:16" x14ac:dyDescent="0.2">
      <c r="A33" s="872"/>
      <c r="B33" s="572">
        <v>0</v>
      </c>
      <c r="C33" s="573"/>
      <c r="D33" s="572">
        <v>0</v>
      </c>
      <c r="E33" s="572">
        <v>0</v>
      </c>
      <c r="F33" s="983">
        <f t="shared" ref="F33:F41" si="2">MAX((B33*D33)-E33,0)</f>
        <v>0</v>
      </c>
      <c r="G33" s="133"/>
      <c r="H33" s="133"/>
      <c r="I33" s="133"/>
      <c r="J33" s="133"/>
      <c r="K33" s="133"/>
      <c r="L33" s="133"/>
      <c r="M33" s="133"/>
      <c r="N33" s="133"/>
      <c r="O33" s="133"/>
      <c r="P33" s="133"/>
    </row>
    <row r="34" spans="1:16" x14ac:dyDescent="0.2">
      <c r="A34" s="872"/>
      <c r="B34" s="572">
        <v>0</v>
      </c>
      <c r="C34" s="573"/>
      <c r="D34" s="572">
        <v>0</v>
      </c>
      <c r="E34" s="572">
        <v>0</v>
      </c>
      <c r="F34" s="983">
        <f t="shared" si="2"/>
        <v>0</v>
      </c>
      <c r="G34" s="133"/>
      <c r="H34" s="133"/>
      <c r="I34" s="133"/>
      <c r="J34" s="133"/>
      <c r="K34" s="133"/>
      <c r="L34" s="133"/>
      <c r="M34" s="133"/>
      <c r="N34" s="133"/>
      <c r="O34" s="133"/>
      <c r="P34" s="133"/>
    </row>
    <row r="35" spans="1:16" x14ac:dyDescent="0.2">
      <c r="A35" s="872"/>
      <c r="B35" s="572">
        <v>0</v>
      </c>
      <c r="C35" s="573"/>
      <c r="D35" s="572">
        <v>0</v>
      </c>
      <c r="E35" s="572">
        <v>0</v>
      </c>
      <c r="F35" s="983">
        <f t="shared" si="2"/>
        <v>0</v>
      </c>
      <c r="G35" s="133"/>
      <c r="H35" s="133"/>
      <c r="I35" s="133"/>
      <c r="J35" s="133"/>
      <c r="K35" s="133"/>
      <c r="L35" s="133"/>
      <c r="M35" s="133"/>
      <c r="N35" s="133"/>
      <c r="O35" s="133"/>
      <c r="P35" s="133"/>
    </row>
    <row r="36" spans="1:16" x14ac:dyDescent="0.2">
      <c r="A36" s="872"/>
      <c r="B36" s="572">
        <v>0</v>
      </c>
      <c r="C36" s="573"/>
      <c r="D36" s="572">
        <v>0</v>
      </c>
      <c r="E36" s="572">
        <v>0</v>
      </c>
      <c r="F36" s="983">
        <f t="shared" si="2"/>
        <v>0</v>
      </c>
      <c r="G36" s="133"/>
      <c r="H36" s="133"/>
      <c r="I36" s="133"/>
      <c r="J36" s="133"/>
      <c r="K36" s="133"/>
      <c r="L36" s="133"/>
      <c r="M36" s="133"/>
      <c r="N36" s="133"/>
      <c r="O36" s="133"/>
      <c r="P36" s="133"/>
    </row>
    <row r="37" spans="1:16" x14ac:dyDescent="0.2">
      <c r="A37" s="872"/>
      <c r="B37" s="572">
        <v>0</v>
      </c>
      <c r="C37" s="573"/>
      <c r="D37" s="572">
        <v>0</v>
      </c>
      <c r="E37" s="572">
        <v>0</v>
      </c>
      <c r="F37" s="983">
        <f t="shared" si="2"/>
        <v>0</v>
      </c>
      <c r="G37" s="133"/>
      <c r="H37" s="133"/>
      <c r="I37" s="133"/>
      <c r="J37" s="133"/>
      <c r="K37" s="133"/>
      <c r="L37" s="133"/>
      <c r="M37" s="133"/>
      <c r="N37" s="133"/>
      <c r="O37" s="133"/>
      <c r="P37" s="133"/>
    </row>
    <row r="38" spans="1:16" x14ac:dyDescent="0.2">
      <c r="A38" s="872"/>
      <c r="B38" s="572">
        <v>0</v>
      </c>
      <c r="C38" s="573"/>
      <c r="D38" s="572">
        <v>0</v>
      </c>
      <c r="E38" s="572">
        <v>0</v>
      </c>
      <c r="F38" s="983">
        <f t="shared" si="2"/>
        <v>0</v>
      </c>
      <c r="G38" s="133"/>
      <c r="H38" s="133"/>
      <c r="I38" s="133"/>
      <c r="J38" s="133"/>
      <c r="K38" s="133"/>
      <c r="L38" s="133"/>
      <c r="M38" s="133"/>
      <c r="N38" s="133"/>
      <c r="O38" s="133"/>
      <c r="P38" s="133"/>
    </row>
    <row r="39" spans="1:16" x14ac:dyDescent="0.2">
      <c r="A39" s="872"/>
      <c r="B39" s="572">
        <v>0</v>
      </c>
      <c r="C39" s="573"/>
      <c r="D39" s="572">
        <v>0</v>
      </c>
      <c r="E39" s="572">
        <v>0</v>
      </c>
      <c r="F39" s="983">
        <f t="shared" si="2"/>
        <v>0</v>
      </c>
      <c r="G39" s="133"/>
      <c r="H39" s="133"/>
      <c r="I39" s="133"/>
      <c r="J39" s="133"/>
      <c r="K39" s="133"/>
      <c r="L39" s="133"/>
      <c r="M39" s="133"/>
      <c r="N39" s="133"/>
      <c r="O39" s="133"/>
      <c r="P39" s="133"/>
    </row>
    <row r="40" spans="1:16" x14ac:dyDescent="0.2">
      <c r="A40" s="872"/>
      <c r="B40" s="572">
        <v>0</v>
      </c>
      <c r="C40" s="573"/>
      <c r="D40" s="572">
        <v>0</v>
      </c>
      <c r="E40" s="572">
        <v>0</v>
      </c>
      <c r="F40" s="983">
        <f>MAX((B40*D40)-E40,0)</f>
        <v>0</v>
      </c>
      <c r="G40" s="133"/>
      <c r="H40" s="133"/>
      <c r="I40" s="133"/>
      <c r="J40" s="133"/>
      <c r="K40" s="133"/>
      <c r="L40" s="133"/>
      <c r="M40" s="133"/>
      <c r="N40" s="133"/>
      <c r="O40" s="133"/>
      <c r="P40" s="133"/>
    </row>
    <row r="41" spans="1:16" x14ac:dyDescent="0.2">
      <c r="A41" s="873"/>
      <c r="B41" s="572">
        <v>0</v>
      </c>
      <c r="C41" s="137"/>
      <c r="D41" s="572">
        <v>0</v>
      </c>
      <c r="E41" s="572">
        <v>0</v>
      </c>
      <c r="F41" s="984">
        <f t="shared" si="2"/>
        <v>0</v>
      </c>
      <c r="G41" s="133"/>
      <c r="H41" s="133"/>
      <c r="I41" s="133"/>
      <c r="J41" s="133"/>
      <c r="K41" s="133"/>
      <c r="L41" s="133"/>
      <c r="M41" s="133"/>
      <c r="N41" s="133"/>
      <c r="O41" s="133"/>
      <c r="P41" s="133"/>
    </row>
    <row r="42" spans="1:16" x14ac:dyDescent="0.2">
      <c r="A42" s="135" t="s">
        <v>363</v>
      </c>
      <c r="B42" s="136"/>
      <c r="C42" s="136"/>
      <c r="D42" s="4"/>
      <c r="E42" s="136"/>
      <c r="F42" s="985">
        <f>SUM(F32:F41)</f>
        <v>0</v>
      </c>
      <c r="G42" s="133"/>
      <c r="H42" s="133"/>
      <c r="I42" s="133"/>
      <c r="J42" s="133"/>
      <c r="K42" s="133"/>
      <c r="L42" s="133"/>
      <c r="M42" s="133"/>
      <c r="N42" s="133"/>
      <c r="O42" s="133"/>
      <c r="P42" s="133"/>
    </row>
    <row r="43" spans="1:16" x14ac:dyDescent="0.2">
      <c r="A43" s="568" t="s">
        <v>364</v>
      </c>
      <c r="B43" s="569"/>
      <c r="C43" s="569"/>
      <c r="D43" s="570"/>
      <c r="E43" s="569"/>
      <c r="F43" s="571"/>
      <c r="G43" s="133"/>
      <c r="H43" s="133"/>
      <c r="I43" s="133"/>
      <c r="J43" s="133"/>
      <c r="K43" s="133"/>
      <c r="L43" s="133"/>
      <c r="M43" s="133"/>
      <c r="N43" s="133"/>
      <c r="O43" s="133"/>
      <c r="P43" s="133"/>
    </row>
    <row r="44" spans="1:16" x14ac:dyDescent="0.2">
      <c r="A44" s="874"/>
      <c r="B44" s="572">
        <v>0</v>
      </c>
      <c r="C44" s="572">
        <v>0</v>
      </c>
      <c r="D44" s="572">
        <v>0</v>
      </c>
      <c r="E44" s="145"/>
      <c r="F44" s="982">
        <f>MIN(B44*D44,C44)</f>
        <v>0</v>
      </c>
      <c r="G44" s="133"/>
      <c r="H44" s="133"/>
      <c r="I44" s="133"/>
      <c r="J44" s="133"/>
      <c r="K44" s="133"/>
      <c r="L44" s="133"/>
      <c r="M44" s="133"/>
      <c r="N44" s="133"/>
      <c r="O44" s="133"/>
      <c r="P44" s="133"/>
    </row>
    <row r="45" spans="1:16" x14ac:dyDescent="0.2">
      <c r="A45" s="872"/>
      <c r="B45" s="572">
        <v>0</v>
      </c>
      <c r="C45" s="572">
        <v>0</v>
      </c>
      <c r="D45" s="572">
        <v>0</v>
      </c>
      <c r="E45" s="573"/>
      <c r="F45" s="983">
        <f t="shared" ref="F45:F53" si="3">MIN(B45*D45,C45)</f>
        <v>0</v>
      </c>
      <c r="G45" s="133"/>
      <c r="H45" s="133"/>
      <c r="I45" s="133"/>
      <c r="J45" s="133"/>
      <c r="K45" s="133"/>
      <c r="L45" s="133"/>
      <c r="M45" s="133"/>
      <c r="N45" s="133"/>
      <c r="O45" s="133"/>
      <c r="P45" s="133"/>
    </row>
    <row r="46" spans="1:16" x14ac:dyDescent="0.2">
      <c r="A46" s="872"/>
      <c r="B46" s="572">
        <v>0</v>
      </c>
      <c r="C46" s="572">
        <v>0</v>
      </c>
      <c r="D46" s="572">
        <v>0</v>
      </c>
      <c r="E46" s="573"/>
      <c r="F46" s="983">
        <f t="shared" si="3"/>
        <v>0</v>
      </c>
      <c r="G46" s="133"/>
      <c r="H46" s="133"/>
      <c r="I46" s="133"/>
      <c r="J46" s="133"/>
      <c r="K46" s="133"/>
      <c r="L46" s="133"/>
      <c r="M46" s="133"/>
      <c r="N46" s="133"/>
      <c r="O46" s="133"/>
      <c r="P46" s="133"/>
    </row>
    <row r="47" spans="1:16" x14ac:dyDescent="0.2">
      <c r="A47" s="872"/>
      <c r="B47" s="572">
        <v>0</v>
      </c>
      <c r="C47" s="572">
        <v>0</v>
      </c>
      <c r="D47" s="572">
        <v>0</v>
      </c>
      <c r="E47" s="573"/>
      <c r="F47" s="983">
        <f t="shared" si="3"/>
        <v>0</v>
      </c>
      <c r="G47" s="133"/>
      <c r="H47" s="133"/>
      <c r="I47" s="133"/>
      <c r="J47" s="133"/>
      <c r="K47" s="133"/>
      <c r="L47" s="133"/>
      <c r="M47" s="133"/>
      <c r="N47" s="133"/>
      <c r="O47" s="133"/>
      <c r="P47" s="133"/>
    </row>
    <row r="48" spans="1:16" x14ac:dyDescent="0.2">
      <c r="A48" s="872"/>
      <c r="B48" s="572">
        <v>0</v>
      </c>
      <c r="C48" s="572">
        <v>0</v>
      </c>
      <c r="D48" s="572">
        <v>0</v>
      </c>
      <c r="E48" s="573"/>
      <c r="F48" s="983">
        <f t="shared" si="3"/>
        <v>0</v>
      </c>
      <c r="G48" s="133"/>
      <c r="H48" s="133"/>
      <c r="I48" s="133"/>
      <c r="J48" s="133"/>
      <c r="K48" s="133"/>
      <c r="L48" s="133"/>
      <c r="M48" s="133"/>
      <c r="N48" s="133"/>
      <c r="O48" s="133"/>
      <c r="P48" s="133"/>
    </row>
    <row r="49" spans="1:16" x14ac:dyDescent="0.2">
      <c r="A49" s="872"/>
      <c r="B49" s="572">
        <v>0</v>
      </c>
      <c r="C49" s="572">
        <v>0</v>
      </c>
      <c r="D49" s="572">
        <v>0</v>
      </c>
      <c r="E49" s="573"/>
      <c r="F49" s="983">
        <f t="shared" si="3"/>
        <v>0</v>
      </c>
      <c r="G49" s="133"/>
      <c r="H49" s="133"/>
      <c r="I49" s="133"/>
      <c r="J49" s="133"/>
      <c r="K49" s="133"/>
      <c r="L49" s="133"/>
      <c r="M49" s="133"/>
      <c r="N49" s="133"/>
      <c r="O49" s="133"/>
      <c r="P49" s="133"/>
    </row>
    <row r="50" spans="1:16" x14ac:dyDescent="0.2">
      <c r="A50" s="872"/>
      <c r="B50" s="572">
        <v>0</v>
      </c>
      <c r="C50" s="572">
        <v>0</v>
      </c>
      <c r="D50" s="572">
        <v>0</v>
      </c>
      <c r="E50" s="573"/>
      <c r="F50" s="983">
        <f t="shared" si="3"/>
        <v>0</v>
      </c>
      <c r="G50" s="133"/>
      <c r="H50" s="133"/>
      <c r="I50" s="133"/>
      <c r="J50" s="133"/>
      <c r="K50" s="133"/>
      <c r="L50" s="133"/>
      <c r="M50" s="133"/>
      <c r="N50" s="133"/>
      <c r="O50" s="133"/>
      <c r="P50" s="133"/>
    </row>
    <row r="51" spans="1:16" x14ac:dyDescent="0.2">
      <c r="A51" s="872"/>
      <c r="B51" s="572">
        <v>0</v>
      </c>
      <c r="C51" s="572">
        <v>0</v>
      </c>
      <c r="D51" s="572">
        <v>0</v>
      </c>
      <c r="E51" s="573"/>
      <c r="F51" s="983">
        <f t="shared" si="3"/>
        <v>0</v>
      </c>
      <c r="G51" s="133"/>
      <c r="H51" s="133"/>
      <c r="I51" s="133"/>
      <c r="J51" s="133"/>
      <c r="K51" s="133"/>
      <c r="L51" s="133"/>
      <c r="M51" s="133"/>
      <c r="N51" s="133"/>
      <c r="O51" s="133"/>
      <c r="P51" s="133"/>
    </row>
    <row r="52" spans="1:16" x14ac:dyDescent="0.2">
      <c r="A52" s="872"/>
      <c r="B52" s="572">
        <v>0</v>
      </c>
      <c r="C52" s="572">
        <v>0</v>
      </c>
      <c r="D52" s="572">
        <v>0</v>
      </c>
      <c r="E52" s="573"/>
      <c r="F52" s="983">
        <f t="shared" si="3"/>
        <v>0</v>
      </c>
      <c r="G52" s="133"/>
      <c r="H52" s="133"/>
      <c r="I52" s="133"/>
      <c r="J52" s="133"/>
      <c r="K52" s="133"/>
      <c r="L52" s="133"/>
      <c r="M52" s="133"/>
      <c r="N52" s="133"/>
      <c r="O52" s="133"/>
      <c r="P52" s="133"/>
    </row>
    <row r="53" spans="1:16" x14ac:dyDescent="0.2">
      <c r="A53" s="873"/>
      <c r="B53" s="572">
        <v>0</v>
      </c>
      <c r="C53" s="572">
        <v>0</v>
      </c>
      <c r="D53" s="572">
        <v>0</v>
      </c>
      <c r="E53" s="137"/>
      <c r="F53" s="984">
        <f t="shared" si="3"/>
        <v>0</v>
      </c>
      <c r="G53" s="133"/>
      <c r="H53" s="133"/>
      <c r="I53" s="133"/>
      <c r="J53" s="133"/>
      <c r="K53" s="133"/>
      <c r="L53" s="133"/>
      <c r="M53" s="133"/>
      <c r="N53" s="133"/>
      <c r="O53" s="133"/>
      <c r="P53" s="133"/>
    </row>
    <row r="54" spans="1:16" x14ac:dyDescent="0.2">
      <c r="A54" s="568" t="s">
        <v>22</v>
      </c>
      <c r="B54" s="569"/>
      <c r="C54" s="569"/>
      <c r="D54" s="570"/>
      <c r="E54" s="569"/>
      <c r="F54" s="986">
        <f>SUM(F44:F53)</f>
        <v>0</v>
      </c>
      <c r="G54" s="133"/>
      <c r="H54" s="133"/>
      <c r="I54" s="133"/>
      <c r="J54" s="133"/>
      <c r="K54" s="133"/>
      <c r="L54" s="133"/>
      <c r="M54" s="133"/>
      <c r="N54" s="133"/>
      <c r="O54" s="133"/>
      <c r="P54" s="133"/>
    </row>
    <row r="55" spans="1:16" x14ac:dyDescent="0.2">
      <c r="A55" s="138" t="s">
        <v>365</v>
      </c>
      <c r="B55" s="139"/>
      <c r="C55" s="139"/>
      <c r="D55" s="2"/>
      <c r="E55" s="139"/>
      <c r="F55" s="140"/>
      <c r="G55" s="133"/>
      <c r="H55" s="133"/>
      <c r="I55" s="133"/>
      <c r="J55" s="133"/>
      <c r="K55" s="133"/>
      <c r="L55" s="133"/>
      <c r="M55" s="133"/>
      <c r="N55" s="133"/>
      <c r="O55" s="133"/>
      <c r="P55" s="133"/>
    </row>
    <row r="56" spans="1:16" x14ac:dyDescent="0.2">
      <c r="A56" s="874"/>
      <c r="B56" s="572">
        <v>0</v>
      </c>
      <c r="C56" s="572">
        <v>0</v>
      </c>
      <c r="D56" s="572">
        <v>0</v>
      </c>
      <c r="E56" s="145"/>
      <c r="F56" s="982">
        <f>MIN(B56*D56,C56)</f>
        <v>0</v>
      </c>
      <c r="G56" s="133"/>
      <c r="H56" s="133"/>
      <c r="I56" s="133"/>
      <c r="J56" s="133"/>
      <c r="K56" s="133"/>
      <c r="L56" s="133"/>
      <c r="M56" s="133"/>
      <c r="N56" s="133"/>
      <c r="O56" s="133"/>
      <c r="P56" s="133"/>
    </row>
    <row r="57" spans="1:16" x14ac:dyDescent="0.2">
      <c r="A57" s="872"/>
      <c r="B57" s="572">
        <v>0</v>
      </c>
      <c r="C57" s="572">
        <v>0</v>
      </c>
      <c r="D57" s="572">
        <v>0</v>
      </c>
      <c r="E57" s="573"/>
      <c r="F57" s="983">
        <f t="shared" ref="F57:F65" si="4">MIN(B57*D57,C57)</f>
        <v>0</v>
      </c>
      <c r="G57" s="133"/>
      <c r="H57" s="133"/>
      <c r="I57" s="133"/>
      <c r="J57" s="133"/>
      <c r="K57" s="133"/>
      <c r="L57" s="133"/>
      <c r="M57" s="133"/>
      <c r="N57" s="133"/>
      <c r="O57" s="133"/>
      <c r="P57" s="133"/>
    </row>
    <row r="58" spans="1:16" x14ac:dyDescent="0.2">
      <c r="A58" s="872"/>
      <c r="B58" s="572">
        <v>0</v>
      </c>
      <c r="C58" s="572">
        <v>0</v>
      </c>
      <c r="D58" s="572">
        <v>0</v>
      </c>
      <c r="E58" s="573"/>
      <c r="F58" s="983">
        <f t="shared" si="4"/>
        <v>0</v>
      </c>
      <c r="G58" s="133"/>
      <c r="H58" s="133"/>
      <c r="I58" s="133"/>
      <c r="J58" s="133"/>
      <c r="K58" s="133"/>
      <c r="L58" s="133"/>
      <c r="M58" s="133"/>
      <c r="N58" s="133"/>
      <c r="O58" s="133"/>
      <c r="P58" s="133"/>
    </row>
    <row r="59" spans="1:16" x14ac:dyDescent="0.2">
      <c r="A59" s="872"/>
      <c r="B59" s="572">
        <v>0</v>
      </c>
      <c r="C59" s="572">
        <v>0</v>
      </c>
      <c r="D59" s="572">
        <v>0</v>
      </c>
      <c r="E59" s="573"/>
      <c r="F59" s="983">
        <f t="shared" si="4"/>
        <v>0</v>
      </c>
      <c r="G59" s="133"/>
      <c r="H59" s="133"/>
      <c r="I59" s="133"/>
      <c r="J59" s="133"/>
      <c r="K59" s="133"/>
      <c r="L59" s="133"/>
      <c r="M59" s="133"/>
      <c r="N59" s="133"/>
      <c r="O59" s="133"/>
      <c r="P59" s="133"/>
    </row>
    <row r="60" spans="1:16" x14ac:dyDescent="0.2">
      <c r="A60" s="872"/>
      <c r="B60" s="572">
        <v>0</v>
      </c>
      <c r="C60" s="572">
        <v>0</v>
      </c>
      <c r="D60" s="572">
        <v>0</v>
      </c>
      <c r="E60" s="573"/>
      <c r="F60" s="983">
        <f t="shared" si="4"/>
        <v>0</v>
      </c>
      <c r="G60" s="133"/>
      <c r="H60" s="133"/>
      <c r="I60" s="133"/>
      <c r="J60" s="133"/>
      <c r="K60" s="133"/>
      <c r="L60" s="133"/>
      <c r="M60" s="133"/>
      <c r="N60" s="133"/>
      <c r="O60" s="133"/>
      <c r="P60" s="133"/>
    </row>
    <row r="61" spans="1:16" x14ac:dyDescent="0.2">
      <c r="A61" s="872"/>
      <c r="B61" s="572">
        <v>0</v>
      </c>
      <c r="C61" s="572">
        <v>0</v>
      </c>
      <c r="D61" s="572">
        <v>0</v>
      </c>
      <c r="E61" s="573"/>
      <c r="F61" s="983">
        <f t="shared" si="4"/>
        <v>0</v>
      </c>
      <c r="G61" s="133"/>
      <c r="H61" s="133"/>
      <c r="I61" s="133"/>
      <c r="J61" s="133"/>
      <c r="K61" s="133"/>
      <c r="L61" s="133"/>
      <c r="M61" s="133"/>
      <c r="N61" s="133"/>
      <c r="O61" s="133"/>
      <c r="P61" s="133"/>
    </row>
    <row r="62" spans="1:16" x14ac:dyDescent="0.2">
      <c r="A62" s="872"/>
      <c r="B62" s="572">
        <v>0</v>
      </c>
      <c r="C62" s="572">
        <v>0</v>
      </c>
      <c r="D62" s="572">
        <v>0</v>
      </c>
      <c r="E62" s="573"/>
      <c r="F62" s="983">
        <f t="shared" si="4"/>
        <v>0</v>
      </c>
      <c r="G62" s="133"/>
      <c r="H62" s="133"/>
      <c r="I62" s="133"/>
      <c r="J62" s="133"/>
      <c r="K62" s="133"/>
      <c r="L62" s="133"/>
      <c r="M62" s="133"/>
      <c r="N62" s="133"/>
      <c r="O62" s="133"/>
      <c r="P62" s="133"/>
    </row>
    <row r="63" spans="1:16" x14ac:dyDescent="0.2">
      <c r="A63" s="872"/>
      <c r="B63" s="572">
        <v>0</v>
      </c>
      <c r="C63" s="572">
        <v>0</v>
      </c>
      <c r="D63" s="572">
        <v>0</v>
      </c>
      <c r="E63" s="573"/>
      <c r="F63" s="983">
        <f t="shared" si="4"/>
        <v>0</v>
      </c>
      <c r="G63" s="133"/>
      <c r="H63" s="133"/>
      <c r="I63" s="133"/>
      <c r="J63" s="133"/>
      <c r="K63" s="133"/>
      <c r="L63" s="133"/>
      <c r="M63" s="133"/>
      <c r="N63" s="133"/>
      <c r="O63" s="133"/>
      <c r="P63" s="133"/>
    </row>
    <row r="64" spans="1:16" x14ac:dyDescent="0.2">
      <c r="A64" s="872"/>
      <c r="B64" s="572">
        <v>0</v>
      </c>
      <c r="C64" s="572">
        <v>0</v>
      </c>
      <c r="D64" s="572">
        <v>0</v>
      </c>
      <c r="E64" s="573"/>
      <c r="F64" s="983">
        <f t="shared" si="4"/>
        <v>0</v>
      </c>
      <c r="G64" s="133"/>
      <c r="H64" s="133"/>
      <c r="I64" s="133"/>
      <c r="J64" s="133"/>
      <c r="K64" s="133"/>
      <c r="L64" s="133"/>
      <c r="M64" s="133"/>
      <c r="N64" s="133"/>
      <c r="O64" s="133"/>
      <c r="P64" s="133"/>
    </row>
    <row r="65" spans="1:16" x14ac:dyDescent="0.2">
      <c r="A65" s="873"/>
      <c r="B65" s="572">
        <v>0</v>
      </c>
      <c r="C65" s="572">
        <v>0</v>
      </c>
      <c r="D65" s="572">
        <v>0</v>
      </c>
      <c r="E65" s="137"/>
      <c r="F65" s="984">
        <f t="shared" si="4"/>
        <v>0</v>
      </c>
      <c r="G65" s="133"/>
      <c r="H65" s="133"/>
      <c r="I65" s="133"/>
      <c r="J65" s="133"/>
      <c r="K65" s="133"/>
      <c r="L65" s="133"/>
      <c r="M65" s="133"/>
      <c r="N65" s="133"/>
      <c r="O65" s="133"/>
      <c r="P65" s="133"/>
    </row>
    <row r="66" spans="1:16" x14ac:dyDescent="0.2">
      <c r="A66" s="568" t="s">
        <v>363</v>
      </c>
      <c r="B66" s="569"/>
      <c r="C66" s="569"/>
      <c r="D66" s="570"/>
      <c r="E66" s="569"/>
      <c r="F66" s="986">
        <f>SUM(F56:F65)</f>
        <v>0</v>
      </c>
      <c r="G66" s="133"/>
      <c r="H66" s="133"/>
      <c r="I66" s="133"/>
      <c r="J66" s="133"/>
      <c r="K66" s="133"/>
      <c r="L66" s="133"/>
      <c r="M66" s="133"/>
      <c r="N66" s="133"/>
      <c r="O66" s="133"/>
      <c r="P66" s="133"/>
    </row>
    <row r="67" spans="1:16" x14ac:dyDescent="0.2">
      <c r="A67" s="133" t="s">
        <v>359</v>
      </c>
      <c r="B67" s="133"/>
      <c r="C67" s="133"/>
      <c r="D67" s="133"/>
      <c r="E67" s="133"/>
      <c r="F67" s="133"/>
      <c r="G67" s="133"/>
      <c r="H67" s="133"/>
      <c r="I67" s="133"/>
      <c r="J67" s="133"/>
      <c r="K67" s="133"/>
      <c r="L67" s="133"/>
      <c r="M67" s="133"/>
      <c r="N67" s="133"/>
      <c r="O67" s="133"/>
      <c r="P67" s="133"/>
    </row>
    <row r="68" spans="1:16" x14ac:dyDescent="0.2">
      <c r="A68" s="133"/>
      <c r="B68" s="133"/>
      <c r="C68" s="133"/>
      <c r="D68" s="133"/>
      <c r="E68" s="133"/>
      <c r="F68" s="133"/>
      <c r="G68" s="133"/>
      <c r="H68" s="133"/>
      <c r="I68" s="133"/>
      <c r="J68" s="133"/>
      <c r="K68" s="133"/>
      <c r="L68" s="133"/>
      <c r="M68" s="133"/>
      <c r="N68" s="133"/>
      <c r="O68" s="133"/>
      <c r="P68" s="133"/>
    </row>
    <row r="69" spans="1:16" x14ac:dyDescent="0.2">
      <c r="A69" s="574" t="s">
        <v>360</v>
      </c>
      <c r="B69" s="575"/>
      <c r="C69" s="575"/>
      <c r="D69" s="575"/>
      <c r="E69" s="575"/>
      <c r="F69" s="987">
        <f>F30+F42+F54+F66</f>
        <v>0</v>
      </c>
      <c r="G69" s="141"/>
      <c r="H69" s="141"/>
      <c r="I69" s="141"/>
      <c r="J69" s="141"/>
      <c r="K69" s="141"/>
      <c r="L69" s="141"/>
      <c r="M69" s="141"/>
      <c r="N69" s="141"/>
      <c r="O69" s="141"/>
      <c r="P69" s="141"/>
    </row>
    <row r="70" spans="1:16" x14ac:dyDescent="0.2">
      <c r="A70" s="142"/>
      <c r="B70" s="143"/>
      <c r="C70" s="143"/>
      <c r="D70" s="143"/>
      <c r="E70" s="143"/>
      <c r="F70" s="142"/>
      <c r="G70" s="141"/>
      <c r="H70" s="141"/>
      <c r="I70" s="141"/>
      <c r="J70" s="141"/>
      <c r="K70" s="141"/>
      <c r="L70" s="141"/>
      <c r="M70" s="141"/>
      <c r="N70" s="141"/>
      <c r="O70" s="141"/>
      <c r="P70" s="141"/>
    </row>
    <row r="71" spans="1:16" x14ac:dyDescent="0.2">
      <c r="A71" s="133"/>
      <c r="B71" s="133"/>
      <c r="C71" s="133"/>
      <c r="D71" s="133"/>
      <c r="E71" s="133"/>
      <c r="F71" s="133"/>
      <c r="G71" s="133"/>
      <c r="H71" s="133"/>
      <c r="I71" s="133"/>
      <c r="J71" s="133"/>
      <c r="K71" s="133"/>
      <c r="L71" s="133"/>
      <c r="M71" s="133"/>
      <c r="N71" s="133"/>
      <c r="O71" s="133"/>
      <c r="P71" s="133"/>
    </row>
    <row r="72" spans="1:16" x14ac:dyDescent="0.2">
      <c r="A72" s="1170" t="s">
        <v>368</v>
      </c>
      <c r="B72" s="1185"/>
      <c r="C72" s="1185"/>
      <c r="D72" s="1143"/>
    </row>
    <row r="74" spans="1:16" ht="25.5" x14ac:dyDescent="0.2">
      <c r="A74" s="133"/>
      <c r="B74" s="144" t="s">
        <v>355</v>
      </c>
      <c r="C74" s="144" t="s">
        <v>356</v>
      </c>
      <c r="D74" s="144" t="s">
        <v>285</v>
      </c>
      <c r="E74" s="144" t="s">
        <v>358</v>
      </c>
      <c r="F74" s="144" t="s">
        <v>72</v>
      </c>
    </row>
    <row r="75" spans="1:16" x14ac:dyDescent="0.2">
      <c r="A75" s="568" t="s">
        <v>361</v>
      </c>
      <c r="B75" s="569"/>
      <c r="C75" s="569"/>
      <c r="D75" s="570"/>
      <c r="E75" s="569"/>
      <c r="F75" s="571"/>
    </row>
    <row r="76" spans="1:16" x14ac:dyDescent="0.2">
      <c r="A76" s="874"/>
      <c r="B76" s="572">
        <v>0</v>
      </c>
      <c r="C76" s="145"/>
      <c r="D76" s="3">
        <f t="shared" ref="D76:D85" si="5">0.08+0.08</f>
        <v>0.16</v>
      </c>
      <c r="E76" s="572">
        <v>0</v>
      </c>
      <c r="F76" s="982">
        <f>MAX((B76*D76)-E76,0)</f>
        <v>0</v>
      </c>
    </row>
    <row r="77" spans="1:16" x14ac:dyDescent="0.2">
      <c r="A77" s="872"/>
      <c r="B77" s="572">
        <v>0</v>
      </c>
      <c r="C77" s="573"/>
      <c r="D77" s="576">
        <f t="shared" si="5"/>
        <v>0.16</v>
      </c>
      <c r="E77" s="572">
        <v>0</v>
      </c>
      <c r="F77" s="983">
        <f t="shared" ref="F77:F85" si="6">MAX((B77*D77)-E77,0)</f>
        <v>0</v>
      </c>
    </row>
    <row r="78" spans="1:16" x14ac:dyDescent="0.2">
      <c r="A78" s="872"/>
      <c r="B78" s="572">
        <v>0</v>
      </c>
      <c r="C78" s="573"/>
      <c r="D78" s="576">
        <f t="shared" si="5"/>
        <v>0.16</v>
      </c>
      <c r="E78" s="572">
        <v>0</v>
      </c>
      <c r="F78" s="983">
        <f t="shared" si="6"/>
        <v>0</v>
      </c>
    </row>
    <row r="79" spans="1:16" x14ac:dyDescent="0.2">
      <c r="A79" s="872"/>
      <c r="B79" s="572">
        <v>0</v>
      </c>
      <c r="C79" s="573"/>
      <c r="D79" s="576">
        <f t="shared" si="5"/>
        <v>0.16</v>
      </c>
      <c r="E79" s="572">
        <v>0</v>
      </c>
      <c r="F79" s="983">
        <f t="shared" si="6"/>
        <v>0</v>
      </c>
    </row>
    <row r="80" spans="1:16" x14ac:dyDescent="0.2">
      <c r="A80" s="872"/>
      <c r="B80" s="572">
        <v>0</v>
      </c>
      <c r="C80" s="573"/>
      <c r="D80" s="576">
        <f t="shared" si="5"/>
        <v>0.16</v>
      </c>
      <c r="E80" s="572">
        <v>0</v>
      </c>
      <c r="F80" s="983">
        <f>MAX((B80*D80)-E80,0)</f>
        <v>0</v>
      </c>
    </row>
    <row r="81" spans="1:6" x14ac:dyDescent="0.2">
      <c r="A81" s="872"/>
      <c r="B81" s="572">
        <v>0</v>
      </c>
      <c r="C81" s="573"/>
      <c r="D81" s="576">
        <f t="shared" si="5"/>
        <v>0.16</v>
      </c>
      <c r="E81" s="572">
        <v>0</v>
      </c>
      <c r="F81" s="983">
        <f>MAX((B81*D81)-E81,0)</f>
        <v>0</v>
      </c>
    </row>
    <row r="82" spans="1:6" x14ac:dyDescent="0.2">
      <c r="A82" s="872"/>
      <c r="B82" s="572">
        <v>0</v>
      </c>
      <c r="C82" s="573"/>
      <c r="D82" s="576">
        <f t="shared" si="5"/>
        <v>0.16</v>
      </c>
      <c r="E82" s="572">
        <v>0</v>
      </c>
      <c r="F82" s="983">
        <f>MAX((B82*D82)-E82,0)</f>
        <v>0</v>
      </c>
    </row>
    <row r="83" spans="1:6" x14ac:dyDescent="0.2">
      <c r="A83" s="872"/>
      <c r="B83" s="572">
        <v>0</v>
      </c>
      <c r="C83" s="573"/>
      <c r="D83" s="576">
        <f t="shared" si="5"/>
        <v>0.16</v>
      </c>
      <c r="E83" s="572">
        <v>0</v>
      </c>
      <c r="F83" s="983">
        <f t="shared" si="6"/>
        <v>0</v>
      </c>
    </row>
    <row r="84" spans="1:6" x14ac:dyDescent="0.2">
      <c r="A84" s="872"/>
      <c r="B84" s="572">
        <v>0</v>
      </c>
      <c r="C84" s="573"/>
      <c r="D84" s="576">
        <f t="shared" si="5"/>
        <v>0.16</v>
      </c>
      <c r="E84" s="572">
        <v>0</v>
      </c>
      <c r="F84" s="983">
        <f t="shared" si="6"/>
        <v>0</v>
      </c>
    </row>
    <row r="85" spans="1:6" x14ac:dyDescent="0.2">
      <c r="A85" s="873"/>
      <c r="B85" s="572">
        <v>0</v>
      </c>
      <c r="C85" s="137"/>
      <c r="D85" s="1">
        <f t="shared" si="5"/>
        <v>0.16</v>
      </c>
      <c r="E85" s="572">
        <v>0</v>
      </c>
      <c r="F85" s="984">
        <f t="shared" si="6"/>
        <v>0</v>
      </c>
    </row>
    <row r="86" spans="1:6" x14ac:dyDescent="0.2">
      <c r="A86" s="568" t="s">
        <v>363</v>
      </c>
      <c r="B86" s="569"/>
      <c r="C86" s="569"/>
      <c r="D86" s="570"/>
      <c r="E86" s="569"/>
      <c r="F86" s="986">
        <f>SUM(F76:F85)</f>
        <v>0</v>
      </c>
    </row>
    <row r="87" spans="1:6" x14ac:dyDescent="0.2">
      <c r="A87" s="138" t="s">
        <v>362</v>
      </c>
      <c r="B87" s="139"/>
      <c r="C87" s="139"/>
      <c r="D87" s="2"/>
      <c r="E87" s="139"/>
      <c r="F87" s="140"/>
    </row>
    <row r="88" spans="1:6" x14ac:dyDescent="0.2">
      <c r="A88" s="874"/>
      <c r="B88" s="572">
        <v>0</v>
      </c>
      <c r="C88" s="145"/>
      <c r="D88" s="3">
        <f t="shared" ref="D88:D96" si="7">0.08+0.08</f>
        <v>0.16</v>
      </c>
      <c r="E88" s="572">
        <v>0</v>
      </c>
      <c r="F88" s="982">
        <f t="shared" ref="F88:F96" si="8">MAX((B88*D88)-E88,0)</f>
        <v>0</v>
      </c>
    </row>
    <row r="89" spans="1:6" x14ac:dyDescent="0.2">
      <c r="A89" s="872"/>
      <c r="B89" s="572">
        <v>0</v>
      </c>
      <c r="C89" s="573"/>
      <c r="D89" s="576">
        <f t="shared" si="7"/>
        <v>0.16</v>
      </c>
      <c r="E89" s="572">
        <v>0</v>
      </c>
      <c r="F89" s="983">
        <f t="shared" si="8"/>
        <v>0</v>
      </c>
    </row>
    <row r="90" spans="1:6" x14ac:dyDescent="0.2">
      <c r="A90" s="872"/>
      <c r="B90" s="572">
        <v>0</v>
      </c>
      <c r="C90" s="573"/>
      <c r="D90" s="576">
        <f t="shared" si="7"/>
        <v>0.16</v>
      </c>
      <c r="E90" s="572">
        <v>0</v>
      </c>
      <c r="F90" s="983">
        <f t="shared" si="8"/>
        <v>0</v>
      </c>
    </row>
    <row r="91" spans="1:6" x14ac:dyDescent="0.2">
      <c r="A91" s="872"/>
      <c r="B91" s="572">
        <v>0</v>
      </c>
      <c r="C91" s="573"/>
      <c r="D91" s="576">
        <f t="shared" si="7"/>
        <v>0.16</v>
      </c>
      <c r="E91" s="572">
        <v>0</v>
      </c>
      <c r="F91" s="983">
        <f t="shared" si="8"/>
        <v>0</v>
      </c>
    </row>
    <row r="92" spans="1:6" x14ac:dyDescent="0.2">
      <c r="A92" s="872"/>
      <c r="B92" s="572">
        <v>0</v>
      </c>
      <c r="C92" s="573"/>
      <c r="D92" s="576">
        <f t="shared" si="7"/>
        <v>0.16</v>
      </c>
      <c r="E92" s="572">
        <v>0</v>
      </c>
      <c r="F92" s="983">
        <f t="shared" si="8"/>
        <v>0</v>
      </c>
    </row>
    <row r="93" spans="1:6" x14ac:dyDescent="0.2">
      <c r="A93" s="872"/>
      <c r="B93" s="572">
        <v>0</v>
      </c>
      <c r="C93" s="573"/>
      <c r="D93" s="576">
        <f t="shared" si="7"/>
        <v>0.16</v>
      </c>
      <c r="E93" s="572">
        <v>0</v>
      </c>
      <c r="F93" s="983">
        <f t="shared" si="8"/>
        <v>0</v>
      </c>
    </row>
    <row r="94" spans="1:6" x14ac:dyDescent="0.2">
      <c r="A94" s="872"/>
      <c r="B94" s="572">
        <v>0</v>
      </c>
      <c r="C94" s="573"/>
      <c r="D94" s="576">
        <f t="shared" si="7"/>
        <v>0.16</v>
      </c>
      <c r="E94" s="572">
        <v>0</v>
      </c>
      <c r="F94" s="983">
        <f t="shared" si="8"/>
        <v>0</v>
      </c>
    </row>
    <row r="95" spans="1:6" x14ac:dyDescent="0.2">
      <c r="A95" s="872"/>
      <c r="B95" s="572">
        <v>0</v>
      </c>
      <c r="C95" s="573"/>
      <c r="D95" s="576">
        <f t="shared" si="7"/>
        <v>0.16</v>
      </c>
      <c r="E95" s="572">
        <v>0</v>
      </c>
      <c r="F95" s="983">
        <f t="shared" si="8"/>
        <v>0</v>
      </c>
    </row>
    <row r="96" spans="1:6" x14ac:dyDescent="0.2">
      <c r="A96" s="872"/>
      <c r="B96" s="572">
        <v>0</v>
      </c>
      <c r="C96" s="573"/>
      <c r="D96" s="576">
        <f t="shared" si="7"/>
        <v>0.16</v>
      </c>
      <c r="E96" s="572">
        <v>0</v>
      </c>
      <c r="F96" s="983">
        <f t="shared" si="8"/>
        <v>0</v>
      </c>
    </row>
    <row r="97" spans="1:6" x14ac:dyDescent="0.2">
      <c r="A97" s="873"/>
      <c r="B97" s="572">
        <v>0</v>
      </c>
      <c r="C97" s="137"/>
      <c r="D97" s="1">
        <f>0.08+0.08</f>
        <v>0.16</v>
      </c>
      <c r="E97" s="572">
        <v>0</v>
      </c>
      <c r="F97" s="984">
        <f>MAX((B97*D97)-E97,0)</f>
        <v>0</v>
      </c>
    </row>
    <row r="98" spans="1:6" x14ac:dyDescent="0.2">
      <c r="A98" s="135" t="s">
        <v>363</v>
      </c>
      <c r="B98" s="136"/>
      <c r="C98" s="136"/>
      <c r="D98" s="4"/>
      <c r="E98" s="136"/>
      <c r="F98" s="985">
        <f>SUM(F88:F97)</f>
        <v>0</v>
      </c>
    </row>
    <row r="99" spans="1:6" x14ac:dyDescent="0.2">
      <c r="A99" s="568" t="s">
        <v>364</v>
      </c>
      <c r="B99" s="569"/>
      <c r="C99" s="569"/>
      <c r="D99" s="570"/>
      <c r="E99" s="569"/>
      <c r="F99" s="571"/>
    </row>
    <row r="100" spans="1:6" x14ac:dyDescent="0.2">
      <c r="A100" s="874"/>
      <c r="B100" s="572">
        <v>0</v>
      </c>
      <c r="C100" s="572">
        <v>0</v>
      </c>
      <c r="D100" s="3">
        <f t="shared" ref="D100:D109" si="9">0.08+0.08</f>
        <v>0.16</v>
      </c>
      <c r="E100" s="145"/>
      <c r="F100" s="982">
        <f t="shared" ref="F100:F108" si="10">MIN(B100*D100,C100)</f>
        <v>0</v>
      </c>
    </row>
    <row r="101" spans="1:6" x14ac:dyDescent="0.2">
      <c r="A101" s="872"/>
      <c r="B101" s="572">
        <v>0</v>
      </c>
      <c r="C101" s="572">
        <v>0</v>
      </c>
      <c r="D101" s="576">
        <f t="shared" si="9"/>
        <v>0.16</v>
      </c>
      <c r="E101" s="573"/>
      <c r="F101" s="983">
        <f t="shared" si="10"/>
        <v>0</v>
      </c>
    </row>
    <row r="102" spans="1:6" x14ac:dyDescent="0.2">
      <c r="A102" s="872"/>
      <c r="B102" s="572">
        <v>0</v>
      </c>
      <c r="C102" s="572">
        <v>0</v>
      </c>
      <c r="D102" s="576">
        <f t="shared" si="9"/>
        <v>0.16</v>
      </c>
      <c r="E102" s="573"/>
      <c r="F102" s="983">
        <f t="shared" si="10"/>
        <v>0</v>
      </c>
    </row>
    <row r="103" spans="1:6" x14ac:dyDescent="0.2">
      <c r="A103" s="872"/>
      <c r="B103" s="572">
        <v>0</v>
      </c>
      <c r="C103" s="572">
        <v>0</v>
      </c>
      <c r="D103" s="576">
        <f t="shared" si="9"/>
        <v>0.16</v>
      </c>
      <c r="E103" s="573"/>
      <c r="F103" s="983">
        <f t="shared" si="10"/>
        <v>0</v>
      </c>
    </row>
    <row r="104" spans="1:6" x14ac:dyDescent="0.2">
      <c r="A104" s="872"/>
      <c r="B104" s="572">
        <v>0</v>
      </c>
      <c r="C104" s="572">
        <v>0</v>
      </c>
      <c r="D104" s="576">
        <f t="shared" si="9"/>
        <v>0.16</v>
      </c>
      <c r="E104" s="573"/>
      <c r="F104" s="983">
        <f t="shared" si="10"/>
        <v>0</v>
      </c>
    </row>
    <row r="105" spans="1:6" x14ac:dyDescent="0.2">
      <c r="A105" s="872"/>
      <c r="B105" s="572">
        <v>0</v>
      </c>
      <c r="C105" s="572">
        <v>0</v>
      </c>
      <c r="D105" s="576">
        <f t="shared" si="9"/>
        <v>0.16</v>
      </c>
      <c r="E105" s="573"/>
      <c r="F105" s="983">
        <f t="shared" si="10"/>
        <v>0</v>
      </c>
    </row>
    <row r="106" spans="1:6" x14ac:dyDescent="0.2">
      <c r="A106" s="872"/>
      <c r="B106" s="572">
        <v>0</v>
      </c>
      <c r="C106" s="572">
        <v>0</v>
      </c>
      <c r="D106" s="576">
        <f t="shared" si="9"/>
        <v>0.16</v>
      </c>
      <c r="E106" s="573"/>
      <c r="F106" s="983">
        <f t="shared" si="10"/>
        <v>0</v>
      </c>
    </row>
    <row r="107" spans="1:6" x14ac:dyDescent="0.2">
      <c r="A107" s="872"/>
      <c r="B107" s="572">
        <v>0</v>
      </c>
      <c r="C107" s="572">
        <v>0</v>
      </c>
      <c r="D107" s="576">
        <f t="shared" si="9"/>
        <v>0.16</v>
      </c>
      <c r="E107" s="573"/>
      <c r="F107" s="983">
        <f t="shared" si="10"/>
        <v>0</v>
      </c>
    </row>
    <row r="108" spans="1:6" x14ac:dyDescent="0.2">
      <c r="A108" s="872"/>
      <c r="B108" s="572">
        <v>0</v>
      </c>
      <c r="C108" s="572">
        <v>0</v>
      </c>
      <c r="D108" s="576">
        <f t="shared" si="9"/>
        <v>0.16</v>
      </c>
      <c r="E108" s="573"/>
      <c r="F108" s="983">
        <f t="shared" si="10"/>
        <v>0</v>
      </c>
    </row>
    <row r="109" spans="1:6" x14ac:dyDescent="0.2">
      <c r="A109" s="873"/>
      <c r="B109" s="572">
        <v>0</v>
      </c>
      <c r="C109" s="572">
        <v>0</v>
      </c>
      <c r="D109" s="1">
        <f t="shared" si="9"/>
        <v>0.16</v>
      </c>
      <c r="E109" s="137"/>
      <c r="F109" s="984">
        <f>MIN(B109*D109,C109)</f>
        <v>0</v>
      </c>
    </row>
    <row r="110" spans="1:6" x14ac:dyDescent="0.2">
      <c r="A110" s="135" t="s">
        <v>363</v>
      </c>
      <c r="B110" s="136"/>
      <c r="C110" s="136"/>
      <c r="D110" s="4"/>
      <c r="E110" s="136"/>
      <c r="F110" s="985">
        <f>SUM(F100:F109)</f>
        <v>0</v>
      </c>
    </row>
    <row r="111" spans="1:6" x14ac:dyDescent="0.2">
      <c r="A111" s="568" t="s">
        <v>365</v>
      </c>
      <c r="B111" s="569"/>
      <c r="C111" s="569"/>
      <c r="D111" s="570"/>
      <c r="E111" s="569"/>
      <c r="F111" s="571"/>
    </row>
    <row r="112" spans="1:6" x14ac:dyDescent="0.2">
      <c r="A112" s="874"/>
      <c r="B112" s="572">
        <v>0</v>
      </c>
      <c r="C112" s="572">
        <v>0</v>
      </c>
      <c r="D112" s="3">
        <f t="shared" ref="D112:D121" si="11">0.08+0.08</f>
        <v>0.16</v>
      </c>
      <c r="E112" s="145"/>
      <c r="F112" s="982">
        <f t="shared" ref="F112:F121" si="12">MIN(B112*D112,C112)</f>
        <v>0</v>
      </c>
    </row>
    <row r="113" spans="1:6" x14ac:dyDescent="0.2">
      <c r="A113" s="872"/>
      <c r="B113" s="572">
        <v>0</v>
      </c>
      <c r="C113" s="572">
        <v>0</v>
      </c>
      <c r="D113" s="576">
        <f t="shared" si="11"/>
        <v>0.16</v>
      </c>
      <c r="E113" s="573"/>
      <c r="F113" s="983">
        <f t="shared" si="12"/>
        <v>0</v>
      </c>
    </row>
    <row r="114" spans="1:6" x14ac:dyDescent="0.2">
      <c r="A114" s="872"/>
      <c r="B114" s="572">
        <v>0</v>
      </c>
      <c r="C114" s="572">
        <v>0</v>
      </c>
      <c r="D114" s="576">
        <f t="shared" si="11"/>
        <v>0.16</v>
      </c>
      <c r="E114" s="573"/>
      <c r="F114" s="983">
        <f t="shared" si="12"/>
        <v>0</v>
      </c>
    </row>
    <row r="115" spans="1:6" x14ac:dyDescent="0.2">
      <c r="A115" s="872"/>
      <c r="B115" s="572">
        <v>0</v>
      </c>
      <c r="C115" s="572">
        <v>0</v>
      </c>
      <c r="D115" s="576">
        <f t="shared" si="11"/>
        <v>0.16</v>
      </c>
      <c r="E115" s="573"/>
      <c r="F115" s="983">
        <f t="shared" si="12"/>
        <v>0</v>
      </c>
    </row>
    <row r="116" spans="1:6" x14ac:dyDescent="0.2">
      <c r="A116" s="872"/>
      <c r="B116" s="572">
        <v>0</v>
      </c>
      <c r="C116" s="572">
        <v>0</v>
      </c>
      <c r="D116" s="576">
        <f t="shared" si="11"/>
        <v>0.16</v>
      </c>
      <c r="E116" s="573"/>
      <c r="F116" s="983">
        <f t="shared" si="12"/>
        <v>0</v>
      </c>
    </row>
    <row r="117" spans="1:6" x14ac:dyDescent="0.2">
      <c r="A117" s="872"/>
      <c r="B117" s="572">
        <v>0</v>
      </c>
      <c r="C117" s="572">
        <v>0</v>
      </c>
      <c r="D117" s="576">
        <f t="shared" si="11"/>
        <v>0.16</v>
      </c>
      <c r="E117" s="573"/>
      <c r="F117" s="983">
        <f t="shared" si="12"/>
        <v>0</v>
      </c>
    </row>
    <row r="118" spans="1:6" x14ac:dyDescent="0.2">
      <c r="A118" s="872"/>
      <c r="B118" s="572">
        <v>0</v>
      </c>
      <c r="C118" s="572">
        <v>0</v>
      </c>
      <c r="D118" s="576">
        <f t="shared" si="11"/>
        <v>0.16</v>
      </c>
      <c r="E118" s="573"/>
      <c r="F118" s="983">
        <f t="shared" si="12"/>
        <v>0</v>
      </c>
    </row>
    <row r="119" spans="1:6" x14ac:dyDescent="0.2">
      <c r="A119" s="872"/>
      <c r="B119" s="572">
        <v>0</v>
      </c>
      <c r="C119" s="572">
        <v>0</v>
      </c>
      <c r="D119" s="576">
        <f t="shared" si="11"/>
        <v>0.16</v>
      </c>
      <c r="E119" s="573"/>
      <c r="F119" s="983">
        <f t="shared" si="12"/>
        <v>0</v>
      </c>
    </row>
    <row r="120" spans="1:6" x14ac:dyDescent="0.2">
      <c r="A120" s="872"/>
      <c r="B120" s="572">
        <v>0</v>
      </c>
      <c r="C120" s="572">
        <v>0</v>
      </c>
      <c r="D120" s="576">
        <f t="shared" si="11"/>
        <v>0.16</v>
      </c>
      <c r="E120" s="573"/>
      <c r="F120" s="983">
        <f t="shared" si="12"/>
        <v>0</v>
      </c>
    </row>
    <row r="121" spans="1:6" x14ac:dyDescent="0.2">
      <c r="A121" s="873"/>
      <c r="B121" s="572">
        <v>0</v>
      </c>
      <c r="C121" s="572">
        <v>0</v>
      </c>
      <c r="D121" s="1">
        <f t="shared" si="11"/>
        <v>0.16</v>
      </c>
      <c r="E121" s="137"/>
      <c r="F121" s="984">
        <f t="shared" si="12"/>
        <v>0</v>
      </c>
    </row>
    <row r="122" spans="1:6" x14ac:dyDescent="0.2">
      <c r="A122" s="568" t="s">
        <v>363</v>
      </c>
      <c r="B122" s="569"/>
      <c r="C122" s="569"/>
      <c r="D122" s="569"/>
      <c r="E122" s="569"/>
      <c r="F122" s="986">
        <f>SUM(F112:F121)</f>
        <v>0</v>
      </c>
    </row>
    <row r="123" spans="1:6" x14ac:dyDescent="0.2">
      <c r="A123" s="133"/>
      <c r="B123" s="133"/>
      <c r="C123" s="133"/>
      <c r="D123" s="133"/>
      <c r="E123" s="133"/>
      <c r="F123" s="133"/>
    </row>
    <row r="124" spans="1:6" x14ac:dyDescent="0.2">
      <c r="A124" s="574" t="s">
        <v>366</v>
      </c>
      <c r="B124" s="575"/>
      <c r="C124" s="575"/>
      <c r="D124" s="575"/>
      <c r="E124" s="575"/>
      <c r="F124" s="987">
        <f>F86+F98+F110+F122</f>
        <v>0</v>
      </c>
    </row>
    <row r="127" spans="1:6" x14ac:dyDescent="0.2">
      <c r="A127" s="1170" t="s">
        <v>369</v>
      </c>
      <c r="B127" s="1185"/>
      <c r="C127" s="1185"/>
      <c r="D127" s="1143"/>
    </row>
    <row r="129" spans="1:6" ht="25.5" x14ac:dyDescent="0.2">
      <c r="A129" s="133"/>
      <c r="B129" s="144" t="s">
        <v>355</v>
      </c>
      <c r="C129" s="144" t="s">
        <v>356</v>
      </c>
      <c r="D129" s="144" t="s">
        <v>285</v>
      </c>
      <c r="E129" s="144" t="s">
        <v>358</v>
      </c>
      <c r="F129" s="144" t="s">
        <v>72</v>
      </c>
    </row>
    <row r="130" spans="1:6" x14ac:dyDescent="0.2">
      <c r="A130" s="568" t="s">
        <v>361</v>
      </c>
      <c r="B130" s="569"/>
      <c r="C130" s="569"/>
      <c r="D130" s="570"/>
      <c r="E130" s="569"/>
      <c r="F130" s="571"/>
    </row>
    <row r="131" spans="1:6" x14ac:dyDescent="0.2">
      <c r="A131" s="874"/>
      <c r="B131" s="572">
        <v>0</v>
      </c>
      <c r="C131" s="145"/>
      <c r="D131" s="3">
        <v>0.1</v>
      </c>
      <c r="E131" s="572">
        <v>0</v>
      </c>
      <c r="F131" s="982">
        <f t="shared" ref="F131:F140" si="13">MAX((B131*D131)-E131,0)</f>
        <v>0</v>
      </c>
    </row>
    <row r="132" spans="1:6" x14ac:dyDescent="0.2">
      <c r="A132" s="872"/>
      <c r="B132" s="572">
        <v>0</v>
      </c>
      <c r="C132" s="573"/>
      <c r="D132" s="3">
        <v>0.1</v>
      </c>
      <c r="E132" s="572">
        <v>0</v>
      </c>
      <c r="F132" s="983">
        <f t="shared" si="13"/>
        <v>0</v>
      </c>
    </row>
    <row r="133" spans="1:6" x14ac:dyDescent="0.2">
      <c r="A133" s="872"/>
      <c r="B133" s="572">
        <v>0</v>
      </c>
      <c r="C133" s="573"/>
      <c r="D133" s="3">
        <v>0.1</v>
      </c>
      <c r="E133" s="572">
        <v>0</v>
      </c>
      <c r="F133" s="983">
        <f t="shared" si="13"/>
        <v>0</v>
      </c>
    </row>
    <row r="134" spans="1:6" x14ac:dyDescent="0.2">
      <c r="A134" s="872"/>
      <c r="B134" s="572">
        <v>0</v>
      </c>
      <c r="C134" s="573"/>
      <c r="D134" s="3">
        <v>0.1</v>
      </c>
      <c r="E134" s="572">
        <v>0</v>
      </c>
      <c r="F134" s="983">
        <f t="shared" si="13"/>
        <v>0</v>
      </c>
    </row>
    <row r="135" spans="1:6" x14ac:dyDescent="0.2">
      <c r="A135" s="872"/>
      <c r="B135" s="572">
        <v>0</v>
      </c>
      <c r="C135" s="573"/>
      <c r="D135" s="3">
        <v>0.1</v>
      </c>
      <c r="E135" s="572">
        <v>0</v>
      </c>
      <c r="F135" s="983">
        <f t="shared" si="13"/>
        <v>0</v>
      </c>
    </row>
    <row r="136" spans="1:6" x14ac:dyDescent="0.2">
      <c r="A136" s="872"/>
      <c r="B136" s="572">
        <v>0</v>
      </c>
      <c r="C136" s="573"/>
      <c r="D136" s="3">
        <v>0.1</v>
      </c>
      <c r="E136" s="572">
        <v>0</v>
      </c>
      <c r="F136" s="983">
        <f t="shared" si="13"/>
        <v>0</v>
      </c>
    </row>
    <row r="137" spans="1:6" x14ac:dyDescent="0.2">
      <c r="A137" s="872"/>
      <c r="B137" s="572">
        <v>0</v>
      </c>
      <c r="C137" s="573"/>
      <c r="D137" s="3">
        <v>0.1</v>
      </c>
      <c r="E137" s="572">
        <v>0</v>
      </c>
      <c r="F137" s="983">
        <f t="shared" si="13"/>
        <v>0</v>
      </c>
    </row>
    <row r="138" spans="1:6" x14ac:dyDescent="0.2">
      <c r="A138" s="872"/>
      <c r="B138" s="572">
        <v>0</v>
      </c>
      <c r="C138" s="573"/>
      <c r="D138" s="3">
        <v>0.1</v>
      </c>
      <c r="E138" s="572">
        <v>0</v>
      </c>
      <c r="F138" s="983">
        <f t="shared" si="13"/>
        <v>0</v>
      </c>
    </row>
    <row r="139" spans="1:6" x14ac:dyDescent="0.2">
      <c r="A139" s="872"/>
      <c r="B139" s="572">
        <v>0</v>
      </c>
      <c r="C139" s="573"/>
      <c r="D139" s="3">
        <v>0.1</v>
      </c>
      <c r="E139" s="572">
        <v>0</v>
      </c>
      <c r="F139" s="983">
        <f t="shared" si="13"/>
        <v>0</v>
      </c>
    </row>
    <row r="140" spans="1:6" x14ac:dyDescent="0.2">
      <c r="A140" s="873"/>
      <c r="B140" s="572">
        <v>0</v>
      </c>
      <c r="C140" s="137"/>
      <c r="D140" s="3">
        <v>0.1</v>
      </c>
      <c r="E140" s="572">
        <v>0</v>
      </c>
      <c r="F140" s="984">
        <f t="shared" si="13"/>
        <v>0</v>
      </c>
    </row>
    <row r="141" spans="1:6" x14ac:dyDescent="0.2">
      <c r="A141" s="568" t="s">
        <v>363</v>
      </c>
      <c r="B141" s="569"/>
      <c r="C141" s="569"/>
      <c r="D141" s="570"/>
      <c r="E141" s="569"/>
      <c r="F141" s="986">
        <f>SUM(F131:F140)</f>
        <v>0</v>
      </c>
    </row>
    <row r="142" spans="1:6" x14ac:dyDescent="0.2">
      <c r="A142" s="138" t="s">
        <v>362</v>
      </c>
      <c r="B142" s="139"/>
      <c r="C142" s="139"/>
      <c r="D142" s="2"/>
      <c r="E142" s="139"/>
      <c r="F142" s="140"/>
    </row>
    <row r="143" spans="1:6" x14ac:dyDescent="0.2">
      <c r="A143" s="874"/>
      <c r="B143" s="572">
        <v>0</v>
      </c>
      <c r="C143" s="145"/>
      <c r="D143" s="3">
        <v>0.1</v>
      </c>
      <c r="E143" s="572">
        <v>0</v>
      </c>
      <c r="F143" s="982">
        <f t="shared" ref="F143:F151" si="14">MAX((B143*D143)-E143,0)</f>
        <v>0</v>
      </c>
    </row>
    <row r="144" spans="1:6" x14ac:dyDescent="0.2">
      <c r="A144" s="872"/>
      <c r="B144" s="572">
        <v>0</v>
      </c>
      <c r="C144" s="573"/>
      <c r="D144" s="3">
        <v>0.1</v>
      </c>
      <c r="E144" s="572">
        <v>0</v>
      </c>
      <c r="F144" s="983">
        <f t="shared" si="14"/>
        <v>0</v>
      </c>
    </row>
    <row r="145" spans="1:6" x14ac:dyDescent="0.2">
      <c r="A145" s="872"/>
      <c r="B145" s="572">
        <v>0</v>
      </c>
      <c r="C145" s="573"/>
      <c r="D145" s="3">
        <v>0.1</v>
      </c>
      <c r="E145" s="572">
        <v>0</v>
      </c>
      <c r="F145" s="983">
        <f t="shared" si="14"/>
        <v>0</v>
      </c>
    </row>
    <row r="146" spans="1:6" x14ac:dyDescent="0.2">
      <c r="A146" s="872"/>
      <c r="B146" s="572">
        <v>0</v>
      </c>
      <c r="C146" s="573"/>
      <c r="D146" s="3">
        <v>0.1</v>
      </c>
      <c r="E146" s="572">
        <v>0</v>
      </c>
      <c r="F146" s="983">
        <f t="shared" si="14"/>
        <v>0</v>
      </c>
    </row>
    <row r="147" spans="1:6" x14ac:dyDescent="0.2">
      <c r="A147" s="872"/>
      <c r="B147" s="572">
        <v>0</v>
      </c>
      <c r="C147" s="573"/>
      <c r="D147" s="3">
        <v>0.1</v>
      </c>
      <c r="E147" s="572">
        <v>0</v>
      </c>
      <c r="F147" s="983">
        <f t="shared" si="14"/>
        <v>0</v>
      </c>
    </row>
    <row r="148" spans="1:6" x14ac:dyDescent="0.2">
      <c r="A148" s="872"/>
      <c r="B148" s="572">
        <v>0</v>
      </c>
      <c r="C148" s="573"/>
      <c r="D148" s="3">
        <v>0.1</v>
      </c>
      <c r="E148" s="572">
        <v>0</v>
      </c>
      <c r="F148" s="983">
        <f t="shared" si="14"/>
        <v>0</v>
      </c>
    </row>
    <row r="149" spans="1:6" x14ac:dyDescent="0.2">
      <c r="A149" s="872"/>
      <c r="B149" s="572">
        <v>0</v>
      </c>
      <c r="C149" s="573"/>
      <c r="D149" s="3">
        <v>0.1</v>
      </c>
      <c r="E149" s="572">
        <v>0</v>
      </c>
      <c r="F149" s="983">
        <f t="shared" si="14"/>
        <v>0</v>
      </c>
    </row>
    <row r="150" spans="1:6" x14ac:dyDescent="0.2">
      <c r="A150" s="872"/>
      <c r="B150" s="572">
        <v>0</v>
      </c>
      <c r="C150" s="573"/>
      <c r="D150" s="3">
        <v>0.1</v>
      </c>
      <c r="E150" s="572">
        <v>0</v>
      </c>
      <c r="F150" s="983">
        <f t="shared" si="14"/>
        <v>0</v>
      </c>
    </row>
    <row r="151" spans="1:6" x14ac:dyDescent="0.2">
      <c r="A151" s="872"/>
      <c r="B151" s="572">
        <v>0</v>
      </c>
      <c r="C151" s="573"/>
      <c r="D151" s="3">
        <v>0.1</v>
      </c>
      <c r="E151" s="572">
        <v>0</v>
      </c>
      <c r="F151" s="983">
        <f t="shared" si="14"/>
        <v>0</v>
      </c>
    </row>
    <row r="152" spans="1:6" x14ac:dyDescent="0.2">
      <c r="A152" s="873"/>
      <c r="B152" s="572">
        <v>0</v>
      </c>
      <c r="C152" s="137"/>
      <c r="D152" s="3">
        <v>0.1</v>
      </c>
      <c r="E152" s="572">
        <v>0</v>
      </c>
      <c r="F152" s="984">
        <f>MAX((B152*D152)-E152,0)</f>
        <v>0</v>
      </c>
    </row>
    <row r="153" spans="1:6" x14ac:dyDescent="0.2">
      <c r="A153" s="135" t="s">
        <v>363</v>
      </c>
      <c r="B153" s="136"/>
      <c r="C153" s="136"/>
      <c r="D153" s="4"/>
      <c r="E153" s="136"/>
      <c r="F153" s="985">
        <f>SUM(F143:F152)</f>
        <v>0</v>
      </c>
    </row>
    <row r="154" spans="1:6" x14ac:dyDescent="0.2">
      <c r="A154" s="568" t="s">
        <v>364</v>
      </c>
      <c r="B154" s="569"/>
      <c r="C154" s="569"/>
      <c r="D154" s="570"/>
      <c r="E154" s="569"/>
      <c r="F154" s="571"/>
    </row>
    <row r="155" spans="1:6" x14ac:dyDescent="0.2">
      <c r="A155" s="874"/>
      <c r="B155" s="572">
        <v>0</v>
      </c>
      <c r="C155" s="572">
        <v>0</v>
      </c>
      <c r="D155" s="3">
        <v>0.1</v>
      </c>
      <c r="E155" s="145"/>
      <c r="F155" s="982">
        <f t="shared" ref="F155:F164" si="15">MIN(B155*D155,C155)</f>
        <v>0</v>
      </c>
    </row>
    <row r="156" spans="1:6" x14ac:dyDescent="0.2">
      <c r="A156" s="872"/>
      <c r="B156" s="572">
        <v>0</v>
      </c>
      <c r="C156" s="572">
        <v>0</v>
      </c>
      <c r="D156" s="3">
        <v>0.1</v>
      </c>
      <c r="E156" s="573"/>
      <c r="F156" s="983">
        <f t="shared" si="15"/>
        <v>0</v>
      </c>
    </row>
    <row r="157" spans="1:6" x14ac:dyDescent="0.2">
      <c r="A157" s="872"/>
      <c r="B157" s="572">
        <v>0</v>
      </c>
      <c r="C157" s="572">
        <v>0</v>
      </c>
      <c r="D157" s="3">
        <v>0.1</v>
      </c>
      <c r="E157" s="573"/>
      <c r="F157" s="983">
        <f t="shared" si="15"/>
        <v>0</v>
      </c>
    </row>
    <row r="158" spans="1:6" x14ac:dyDescent="0.2">
      <c r="A158" s="872"/>
      <c r="B158" s="572">
        <v>0</v>
      </c>
      <c r="C158" s="572">
        <v>0</v>
      </c>
      <c r="D158" s="3">
        <v>0.1</v>
      </c>
      <c r="E158" s="573"/>
      <c r="F158" s="983">
        <f t="shared" si="15"/>
        <v>0</v>
      </c>
    </row>
    <row r="159" spans="1:6" x14ac:dyDescent="0.2">
      <c r="A159" s="872"/>
      <c r="B159" s="572">
        <v>0</v>
      </c>
      <c r="C159" s="572">
        <v>0</v>
      </c>
      <c r="D159" s="3">
        <v>0.1</v>
      </c>
      <c r="E159" s="573"/>
      <c r="F159" s="983">
        <f t="shared" si="15"/>
        <v>0</v>
      </c>
    </row>
    <row r="160" spans="1:6" x14ac:dyDescent="0.2">
      <c r="A160" s="872"/>
      <c r="B160" s="572">
        <v>0</v>
      </c>
      <c r="C160" s="572">
        <v>0</v>
      </c>
      <c r="D160" s="3">
        <v>0.1</v>
      </c>
      <c r="E160" s="573"/>
      <c r="F160" s="983">
        <f t="shared" si="15"/>
        <v>0</v>
      </c>
    </row>
    <row r="161" spans="1:7" x14ac:dyDescent="0.2">
      <c r="A161" s="872"/>
      <c r="B161" s="572">
        <v>0</v>
      </c>
      <c r="C161" s="572">
        <v>0</v>
      </c>
      <c r="D161" s="3">
        <v>0.1</v>
      </c>
      <c r="E161" s="573"/>
      <c r="F161" s="983">
        <f t="shared" si="15"/>
        <v>0</v>
      </c>
    </row>
    <row r="162" spans="1:7" x14ac:dyDescent="0.2">
      <c r="A162" s="872"/>
      <c r="B162" s="572">
        <v>0</v>
      </c>
      <c r="C162" s="572">
        <v>0</v>
      </c>
      <c r="D162" s="3">
        <v>0.1</v>
      </c>
      <c r="E162" s="573"/>
      <c r="F162" s="983">
        <f t="shared" si="15"/>
        <v>0</v>
      </c>
    </row>
    <row r="163" spans="1:7" x14ac:dyDescent="0.2">
      <c r="A163" s="872"/>
      <c r="B163" s="572">
        <v>0</v>
      </c>
      <c r="C163" s="572">
        <v>0</v>
      </c>
      <c r="D163" s="3">
        <v>0.1</v>
      </c>
      <c r="E163" s="573"/>
      <c r="F163" s="983">
        <f t="shared" si="15"/>
        <v>0</v>
      </c>
    </row>
    <row r="164" spans="1:7" x14ac:dyDescent="0.2">
      <c r="A164" s="873"/>
      <c r="B164" s="572">
        <v>0</v>
      </c>
      <c r="C164" s="572">
        <v>0</v>
      </c>
      <c r="D164" s="3">
        <v>0.1</v>
      </c>
      <c r="E164" s="137"/>
      <c r="F164" s="984">
        <f t="shared" si="15"/>
        <v>0</v>
      </c>
    </row>
    <row r="165" spans="1:7" x14ac:dyDescent="0.2">
      <c r="A165" s="135" t="s">
        <v>363</v>
      </c>
      <c r="B165" s="136"/>
      <c r="C165" s="136"/>
      <c r="D165" s="4"/>
      <c r="E165" s="136"/>
      <c r="F165" s="985">
        <f>SUM(F155:F164)</f>
        <v>0</v>
      </c>
    </row>
    <row r="166" spans="1:7" x14ac:dyDescent="0.2">
      <c r="A166" s="568" t="s">
        <v>365</v>
      </c>
      <c r="B166" s="569"/>
      <c r="C166" s="569"/>
      <c r="D166" s="570"/>
      <c r="E166" s="569"/>
      <c r="F166" s="571"/>
    </row>
    <row r="167" spans="1:7" x14ac:dyDescent="0.2">
      <c r="A167" s="874"/>
      <c r="B167" s="572">
        <v>0</v>
      </c>
      <c r="C167" s="572">
        <v>0</v>
      </c>
      <c r="D167" s="3">
        <v>0.1</v>
      </c>
      <c r="E167" s="145"/>
      <c r="F167" s="982">
        <f t="shared" ref="F167:F176" si="16">MIN(B167*D167,C167)</f>
        <v>0</v>
      </c>
    </row>
    <row r="168" spans="1:7" x14ac:dyDescent="0.2">
      <c r="A168" s="872"/>
      <c r="B168" s="572">
        <v>0</v>
      </c>
      <c r="C168" s="572">
        <v>0</v>
      </c>
      <c r="D168" s="3">
        <v>0.1</v>
      </c>
      <c r="E168" s="573"/>
      <c r="F168" s="983">
        <f t="shared" si="16"/>
        <v>0</v>
      </c>
    </row>
    <row r="169" spans="1:7" x14ac:dyDescent="0.2">
      <c r="A169" s="872"/>
      <c r="B169" s="572">
        <v>0</v>
      </c>
      <c r="C169" s="572">
        <v>0</v>
      </c>
      <c r="D169" s="3">
        <v>0.1</v>
      </c>
      <c r="E169" s="573"/>
      <c r="F169" s="983">
        <f t="shared" si="16"/>
        <v>0</v>
      </c>
    </row>
    <row r="170" spans="1:7" x14ac:dyDescent="0.2">
      <c r="A170" s="872"/>
      <c r="B170" s="572">
        <v>0</v>
      </c>
      <c r="C170" s="572">
        <v>0</v>
      </c>
      <c r="D170" s="3">
        <v>0.1</v>
      </c>
      <c r="E170" s="573"/>
      <c r="F170" s="983">
        <f t="shared" si="16"/>
        <v>0</v>
      </c>
    </row>
    <row r="171" spans="1:7" x14ac:dyDescent="0.2">
      <c r="A171" s="872"/>
      <c r="B171" s="572">
        <v>0</v>
      </c>
      <c r="C171" s="572">
        <v>0</v>
      </c>
      <c r="D171" s="3">
        <v>0.1</v>
      </c>
      <c r="E171" s="573"/>
      <c r="F171" s="983">
        <f t="shared" si="16"/>
        <v>0</v>
      </c>
    </row>
    <row r="172" spans="1:7" x14ac:dyDescent="0.2">
      <c r="A172" s="872"/>
      <c r="B172" s="572">
        <v>0</v>
      </c>
      <c r="C172" s="572">
        <v>0</v>
      </c>
      <c r="D172" s="3">
        <v>0.1</v>
      </c>
      <c r="E172" s="573"/>
      <c r="F172" s="983">
        <f t="shared" si="16"/>
        <v>0</v>
      </c>
    </row>
    <row r="173" spans="1:7" x14ac:dyDescent="0.2">
      <c r="A173" s="872"/>
      <c r="B173" s="572">
        <v>0</v>
      </c>
      <c r="C173" s="572">
        <v>0</v>
      </c>
      <c r="D173" s="3">
        <v>0.1</v>
      </c>
      <c r="E173" s="573"/>
      <c r="F173" s="983">
        <f t="shared" si="16"/>
        <v>0</v>
      </c>
    </row>
    <row r="174" spans="1:7" x14ac:dyDescent="0.2">
      <c r="A174" s="872"/>
      <c r="B174" s="572">
        <v>0</v>
      </c>
      <c r="C174" s="572">
        <v>0</v>
      </c>
      <c r="D174" s="3">
        <v>0.1</v>
      </c>
      <c r="E174" s="573"/>
      <c r="F174" s="983">
        <f t="shared" si="16"/>
        <v>0</v>
      </c>
    </row>
    <row r="175" spans="1:7" x14ac:dyDescent="0.2">
      <c r="A175" s="872"/>
      <c r="B175" s="572">
        <v>0</v>
      </c>
      <c r="C175" s="572">
        <v>0</v>
      </c>
      <c r="D175" s="3">
        <v>0.1</v>
      </c>
      <c r="E175" s="573"/>
      <c r="F175" s="983">
        <f t="shared" si="16"/>
        <v>0</v>
      </c>
    </row>
    <row r="176" spans="1:7" x14ac:dyDescent="0.2">
      <c r="A176" s="873"/>
      <c r="B176" s="572">
        <v>0</v>
      </c>
      <c r="C176" s="572">
        <v>0</v>
      </c>
      <c r="D176" s="3">
        <v>0.1</v>
      </c>
      <c r="E176" s="137"/>
      <c r="F176" s="984">
        <f t="shared" si="16"/>
        <v>0</v>
      </c>
      <c r="G176" s="438"/>
    </row>
    <row r="177" spans="1:6" x14ac:dyDescent="0.2">
      <c r="A177" s="568" t="s">
        <v>363</v>
      </c>
      <c r="B177" s="569"/>
      <c r="C177" s="569"/>
      <c r="D177" s="569"/>
      <c r="E177" s="569"/>
      <c r="F177" s="986">
        <f>SUM(F167:F176)</f>
        <v>0</v>
      </c>
    </row>
    <row r="178" spans="1:6" x14ac:dyDescent="0.2">
      <c r="A178" s="133"/>
      <c r="B178" s="133"/>
      <c r="C178" s="133"/>
      <c r="D178" s="133"/>
      <c r="E178" s="133"/>
      <c r="F178" s="133"/>
    </row>
    <row r="179" spans="1:6" x14ac:dyDescent="0.2">
      <c r="A179" s="574" t="s">
        <v>367</v>
      </c>
      <c r="B179" s="575"/>
      <c r="C179" s="575"/>
      <c r="D179" s="575"/>
      <c r="E179" s="575"/>
      <c r="F179" s="987">
        <f>SUM(F131:F140)+SUM(F143:F152)+SUM(F155:F164)+SUM(F167:F176)</f>
        <v>0</v>
      </c>
    </row>
    <row r="182" spans="1:6" x14ac:dyDescent="0.2">
      <c r="A182" s="1170" t="s">
        <v>370</v>
      </c>
      <c r="B182" s="1185"/>
      <c r="C182" s="1185"/>
      <c r="D182" s="1143"/>
    </row>
    <row r="184" spans="1:6" ht="25.5" x14ac:dyDescent="0.2">
      <c r="A184" s="133"/>
      <c r="B184" s="144" t="s">
        <v>355</v>
      </c>
      <c r="C184" s="144" t="s">
        <v>356</v>
      </c>
      <c r="D184" s="144" t="s">
        <v>285</v>
      </c>
      <c r="E184" s="144" t="s">
        <v>358</v>
      </c>
      <c r="F184" s="144" t="s">
        <v>72</v>
      </c>
    </row>
    <row r="185" spans="1:6" x14ac:dyDescent="0.2">
      <c r="A185" s="568" t="s">
        <v>361</v>
      </c>
      <c r="B185" s="569"/>
      <c r="C185" s="569"/>
      <c r="D185" s="570"/>
      <c r="E185" s="569"/>
      <c r="F185" s="571"/>
    </row>
    <row r="186" spans="1:6" x14ac:dyDescent="0.2">
      <c r="A186" s="874"/>
      <c r="B186" s="572">
        <v>0</v>
      </c>
      <c r="C186" s="145"/>
      <c r="D186" s="3">
        <v>0.18</v>
      </c>
      <c r="E186" s="572">
        <v>0</v>
      </c>
      <c r="F186" s="982">
        <f t="shared" ref="F186:F195" si="17">MAX((B186*D186)-E186,0)</f>
        <v>0</v>
      </c>
    </row>
    <row r="187" spans="1:6" x14ac:dyDescent="0.2">
      <c r="A187" s="872"/>
      <c r="B187" s="572">
        <v>0</v>
      </c>
      <c r="C187" s="573"/>
      <c r="D187" s="3">
        <v>0.18</v>
      </c>
      <c r="E187" s="572">
        <v>0</v>
      </c>
      <c r="F187" s="983">
        <f t="shared" si="17"/>
        <v>0</v>
      </c>
    </row>
    <row r="188" spans="1:6" x14ac:dyDescent="0.2">
      <c r="A188" s="872"/>
      <c r="B188" s="572">
        <v>0</v>
      </c>
      <c r="C188" s="573"/>
      <c r="D188" s="3">
        <v>0.18</v>
      </c>
      <c r="E188" s="572">
        <v>0</v>
      </c>
      <c r="F188" s="983">
        <f t="shared" si="17"/>
        <v>0</v>
      </c>
    </row>
    <row r="189" spans="1:6" x14ac:dyDescent="0.2">
      <c r="A189" s="872"/>
      <c r="B189" s="572">
        <v>0</v>
      </c>
      <c r="C189" s="573"/>
      <c r="D189" s="3">
        <v>0.18</v>
      </c>
      <c r="E189" s="572">
        <v>0</v>
      </c>
      <c r="F189" s="983">
        <f t="shared" si="17"/>
        <v>0</v>
      </c>
    </row>
    <row r="190" spans="1:6" x14ac:dyDescent="0.2">
      <c r="A190" s="872"/>
      <c r="B190" s="572">
        <v>0</v>
      </c>
      <c r="C190" s="573"/>
      <c r="D190" s="3">
        <v>0.18</v>
      </c>
      <c r="E190" s="572">
        <v>0</v>
      </c>
      <c r="F190" s="983">
        <f t="shared" si="17"/>
        <v>0</v>
      </c>
    </row>
    <row r="191" spans="1:6" x14ac:dyDescent="0.2">
      <c r="A191" s="872"/>
      <c r="B191" s="572">
        <v>0</v>
      </c>
      <c r="C191" s="573"/>
      <c r="D191" s="3">
        <v>0.18</v>
      </c>
      <c r="E191" s="572">
        <v>0</v>
      </c>
      <c r="F191" s="983">
        <f t="shared" si="17"/>
        <v>0</v>
      </c>
    </row>
    <row r="192" spans="1:6" x14ac:dyDescent="0.2">
      <c r="A192" s="872"/>
      <c r="B192" s="572">
        <v>0</v>
      </c>
      <c r="C192" s="573"/>
      <c r="D192" s="3">
        <v>0.18</v>
      </c>
      <c r="E192" s="572">
        <v>0</v>
      </c>
      <c r="F192" s="983">
        <f t="shared" si="17"/>
        <v>0</v>
      </c>
    </row>
    <row r="193" spans="1:6" x14ac:dyDescent="0.2">
      <c r="A193" s="872"/>
      <c r="B193" s="572">
        <v>0</v>
      </c>
      <c r="C193" s="573"/>
      <c r="D193" s="3">
        <v>0.18</v>
      </c>
      <c r="E193" s="572">
        <v>0</v>
      </c>
      <c r="F193" s="983">
        <f t="shared" si="17"/>
        <v>0</v>
      </c>
    </row>
    <row r="194" spans="1:6" x14ac:dyDescent="0.2">
      <c r="A194" s="872"/>
      <c r="B194" s="572">
        <v>0</v>
      </c>
      <c r="C194" s="573"/>
      <c r="D194" s="3">
        <v>0.18</v>
      </c>
      <c r="E194" s="572">
        <v>0</v>
      </c>
      <c r="F194" s="983">
        <f t="shared" si="17"/>
        <v>0</v>
      </c>
    </row>
    <row r="195" spans="1:6" x14ac:dyDescent="0.2">
      <c r="A195" s="873"/>
      <c r="B195" s="572">
        <v>0</v>
      </c>
      <c r="C195" s="137"/>
      <c r="D195" s="3">
        <v>0.18</v>
      </c>
      <c r="E195" s="572">
        <v>0</v>
      </c>
      <c r="F195" s="984">
        <f t="shared" si="17"/>
        <v>0</v>
      </c>
    </row>
    <row r="196" spans="1:6" x14ac:dyDescent="0.2">
      <c r="A196" s="568" t="s">
        <v>363</v>
      </c>
      <c r="B196" s="569"/>
      <c r="C196" s="569"/>
      <c r="D196" s="570"/>
      <c r="E196" s="569"/>
      <c r="F196" s="986">
        <f>SUM(F186:F195)</f>
        <v>0</v>
      </c>
    </row>
    <row r="197" spans="1:6" x14ac:dyDescent="0.2">
      <c r="A197" s="138" t="s">
        <v>362</v>
      </c>
      <c r="B197" s="139"/>
      <c r="C197" s="139"/>
      <c r="D197" s="2"/>
      <c r="E197" s="139"/>
      <c r="F197" s="140"/>
    </row>
    <row r="198" spans="1:6" x14ac:dyDescent="0.2">
      <c r="A198" s="874"/>
      <c r="B198" s="572">
        <v>0</v>
      </c>
      <c r="C198" s="145"/>
      <c r="D198" s="3">
        <v>0.18</v>
      </c>
      <c r="E198" s="572">
        <v>0</v>
      </c>
      <c r="F198" s="982">
        <f t="shared" ref="F198:F206" si="18">MAX((B198*D198)-E198,0)</f>
        <v>0</v>
      </c>
    </row>
    <row r="199" spans="1:6" x14ac:dyDescent="0.2">
      <c r="A199" s="872"/>
      <c r="B199" s="572">
        <v>0</v>
      </c>
      <c r="C199" s="573"/>
      <c r="D199" s="3">
        <v>0.18</v>
      </c>
      <c r="E199" s="572">
        <v>0</v>
      </c>
      <c r="F199" s="983">
        <f t="shared" si="18"/>
        <v>0</v>
      </c>
    </row>
    <row r="200" spans="1:6" x14ac:dyDescent="0.2">
      <c r="A200" s="872"/>
      <c r="B200" s="572">
        <v>0</v>
      </c>
      <c r="C200" s="573"/>
      <c r="D200" s="3">
        <v>0.18</v>
      </c>
      <c r="E200" s="572">
        <v>0</v>
      </c>
      <c r="F200" s="983">
        <f t="shared" si="18"/>
        <v>0</v>
      </c>
    </row>
    <row r="201" spans="1:6" x14ac:dyDescent="0.2">
      <c r="A201" s="872"/>
      <c r="B201" s="572">
        <v>0</v>
      </c>
      <c r="C201" s="573"/>
      <c r="D201" s="3">
        <v>0.18</v>
      </c>
      <c r="E201" s="572">
        <v>0</v>
      </c>
      <c r="F201" s="983">
        <f t="shared" si="18"/>
        <v>0</v>
      </c>
    </row>
    <row r="202" spans="1:6" x14ac:dyDescent="0.2">
      <c r="A202" s="872"/>
      <c r="B202" s="572">
        <v>0</v>
      </c>
      <c r="C202" s="573"/>
      <c r="D202" s="3">
        <v>0.18</v>
      </c>
      <c r="E202" s="572">
        <v>0</v>
      </c>
      <c r="F202" s="983">
        <f t="shared" si="18"/>
        <v>0</v>
      </c>
    </row>
    <row r="203" spans="1:6" x14ac:dyDescent="0.2">
      <c r="A203" s="872"/>
      <c r="B203" s="572">
        <v>0</v>
      </c>
      <c r="C203" s="573"/>
      <c r="D203" s="3">
        <v>0.18</v>
      </c>
      <c r="E203" s="572">
        <v>0</v>
      </c>
      <c r="F203" s="983">
        <f t="shared" si="18"/>
        <v>0</v>
      </c>
    </row>
    <row r="204" spans="1:6" x14ac:dyDescent="0.2">
      <c r="A204" s="872"/>
      <c r="B204" s="572">
        <v>0</v>
      </c>
      <c r="C204" s="573"/>
      <c r="D204" s="3">
        <v>0.18</v>
      </c>
      <c r="E204" s="572">
        <v>0</v>
      </c>
      <c r="F204" s="983">
        <f t="shared" si="18"/>
        <v>0</v>
      </c>
    </row>
    <row r="205" spans="1:6" x14ac:dyDescent="0.2">
      <c r="A205" s="872"/>
      <c r="B205" s="572">
        <v>0</v>
      </c>
      <c r="C205" s="573"/>
      <c r="D205" s="3">
        <v>0.18</v>
      </c>
      <c r="E205" s="572">
        <v>0</v>
      </c>
      <c r="F205" s="983">
        <f t="shared" si="18"/>
        <v>0</v>
      </c>
    </row>
    <row r="206" spans="1:6" x14ac:dyDescent="0.2">
      <c r="A206" s="872"/>
      <c r="B206" s="572">
        <v>0</v>
      </c>
      <c r="C206" s="573"/>
      <c r="D206" s="3">
        <v>0.18</v>
      </c>
      <c r="E206" s="572">
        <v>0</v>
      </c>
      <c r="F206" s="983">
        <f t="shared" si="18"/>
        <v>0</v>
      </c>
    </row>
    <row r="207" spans="1:6" x14ac:dyDescent="0.2">
      <c r="A207" s="873"/>
      <c r="B207" s="572">
        <v>0</v>
      </c>
      <c r="C207" s="137"/>
      <c r="D207" s="3">
        <v>0.18</v>
      </c>
      <c r="E207" s="572">
        <v>0</v>
      </c>
      <c r="F207" s="984">
        <f>MAX((B207*D207)-E207,0)</f>
        <v>0</v>
      </c>
    </row>
    <row r="208" spans="1:6" x14ac:dyDescent="0.2">
      <c r="A208" s="135" t="s">
        <v>363</v>
      </c>
      <c r="B208" s="136"/>
      <c r="C208" s="136"/>
      <c r="D208" s="4"/>
      <c r="E208" s="136"/>
      <c r="F208" s="985">
        <f>SUM(F198:F207)</f>
        <v>0</v>
      </c>
    </row>
    <row r="209" spans="1:6" x14ac:dyDescent="0.2">
      <c r="A209" s="568" t="s">
        <v>364</v>
      </c>
      <c r="B209" s="569"/>
      <c r="C209" s="569"/>
      <c r="D209" s="570"/>
      <c r="E209" s="569"/>
      <c r="F209" s="571"/>
    </row>
    <row r="210" spans="1:6" x14ac:dyDescent="0.2">
      <c r="A210" s="874"/>
      <c r="B210" s="572">
        <v>0</v>
      </c>
      <c r="C210" s="572">
        <v>0</v>
      </c>
      <c r="D210" s="3">
        <v>0.18</v>
      </c>
      <c r="E210" s="145"/>
      <c r="F210" s="982">
        <f t="shared" ref="F210:F219" si="19">MIN(B210*D210,C210)</f>
        <v>0</v>
      </c>
    </row>
    <row r="211" spans="1:6" x14ac:dyDescent="0.2">
      <c r="A211" s="872"/>
      <c r="B211" s="572">
        <v>0</v>
      </c>
      <c r="C211" s="572">
        <v>0</v>
      </c>
      <c r="D211" s="3">
        <v>0.18</v>
      </c>
      <c r="E211" s="573"/>
      <c r="F211" s="983">
        <f t="shared" si="19"/>
        <v>0</v>
      </c>
    </row>
    <row r="212" spans="1:6" x14ac:dyDescent="0.2">
      <c r="A212" s="872"/>
      <c r="B212" s="572">
        <v>0</v>
      </c>
      <c r="C212" s="572">
        <v>0</v>
      </c>
      <c r="D212" s="3">
        <v>0.18</v>
      </c>
      <c r="E212" s="573"/>
      <c r="F212" s="983">
        <f t="shared" si="19"/>
        <v>0</v>
      </c>
    </row>
    <row r="213" spans="1:6" x14ac:dyDescent="0.2">
      <c r="A213" s="872"/>
      <c r="B213" s="572">
        <v>0</v>
      </c>
      <c r="C213" s="572">
        <v>0</v>
      </c>
      <c r="D213" s="3">
        <v>0.18</v>
      </c>
      <c r="E213" s="573"/>
      <c r="F213" s="983">
        <f t="shared" si="19"/>
        <v>0</v>
      </c>
    </row>
    <row r="214" spans="1:6" x14ac:dyDescent="0.2">
      <c r="A214" s="872"/>
      <c r="B214" s="572">
        <v>0</v>
      </c>
      <c r="C214" s="572">
        <v>0</v>
      </c>
      <c r="D214" s="3">
        <v>0.18</v>
      </c>
      <c r="E214" s="573"/>
      <c r="F214" s="983">
        <f t="shared" si="19"/>
        <v>0</v>
      </c>
    </row>
    <row r="215" spans="1:6" x14ac:dyDescent="0.2">
      <c r="A215" s="872"/>
      <c r="B215" s="572">
        <v>0</v>
      </c>
      <c r="C215" s="572">
        <v>0</v>
      </c>
      <c r="D215" s="3">
        <v>0.18</v>
      </c>
      <c r="E215" s="573"/>
      <c r="F215" s="983">
        <f t="shared" si="19"/>
        <v>0</v>
      </c>
    </row>
    <row r="216" spans="1:6" x14ac:dyDescent="0.2">
      <c r="A216" s="872"/>
      <c r="B216" s="572">
        <v>0</v>
      </c>
      <c r="C216" s="572">
        <v>0</v>
      </c>
      <c r="D216" s="3">
        <v>0.18</v>
      </c>
      <c r="E216" s="573"/>
      <c r="F216" s="983">
        <f t="shared" si="19"/>
        <v>0</v>
      </c>
    </row>
    <row r="217" spans="1:6" x14ac:dyDescent="0.2">
      <c r="A217" s="872"/>
      <c r="B217" s="572">
        <v>0</v>
      </c>
      <c r="C217" s="572">
        <v>0</v>
      </c>
      <c r="D217" s="3">
        <v>0.18</v>
      </c>
      <c r="E217" s="573"/>
      <c r="F217" s="983">
        <f t="shared" si="19"/>
        <v>0</v>
      </c>
    </row>
    <row r="218" spans="1:6" x14ac:dyDescent="0.2">
      <c r="A218" s="872"/>
      <c r="B218" s="572">
        <v>0</v>
      </c>
      <c r="C218" s="572">
        <v>0</v>
      </c>
      <c r="D218" s="3">
        <v>0.18</v>
      </c>
      <c r="E218" s="573"/>
      <c r="F218" s="983">
        <f t="shared" si="19"/>
        <v>0</v>
      </c>
    </row>
    <row r="219" spans="1:6" x14ac:dyDescent="0.2">
      <c r="A219" s="873"/>
      <c r="B219" s="572">
        <v>0</v>
      </c>
      <c r="C219" s="572">
        <v>0</v>
      </c>
      <c r="D219" s="3">
        <v>0.18</v>
      </c>
      <c r="E219" s="137"/>
      <c r="F219" s="984">
        <f t="shared" si="19"/>
        <v>0</v>
      </c>
    </row>
    <row r="220" spans="1:6" x14ac:dyDescent="0.2">
      <c r="A220" s="135" t="s">
        <v>363</v>
      </c>
      <c r="B220" s="136"/>
      <c r="C220" s="136"/>
      <c r="D220" s="4"/>
      <c r="E220" s="136"/>
      <c r="F220" s="985">
        <f>SUM(F210:F219)</f>
        <v>0</v>
      </c>
    </row>
    <row r="221" spans="1:6" x14ac:dyDescent="0.2">
      <c r="A221" s="568" t="s">
        <v>365</v>
      </c>
      <c r="B221" s="569"/>
      <c r="C221" s="569"/>
      <c r="D221" s="570"/>
      <c r="E221" s="569"/>
      <c r="F221" s="571"/>
    </row>
    <row r="222" spans="1:6" x14ac:dyDescent="0.2">
      <c r="A222" s="874"/>
      <c r="B222" s="572">
        <v>0</v>
      </c>
      <c r="C222" s="572">
        <v>0</v>
      </c>
      <c r="D222" s="3">
        <v>0.18</v>
      </c>
      <c r="E222" s="145"/>
      <c r="F222" s="982">
        <f t="shared" ref="F222:F231" si="20">MIN(B222*D222,C222)</f>
        <v>0</v>
      </c>
    </row>
    <row r="223" spans="1:6" x14ac:dyDescent="0.2">
      <c r="A223" s="872"/>
      <c r="B223" s="572">
        <v>0</v>
      </c>
      <c r="C223" s="572">
        <v>0</v>
      </c>
      <c r="D223" s="3">
        <v>0.18</v>
      </c>
      <c r="E223" s="573"/>
      <c r="F223" s="983">
        <f t="shared" si="20"/>
        <v>0</v>
      </c>
    </row>
    <row r="224" spans="1:6" x14ac:dyDescent="0.2">
      <c r="A224" s="872"/>
      <c r="B224" s="572">
        <v>0</v>
      </c>
      <c r="C224" s="572">
        <v>0</v>
      </c>
      <c r="D224" s="3">
        <v>0.18</v>
      </c>
      <c r="E224" s="573"/>
      <c r="F224" s="983">
        <f t="shared" si="20"/>
        <v>0</v>
      </c>
    </row>
    <row r="225" spans="1:6" x14ac:dyDescent="0.2">
      <c r="A225" s="872"/>
      <c r="B225" s="572">
        <v>0</v>
      </c>
      <c r="C225" s="572">
        <v>0</v>
      </c>
      <c r="D225" s="3">
        <v>0.18</v>
      </c>
      <c r="E225" s="573"/>
      <c r="F225" s="983">
        <f t="shared" si="20"/>
        <v>0</v>
      </c>
    </row>
    <row r="226" spans="1:6" x14ac:dyDescent="0.2">
      <c r="A226" s="872"/>
      <c r="B226" s="572">
        <v>0</v>
      </c>
      <c r="C226" s="572">
        <v>0</v>
      </c>
      <c r="D226" s="3">
        <v>0.18</v>
      </c>
      <c r="E226" s="573"/>
      <c r="F226" s="983">
        <f t="shared" si="20"/>
        <v>0</v>
      </c>
    </row>
    <row r="227" spans="1:6" x14ac:dyDescent="0.2">
      <c r="A227" s="872"/>
      <c r="B227" s="572">
        <v>0</v>
      </c>
      <c r="C227" s="572">
        <v>0</v>
      </c>
      <c r="D227" s="3">
        <v>0.18</v>
      </c>
      <c r="E227" s="573"/>
      <c r="F227" s="983">
        <f t="shared" si="20"/>
        <v>0</v>
      </c>
    </row>
    <row r="228" spans="1:6" x14ac:dyDescent="0.2">
      <c r="A228" s="872"/>
      <c r="B228" s="572">
        <v>0</v>
      </c>
      <c r="C228" s="572">
        <v>0</v>
      </c>
      <c r="D228" s="3">
        <v>0.18</v>
      </c>
      <c r="E228" s="573"/>
      <c r="F228" s="983">
        <f t="shared" si="20"/>
        <v>0</v>
      </c>
    </row>
    <row r="229" spans="1:6" x14ac:dyDescent="0.2">
      <c r="A229" s="872"/>
      <c r="B229" s="572">
        <v>0</v>
      </c>
      <c r="C229" s="572">
        <v>0</v>
      </c>
      <c r="D229" s="3">
        <v>0.18</v>
      </c>
      <c r="E229" s="573"/>
      <c r="F229" s="983">
        <f t="shared" si="20"/>
        <v>0</v>
      </c>
    </row>
    <row r="230" spans="1:6" x14ac:dyDescent="0.2">
      <c r="A230" s="872"/>
      <c r="B230" s="572">
        <v>0</v>
      </c>
      <c r="C230" s="572">
        <v>0</v>
      </c>
      <c r="D230" s="3">
        <v>0.18</v>
      </c>
      <c r="E230" s="573"/>
      <c r="F230" s="983">
        <f t="shared" si="20"/>
        <v>0</v>
      </c>
    </row>
    <row r="231" spans="1:6" x14ac:dyDescent="0.2">
      <c r="A231" s="873"/>
      <c r="B231" s="572">
        <v>0</v>
      </c>
      <c r="C231" s="572">
        <v>0</v>
      </c>
      <c r="D231" s="3">
        <v>0.18</v>
      </c>
      <c r="E231" s="137"/>
      <c r="F231" s="984">
        <f t="shared" si="20"/>
        <v>0</v>
      </c>
    </row>
    <row r="232" spans="1:6" x14ac:dyDescent="0.2">
      <c r="A232" s="568" t="s">
        <v>363</v>
      </c>
      <c r="B232" s="569"/>
      <c r="C232" s="569"/>
      <c r="D232" s="569"/>
      <c r="E232" s="569"/>
      <c r="F232" s="986">
        <f>SUM(F222:F231)</f>
        <v>0</v>
      </c>
    </row>
    <row r="233" spans="1:6" x14ac:dyDescent="0.2">
      <c r="A233" s="133"/>
      <c r="B233" s="133"/>
      <c r="C233" s="133"/>
      <c r="D233" s="133"/>
      <c r="E233" s="133"/>
      <c r="F233" s="133"/>
    </row>
    <row r="234" spans="1:6" x14ac:dyDescent="0.2">
      <c r="A234" s="574" t="s">
        <v>371</v>
      </c>
      <c r="B234" s="575"/>
      <c r="C234" s="575"/>
      <c r="D234" s="575"/>
      <c r="E234" s="575"/>
      <c r="F234" s="987">
        <f>SUM(F186:F195)+SUM(F198:F207)+SUM(F210:F219)+SUM(F222:F231)</f>
        <v>0</v>
      </c>
    </row>
  </sheetData>
  <sheetProtection password="EB26" sheet="1" objects="1" scenarios="1"/>
  <mergeCells count="8">
    <mergeCell ref="A2:B2"/>
    <mergeCell ref="I7:P7"/>
    <mergeCell ref="A72:D72"/>
    <mergeCell ref="A127:D127"/>
    <mergeCell ref="A182:D182"/>
    <mergeCell ref="A5:D5"/>
    <mergeCell ref="B7:E7"/>
    <mergeCell ref="F7:H7"/>
  </mergeCells>
  <conditionalFormatting sqref="B222:C231">
    <cfRule type="containsBlanks" dxfId="22" priority="12">
      <formula>LEN(TRIM(B222))=0</formula>
    </cfRule>
  </conditionalFormatting>
  <conditionalFormatting sqref="B210:C219">
    <cfRule type="containsBlanks" dxfId="21" priority="11">
      <formula>LEN(TRIM(B210))=0</formula>
    </cfRule>
  </conditionalFormatting>
  <conditionalFormatting sqref="B198:B207">
    <cfRule type="containsBlanks" dxfId="20" priority="10">
      <formula>LEN(TRIM(B198))=0</formula>
    </cfRule>
  </conditionalFormatting>
  <conditionalFormatting sqref="E198:E207">
    <cfRule type="containsBlanks" dxfId="19" priority="9">
      <formula>LEN(TRIM(E198))=0</formula>
    </cfRule>
  </conditionalFormatting>
  <conditionalFormatting sqref="B186:B195">
    <cfRule type="containsBlanks" dxfId="18" priority="8">
      <formula>LEN(TRIM(B186))=0</formula>
    </cfRule>
  </conditionalFormatting>
  <conditionalFormatting sqref="E186:E195">
    <cfRule type="containsBlanks" dxfId="17" priority="7">
      <formula>LEN(TRIM(E186))=0</formula>
    </cfRule>
  </conditionalFormatting>
  <conditionalFormatting sqref="B167:C176">
    <cfRule type="containsBlanks" dxfId="16" priority="6">
      <formula>LEN(TRIM(B167))=0</formula>
    </cfRule>
  </conditionalFormatting>
  <conditionalFormatting sqref="B131:B140 E131:E140 E143:E152 B143:B152 B155:C164">
    <cfRule type="containsBlanks" dxfId="15" priority="4">
      <formula>LEN(TRIM(B131))=0</formula>
    </cfRule>
  </conditionalFormatting>
  <conditionalFormatting sqref="B56:D65 E76:E85 B76:B85 E88:E97 B88:B97 B100:C109 B112:C121">
    <cfRule type="containsBlanks" dxfId="14" priority="3">
      <formula>LEN(TRIM(B56))=0</formula>
    </cfRule>
  </conditionalFormatting>
  <conditionalFormatting sqref="B20:B29 D20:E29 D32:E41 B32:B41 B44:D53">
    <cfRule type="containsBlanks" dxfId="13" priority="2">
      <formula>LEN(TRIM(B20))=0</formula>
    </cfRule>
  </conditionalFormatting>
  <conditionalFormatting sqref="B14:P14">
    <cfRule type="containsBlanks" dxfId="12" priority="1">
      <formula>LEN(TRIM(B14))=0</formula>
    </cfRule>
  </conditionalFormatting>
  <hyperlinks>
    <hyperlink ref="A2" location="'21E Market Risk - Options'!A1" display="Return to Schedule Listing"/>
    <hyperlink ref="A2:B2" location="'Schedule Listing'!A1" display="Return to Schedule Listing"/>
  </hyperlinks>
  <printOptions horizontalCentered="1"/>
  <pageMargins left="0.25" right="0.25" top="0.75" bottom="0.75" header="0.3" footer="0.3"/>
  <pageSetup scale="59" fitToHeight="0" orientation="landscape" r:id="rId1"/>
  <rowBreaks count="1" manualBreakCount="1">
    <brk id="1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L23"/>
  <sheetViews>
    <sheetView showGridLines="0" zoomScaleNormal="100" workbookViewId="0">
      <selection activeCell="A2" sqref="A2"/>
    </sheetView>
  </sheetViews>
  <sheetFormatPr defaultColWidth="8.875" defaultRowHeight="15" x14ac:dyDescent="0.25"/>
  <cols>
    <col min="1" max="1" width="24.375" style="480" customWidth="1"/>
    <col min="2" max="2" width="5.375" style="480" customWidth="1"/>
    <col min="3" max="3" width="3.5" style="480" customWidth="1"/>
    <col min="4" max="5" width="13.625" style="480" customWidth="1"/>
    <col min="6" max="6" width="1.5" style="480" customWidth="1"/>
    <col min="7" max="8" width="13.625" style="480" customWidth="1"/>
    <col min="9" max="9" width="1.5" style="480" customWidth="1"/>
    <col min="10" max="11" width="13.625" style="480" customWidth="1"/>
    <col min="12" max="12" width="5.125" style="480" customWidth="1"/>
    <col min="13" max="256" width="10" style="480" customWidth="1"/>
    <col min="257" max="257" width="24.375" style="480" customWidth="1"/>
    <col min="258" max="258" width="5.375" style="480" customWidth="1"/>
    <col min="259" max="259" width="3.5" style="480" customWidth="1"/>
    <col min="260" max="261" width="10" style="480" customWidth="1"/>
    <col min="262" max="262" width="1.5" style="480" customWidth="1"/>
    <col min="263" max="264" width="10" style="480" customWidth="1"/>
    <col min="265" max="265" width="1.5" style="480" customWidth="1"/>
    <col min="266" max="267" width="10" style="480" customWidth="1"/>
    <col min="268" max="268" width="5.125" style="480" customWidth="1"/>
    <col min="269" max="512" width="10" style="480" customWidth="1"/>
    <col min="513" max="513" width="24.375" style="480" customWidth="1"/>
    <col min="514" max="514" width="5.375" style="480" customWidth="1"/>
    <col min="515" max="515" width="3.5" style="480" customWidth="1"/>
    <col min="516" max="517" width="10" style="480" customWidth="1"/>
    <col min="518" max="518" width="1.5" style="480" customWidth="1"/>
    <col min="519" max="520" width="10" style="480" customWidth="1"/>
    <col min="521" max="521" width="1.5" style="480" customWidth="1"/>
    <col min="522" max="523" width="10" style="480" customWidth="1"/>
    <col min="524" max="524" width="5.125" style="480" customWidth="1"/>
    <col min="525" max="768" width="10" style="480" customWidth="1"/>
    <col min="769" max="769" width="24.375" style="480" customWidth="1"/>
    <col min="770" max="770" width="5.375" style="480" customWidth="1"/>
    <col min="771" max="771" width="3.5" style="480" customWidth="1"/>
    <col min="772" max="773" width="10" style="480" customWidth="1"/>
    <col min="774" max="774" width="1.5" style="480" customWidth="1"/>
    <col min="775" max="776" width="10" style="480" customWidth="1"/>
    <col min="777" max="777" width="1.5" style="480" customWidth="1"/>
    <col min="778" max="779" width="10" style="480" customWidth="1"/>
    <col min="780" max="780" width="5.125" style="480" customWidth="1"/>
    <col min="781" max="1024" width="10" style="480" customWidth="1"/>
    <col min="1025" max="1025" width="24.375" style="480" customWidth="1"/>
    <col min="1026" max="1026" width="5.375" style="480" customWidth="1"/>
    <col min="1027" max="1027" width="3.5" style="480" customWidth="1"/>
    <col min="1028" max="1029" width="10" style="480" customWidth="1"/>
    <col min="1030" max="1030" width="1.5" style="480" customWidth="1"/>
    <col min="1031" max="1032" width="10" style="480" customWidth="1"/>
    <col min="1033" max="1033" width="1.5" style="480" customWidth="1"/>
    <col min="1034" max="1035" width="10" style="480" customWidth="1"/>
    <col min="1036" max="1036" width="5.125" style="480" customWidth="1"/>
    <col min="1037" max="1280" width="10" style="480" customWidth="1"/>
    <col min="1281" max="1281" width="24.375" style="480" customWidth="1"/>
    <col min="1282" max="1282" width="5.375" style="480" customWidth="1"/>
    <col min="1283" max="1283" width="3.5" style="480" customWidth="1"/>
    <col min="1284" max="1285" width="10" style="480" customWidth="1"/>
    <col min="1286" max="1286" width="1.5" style="480" customWidth="1"/>
    <col min="1287" max="1288" width="10" style="480" customWidth="1"/>
    <col min="1289" max="1289" width="1.5" style="480" customWidth="1"/>
    <col min="1290" max="1291" width="10" style="480" customWidth="1"/>
    <col min="1292" max="1292" width="5.125" style="480" customWidth="1"/>
    <col min="1293" max="1536" width="10" style="480" customWidth="1"/>
    <col min="1537" max="1537" width="24.375" style="480" customWidth="1"/>
    <col min="1538" max="1538" width="5.375" style="480" customWidth="1"/>
    <col min="1539" max="1539" width="3.5" style="480" customWidth="1"/>
    <col min="1540" max="1541" width="10" style="480" customWidth="1"/>
    <col min="1542" max="1542" width="1.5" style="480" customWidth="1"/>
    <col min="1543" max="1544" width="10" style="480" customWidth="1"/>
    <col min="1545" max="1545" width="1.5" style="480" customWidth="1"/>
    <col min="1546" max="1547" width="10" style="480" customWidth="1"/>
    <col min="1548" max="1548" width="5.125" style="480" customWidth="1"/>
    <col min="1549" max="1792" width="10" style="480" customWidth="1"/>
    <col min="1793" max="1793" width="24.375" style="480" customWidth="1"/>
    <col min="1794" max="1794" width="5.375" style="480" customWidth="1"/>
    <col min="1795" max="1795" width="3.5" style="480" customWidth="1"/>
    <col min="1796" max="1797" width="10" style="480" customWidth="1"/>
    <col min="1798" max="1798" width="1.5" style="480" customWidth="1"/>
    <col min="1799" max="1800" width="10" style="480" customWidth="1"/>
    <col min="1801" max="1801" width="1.5" style="480" customWidth="1"/>
    <col min="1802" max="1803" width="10" style="480" customWidth="1"/>
    <col min="1804" max="1804" width="5.125" style="480" customWidth="1"/>
    <col min="1805" max="2048" width="10" style="480" customWidth="1"/>
    <col min="2049" max="2049" width="24.375" style="480" customWidth="1"/>
    <col min="2050" max="2050" width="5.375" style="480" customWidth="1"/>
    <col min="2051" max="2051" width="3.5" style="480" customWidth="1"/>
    <col min="2052" max="2053" width="10" style="480" customWidth="1"/>
    <col min="2054" max="2054" width="1.5" style="480" customWidth="1"/>
    <col min="2055" max="2056" width="10" style="480" customWidth="1"/>
    <col min="2057" max="2057" width="1.5" style="480" customWidth="1"/>
    <col min="2058" max="2059" width="10" style="480" customWidth="1"/>
    <col min="2060" max="2060" width="5.125" style="480" customWidth="1"/>
    <col min="2061" max="2304" width="10" style="480" customWidth="1"/>
    <col min="2305" max="2305" width="24.375" style="480" customWidth="1"/>
    <col min="2306" max="2306" width="5.375" style="480" customWidth="1"/>
    <col min="2307" max="2307" width="3.5" style="480" customWidth="1"/>
    <col min="2308" max="2309" width="10" style="480" customWidth="1"/>
    <col min="2310" max="2310" width="1.5" style="480" customWidth="1"/>
    <col min="2311" max="2312" width="10" style="480" customWidth="1"/>
    <col min="2313" max="2313" width="1.5" style="480" customWidth="1"/>
    <col min="2314" max="2315" width="10" style="480" customWidth="1"/>
    <col min="2316" max="2316" width="5.125" style="480" customWidth="1"/>
    <col min="2317" max="2560" width="10" style="480" customWidth="1"/>
    <col min="2561" max="2561" width="24.375" style="480" customWidth="1"/>
    <col min="2562" max="2562" width="5.375" style="480" customWidth="1"/>
    <col min="2563" max="2563" width="3.5" style="480" customWidth="1"/>
    <col min="2564" max="2565" width="10" style="480" customWidth="1"/>
    <col min="2566" max="2566" width="1.5" style="480" customWidth="1"/>
    <col min="2567" max="2568" width="10" style="480" customWidth="1"/>
    <col min="2569" max="2569" width="1.5" style="480" customWidth="1"/>
    <col min="2570" max="2571" width="10" style="480" customWidth="1"/>
    <col min="2572" max="2572" width="5.125" style="480" customWidth="1"/>
    <col min="2573" max="2816" width="10" style="480" customWidth="1"/>
    <col min="2817" max="2817" width="24.375" style="480" customWidth="1"/>
    <col min="2818" max="2818" width="5.375" style="480" customWidth="1"/>
    <col min="2819" max="2819" width="3.5" style="480" customWidth="1"/>
    <col min="2820" max="2821" width="10" style="480" customWidth="1"/>
    <col min="2822" max="2822" width="1.5" style="480" customWidth="1"/>
    <col min="2823" max="2824" width="10" style="480" customWidth="1"/>
    <col min="2825" max="2825" width="1.5" style="480" customWidth="1"/>
    <col min="2826" max="2827" width="10" style="480" customWidth="1"/>
    <col min="2828" max="2828" width="5.125" style="480" customWidth="1"/>
    <col min="2829" max="3072" width="10" style="480" customWidth="1"/>
    <col min="3073" max="3073" width="24.375" style="480" customWidth="1"/>
    <col min="3074" max="3074" width="5.375" style="480" customWidth="1"/>
    <col min="3075" max="3075" width="3.5" style="480" customWidth="1"/>
    <col min="3076" max="3077" width="10" style="480" customWidth="1"/>
    <col min="3078" max="3078" width="1.5" style="480" customWidth="1"/>
    <col min="3079" max="3080" width="10" style="480" customWidth="1"/>
    <col min="3081" max="3081" width="1.5" style="480" customWidth="1"/>
    <col min="3082" max="3083" width="10" style="480" customWidth="1"/>
    <col min="3084" max="3084" width="5.125" style="480" customWidth="1"/>
    <col min="3085" max="3328" width="10" style="480" customWidth="1"/>
    <col min="3329" max="3329" width="24.375" style="480" customWidth="1"/>
    <col min="3330" max="3330" width="5.375" style="480" customWidth="1"/>
    <col min="3331" max="3331" width="3.5" style="480" customWidth="1"/>
    <col min="3332" max="3333" width="10" style="480" customWidth="1"/>
    <col min="3334" max="3334" width="1.5" style="480" customWidth="1"/>
    <col min="3335" max="3336" width="10" style="480" customWidth="1"/>
    <col min="3337" max="3337" width="1.5" style="480" customWidth="1"/>
    <col min="3338" max="3339" width="10" style="480" customWidth="1"/>
    <col min="3340" max="3340" width="5.125" style="480" customWidth="1"/>
    <col min="3341" max="3584" width="10" style="480" customWidth="1"/>
    <col min="3585" max="3585" width="24.375" style="480" customWidth="1"/>
    <col min="3586" max="3586" width="5.375" style="480" customWidth="1"/>
    <col min="3587" max="3587" width="3.5" style="480" customWidth="1"/>
    <col min="3588" max="3589" width="10" style="480" customWidth="1"/>
    <col min="3590" max="3590" width="1.5" style="480" customWidth="1"/>
    <col min="3591" max="3592" width="10" style="480" customWidth="1"/>
    <col min="3593" max="3593" width="1.5" style="480" customWidth="1"/>
    <col min="3594" max="3595" width="10" style="480" customWidth="1"/>
    <col min="3596" max="3596" width="5.125" style="480" customWidth="1"/>
    <col min="3597" max="3840" width="10" style="480" customWidth="1"/>
    <col min="3841" max="3841" width="24.375" style="480" customWidth="1"/>
    <col min="3842" max="3842" width="5.375" style="480" customWidth="1"/>
    <col min="3843" max="3843" width="3.5" style="480" customWidth="1"/>
    <col min="3844" max="3845" width="10" style="480" customWidth="1"/>
    <col min="3846" max="3846" width="1.5" style="480" customWidth="1"/>
    <col min="3847" max="3848" width="10" style="480" customWidth="1"/>
    <col min="3849" max="3849" width="1.5" style="480" customWidth="1"/>
    <col min="3850" max="3851" width="10" style="480" customWidth="1"/>
    <col min="3852" max="3852" width="5.125" style="480" customWidth="1"/>
    <col min="3853" max="4096" width="10" style="480" customWidth="1"/>
    <col min="4097" max="4097" width="24.375" style="480" customWidth="1"/>
    <col min="4098" max="4098" width="5.375" style="480" customWidth="1"/>
    <col min="4099" max="4099" width="3.5" style="480" customWidth="1"/>
    <col min="4100" max="4101" width="10" style="480" customWidth="1"/>
    <col min="4102" max="4102" width="1.5" style="480" customWidth="1"/>
    <col min="4103" max="4104" width="10" style="480" customWidth="1"/>
    <col min="4105" max="4105" width="1.5" style="480" customWidth="1"/>
    <col min="4106" max="4107" width="10" style="480" customWidth="1"/>
    <col min="4108" max="4108" width="5.125" style="480" customWidth="1"/>
    <col min="4109" max="4352" width="10" style="480" customWidth="1"/>
    <col min="4353" max="4353" width="24.375" style="480" customWidth="1"/>
    <col min="4354" max="4354" width="5.375" style="480" customWidth="1"/>
    <col min="4355" max="4355" width="3.5" style="480" customWidth="1"/>
    <col min="4356" max="4357" width="10" style="480" customWidth="1"/>
    <col min="4358" max="4358" width="1.5" style="480" customWidth="1"/>
    <col min="4359" max="4360" width="10" style="480" customWidth="1"/>
    <col min="4361" max="4361" width="1.5" style="480" customWidth="1"/>
    <col min="4362" max="4363" width="10" style="480" customWidth="1"/>
    <col min="4364" max="4364" width="5.125" style="480" customWidth="1"/>
    <col min="4365" max="4608" width="10" style="480" customWidth="1"/>
    <col min="4609" max="4609" width="24.375" style="480" customWidth="1"/>
    <col min="4610" max="4610" width="5.375" style="480" customWidth="1"/>
    <col min="4611" max="4611" width="3.5" style="480" customWidth="1"/>
    <col min="4612" max="4613" width="10" style="480" customWidth="1"/>
    <col min="4614" max="4614" width="1.5" style="480" customWidth="1"/>
    <col min="4615" max="4616" width="10" style="480" customWidth="1"/>
    <col min="4617" max="4617" width="1.5" style="480" customWidth="1"/>
    <col min="4618" max="4619" width="10" style="480" customWidth="1"/>
    <col min="4620" max="4620" width="5.125" style="480" customWidth="1"/>
    <col min="4621" max="4864" width="10" style="480" customWidth="1"/>
    <col min="4865" max="4865" width="24.375" style="480" customWidth="1"/>
    <col min="4866" max="4866" width="5.375" style="480" customWidth="1"/>
    <col min="4867" max="4867" width="3.5" style="480" customWidth="1"/>
    <col min="4868" max="4869" width="10" style="480" customWidth="1"/>
    <col min="4870" max="4870" width="1.5" style="480" customWidth="1"/>
    <col min="4871" max="4872" width="10" style="480" customWidth="1"/>
    <col min="4873" max="4873" width="1.5" style="480" customWidth="1"/>
    <col min="4874" max="4875" width="10" style="480" customWidth="1"/>
    <col min="4876" max="4876" width="5.125" style="480" customWidth="1"/>
    <col min="4877" max="5120" width="10" style="480" customWidth="1"/>
    <col min="5121" max="5121" width="24.375" style="480" customWidth="1"/>
    <col min="5122" max="5122" width="5.375" style="480" customWidth="1"/>
    <col min="5123" max="5123" width="3.5" style="480" customWidth="1"/>
    <col min="5124" max="5125" width="10" style="480" customWidth="1"/>
    <col min="5126" max="5126" width="1.5" style="480" customWidth="1"/>
    <col min="5127" max="5128" width="10" style="480" customWidth="1"/>
    <col min="5129" max="5129" width="1.5" style="480" customWidth="1"/>
    <col min="5130" max="5131" width="10" style="480" customWidth="1"/>
    <col min="5132" max="5132" width="5.125" style="480" customWidth="1"/>
    <col min="5133" max="5376" width="10" style="480" customWidth="1"/>
    <col min="5377" max="5377" width="24.375" style="480" customWidth="1"/>
    <col min="5378" max="5378" width="5.375" style="480" customWidth="1"/>
    <col min="5379" max="5379" width="3.5" style="480" customWidth="1"/>
    <col min="5380" max="5381" width="10" style="480" customWidth="1"/>
    <col min="5382" max="5382" width="1.5" style="480" customWidth="1"/>
    <col min="5383" max="5384" width="10" style="480" customWidth="1"/>
    <col min="5385" max="5385" width="1.5" style="480" customWidth="1"/>
    <col min="5386" max="5387" width="10" style="480" customWidth="1"/>
    <col min="5388" max="5388" width="5.125" style="480" customWidth="1"/>
    <col min="5389" max="5632" width="10" style="480" customWidth="1"/>
    <col min="5633" max="5633" width="24.375" style="480" customWidth="1"/>
    <col min="5634" max="5634" width="5.375" style="480" customWidth="1"/>
    <col min="5635" max="5635" width="3.5" style="480" customWidth="1"/>
    <col min="5636" max="5637" width="10" style="480" customWidth="1"/>
    <col min="5638" max="5638" width="1.5" style="480" customWidth="1"/>
    <col min="5639" max="5640" width="10" style="480" customWidth="1"/>
    <col min="5641" max="5641" width="1.5" style="480" customWidth="1"/>
    <col min="5642" max="5643" width="10" style="480" customWidth="1"/>
    <col min="5644" max="5644" width="5.125" style="480" customWidth="1"/>
    <col min="5645" max="5888" width="10" style="480" customWidth="1"/>
    <col min="5889" max="5889" width="24.375" style="480" customWidth="1"/>
    <col min="5890" max="5890" width="5.375" style="480" customWidth="1"/>
    <col min="5891" max="5891" width="3.5" style="480" customWidth="1"/>
    <col min="5892" max="5893" width="10" style="480" customWidth="1"/>
    <col min="5894" max="5894" width="1.5" style="480" customWidth="1"/>
    <col min="5895" max="5896" width="10" style="480" customWidth="1"/>
    <col min="5897" max="5897" width="1.5" style="480" customWidth="1"/>
    <col min="5898" max="5899" width="10" style="480" customWidth="1"/>
    <col min="5900" max="5900" width="5.125" style="480" customWidth="1"/>
    <col min="5901" max="6144" width="10" style="480" customWidth="1"/>
    <col min="6145" max="6145" width="24.375" style="480" customWidth="1"/>
    <col min="6146" max="6146" width="5.375" style="480" customWidth="1"/>
    <col min="6147" max="6147" width="3.5" style="480" customWidth="1"/>
    <col min="6148" max="6149" width="10" style="480" customWidth="1"/>
    <col min="6150" max="6150" width="1.5" style="480" customWidth="1"/>
    <col min="6151" max="6152" width="10" style="480" customWidth="1"/>
    <col min="6153" max="6153" width="1.5" style="480" customWidth="1"/>
    <col min="6154" max="6155" width="10" style="480" customWidth="1"/>
    <col min="6156" max="6156" width="5.125" style="480" customWidth="1"/>
    <col min="6157" max="6400" width="10" style="480" customWidth="1"/>
    <col min="6401" max="6401" width="24.375" style="480" customWidth="1"/>
    <col min="6402" max="6402" width="5.375" style="480" customWidth="1"/>
    <col min="6403" max="6403" width="3.5" style="480" customWidth="1"/>
    <col min="6404" max="6405" width="10" style="480" customWidth="1"/>
    <col min="6406" max="6406" width="1.5" style="480" customWidth="1"/>
    <col min="6407" max="6408" width="10" style="480" customWidth="1"/>
    <col min="6409" max="6409" width="1.5" style="480" customWidth="1"/>
    <col min="6410" max="6411" width="10" style="480" customWidth="1"/>
    <col min="6412" max="6412" width="5.125" style="480" customWidth="1"/>
    <col min="6413" max="6656" width="10" style="480" customWidth="1"/>
    <col min="6657" max="6657" width="24.375" style="480" customWidth="1"/>
    <col min="6658" max="6658" width="5.375" style="480" customWidth="1"/>
    <col min="6659" max="6659" width="3.5" style="480" customWidth="1"/>
    <col min="6660" max="6661" width="10" style="480" customWidth="1"/>
    <col min="6662" max="6662" width="1.5" style="480" customWidth="1"/>
    <col min="6663" max="6664" width="10" style="480" customWidth="1"/>
    <col min="6665" max="6665" width="1.5" style="480" customWidth="1"/>
    <col min="6666" max="6667" width="10" style="480" customWidth="1"/>
    <col min="6668" max="6668" width="5.125" style="480" customWidth="1"/>
    <col min="6669" max="6912" width="10" style="480" customWidth="1"/>
    <col min="6913" max="6913" width="24.375" style="480" customWidth="1"/>
    <col min="6914" max="6914" width="5.375" style="480" customWidth="1"/>
    <col min="6915" max="6915" width="3.5" style="480" customWidth="1"/>
    <col min="6916" max="6917" width="10" style="480" customWidth="1"/>
    <col min="6918" max="6918" width="1.5" style="480" customWidth="1"/>
    <col min="6919" max="6920" width="10" style="480" customWidth="1"/>
    <col min="6921" max="6921" width="1.5" style="480" customWidth="1"/>
    <col min="6922" max="6923" width="10" style="480" customWidth="1"/>
    <col min="6924" max="6924" width="5.125" style="480" customWidth="1"/>
    <col min="6925" max="7168" width="10" style="480" customWidth="1"/>
    <col min="7169" max="7169" width="24.375" style="480" customWidth="1"/>
    <col min="7170" max="7170" width="5.375" style="480" customWidth="1"/>
    <col min="7171" max="7171" width="3.5" style="480" customWidth="1"/>
    <col min="7172" max="7173" width="10" style="480" customWidth="1"/>
    <col min="7174" max="7174" width="1.5" style="480" customWidth="1"/>
    <col min="7175" max="7176" width="10" style="480" customWidth="1"/>
    <col min="7177" max="7177" width="1.5" style="480" customWidth="1"/>
    <col min="7178" max="7179" width="10" style="480" customWidth="1"/>
    <col min="7180" max="7180" width="5.125" style="480" customWidth="1"/>
    <col min="7181" max="7424" width="10" style="480" customWidth="1"/>
    <col min="7425" max="7425" width="24.375" style="480" customWidth="1"/>
    <col min="7426" max="7426" width="5.375" style="480" customWidth="1"/>
    <col min="7427" max="7427" width="3.5" style="480" customWidth="1"/>
    <col min="7428" max="7429" width="10" style="480" customWidth="1"/>
    <col min="7430" max="7430" width="1.5" style="480" customWidth="1"/>
    <col min="7431" max="7432" width="10" style="480" customWidth="1"/>
    <col min="7433" max="7433" width="1.5" style="480" customWidth="1"/>
    <col min="7434" max="7435" width="10" style="480" customWidth="1"/>
    <col min="7436" max="7436" width="5.125" style="480" customWidth="1"/>
    <col min="7437" max="7680" width="10" style="480" customWidth="1"/>
    <col min="7681" max="7681" width="24.375" style="480" customWidth="1"/>
    <col min="7682" max="7682" width="5.375" style="480" customWidth="1"/>
    <col min="7683" max="7683" width="3.5" style="480" customWidth="1"/>
    <col min="7684" max="7685" width="10" style="480" customWidth="1"/>
    <col min="7686" max="7686" width="1.5" style="480" customWidth="1"/>
    <col min="7687" max="7688" width="10" style="480" customWidth="1"/>
    <col min="7689" max="7689" width="1.5" style="480" customWidth="1"/>
    <col min="7690" max="7691" width="10" style="480" customWidth="1"/>
    <col min="7692" max="7692" width="5.125" style="480" customWidth="1"/>
    <col min="7693" max="7936" width="10" style="480" customWidth="1"/>
    <col min="7937" max="7937" width="24.375" style="480" customWidth="1"/>
    <col min="7938" max="7938" width="5.375" style="480" customWidth="1"/>
    <col min="7939" max="7939" width="3.5" style="480" customWidth="1"/>
    <col min="7940" max="7941" width="10" style="480" customWidth="1"/>
    <col min="7942" max="7942" width="1.5" style="480" customWidth="1"/>
    <col min="7943" max="7944" width="10" style="480" customWidth="1"/>
    <col min="7945" max="7945" width="1.5" style="480" customWidth="1"/>
    <col min="7946" max="7947" width="10" style="480" customWidth="1"/>
    <col min="7948" max="7948" width="5.125" style="480" customWidth="1"/>
    <col min="7949" max="8192" width="10" style="480" customWidth="1"/>
    <col min="8193" max="8193" width="24.375" style="480" customWidth="1"/>
    <col min="8194" max="8194" width="5.375" style="480" customWidth="1"/>
    <col min="8195" max="8195" width="3.5" style="480" customWidth="1"/>
    <col min="8196" max="8197" width="10" style="480" customWidth="1"/>
    <col min="8198" max="8198" width="1.5" style="480" customWidth="1"/>
    <col min="8199" max="8200" width="10" style="480" customWidth="1"/>
    <col min="8201" max="8201" width="1.5" style="480" customWidth="1"/>
    <col min="8202" max="8203" width="10" style="480" customWidth="1"/>
    <col min="8204" max="8204" width="5.125" style="480" customWidth="1"/>
    <col min="8205" max="8448" width="10" style="480" customWidth="1"/>
    <col min="8449" max="8449" width="24.375" style="480" customWidth="1"/>
    <col min="8450" max="8450" width="5.375" style="480" customWidth="1"/>
    <col min="8451" max="8451" width="3.5" style="480" customWidth="1"/>
    <col min="8452" max="8453" width="10" style="480" customWidth="1"/>
    <col min="8454" max="8454" width="1.5" style="480" customWidth="1"/>
    <col min="8455" max="8456" width="10" style="480" customWidth="1"/>
    <col min="8457" max="8457" width="1.5" style="480" customWidth="1"/>
    <col min="8458" max="8459" width="10" style="480" customWidth="1"/>
    <col min="8460" max="8460" width="5.125" style="480" customWidth="1"/>
    <col min="8461" max="8704" width="10" style="480" customWidth="1"/>
    <col min="8705" max="8705" width="24.375" style="480" customWidth="1"/>
    <col min="8706" max="8706" width="5.375" style="480" customWidth="1"/>
    <col min="8707" max="8707" width="3.5" style="480" customWidth="1"/>
    <col min="8708" max="8709" width="10" style="480" customWidth="1"/>
    <col min="8710" max="8710" width="1.5" style="480" customWidth="1"/>
    <col min="8711" max="8712" width="10" style="480" customWidth="1"/>
    <col min="8713" max="8713" width="1.5" style="480" customWidth="1"/>
    <col min="8714" max="8715" width="10" style="480" customWidth="1"/>
    <col min="8716" max="8716" width="5.125" style="480" customWidth="1"/>
    <col min="8717" max="8960" width="10" style="480" customWidth="1"/>
    <col min="8961" max="8961" width="24.375" style="480" customWidth="1"/>
    <col min="8962" max="8962" width="5.375" style="480" customWidth="1"/>
    <col min="8963" max="8963" width="3.5" style="480" customWidth="1"/>
    <col min="8964" max="8965" width="10" style="480" customWidth="1"/>
    <col min="8966" max="8966" width="1.5" style="480" customWidth="1"/>
    <col min="8967" max="8968" width="10" style="480" customWidth="1"/>
    <col min="8969" max="8969" width="1.5" style="480" customWidth="1"/>
    <col min="8970" max="8971" width="10" style="480" customWidth="1"/>
    <col min="8972" max="8972" width="5.125" style="480" customWidth="1"/>
    <col min="8973" max="9216" width="10" style="480" customWidth="1"/>
    <col min="9217" max="9217" width="24.375" style="480" customWidth="1"/>
    <col min="9218" max="9218" width="5.375" style="480" customWidth="1"/>
    <col min="9219" max="9219" width="3.5" style="480" customWidth="1"/>
    <col min="9220" max="9221" width="10" style="480" customWidth="1"/>
    <col min="9222" max="9222" width="1.5" style="480" customWidth="1"/>
    <col min="9223" max="9224" width="10" style="480" customWidth="1"/>
    <col min="9225" max="9225" width="1.5" style="480" customWidth="1"/>
    <col min="9226" max="9227" width="10" style="480" customWidth="1"/>
    <col min="9228" max="9228" width="5.125" style="480" customWidth="1"/>
    <col min="9229" max="9472" width="10" style="480" customWidth="1"/>
    <col min="9473" max="9473" width="24.375" style="480" customWidth="1"/>
    <col min="9474" max="9474" width="5.375" style="480" customWidth="1"/>
    <col min="9475" max="9475" width="3.5" style="480" customWidth="1"/>
    <col min="9476" max="9477" width="10" style="480" customWidth="1"/>
    <col min="9478" max="9478" width="1.5" style="480" customWidth="1"/>
    <col min="9479" max="9480" width="10" style="480" customWidth="1"/>
    <col min="9481" max="9481" width="1.5" style="480" customWidth="1"/>
    <col min="9482" max="9483" width="10" style="480" customWidth="1"/>
    <col min="9484" max="9484" width="5.125" style="480" customWidth="1"/>
    <col min="9485" max="9728" width="10" style="480" customWidth="1"/>
    <col min="9729" max="9729" width="24.375" style="480" customWidth="1"/>
    <col min="9730" max="9730" width="5.375" style="480" customWidth="1"/>
    <col min="9731" max="9731" width="3.5" style="480" customWidth="1"/>
    <col min="9732" max="9733" width="10" style="480" customWidth="1"/>
    <col min="9734" max="9734" width="1.5" style="480" customWidth="1"/>
    <col min="9735" max="9736" width="10" style="480" customWidth="1"/>
    <col min="9737" max="9737" width="1.5" style="480" customWidth="1"/>
    <col min="9738" max="9739" width="10" style="480" customWidth="1"/>
    <col min="9740" max="9740" width="5.125" style="480" customWidth="1"/>
    <col min="9741" max="9984" width="10" style="480" customWidth="1"/>
    <col min="9985" max="9985" width="24.375" style="480" customWidth="1"/>
    <col min="9986" max="9986" width="5.375" style="480" customWidth="1"/>
    <col min="9987" max="9987" width="3.5" style="480" customWidth="1"/>
    <col min="9988" max="9989" width="10" style="480" customWidth="1"/>
    <col min="9990" max="9990" width="1.5" style="480" customWidth="1"/>
    <col min="9991" max="9992" width="10" style="480" customWidth="1"/>
    <col min="9993" max="9993" width="1.5" style="480" customWidth="1"/>
    <col min="9994" max="9995" width="10" style="480" customWidth="1"/>
    <col min="9996" max="9996" width="5.125" style="480" customWidth="1"/>
    <col min="9997" max="10240" width="10" style="480" customWidth="1"/>
    <col min="10241" max="10241" width="24.375" style="480" customWidth="1"/>
    <col min="10242" max="10242" width="5.375" style="480" customWidth="1"/>
    <col min="10243" max="10243" width="3.5" style="480" customWidth="1"/>
    <col min="10244" max="10245" width="10" style="480" customWidth="1"/>
    <col min="10246" max="10246" width="1.5" style="480" customWidth="1"/>
    <col min="10247" max="10248" width="10" style="480" customWidth="1"/>
    <col min="10249" max="10249" width="1.5" style="480" customWidth="1"/>
    <col min="10250" max="10251" width="10" style="480" customWidth="1"/>
    <col min="10252" max="10252" width="5.125" style="480" customWidth="1"/>
    <col min="10253" max="10496" width="10" style="480" customWidth="1"/>
    <col min="10497" max="10497" width="24.375" style="480" customWidth="1"/>
    <col min="10498" max="10498" width="5.375" style="480" customWidth="1"/>
    <col min="10499" max="10499" width="3.5" style="480" customWidth="1"/>
    <col min="10500" max="10501" width="10" style="480" customWidth="1"/>
    <col min="10502" max="10502" width="1.5" style="480" customWidth="1"/>
    <col min="10503" max="10504" width="10" style="480" customWidth="1"/>
    <col min="10505" max="10505" width="1.5" style="480" customWidth="1"/>
    <col min="10506" max="10507" width="10" style="480" customWidth="1"/>
    <col min="10508" max="10508" width="5.125" style="480" customWidth="1"/>
    <col min="10509" max="10752" width="10" style="480" customWidth="1"/>
    <col min="10753" max="10753" width="24.375" style="480" customWidth="1"/>
    <col min="10754" max="10754" width="5.375" style="480" customWidth="1"/>
    <col min="10755" max="10755" width="3.5" style="480" customWidth="1"/>
    <col min="10756" max="10757" width="10" style="480" customWidth="1"/>
    <col min="10758" max="10758" width="1.5" style="480" customWidth="1"/>
    <col min="10759" max="10760" width="10" style="480" customWidth="1"/>
    <col min="10761" max="10761" width="1.5" style="480" customWidth="1"/>
    <col min="10762" max="10763" width="10" style="480" customWidth="1"/>
    <col min="10764" max="10764" width="5.125" style="480" customWidth="1"/>
    <col min="10765" max="11008" width="10" style="480" customWidth="1"/>
    <col min="11009" max="11009" width="24.375" style="480" customWidth="1"/>
    <col min="11010" max="11010" width="5.375" style="480" customWidth="1"/>
    <col min="11011" max="11011" width="3.5" style="480" customWidth="1"/>
    <col min="11012" max="11013" width="10" style="480" customWidth="1"/>
    <col min="11014" max="11014" width="1.5" style="480" customWidth="1"/>
    <col min="11015" max="11016" width="10" style="480" customWidth="1"/>
    <col min="11017" max="11017" width="1.5" style="480" customWidth="1"/>
    <col min="11018" max="11019" width="10" style="480" customWidth="1"/>
    <col min="11020" max="11020" width="5.125" style="480" customWidth="1"/>
    <col min="11021" max="11264" width="10" style="480" customWidth="1"/>
    <col min="11265" max="11265" width="24.375" style="480" customWidth="1"/>
    <col min="11266" max="11266" width="5.375" style="480" customWidth="1"/>
    <col min="11267" max="11267" width="3.5" style="480" customWidth="1"/>
    <col min="11268" max="11269" width="10" style="480" customWidth="1"/>
    <col min="11270" max="11270" width="1.5" style="480" customWidth="1"/>
    <col min="11271" max="11272" width="10" style="480" customWidth="1"/>
    <col min="11273" max="11273" width="1.5" style="480" customWidth="1"/>
    <col min="11274" max="11275" width="10" style="480" customWidth="1"/>
    <col min="11276" max="11276" width="5.125" style="480" customWidth="1"/>
    <col min="11277" max="11520" width="10" style="480" customWidth="1"/>
    <col min="11521" max="11521" width="24.375" style="480" customWidth="1"/>
    <col min="11522" max="11522" width="5.375" style="480" customWidth="1"/>
    <col min="11523" max="11523" width="3.5" style="480" customWidth="1"/>
    <col min="11524" max="11525" width="10" style="480" customWidth="1"/>
    <col min="11526" max="11526" width="1.5" style="480" customWidth="1"/>
    <col min="11527" max="11528" width="10" style="480" customWidth="1"/>
    <col min="11529" max="11529" width="1.5" style="480" customWidth="1"/>
    <col min="11530" max="11531" width="10" style="480" customWidth="1"/>
    <col min="11532" max="11532" width="5.125" style="480" customWidth="1"/>
    <col min="11533" max="11776" width="10" style="480" customWidth="1"/>
    <col min="11777" max="11777" width="24.375" style="480" customWidth="1"/>
    <col min="11778" max="11778" width="5.375" style="480" customWidth="1"/>
    <col min="11779" max="11779" width="3.5" style="480" customWidth="1"/>
    <col min="11780" max="11781" width="10" style="480" customWidth="1"/>
    <col min="11782" max="11782" width="1.5" style="480" customWidth="1"/>
    <col min="11783" max="11784" width="10" style="480" customWidth="1"/>
    <col min="11785" max="11785" width="1.5" style="480" customWidth="1"/>
    <col min="11786" max="11787" width="10" style="480" customWidth="1"/>
    <col min="11788" max="11788" width="5.125" style="480" customWidth="1"/>
    <col min="11789" max="12032" width="10" style="480" customWidth="1"/>
    <col min="12033" max="12033" width="24.375" style="480" customWidth="1"/>
    <col min="12034" max="12034" width="5.375" style="480" customWidth="1"/>
    <col min="12035" max="12035" width="3.5" style="480" customWidth="1"/>
    <col min="12036" max="12037" width="10" style="480" customWidth="1"/>
    <col min="12038" max="12038" width="1.5" style="480" customWidth="1"/>
    <col min="12039" max="12040" width="10" style="480" customWidth="1"/>
    <col min="12041" max="12041" width="1.5" style="480" customWidth="1"/>
    <col min="12042" max="12043" width="10" style="480" customWidth="1"/>
    <col min="12044" max="12044" width="5.125" style="480" customWidth="1"/>
    <col min="12045" max="12288" width="10" style="480" customWidth="1"/>
    <col min="12289" max="12289" width="24.375" style="480" customWidth="1"/>
    <col min="12290" max="12290" width="5.375" style="480" customWidth="1"/>
    <col min="12291" max="12291" width="3.5" style="480" customWidth="1"/>
    <col min="12292" max="12293" width="10" style="480" customWidth="1"/>
    <col min="12294" max="12294" width="1.5" style="480" customWidth="1"/>
    <col min="12295" max="12296" width="10" style="480" customWidth="1"/>
    <col min="12297" max="12297" width="1.5" style="480" customWidth="1"/>
    <col min="12298" max="12299" width="10" style="480" customWidth="1"/>
    <col min="12300" max="12300" width="5.125" style="480" customWidth="1"/>
    <col min="12301" max="12544" width="10" style="480" customWidth="1"/>
    <col min="12545" max="12545" width="24.375" style="480" customWidth="1"/>
    <col min="12546" max="12546" width="5.375" style="480" customWidth="1"/>
    <col min="12547" max="12547" width="3.5" style="480" customWidth="1"/>
    <col min="12548" max="12549" width="10" style="480" customWidth="1"/>
    <col min="12550" max="12550" width="1.5" style="480" customWidth="1"/>
    <col min="12551" max="12552" width="10" style="480" customWidth="1"/>
    <col min="12553" max="12553" width="1.5" style="480" customWidth="1"/>
    <col min="12554" max="12555" width="10" style="480" customWidth="1"/>
    <col min="12556" max="12556" width="5.125" style="480" customWidth="1"/>
    <col min="12557" max="12800" width="10" style="480" customWidth="1"/>
    <col min="12801" max="12801" width="24.375" style="480" customWidth="1"/>
    <col min="12802" max="12802" width="5.375" style="480" customWidth="1"/>
    <col min="12803" max="12803" width="3.5" style="480" customWidth="1"/>
    <col min="12804" max="12805" width="10" style="480" customWidth="1"/>
    <col min="12806" max="12806" width="1.5" style="480" customWidth="1"/>
    <col min="12807" max="12808" width="10" style="480" customWidth="1"/>
    <col min="12809" max="12809" width="1.5" style="480" customWidth="1"/>
    <col min="12810" max="12811" width="10" style="480" customWidth="1"/>
    <col min="12812" max="12812" width="5.125" style="480" customWidth="1"/>
    <col min="12813" max="13056" width="10" style="480" customWidth="1"/>
    <col min="13057" max="13057" width="24.375" style="480" customWidth="1"/>
    <col min="13058" max="13058" width="5.375" style="480" customWidth="1"/>
    <col min="13059" max="13059" width="3.5" style="480" customWidth="1"/>
    <col min="13060" max="13061" width="10" style="480" customWidth="1"/>
    <col min="13062" max="13062" width="1.5" style="480" customWidth="1"/>
    <col min="13063" max="13064" width="10" style="480" customWidth="1"/>
    <col min="13065" max="13065" width="1.5" style="480" customWidth="1"/>
    <col min="13066" max="13067" width="10" style="480" customWidth="1"/>
    <col min="13068" max="13068" width="5.125" style="480" customWidth="1"/>
    <col min="13069" max="13312" width="10" style="480" customWidth="1"/>
    <col min="13313" max="13313" width="24.375" style="480" customWidth="1"/>
    <col min="13314" max="13314" width="5.375" style="480" customWidth="1"/>
    <col min="13315" max="13315" width="3.5" style="480" customWidth="1"/>
    <col min="13316" max="13317" width="10" style="480" customWidth="1"/>
    <col min="13318" max="13318" width="1.5" style="480" customWidth="1"/>
    <col min="13319" max="13320" width="10" style="480" customWidth="1"/>
    <col min="13321" max="13321" width="1.5" style="480" customWidth="1"/>
    <col min="13322" max="13323" width="10" style="480" customWidth="1"/>
    <col min="13324" max="13324" width="5.125" style="480" customWidth="1"/>
    <col min="13325" max="13568" width="10" style="480" customWidth="1"/>
    <col min="13569" max="13569" width="24.375" style="480" customWidth="1"/>
    <col min="13570" max="13570" width="5.375" style="480" customWidth="1"/>
    <col min="13571" max="13571" width="3.5" style="480" customWidth="1"/>
    <col min="13572" max="13573" width="10" style="480" customWidth="1"/>
    <col min="13574" max="13574" width="1.5" style="480" customWidth="1"/>
    <col min="13575" max="13576" width="10" style="480" customWidth="1"/>
    <col min="13577" max="13577" width="1.5" style="480" customWidth="1"/>
    <col min="13578" max="13579" width="10" style="480" customWidth="1"/>
    <col min="13580" max="13580" width="5.125" style="480" customWidth="1"/>
    <col min="13581" max="13824" width="10" style="480" customWidth="1"/>
    <col min="13825" max="13825" width="24.375" style="480" customWidth="1"/>
    <col min="13826" max="13826" width="5.375" style="480" customWidth="1"/>
    <col min="13827" max="13827" width="3.5" style="480" customWidth="1"/>
    <col min="13828" max="13829" width="10" style="480" customWidth="1"/>
    <col min="13830" max="13830" width="1.5" style="480" customWidth="1"/>
    <col min="13831" max="13832" width="10" style="480" customWidth="1"/>
    <col min="13833" max="13833" width="1.5" style="480" customWidth="1"/>
    <col min="13834" max="13835" width="10" style="480" customWidth="1"/>
    <col min="13836" max="13836" width="5.125" style="480" customWidth="1"/>
    <col min="13837" max="14080" width="10" style="480" customWidth="1"/>
    <col min="14081" max="14081" width="24.375" style="480" customWidth="1"/>
    <col min="14082" max="14082" width="5.375" style="480" customWidth="1"/>
    <col min="14083" max="14083" width="3.5" style="480" customWidth="1"/>
    <col min="14084" max="14085" width="10" style="480" customWidth="1"/>
    <col min="14086" max="14086" width="1.5" style="480" customWidth="1"/>
    <col min="14087" max="14088" width="10" style="480" customWidth="1"/>
    <col min="14089" max="14089" width="1.5" style="480" customWidth="1"/>
    <col min="14090" max="14091" width="10" style="480" customWidth="1"/>
    <col min="14092" max="14092" width="5.125" style="480" customWidth="1"/>
    <col min="14093" max="14336" width="10" style="480" customWidth="1"/>
    <col min="14337" max="14337" width="24.375" style="480" customWidth="1"/>
    <col min="14338" max="14338" width="5.375" style="480" customWidth="1"/>
    <col min="14339" max="14339" width="3.5" style="480" customWidth="1"/>
    <col min="14340" max="14341" width="10" style="480" customWidth="1"/>
    <col min="14342" max="14342" width="1.5" style="480" customWidth="1"/>
    <col min="14343" max="14344" width="10" style="480" customWidth="1"/>
    <col min="14345" max="14345" width="1.5" style="480" customWidth="1"/>
    <col min="14346" max="14347" width="10" style="480" customWidth="1"/>
    <col min="14348" max="14348" width="5.125" style="480" customWidth="1"/>
    <col min="14349" max="14592" width="10" style="480" customWidth="1"/>
    <col min="14593" max="14593" width="24.375" style="480" customWidth="1"/>
    <col min="14594" max="14594" width="5.375" style="480" customWidth="1"/>
    <col min="14595" max="14595" width="3.5" style="480" customWidth="1"/>
    <col min="14596" max="14597" width="10" style="480" customWidth="1"/>
    <col min="14598" max="14598" width="1.5" style="480" customWidth="1"/>
    <col min="14599" max="14600" width="10" style="480" customWidth="1"/>
    <col min="14601" max="14601" width="1.5" style="480" customWidth="1"/>
    <col min="14602" max="14603" width="10" style="480" customWidth="1"/>
    <col min="14604" max="14604" width="5.125" style="480" customWidth="1"/>
    <col min="14605" max="14848" width="10" style="480" customWidth="1"/>
    <col min="14849" max="14849" width="24.375" style="480" customWidth="1"/>
    <col min="14850" max="14850" width="5.375" style="480" customWidth="1"/>
    <col min="14851" max="14851" width="3.5" style="480" customWidth="1"/>
    <col min="14852" max="14853" width="10" style="480" customWidth="1"/>
    <col min="14854" max="14854" width="1.5" style="480" customWidth="1"/>
    <col min="14855" max="14856" width="10" style="480" customWidth="1"/>
    <col min="14857" max="14857" width="1.5" style="480" customWidth="1"/>
    <col min="14858" max="14859" width="10" style="480" customWidth="1"/>
    <col min="14860" max="14860" width="5.125" style="480" customWidth="1"/>
    <col min="14861" max="15104" width="10" style="480" customWidth="1"/>
    <col min="15105" max="15105" width="24.375" style="480" customWidth="1"/>
    <col min="15106" max="15106" width="5.375" style="480" customWidth="1"/>
    <col min="15107" max="15107" width="3.5" style="480" customWidth="1"/>
    <col min="15108" max="15109" width="10" style="480" customWidth="1"/>
    <col min="15110" max="15110" width="1.5" style="480" customWidth="1"/>
    <col min="15111" max="15112" width="10" style="480" customWidth="1"/>
    <col min="15113" max="15113" width="1.5" style="480" customWidth="1"/>
    <col min="15114" max="15115" width="10" style="480" customWidth="1"/>
    <col min="15116" max="15116" width="5.125" style="480" customWidth="1"/>
    <col min="15117" max="15360" width="10" style="480" customWidth="1"/>
    <col min="15361" max="15361" width="24.375" style="480" customWidth="1"/>
    <col min="15362" max="15362" width="5.375" style="480" customWidth="1"/>
    <col min="15363" max="15363" width="3.5" style="480" customWidth="1"/>
    <col min="15364" max="15365" width="10" style="480" customWidth="1"/>
    <col min="15366" max="15366" width="1.5" style="480" customWidth="1"/>
    <col min="15367" max="15368" width="10" style="480" customWidth="1"/>
    <col min="15369" max="15369" width="1.5" style="480" customWidth="1"/>
    <col min="15370" max="15371" width="10" style="480" customWidth="1"/>
    <col min="15372" max="15372" width="5.125" style="480" customWidth="1"/>
    <col min="15373" max="15616" width="10" style="480" customWidth="1"/>
    <col min="15617" max="15617" width="24.375" style="480" customWidth="1"/>
    <col min="15618" max="15618" width="5.375" style="480" customWidth="1"/>
    <col min="15619" max="15619" width="3.5" style="480" customWidth="1"/>
    <col min="15620" max="15621" width="10" style="480" customWidth="1"/>
    <col min="15622" max="15622" width="1.5" style="480" customWidth="1"/>
    <col min="15623" max="15624" width="10" style="480" customWidth="1"/>
    <col min="15625" max="15625" width="1.5" style="480" customWidth="1"/>
    <col min="15626" max="15627" width="10" style="480" customWidth="1"/>
    <col min="15628" max="15628" width="5.125" style="480" customWidth="1"/>
    <col min="15629" max="15872" width="10" style="480" customWidth="1"/>
    <col min="15873" max="15873" width="24.375" style="480" customWidth="1"/>
    <col min="15874" max="15874" width="5.375" style="480" customWidth="1"/>
    <col min="15875" max="15875" width="3.5" style="480" customWidth="1"/>
    <col min="15876" max="15877" width="10" style="480" customWidth="1"/>
    <col min="15878" max="15878" width="1.5" style="480" customWidth="1"/>
    <col min="15879" max="15880" width="10" style="480" customWidth="1"/>
    <col min="15881" max="15881" width="1.5" style="480" customWidth="1"/>
    <col min="15882" max="15883" width="10" style="480" customWidth="1"/>
    <col min="15884" max="15884" width="5.125" style="480" customWidth="1"/>
    <col min="15885" max="16128" width="10" style="480" customWidth="1"/>
    <col min="16129" max="16129" width="24.375" style="480" customWidth="1"/>
    <col min="16130" max="16130" width="5.375" style="480" customWidth="1"/>
    <col min="16131" max="16131" width="3.5" style="480" customWidth="1"/>
    <col min="16132" max="16133" width="10" style="480" customWidth="1"/>
    <col min="16134" max="16134" width="1.5" style="480" customWidth="1"/>
    <col min="16135" max="16136" width="10" style="480" customWidth="1"/>
    <col min="16137" max="16137" width="1.5" style="480" customWidth="1"/>
    <col min="16138" max="16139" width="10" style="480" customWidth="1"/>
    <col min="16140" max="16140" width="5.125" style="480" customWidth="1"/>
    <col min="16141" max="16384" width="10" style="480" customWidth="1"/>
  </cols>
  <sheetData>
    <row r="1" spans="1:12" x14ac:dyDescent="0.25">
      <c r="A1" s="529" t="s">
        <v>638</v>
      </c>
      <c r="L1" s="482">
        <v>43</v>
      </c>
    </row>
    <row r="2" spans="1:12" x14ac:dyDescent="0.25">
      <c r="A2" s="519" t="s">
        <v>1</v>
      </c>
      <c r="B2" s="483"/>
    </row>
    <row r="3" spans="1:12" ht="15" customHeight="1" x14ac:dyDescent="0.25">
      <c r="A3" s="486" t="s">
        <v>548</v>
      </c>
    </row>
    <row r="4" spans="1:12" ht="15" customHeight="1" x14ac:dyDescent="0.25">
      <c r="A4" s="486"/>
    </row>
    <row r="5" spans="1:12" ht="15" customHeight="1" x14ac:dyDescent="0.25">
      <c r="A5" s="1158" t="s">
        <v>374</v>
      </c>
      <c r="B5" s="1191"/>
      <c r="C5" s="1191"/>
      <c r="D5" s="1192"/>
    </row>
    <row r="6" spans="1:12" x14ac:dyDescent="0.25">
      <c r="A6" s="481"/>
      <c r="B6" s="484"/>
      <c r="C6" s="484"/>
      <c r="D6" s="1187" t="s">
        <v>69</v>
      </c>
      <c r="E6" s="1187"/>
      <c r="F6" s="521"/>
      <c r="G6" s="1187" t="s">
        <v>70</v>
      </c>
      <c r="H6" s="1187"/>
      <c r="I6" s="521"/>
      <c r="J6" s="1187" t="s">
        <v>71</v>
      </c>
      <c r="K6" s="1187"/>
      <c r="L6" s="484"/>
    </row>
    <row r="7" spans="1:12" x14ac:dyDescent="0.25">
      <c r="A7" s="484" t="s">
        <v>73</v>
      </c>
      <c r="B7" s="531" t="s">
        <v>74</v>
      </c>
      <c r="C7" s="531"/>
      <c r="D7" s="531" t="s">
        <v>75</v>
      </c>
      <c r="E7" s="531" t="s">
        <v>76</v>
      </c>
      <c r="G7" s="531" t="s">
        <v>75</v>
      </c>
      <c r="H7" s="531" t="s">
        <v>76</v>
      </c>
      <c r="J7" s="531" t="s">
        <v>75</v>
      </c>
      <c r="K7" s="531" t="s">
        <v>76</v>
      </c>
      <c r="L7" s="531"/>
    </row>
    <row r="8" spans="1:12" x14ac:dyDescent="0.25">
      <c r="A8" s="484"/>
      <c r="B8" s="531" t="s">
        <v>14</v>
      </c>
      <c r="C8" s="531"/>
      <c r="D8" s="531" t="s">
        <v>15</v>
      </c>
      <c r="E8" s="531" t="s">
        <v>77</v>
      </c>
      <c r="G8" s="531" t="s">
        <v>17</v>
      </c>
      <c r="H8" s="531" t="s">
        <v>78</v>
      </c>
      <c r="J8" s="531" t="s">
        <v>79</v>
      </c>
      <c r="K8" s="531" t="s">
        <v>80</v>
      </c>
      <c r="L8" s="531"/>
    </row>
    <row r="9" spans="1:12" x14ac:dyDescent="0.25">
      <c r="A9" s="532" t="s">
        <v>81</v>
      </c>
      <c r="B9" s="533">
        <v>0.18</v>
      </c>
      <c r="C9" s="534"/>
      <c r="D9" s="523">
        <v>0</v>
      </c>
      <c r="E9" s="506">
        <f>B9*D9</f>
        <v>0</v>
      </c>
      <c r="G9" s="523">
        <v>0</v>
      </c>
      <c r="H9" s="506">
        <f>B9*G9</f>
        <v>0</v>
      </c>
      <c r="J9" s="523">
        <v>0</v>
      </c>
      <c r="K9" s="506">
        <f>B9*J9</f>
        <v>0</v>
      </c>
      <c r="L9" s="484"/>
    </row>
    <row r="10" spans="1:12" x14ac:dyDescent="0.25">
      <c r="A10" s="532" t="s">
        <v>82</v>
      </c>
      <c r="B10" s="533">
        <v>0.18</v>
      </c>
      <c r="C10" s="534"/>
      <c r="D10" s="523">
        <v>0</v>
      </c>
      <c r="E10" s="506">
        <f t="shared" ref="E10:E17" si="0">B10*D10</f>
        <v>0</v>
      </c>
      <c r="G10" s="523">
        <v>0</v>
      </c>
      <c r="H10" s="506">
        <f t="shared" ref="H10:H17" si="1">B10*G10</f>
        <v>0</v>
      </c>
      <c r="J10" s="523">
        <v>0</v>
      </c>
      <c r="K10" s="506">
        <f t="shared" ref="K10:K17" si="2">B10*J10</f>
        <v>0</v>
      </c>
      <c r="L10" s="484"/>
    </row>
    <row r="11" spans="1:12" x14ac:dyDescent="0.25">
      <c r="A11" s="532" t="s">
        <v>83</v>
      </c>
      <c r="B11" s="533">
        <v>0.12</v>
      </c>
      <c r="C11" s="534"/>
      <c r="D11" s="523">
        <v>0</v>
      </c>
      <c r="E11" s="506">
        <f t="shared" si="0"/>
        <v>0</v>
      </c>
      <c r="G11" s="523">
        <v>0</v>
      </c>
      <c r="H11" s="506">
        <f t="shared" si="1"/>
        <v>0</v>
      </c>
      <c r="J11" s="523">
        <v>0</v>
      </c>
      <c r="K11" s="506">
        <f t="shared" si="2"/>
        <v>0</v>
      </c>
    </row>
    <row r="12" spans="1:12" x14ac:dyDescent="0.25">
      <c r="A12" s="532" t="s">
        <v>84</v>
      </c>
      <c r="B12" s="533">
        <v>0.15</v>
      </c>
      <c r="C12" s="534"/>
      <c r="D12" s="523">
        <v>0</v>
      </c>
      <c r="E12" s="506">
        <f t="shared" si="0"/>
        <v>0</v>
      </c>
      <c r="G12" s="523">
        <v>0</v>
      </c>
      <c r="H12" s="506">
        <f t="shared" si="1"/>
        <v>0</v>
      </c>
      <c r="J12" s="523">
        <v>0</v>
      </c>
      <c r="K12" s="506">
        <f t="shared" si="2"/>
        <v>0</v>
      </c>
    </row>
    <row r="13" spans="1:12" x14ac:dyDescent="0.25">
      <c r="A13" s="532" t="s">
        <v>85</v>
      </c>
      <c r="B13" s="533">
        <v>0.18</v>
      </c>
      <c r="C13" s="534"/>
      <c r="D13" s="523">
        <v>0</v>
      </c>
      <c r="E13" s="506">
        <f t="shared" si="0"/>
        <v>0</v>
      </c>
      <c r="G13" s="523">
        <v>0</v>
      </c>
      <c r="H13" s="506">
        <f t="shared" si="1"/>
        <v>0</v>
      </c>
      <c r="J13" s="523">
        <v>0</v>
      </c>
      <c r="K13" s="506">
        <f t="shared" si="2"/>
        <v>0</v>
      </c>
    </row>
    <row r="14" spans="1:12" x14ac:dyDescent="0.25">
      <c r="A14" s="532" t="s">
        <v>86</v>
      </c>
      <c r="B14" s="533">
        <v>0.15</v>
      </c>
      <c r="C14" s="534"/>
      <c r="D14" s="523">
        <v>0</v>
      </c>
      <c r="E14" s="506">
        <f t="shared" si="0"/>
        <v>0</v>
      </c>
      <c r="G14" s="523">
        <v>0</v>
      </c>
      <c r="H14" s="506">
        <f t="shared" si="1"/>
        <v>0</v>
      </c>
      <c r="J14" s="523">
        <v>0</v>
      </c>
      <c r="K14" s="506">
        <f t="shared" si="2"/>
        <v>0</v>
      </c>
    </row>
    <row r="15" spans="1:12" x14ac:dyDescent="0.25">
      <c r="A15" s="532" t="s">
        <v>87</v>
      </c>
      <c r="B15" s="533">
        <v>0.12</v>
      </c>
      <c r="C15" s="534"/>
      <c r="D15" s="523">
        <v>0</v>
      </c>
      <c r="E15" s="506">
        <f t="shared" si="0"/>
        <v>0</v>
      </c>
      <c r="G15" s="523">
        <v>0</v>
      </c>
      <c r="H15" s="506">
        <f t="shared" si="1"/>
        <v>0</v>
      </c>
      <c r="J15" s="523">
        <v>0</v>
      </c>
      <c r="K15" s="506">
        <f t="shared" si="2"/>
        <v>0</v>
      </c>
    </row>
    <row r="16" spans="1:12" x14ac:dyDescent="0.25">
      <c r="A16" s="532" t="s">
        <v>88</v>
      </c>
      <c r="B16" s="533">
        <v>0.12</v>
      </c>
      <c r="C16" s="534"/>
      <c r="D16" s="523">
        <v>0</v>
      </c>
      <c r="E16" s="506">
        <f t="shared" si="0"/>
        <v>0</v>
      </c>
      <c r="G16" s="523">
        <v>0</v>
      </c>
      <c r="H16" s="506">
        <f t="shared" si="1"/>
        <v>0</v>
      </c>
      <c r="J16" s="523">
        <v>0</v>
      </c>
      <c r="K16" s="506">
        <f t="shared" si="2"/>
        <v>0</v>
      </c>
    </row>
    <row r="17" spans="1:12" x14ac:dyDescent="0.25">
      <c r="A17" s="532" t="s">
        <v>201</v>
      </c>
      <c r="B17" s="533">
        <v>0.18</v>
      </c>
      <c r="C17" s="534"/>
      <c r="D17" s="523">
        <v>0</v>
      </c>
      <c r="E17" s="506">
        <f t="shared" si="0"/>
        <v>0</v>
      </c>
      <c r="G17" s="523">
        <v>0</v>
      </c>
      <c r="H17" s="506">
        <f t="shared" si="1"/>
        <v>0</v>
      </c>
      <c r="J17" s="523">
        <v>0</v>
      </c>
      <c r="K17" s="506">
        <f t="shared" si="2"/>
        <v>0</v>
      </c>
    </row>
    <row r="18" spans="1:12" x14ac:dyDescent="0.25">
      <c r="A18" s="535" t="s">
        <v>22</v>
      </c>
      <c r="B18" s="536"/>
      <c r="C18" s="534"/>
      <c r="D18" s="506">
        <f>SUM(D9:D17)</f>
        <v>0</v>
      </c>
      <c r="E18" s="506">
        <f>SUM(E9:E17)</f>
        <v>0</v>
      </c>
      <c r="G18" s="506">
        <f>SUM(G9:G17)</f>
        <v>0</v>
      </c>
      <c r="H18" s="506">
        <f>SUM(H9:H17)</f>
        <v>0</v>
      </c>
      <c r="J18" s="506">
        <f>SUM(J9:J17)</f>
        <v>0</v>
      </c>
      <c r="K18" s="506">
        <f>SUM(K9:K17)</f>
        <v>0</v>
      </c>
    </row>
    <row r="19" spans="1:12" ht="24" customHeight="1" x14ac:dyDescent="0.25">
      <c r="A19" s="1188" t="s">
        <v>89</v>
      </c>
      <c r="B19" s="1189"/>
      <c r="C19" s="1189"/>
      <c r="D19" s="1190"/>
      <c r="E19" s="494">
        <f>IF(E18&gt;0,E18,0)</f>
        <v>0</v>
      </c>
      <c r="F19" s="484" t="s">
        <v>51</v>
      </c>
      <c r="H19" s="494">
        <f>IF(H18&gt;0,H18,0)</f>
        <v>0</v>
      </c>
      <c r="I19" s="484" t="s">
        <v>55</v>
      </c>
      <c r="K19" s="494">
        <f>IF(K18&gt;0,K18,0)</f>
        <v>0</v>
      </c>
      <c r="L19" s="484" t="s">
        <v>58</v>
      </c>
    </row>
    <row r="20" spans="1:12" ht="17.25" customHeight="1" x14ac:dyDescent="0.25">
      <c r="C20" s="531"/>
    </row>
    <row r="21" spans="1:12" x14ac:dyDescent="0.25">
      <c r="A21" s="484" t="s">
        <v>90</v>
      </c>
      <c r="J21" s="531" t="s">
        <v>550</v>
      </c>
      <c r="K21" s="494">
        <f>AVERAGE(E19,H19,K19)</f>
        <v>0</v>
      </c>
      <c r="L21" s="484" t="s">
        <v>61</v>
      </c>
    </row>
    <row r="23" spans="1:12" x14ac:dyDescent="0.25">
      <c r="A23" s="493" t="s">
        <v>91</v>
      </c>
    </row>
  </sheetData>
  <sheetProtection password="EB26" sheet="1" objects="1" scenarios="1"/>
  <mergeCells count="5">
    <mergeCell ref="D6:E6"/>
    <mergeCell ref="G6:H6"/>
    <mergeCell ref="J6:K6"/>
    <mergeCell ref="A19:D19"/>
    <mergeCell ref="A5:D5"/>
  </mergeCells>
  <conditionalFormatting sqref="D9:D17 G9:G17 J9:J17">
    <cfRule type="containsBlanks" dxfId="11" priority="1">
      <formula>LEN(TRIM(D9))=0</formula>
    </cfRule>
  </conditionalFormatting>
  <hyperlinks>
    <hyperlink ref="A2" location="'Schedule Listing'!C52" display="Return to Schedule Listing"/>
  </hyperlinks>
  <pageMargins left="0.7" right="0.7" top="0.75" bottom="0.75" header="0.3" footer="0.3"/>
  <pageSetup scale="9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K27"/>
  <sheetViews>
    <sheetView showGridLines="0" zoomScaleNormal="100" zoomScalePageLayoutView="130" workbookViewId="0">
      <selection activeCell="B2" sqref="B2"/>
    </sheetView>
  </sheetViews>
  <sheetFormatPr defaultColWidth="8.875" defaultRowHeight="15" x14ac:dyDescent="0.25"/>
  <cols>
    <col min="1" max="1" width="34.625" style="480" customWidth="1"/>
    <col min="2" max="2" width="16.625" style="480" customWidth="1"/>
    <col min="3" max="3" width="2" style="480" customWidth="1"/>
    <col min="4" max="9" width="14.25" style="480" customWidth="1"/>
    <col min="10" max="10" width="2" style="480" customWidth="1"/>
    <col min="11" max="11" width="17.125" style="480" customWidth="1"/>
    <col min="12" max="258" width="10" style="480" customWidth="1"/>
    <col min="259" max="259" width="34.625" style="480" customWidth="1"/>
    <col min="260" max="260" width="12.375" style="480" customWidth="1"/>
    <col min="261" max="261" width="2" style="480" customWidth="1"/>
    <col min="262" max="263" width="9.125" style="480" customWidth="1"/>
    <col min="264" max="265" width="10" style="480" customWidth="1"/>
    <col min="266" max="266" width="2" style="480" customWidth="1"/>
    <col min="267" max="267" width="13.5" style="480" bestFit="1" customWidth="1"/>
    <col min="268" max="514" width="10" style="480" customWidth="1"/>
    <col min="515" max="515" width="34.625" style="480" customWidth="1"/>
    <col min="516" max="516" width="12.375" style="480" customWidth="1"/>
    <col min="517" max="517" width="2" style="480" customWidth="1"/>
    <col min="518" max="519" width="9.125" style="480" customWidth="1"/>
    <col min="520" max="521" width="10" style="480" customWidth="1"/>
    <col min="522" max="522" width="2" style="480" customWidth="1"/>
    <col min="523" max="523" width="13.5" style="480" bestFit="1" customWidth="1"/>
    <col min="524" max="770" width="10" style="480" customWidth="1"/>
    <col min="771" max="771" width="34.625" style="480" customWidth="1"/>
    <col min="772" max="772" width="12.375" style="480" customWidth="1"/>
    <col min="773" max="773" width="2" style="480" customWidth="1"/>
    <col min="774" max="775" width="9.125" style="480" customWidth="1"/>
    <col min="776" max="777" width="10" style="480" customWidth="1"/>
    <col min="778" max="778" width="2" style="480" customWidth="1"/>
    <col min="779" max="779" width="13.5" style="480" bestFit="1" customWidth="1"/>
    <col min="780" max="1026" width="10" style="480" customWidth="1"/>
    <col min="1027" max="1027" width="34.625" style="480" customWidth="1"/>
    <col min="1028" max="1028" width="12.375" style="480" customWidth="1"/>
    <col min="1029" max="1029" width="2" style="480" customWidth="1"/>
    <col min="1030" max="1031" width="9.125" style="480" customWidth="1"/>
    <col min="1032" max="1033" width="10" style="480" customWidth="1"/>
    <col min="1034" max="1034" width="2" style="480" customWidth="1"/>
    <col min="1035" max="1035" width="13.5" style="480" bestFit="1" customWidth="1"/>
    <col min="1036" max="1282" width="10" style="480" customWidth="1"/>
    <col min="1283" max="1283" width="34.625" style="480" customWidth="1"/>
    <col min="1284" max="1284" width="12.375" style="480" customWidth="1"/>
    <col min="1285" max="1285" width="2" style="480" customWidth="1"/>
    <col min="1286" max="1287" width="9.125" style="480" customWidth="1"/>
    <col min="1288" max="1289" width="10" style="480" customWidth="1"/>
    <col min="1290" max="1290" width="2" style="480" customWidth="1"/>
    <col min="1291" max="1291" width="13.5" style="480" bestFit="1" customWidth="1"/>
    <col min="1292" max="1538" width="10" style="480" customWidth="1"/>
    <col min="1539" max="1539" width="34.625" style="480" customWidth="1"/>
    <col min="1540" max="1540" width="12.375" style="480" customWidth="1"/>
    <col min="1541" max="1541" width="2" style="480" customWidth="1"/>
    <col min="1542" max="1543" width="9.125" style="480" customWidth="1"/>
    <col min="1544" max="1545" width="10" style="480" customWidth="1"/>
    <col min="1546" max="1546" width="2" style="480" customWidth="1"/>
    <col min="1547" max="1547" width="13.5" style="480" bestFit="1" customWidth="1"/>
    <col min="1548" max="1794" width="10" style="480" customWidth="1"/>
    <col min="1795" max="1795" width="34.625" style="480" customWidth="1"/>
    <col min="1796" max="1796" width="12.375" style="480" customWidth="1"/>
    <col min="1797" max="1797" width="2" style="480" customWidth="1"/>
    <col min="1798" max="1799" width="9.125" style="480" customWidth="1"/>
    <col min="1800" max="1801" width="10" style="480" customWidth="1"/>
    <col min="1802" max="1802" width="2" style="480" customWidth="1"/>
    <col min="1803" max="1803" width="13.5" style="480" bestFit="1" customWidth="1"/>
    <col min="1804" max="2050" width="10" style="480" customWidth="1"/>
    <col min="2051" max="2051" width="34.625" style="480" customWidth="1"/>
    <col min="2052" max="2052" width="12.375" style="480" customWidth="1"/>
    <col min="2053" max="2053" width="2" style="480" customWidth="1"/>
    <col min="2054" max="2055" width="9.125" style="480" customWidth="1"/>
    <col min="2056" max="2057" width="10" style="480" customWidth="1"/>
    <col min="2058" max="2058" width="2" style="480" customWidth="1"/>
    <col min="2059" max="2059" width="13.5" style="480" bestFit="1" customWidth="1"/>
    <col min="2060" max="2306" width="10" style="480" customWidth="1"/>
    <col min="2307" max="2307" width="34.625" style="480" customWidth="1"/>
    <col min="2308" max="2308" width="12.375" style="480" customWidth="1"/>
    <col min="2309" max="2309" width="2" style="480" customWidth="1"/>
    <col min="2310" max="2311" width="9.125" style="480" customWidth="1"/>
    <col min="2312" max="2313" width="10" style="480" customWidth="1"/>
    <col min="2314" max="2314" width="2" style="480" customWidth="1"/>
    <col min="2315" max="2315" width="13.5" style="480" bestFit="1" customWidth="1"/>
    <col min="2316" max="2562" width="10" style="480" customWidth="1"/>
    <col min="2563" max="2563" width="34.625" style="480" customWidth="1"/>
    <col min="2564" max="2564" width="12.375" style="480" customWidth="1"/>
    <col min="2565" max="2565" width="2" style="480" customWidth="1"/>
    <col min="2566" max="2567" width="9.125" style="480" customWidth="1"/>
    <col min="2568" max="2569" width="10" style="480" customWidth="1"/>
    <col min="2570" max="2570" width="2" style="480" customWidth="1"/>
    <col min="2571" max="2571" width="13.5" style="480" bestFit="1" customWidth="1"/>
    <col min="2572" max="2818" width="10" style="480" customWidth="1"/>
    <col min="2819" max="2819" width="34.625" style="480" customWidth="1"/>
    <col min="2820" max="2820" width="12.375" style="480" customWidth="1"/>
    <col min="2821" max="2821" width="2" style="480" customWidth="1"/>
    <col min="2822" max="2823" width="9.125" style="480" customWidth="1"/>
    <col min="2824" max="2825" width="10" style="480" customWidth="1"/>
    <col min="2826" max="2826" width="2" style="480" customWidth="1"/>
    <col min="2827" max="2827" width="13.5" style="480" bestFit="1" customWidth="1"/>
    <col min="2828" max="3074" width="10" style="480" customWidth="1"/>
    <col min="3075" max="3075" width="34.625" style="480" customWidth="1"/>
    <col min="3076" max="3076" width="12.375" style="480" customWidth="1"/>
    <col min="3077" max="3077" width="2" style="480" customWidth="1"/>
    <col min="3078" max="3079" width="9.125" style="480" customWidth="1"/>
    <col min="3080" max="3081" width="10" style="480" customWidth="1"/>
    <col min="3082" max="3082" width="2" style="480" customWidth="1"/>
    <col min="3083" max="3083" width="13.5" style="480" bestFit="1" customWidth="1"/>
    <col min="3084" max="3330" width="10" style="480" customWidth="1"/>
    <col min="3331" max="3331" width="34.625" style="480" customWidth="1"/>
    <col min="3332" max="3332" width="12.375" style="480" customWidth="1"/>
    <col min="3333" max="3333" width="2" style="480" customWidth="1"/>
    <col min="3334" max="3335" width="9.125" style="480" customWidth="1"/>
    <col min="3336" max="3337" width="10" style="480" customWidth="1"/>
    <col min="3338" max="3338" width="2" style="480" customWidth="1"/>
    <col min="3339" max="3339" width="13.5" style="480" bestFit="1" customWidth="1"/>
    <col min="3340" max="3586" width="10" style="480" customWidth="1"/>
    <col min="3587" max="3587" width="34.625" style="480" customWidth="1"/>
    <col min="3588" max="3588" width="12.375" style="480" customWidth="1"/>
    <col min="3589" max="3589" width="2" style="480" customWidth="1"/>
    <col min="3590" max="3591" width="9.125" style="480" customWidth="1"/>
    <col min="3592" max="3593" width="10" style="480" customWidth="1"/>
    <col min="3594" max="3594" width="2" style="480" customWidth="1"/>
    <col min="3595" max="3595" width="13.5" style="480" bestFit="1" customWidth="1"/>
    <col min="3596" max="3842" width="10" style="480" customWidth="1"/>
    <col min="3843" max="3843" width="34.625" style="480" customWidth="1"/>
    <col min="3844" max="3844" width="12.375" style="480" customWidth="1"/>
    <col min="3845" max="3845" width="2" style="480" customWidth="1"/>
    <col min="3846" max="3847" width="9.125" style="480" customWidth="1"/>
    <col min="3848" max="3849" width="10" style="480" customWidth="1"/>
    <col min="3850" max="3850" width="2" style="480" customWidth="1"/>
    <col min="3851" max="3851" width="13.5" style="480" bestFit="1" customWidth="1"/>
    <col min="3852" max="4098" width="10" style="480" customWidth="1"/>
    <col min="4099" max="4099" width="34.625" style="480" customWidth="1"/>
    <col min="4100" max="4100" width="12.375" style="480" customWidth="1"/>
    <col min="4101" max="4101" width="2" style="480" customWidth="1"/>
    <col min="4102" max="4103" width="9.125" style="480" customWidth="1"/>
    <col min="4104" max="4105" width="10" style="480" customWidth="1"/>
    <col min="4106" max="4106" width="2" style="480" customWidth="1"/>
    <col min="4107" max="4107" width="13.5" style="480" bestFit="1" customWidth="1"/>
    <col min="4108" max="4354" width="10" style="480" customWidth="1"/>
    <col min="4355" max="4355" width="34.625" style="480" customWidth="1"/>
    <col min="4356" max="4356" width="12.375" style="480" customWidth="1"/>
    <col min="4357" max="4357" width="2" style="480" customWidth="1"/>
    <col min="4358" max="4359" width="9.125" style="480" customWidth="1"/>
    <col min="4360" max="4361" width="10" style="480" customWidth="1"/>
    <col min="4362" max="4362" width="2" style="480" customWidth="1"/>
    <col min="4363" max="4363" width="13.5" style="480" bestFit="1" customWidth="1"/>
    <col min="4364" max="4610" width="10" style="480" customWidth="1"/>
    <col min="4611" max="4611" width="34.625" style="480" customWidth="1"/>
    <col min="4612" max="4612" width="12.375" style="480" customWidth="1"/>
    <col min="4613" max="4613" width="2" style="480" customWidth="1"/>
    <col min="4614" max="4615" width="9.125" style="480" customWidth="1"/>
    <col min="4616" max="4617" width="10" style="480" customWidth="1"/>
    <col min="4618" max="4618" width="2" style="480" customWidth="1"/>
    <col min="4619" max="4619" width="13.5" style="480" bestFit="1" customWidth="1"/>
    <col min="4620" max="4866" width="10" style="480" customWidth="1"/>
    <col min="4867" max="4867" width="34.625" style="480" customWidth="1"/>
    <col min="4868" max="4868" width="12.375" style="480" customWidth="1"/>
    <col min="4869" max="4869" width="2" style="480" customWidth="1"/>
    <col min="4870" max="4871" width="9.125" style="480" customWidth="1"/>
    <col min="4872" max="4873" width="10" style="480" customWidth="1"/>
    <col min="4874" max="4874" width="2" style="480" customWidth="1"/>
    <col min="4875" max="4875" width="13.5" style="480" bestFit="1" customWidth="1"/>
    <col min="4876" max="5122" width="10" style="480" customWidth="1"/>
    <col min="5123" max="5123" width="34.625" style="480" customWidth="1"/>
    <col min="5124" max="5124" width="12.375" style="480" customWidth="1"/>
    <col min="5125" max="5125" width="2" style="480" customWidth="1"/>
    <col min="5126" max="5127" width="9.125" style="480" customWidth="1"/>
    <col min="5128" max="5129" width="10" style="480" customWidth="1"/>
    <col min="5130" max="5130" width="2" style="480" customWidth="1"/>
    <col min="5131" max="5131" width="13.5" style="480" bestFit="1" customWidth="1"/>
    <col min="5132" max="5378" width="10" style="480" customWidth="1"/>
    <col min="5379" max="5379" width="34.625" style="480" customWidth="1"/>
    <col min="5380" max="5380" width="12.375" style="480" customWidth="1"/>
    <col min="5381" max="5381" width="2" style="480" customWidth="1"/>
    <col min="5382" max="5383" width="9.125" style="480" customWidth="1"/>
    <col min="5384" max="5385" width="10" style="480" customWidth="1"/>
    <col min="5386" max="5386" width="2" style="480" customWidth="1"/>
    <col min="5387" max="5387" width="13.5" style="480" bestFit="1" customWidth="1"/>
    <col min="5388" max="5634" width="10" style="480" customWidth="1"/>
    <col min="5635" max="5635" width="34.625" style="480" customWidth="1"/>
    <col min="5636" max="5636" width="12.375" style="480" customWidth="1"/>
    <col min="5637" max="5637" width="2" style="480" customWidth="1"/>
    <col min="5638" max="5639" width="9.125" style="480" customWidth="1"/>
    <col min="5640" max="5641" width="10" style="480" customWidth="1"/>
    <col min="5642" max="5642" width="2" style="480" customWidth="1"/>
    <col min="5643" max="5643" width="13.5" style="480" bestFit="1" customWidth="1"/>
    <col min="5644" max="5890" width="10" style="480" customWidth="1"/>
    <col min="5891" max="5891" width="34.625" style="480" customWidth="1"/>
    <col min="5892" max="5892" width="12.375" style="480" customWidth="1"/>
    <col min="5893" max="5893" width="2" style="480" customWidth="1"/>
    <col min="5894" max="5895" width="9.125" style="480" customWidth="1"/>
    <col min="5896" max="5897" width="10" style="480" customWidth="1"/>
    <col min="5898" max="5898" width="2" style="480" customWidth="1"/>
    <col min="5899" max="5899" width="13.5" style="480" bestFit="1" customWidth="1"/>
    <col min="5900" max="6146" width="10" style="480" customWidth="1"/>
    <col min="6147" max="6147" width="34.625" style="480" customWidth="1"/>
    <col min="6148" max="6148" width="12.375" style="480" customWidth="1"/>
    <col min="6149" max="6149" width="2" style="480" customWidth="1"/>
    <col min="6150" max="6151" width="9.125" style="480" customWidth="1"/>
    <col min="6152" max="6153" width="10" style="480" customWidth="1"/>
    <col min="6154" max="6154" width="2" style="480" customWidth="1"/>
    <col min="6155" max="6155" width="13.5" style="480" bestFit="1" customWidth="1"/>
    <col min="6156" max="6402" width="10" style="480" customWidth="1"/>
    <col min="6403" max="6403" width="34.625" style="480" customWidth="1"/>
    <col min="6404" max="6404" width="12.375" style="480" customWidth="1"/>
    <col min="6405" max="6405" width="2" style="480" customWidth="1"/>
    <col min="6406" max="6407" width="9.125" style="480" customWidth="1"/>
    <col min="6408" max="6409" width="10" style="480" customWidth="1"/>
    <col min="6410" max="6410" width="2" style="480" customWidth="1"/>
    <col min="6411" max="6411" width="13.5" style="480" bestFit="1" customWidth="1"/>
    <col min="6412" max="6658" width="10" style="480" customWidth="1"/>
    <col min="6659" max="6659" width="34.625" style="480" customWidth="1"/>
    <col min="6660" max="6660" width="12.375" style="480" customWidth="1"/>
    <col min="6661" max="6661" width="2" style="480" customWidth="1"/>
    <col min="6662" max="6663" width="9.125" style="480" customWidth="1"/>
    <col min="6664" max="6665" width="10" style="480" customWidth="1"/>
    <col min="6666" max="6666" width="2" style="480" customWidth="1"/>
    <col min="6667" max="6667" width="13.5" style="480" bestFit="1" customWidth="1"/>
    <col min="6668" max="6914" width="10" style="480" customWidth="1"/>
    <col min="6915" max="6915" width="34.625" style="480" customWidth="1"/>
    <col min="6916" max="6916" width="12.375" style="480" customWidth="1"/>
    <col min="6917" max="6917" width="2" style="480" customWidth="1"/>
    <col min="6918" max="6919" width="9.125" style="480" customWidth="1"/>
    <col min="6920" max="6921" width="10" style="480" customWidth="1"/>
    <col min="6922" max="6922" width="2" style="480" customWidth="1"/>
    <col min="6923" max="6923" width="13.5" style="480" bestFit="1" customWidth="1"/>
    <col min="6924" max="7170" width="10" style="480" customWidth="1"/>
    <col min="7171" max="7171" width="34.625" style="480" customWidth="1"/>
    <col min="7172" max="7172" width="12.375" style="480" customWidth="1"/>
    <col min="7173" max="7173" width="2" style="480" customWidth="1"/>
    <col min="7174" max="7175" width="9.125" style="480" customWidth="1"/>
    <col min="7176" max="7177" width="10" style="480" customWidth="1"/>
    <col min="7178" max="7178" width="2" style="480" customWidth="1"/>
    <col min="7179" max="7179" width="13.5" style="480" bestFit="1" customWidth="1"/>
    <col min="7180" max="7426" width="10" style="480" customWidth="1"/>
    <col min="7427" max="7427" width="34.625" style="480" customWidth="1"/>
    <col min="7428" max="7428" width="12.375" style="480" customWidth="1"/>
    <col min="7429" max="7429" width="2" style="480" customWidth="1"/>
    <col min="7430" max="7431" width="9.125" style="480" customWidth="1"/>
    <col min="7432" max="7433" width="10" style="480" customWidth="1"/>
    <col min="7434" max="7434" width="2" style="480" customWidth="1"/>
    <col min="7435" max="7435" width="13.5" style="480" bestFit="1" customWidth="1"/>
    <col min="7436" max="7682" width="10" style="480" customWidth="1"/>
    <col min="7683" max="7683" width="34.625" style="480" customWidth="1"/>
    <col min="7684" max="7684" width="12.375" style="480" customWidth="1"/>
    <col min="7685" max="7685" width="2" style="480" customWidth="1"/>
    <col min="7686" max="7687" width="9.125" style="480" customWidth="1"/>
    <col min="7688" max="7689" width="10" style="480" customWidth="1"/>
    <col min="7690" max="7690" width="2" style="480" customWidth="1"/>
    <col min="7691" max="7691" width="13.5" style="480" bestFit="1" customWidth="1"/>
    <col min="7692" max="7938" width="10" style="480" customWidth="1"/>
    <col min="7939" max="7939" width="34.625" style="480" customWidth="1"/>
    <col min="7940" max="7940" width="12.375" style="480" customWidth="1"/>
    <col min="7941" max="7941" width="2" style="480" customWidth="1"/>
    <col min="7942" max="7943" width="9.125" style="480" customWidth="1"/>
    <col min="7944" max="7945" width="10" style="480" customWidth="1"/>
    <col min="7946" max="7946" width="2" style="480" customWidth="1"/>
    <col min="7947" max="7947" width="13.5" style="480" bestFit="1" customWidth="1"/>
    <col min="7948" max="8194" width="10" style="480" customWidth="1"/>
    <col min="8195" max="8195" width="34.625" style="480" customWidth="1"/>
    <col min="8196" max="8196" width="12.375" style="480" customWidth="1"/>
    <col min="8197" max="8197" width="2" style="480" customWidth="1"/>
    <col min="8198" max="8199" width="9.125" style="480" customWidth="1"/>
    <col min="8200" max="8201" width="10" style="480" customWidth="1"/>
    <col min="8202" max="8202" width="2" style="480" customWidth="1"/>
    <col min="8203" max="8203" width="13.5" style="480" bestFit="1" customWidth="1"/>
    <col min="8204" max="8450" width="10" style="480" customWidth="1"/>
    <col min="8451" max="8451" width="34.625" style="480" customWidth="1"/>
    <col min="8452" max="8452" width="12.375" style="480" customWidth="1"/>
    <col min="8453" max="8453" width="2" style="480" customWidth="1"/>
    <col min="8454" max="8455" width="9.125" style="480" customWidth="1"/>
    <col min="8456" max="8457" width="10" style="480" customWidth="1"/>
    <col min="8458" max="8458" width="2" style="480" customWidth="1"/>
    <col min="8459" max="8459" width="13.5" style="480" bestFit="1" customWidth="1"/>
    <col min="8460" max="8706" width="10" style="480" customWidth="1"/>
    <col min="8707" max="8707" width="34.625" style="480" customWidth="1"/>
    <col min="8708" max="8708" width="12.375" style="480" customWidth="1"/>
    <col min="8709" max="8709" width="2" style="480" customWidth="1"/>
    <col min="8710" max="8711" width="9.125" style="480" customWidth="1"/>
    <col min="8712" max="8713" width="10" style="480" customWidth="1"/>
    <col min="8714" max="8714" width="2" style="480" customWidth="1"/>
    <col min="8715" max="8715" width="13.5" style="480" bestFit="1" customWidth="1"/>
    <col min="8716" max="8962" width="10" style="480" customWidth="1"/>
    <col min="8963" max="8963" width="34.625" style="480" customWidth="1"/>
    <col min="8964" max="8964" width="12.375" style="480" customWidth="1"/>
    <col min="8965" max="8965" width="2" style="480" customWidth="1"/>
    <col min="8966" max="8967" width="9.125" style="480" customWidth="1"/>
    <col min="8968" max="8969" width="10" style="480" customWidth="1"/>
    <col min="8970" max="8970" width="2" style="480" customWidth="1"/>
    <col min="8971" max="8971" width="13.5" style="480" bestFit="1" customWidth="1"/>
    <col min="8972" max="9218" width="10" style="480" customWidth="1"/>
    <col min="9219" max="9219" width="34.625" style="480" customWidth="1"/>
    <col min="9220" max="9220" width="12.375" style="480" customWidth="1"/>
    <col min="9221" max="9221" width="2" style="480" customWidth="1"/>
    <col min="9222" max="9223" width="9.125" style="480" customWidth="1"/>
    <col min="9224" max="9225" width="10" style="480" customWidth="1"/>
    <col min="9226" max="9226" width="2" style="480" customWidth="1"/>
    <col min="9227" max="9227" width="13.5" style="480" bestFit="1" customWidth="1"/>
    <col min="9228" max="9474" width="10" style="480" customWidth="1"/>
    <col min="9475" max="9475" width="34.625" style="480" customWidth="1"/>
    <col min="9476" max="9476" width="12.375" style="480" customWidth="1"/>
    <col min="9477" max="9477" width="2" style="480" customWidth="1"/>
    <col min="9478" max="9479" width="9.125" style="480" customWidth="1"/>
    <col min="9480" max="9481" width="10" style="480" customWidth="1"/>
    <col min="9482" max="9482" width="2" style="480" customWidth="1"/>
    <col min="9483" max="9483" width="13.5" style="480" bestFit="1" customWidth="1"/>
    <col min="9484" max="9730" width="10" style="480" customWidth="1"/>
    <col min="9731" max="9731" width="34.625" style="480" customWidth="1"/>
    <col min="9732" max="9732" width="12.375" style="480" customWidth="1"/>
    <col min="9733" max="9733" width="2" style="480" customWidth="1"/>
    <col min="9734" max="9735" width="9.125" style="480" customWidth="1"/>
    <col min="9736" max="9737" width="10" style="480" customWidth="1"/>
    <col min="9738" max="9738" width="2" style="480" customWidth="1"/>
    <col min="9739" max="9739" width="13.5" style="480" bestFit="1" customWidth="1"/>
    <col min="9740" max="9986" width="10" style="480" customWidth="1"/>
    <col min="9987" max="9987" width="34.625" style="480" customWidth="1"/>
    <col min="9988" max="9988" width="12.375" style="480" customWidth="1"/>
    <col min="9989" max="9989" width="2" style="480" customWidth="1"/>
    <col min="9990" max="9991" width="9.125" style="480" customWidth="1"/>
    <col min="9992" max="9993" width="10" style="480" customWidth="1"/>
    <col min="9994" max="9994" width="2" style="480" customWidth="1"/>
    <col min="9995" max="9995" width="13.5" style="480" bestFit="1" customWidth="1"/>
    <col min="9996" max="10242" width="10" style="480" customWidth="1"/>
    <col min="10243" max="10243" width="34.625" style="480" customWidth="1"/>
    <col min="10244" max="10244" width="12.375" style="480" customWidth="1"/>
    <col min="10245" max="10245" width="2" style="480" customWidth="1"/>
    <col min="10246" max="10247" width="9.125" style="480" customWidth="1"/>
    <col min="10248" max="10249" width="10" style="480" customWidth="1"/>
    <col min="10250" max="10250" width="2" style="480" customWidth="1"/>
    <col min="10251" max="10251" width="13.5" style="480" bestFit="1" customWidth="1"/>
    <col min="10252" max="10498" width="10" style="480" customWidth="1"/>
    <col min="10499" max="10499" width="34.625" style="480" customWidth="1"/>
    <col min="10500" max="10500" width="12.375" style="480" customWidth="1"/>
    <col min="10501" max="10501" width="2" style="480" customWidth="1"/>
    <col min="10502" max="10503" width="9.125" style="480" customWidth="1"/>
    <col min="10504" max="10505" width="10" style="480" customWidth="1"/>
    <col min="10506" max="10506" width="2" style="480" customWidth="1"/>
    <col min="10507" max="10507" width="13.5" style="480" bestFit="1" customWidth="1"/>
    <col min="10508" max="10754" width="10" style="480" customWidth="1"/>
    <col min="10755" max="10755" width="34.625" style="480" customWidth="1"/>
    <col min="10756" max="10756" width="12.375" style="480" customWidth="1"/>
    <col min="10757" max="10757" width="2" style="480" customWidth="1"/>
    <col min="10758" max="10759" width="9.125" style="480" customWidth="1"/>
    <col min="10760" max="10761" width="10" style="480" customWidth="1"/>
    <col min="10762" max="10762" width="2" style="480" customWidth="1"/>
    <col min="10763" max="10763" width="13.5" style="480" bestFit="1" customWidth="1"/>
    <col min="10764" max="11010" width="10" style="480" customWidth="1"/>
    <col min="11011" max="11011" width="34.625" style="480" customWidth="1"/>
    <col min="11012" max="11012" width="12.375" style="480" customWidth="1"/>
    <col min="11013" max="11013" width="2" style="480" customWidth="1"/>
    <col min="11014" max="11015" width="9.125" style="480" customWidth="1"/>
    <col min="11016" max="11017" width="10" style="480" customWidth="1"/>
    <col min="11018" max="11018" width="2" style="480" customWidth="1"/>
    <col min="11019" max="11019" width="13.5" style="480" bestFit="1" customWidth="1"/>
    <col min="11020" max="11266" width="10" style="480" customWidth="1"/>
    <col min="11267" max="11267" width="34.625" style="480" customWidth="1"/>
    <col min="11268" max="11268" width="12.375" style="480" customWidth="1"/>
    <col min="11269" max="11269" width="2" style="480" customWidth="1"/>
    <col min="11270" max="11271" width="9.125" style="480" customWidth="1"/>
    <col min="11272" max="11273" width="10" style="480" customWidth="1"/>
    <col min="11274" max="11274" width="2" style="480" customWidth="1"/>
    <col min="11275" max="11275" width="13.5" style="480" bestFit="1" customWidth="1"/>
    <col min="11276" max="11522" width="10" style="480" customWidth="1"/>
    <col min="11523" max="11523" width="34.625" style="480" customWidth="1"/>
    <col min="11524" max="11524" width="12.375" style="480" customWidth="1"/>
    <col min="11525" max="11525" width="2" style="480" customWidth="1"/>
    <col min="11526" max="11527" width="9.125" style="480" customWidth="1"/>
    <col min="11528" max="11529" width="10" style="480" customWidth="1"/>
    <col min="11530" max="11530" width="2" style="480" customWidth="1"/>
    <col min="11531" max="11531" width="13.5" style="480" bestFit="1" customWidth="1"/>
    <col min="11532" max="11778" width="10" style="480" customWidth="1"/>
    <col min="11779" max="11779" width="34.625" style="480" customWidth="1"/>
    <col min="11780" max="11780" width="12.375" style="480" customWidth="1"/>
    <col min="11781" max="11781" width="2" style="480" customWidth="1"/>
    <col min="11782" max="11783" width="9.125" style="480" customWidth="1"/>
    <col min="11784" max="11785" width="10" style="480" customWidth="1"/>
    <col min="11786" max="11786" width="2" style="480" customWidth="1"/>
    <col min="11787" max="11787" width="13.5" style="480" bestFit="1" customWidth="1"/>
    <col min="11788" max="12034" width="10" style="480" customWidth="1"/>
    <col min="12035" max="12035" width="34.625" style="480" customWidth="1"/>
    <col min="12036" max="12036" width="12.375" style="480" customWidth="1"/>
    <col min="12037" max="12037" width="2" style="480" customWidth="1"/>
    <col min="12038" max="12039" width="9.125" style="480" customWidth="1"/>
    <col min="12040" max="12041" width="10" style="480" customWidth="1"/>
    <col min="12042" max="12042" width="2" style="480" customWidth="1"/>
    <col min="12043" max="12043" width="13.5" style="480" bestFit="1" customWidth="1"/>
    <col min="12044" max="12290" width="10" style="480" customWidth="1"/>
    <col min="12291" max="12291" width="34.625" style="480" customWidth="1"/>
    <col min="12292" max="12292" width="12.375" style="480" customWidth="1"/>
    <col min="12293" max="12293" width="2" style="480" customWidth="1"/>
    <col min="12294" max="12295" width="9.125" style="480" customWidth="1"/>
    <col min="12296" max="12297" width="10" style="480" customWidth="1"/>
    <col min="12298" max="12298" width="2" style="480" customWidth="1"/>
    <col min="12299" max="12299" width="13.5" style="480" bestFit="1" customWidth="1"/>
    <col min="12300" max="12546" width="10" style="480" customWidth="1"/>
    <col min="12547" max="12547" width="34.625" style="480" customWidth="1"/>
    <col min="12548" max="12548" width="12.375" style="480" customWidth="1"/>
    <col min="12549" max="12549" width="2" style="480" customWidth="1"/>
    <col min="12550" max="12551" width="9.125" style="480" customWidth="1"/>
    <col min="12552" max="12553" width="10" style="480" customWidth="1"/>
    <col min="12554" max="12554" width="2" style="480" customWidth="1"/>
    <col min="12555" max="12555" width="13.5" style="480" bestFit="1" customWidth="1"/>
    <col min="12556" max="12802" width="10" style="480" customWidth="1"/>
    <col min="12803" max="12803" width="34.625" style="480" customWidth="1"/>
    <col min="12804" max="12804" width="12.375" style="480" customWidth="1"/>
    <col min="12805" max="12805" width="2" style="480" customWidth="1"/>
    <col min="12806" max="12807" width="9.125" style="480" customWidth="1"/>
    <col min="12808" max="12809" width="10" style="480" customWidth="1"/>
    <col min="12810" max="12810" width="2" style="480" customWidth="1"/>
    <col min="12811" max="12811" width="13.5" style="480" bestFit="1" customWidth="1"/>
    <col min="12812" max="13058" width="10" style="480" customWidth="1"/>
    <col min="13059" max="13059" width="34.625" style="480" customWidth="1"/>
    <col min="13060" max="13060" width="12.375" style="480" customWidth="1"/>
    <col min="13061" max="13061" width="2" style="480" customWidth="1"/>
    <col min="13062" max="13063" width="9.125" style="480" customWidth="1"/>
    <col min="13064" max="13065" width="10" style="480" customWidth="1"/>
    <col min="13066" max="13066" width="2" style="480" customWidth="1"/>
    <col min="13067" max="13067" width="13.5" style="480" bestFit="1" customWidth="1"/>
    <col min="13068" max="13314" width="10" style="480" customWidth="1"/>
    <col min="13315" max="13315" width="34.625" style="480" customWidth="1"/>
    <col min="13316" max="13316" width="12.375" style="480" customWidth="1"/>
    <col min="13317" max="13317" width="2" style="480" customWidth="1"/>
    <col min="13318" max="13319" width="9.125" style="480" customWidth="1"/>
    <col min="13320" max="13321" width="10" style="480" customWidth="1"/>
    <col min="13322" max="13322" width="2" style="480" customWidth="1"/>
    <col min="13323" max="13323" width="13.5" style="480" bestFit="1" customWidth="1"/>
    <col min="13324" max="13570" width="10" style="480" customWidth="1"/>
    <col min="13571" max="13571" width="34.625" style="480" customWidth="1"/>
    <col min="13572" max="13572" width="12.375" style="480" customWidth="1"/>
    <col min="13573" max="13573" width="2" style="480" customWidth="1"/>
    <col min="13574" max="13575" width="9.125" style="480" customWidth="1"/>
    <col min="13576" max="13577" width="10" style="480" customWidth="1"/>
    <col min="13578" max="13578" width="2" style="480" customWidth="1"/>
    <col min="13579" max="13579" width="13.5" style="480" bestFit="1" customWidth="1"/>
    <col min="13580" max="13826" width="10" style="480" customWidth="1"/>
    <col min="13827" max="13827" width="34.625" style="480" customWidth="1"/>
    <col min="13828" max="13828" width="12.375" style="480" customWidth="1"/>
    <col min="13829" max="13829" width="2" style="480" customWidth="1"/>
    <col min="13830" max="13831" width="9.125" style="480" customWidth="1"/>
    <col min="13832" max="13833" width="10" style="480" customWidth="1"/>
    <col min="13834" max="13834" width="2" style="480" customWidth="1"/>
    <col min="13835" max="13835" width="13.5" style="480" bestFit="1" customWidth="1"/>
    <col min="13836" max="14082" width="10" style="480" customWidth="1"/>
    <col min="14083" max="14083" width="34.625" style="480" customWidth="1"/>
    <col min="14084" max="14084" width="12.375" style="480" customWidth="1"/>
    <col min="14085" max="14085" width="2" style="480" customWidth="1"/>
    <col min="14086" max="14087" width="9.125" style="480" customWidth="1"/>
    <col min="14088" max="14089" width="10" style="480" customWidth="1"/>
    <col min="14090" max="14090" width="2" style="480" customWidth="1"/>
    <col min="14091" max="14091" width="13.5" style="480" bestFit="1" customWidth="1"/>
    <col min="14092" max="14338" width="10" style="480" customWidth="1"/>
    <col min="14339" max="14339" width="34.625" style="480" customWidth="1"/>
    <col min="14340" max="14340" width="12.375" style="480" customWidth="1"/>
    <col min="14341" max="14341" width="2" style="480" customWidth="1"/>
    <col min="14342" max="14343" width="9.125" style="480" customWidth="1"/>
    <col min="14344" max="14345" width="10" style="480" customWidth="1"/>
    <col min="14346" max="14346" width="2" style="480" customWidth="1"/>
    <col min="14347" max="14347" width="13.5" style="480" bestFit="1" customWidth="1"/>
    <col min="14348" max="14594" width="10" style="480" customWidth="1"/>
    <col min="14595" max="14595" width="34.625" style="480" customWidth="1"/>
    <col min="14596" max="14596" width="12.375" style="480" customWidth="1"/>
    <col min="14597" max="14597" width="2" style="480" customWidth="1"/>
    <col min="14598" max="14599" width="9.125" style="480" customWidth="1"/>
    <col min="14600" max="14601" width="10" style="480" customWidth="1"/>
    <col min="14602" max="14602" width="2" style="480" customWidth="1"/>
    <col min="14603" max="14603" width="13.5" style="480" bestFit="1" customWidth="1"/>
    <col min="14604" max="14850" width="10" style="480" customWidth="1"/>
    <col min="14851" max="14851" width="34.625" style="480" customWidth="1"/>
    <col min="14852" max="14852" width="12.375" style="480" customWidth="1"/>
    <col min="14853" max="14853" width="2" style="480" customWidth="1"/>
    <col min="14854" max="14855" width="9.125" style="480" customWidth="1"/>
    <col min="14856" max="14857" width="10" style="480" customWidth="1"/>
    <col min="14858" max="14858" width="2" style="480" customWidth="1"/>
    <col min="14859" max="14859" width="13.5" style="480" bestFit="1" customWidth="1"/>
    <col min="14860" max="15106" width="10" style="480" customWidth="1"/>
    <col min="15107" max="15107" width="34.625" style="480" customWidth="1"/>
    <col min="15108" max="15108" width="12.375" style="480" customWidth="1"/>
    <col min="15109" max="15109" width="2" style="480" customWidth="1"/>
    <col min="15110" max="15111" width="9.125" style="480" customWidth="1"/>
    <col min="15112" max="15113" width="10" style="480" customWidth="1"/>
    <col min="15114" max="15114" width="2" style="480" customWidth="1"/>
    <col min="15115" max="15115" width="13.5" style="480" bestFit="1" customWidth="1"/>
    <col min="15116" max="15362" width="10" style="480" customWidth="1"/>
    <col min="15363" max="15363" width="34.625" style="480" customWidth="1"/>
    <col min="15364" max="15364" width="12.375" style="480" customWidth="1"/>
    <col min="15365" max="15365" width="2" style="480" customWidth="1"/>
    <col min="15366" max="15367" width="9.125" style="480" customWidth="1"/>
    <col min="15368" max="15369" width="10" style="480" customWidth="1"/>
    <col min="15370" max="15370" width="2" style="480" customWidth="1"/>
    <col min="15371" max="15371" width="13.5" style="480" bestFit="1" customWidth="1"/>
    <col min="15372" max="15618" width="10" style="480" customWidth="1"/>
    <col min="15619" max="15619" width="34.625" style="480" customWidth="1"/>
    <col min="15620" max="15620" width="12.375" style="480" customWidth="1"/>
    <col min="15621" max="15621" width="2" style="480" customWidth="1"/>
    <col min="15622" max="15623" width="9.125" style="480" customWidth="1"/>
    <col min="15624" max="15625" width="10" style="480" customWidth="1"/>
    <col min="15626" max="15626" width="2" style="480" customWidth="1"/>
    <col min="15627" max="15627" width="13.5" style="480" bestFit="1" customWidth="1"/>
    <col min="15628" max="15874" width="10" style="480" customWidth="1"/>
    <col min="15875" max="15875" width="34.625" style="480" customWidth="1"/>
    <col min="15876" max="15876" width="12.375" style="480" customWidth="1"/>
    <col min="15877" max="15877" width="2" style="480" customWidth="1"/>
    <col min="15878" max="15879" width="9.125" style="480" customWidth="1"/>
    <col min="15880" max="15881" width="10" style="480" customWidth="1"/>
    <col min="15882" max="15882" width="2" style="480" customWidth="1"/>
    <col min="15883" max="15883" width="13.5" style="480" bestFit="1" customWidth="1"/>
    <col min="15884" max="16130" width="10" style="480" customWidth="1"/>
    <col min="16131" max="16131" width="34.625" style="480" customWidth="1"/>
    <col min="16132" max="16132" width="12.375" style="480" customWidth="1"/>
    <col min="16133" max="16133" width="2" style="480" customWidth="1"/>
    <col min="16134" max="16135" width="9.125" style="480" customWidth="1"/>
    <col min="16136" max="16137" width="10" style="480" customWidth="1"/>
    <col min="16138" max="16138" width="2" style="480" customWidth="1"/>
    <col min="16139" max="16139" width="13.5" style="480" bestFit="1" customWidth="1"/>
    <col min="16140" max="16384" width="10" style="480" customWidth="1"/>
  </cols>
  <sheetData>
    <row r="1" spans="1:11" x14ac:dyDescent="0.25">
      <c r="A1" s="479" t="s">
        <v>639</v>
      </c>
      <c r="K1" s="482">
        <v>44</v>
      </c>
    </row>
    <row r="2" spans="1:11" x14ac:dyDescent="0.25">
      <c r="A2" s="519" t="s">
        <v>1</v>
      </c>
      <c r="B2" s="483"/>
    </row>
    <row r="3" spans="1:11" x14ac:dyDescent="0.25">
      <c r="A3" s="486" t="s">
        <v>548</v>
      </c>
    </row>
    <row r="4" spans="1:11" x14ac:dyDescent="0.25">
      <c r="B4" s="484"/>
      <c r="C4" s="484"/>
      <c r="D4" s="1043" t="s">
        <v>168</v>
      </c>
      <c r="E4" s="1044"/>
      <c r="F4" s="1044"/>
      <c r="G4" s="1044"/>
      <c r="H4" s="1193"/>
      <c r="I4" s="1044"/>
      <c r="J4" s="484"/>
      <c r="K4" s="1131" t="s">
        <v>169</v>
      </c>
    </row>
    <row r="5" spans="1:11" ht="43.5" customHeight="1" x14ac:dyDescent="0.25">
      <c r="B5" s="488" t="s">
        <v>672</v>
      </c>
      <c r="C5" s="490"/>
      <c r="D5" s="488" t="s">
        <v>96</v>
      </c>
      <c r="E5" s="488" t="s">
        <v>100</v>
      </c>
      <c r="F5" s="488" t="s">
        <v>170</v>
      </c>
      <c r="G5" s="488" t="s">
        <v>375</v>
      </c>
      <c r="H5" s="488" t="s">
        <v>593</v>
      </c>
      <c r="I5" s="488" t="s">
        <v>376</v>
      </c>
      <c r="J5" s="484"/>
      <c r="K5" s="1194"/>
    </row>
    <row r="6" spans="1:11" x14ac:dyDescent="0.25">
      <c r="B6" s="521" t="s">
        <v>14</v>
      </c>
      <c r="D6" s="521" t="s">
        <v>15</v>
      </c>
      <c r="E6" s="521" t="s">
        <v>16</v>
      </c>
      <c r="F6" s="521" t="s">
        <v>17</v>
      </c>
      <c r="G6" s="521" t="s">
        <v>18</v>
      </c>
      <c r="H6" s="521" t="s">
        <v>79</v>
      </c>
      <c r="I6" s="521" t="s">
        <v>42</v>
      </c>
      <c r="K6" s="521" t="s">
        <v>680</v>
      </c>
    </row>
    <row r="7" spans="1:11" x14ac:dyDescent="0.25">
      <c r="A7" s="480" t="s">
        <v>171</v>
      </c>
    </row>
    <row r="8" spans="1:11" x14ac:dyDescent="0.25">
      <c r="A8" s="493" t="s">
        <v>95</v>
      </c>
    </row>
    <row r="9" spans="1:11" x14ac:dyDescent="0.25">
      <c r="A9" s="522" t="s">
        <v>96</v>
      </c>
      <c r="B9" s="506">
        <f>'5 Sovereign'!D74</f>
        <v>0</v>
      </c>
      <c r="D9" s="523">
        <v>0</v>
      </c>
      <c r="E9" s="523">
        <v>0</v>
      </c>
      <c r="F9" s="523">
        <v>0</v>
      </c>
      <c r="G9" s="523">
        <v>0</v>
      </c>
      <c r="H9" s="523">
        <v>0</v>
      </c>
      <c r="I9" s="523">
        <v>0</v>
      </c>
      <c r="K9" s="506">
        <f>B9-(D9+E9+F9+G9+H9+I9)</f>
        <v>0</v>
      </c>
    </row>
    <row r="10" spans="1:11" x14ac:dyDescent="0.25">
      <c r="A10" s="524" t="s">
        <v>100</v>
      </c>
      <c r="B10" s="506">
        <f>'6 PSEs'!D49</f>
        <v>0</v>
      </c>
      <c r="D10" s="523">
        <v>0</v>
      </c>
      <c r="E10" s="523">
        <v>0</v>
      </c>
      <c r="F10" s="523">
        <v>0</v>
      </c>
      <c r="G10" s="523">
        <v>0</v>
      </c>
      <c r="H10" s="523">
        <v>0</v>
      </c>
      <c r="I10" s="523">
        <v>0</v>
      </c>
      <c r="K10" s="506">
        <f t="shared" ref="K10:K22" si="0">B10-(D10+E10+F10+G10+H10+I10)</f>
        <v>0</v>
      </c>
    </row>
    <row r="11" spans="1:11" x14ac:dyDescent="0.25">
      <c r="A11" s="524" t="s">
        <v>101</v>
      </c>
      <c r="B11" s="506">
        <f>'7 MDBs'!D49</f>
        <v>0</v>
      </c>
      <c r="D11" s="523">
        <v>0</v>
      </c>
      <c r="E11" s="523">
        <v>0</v>
      </c>
      <c r="F11" s="523">
        <v>0</v>
      </c>
      <c r="G11" s="523">
        <v>0</v>
      </c>
      <c r="H11" s="523">
        <v>0</v>
      </c>
      <c r="I11" s="523">
        <v>0</v>
      </c>
      <c r="K11" s="506">
        <f t="shared" si="0"/>
        <v>0</v>
      </c>
    </row>
    <row r="12" spans="1:11" x14ac:dyDescent="0.25">
      <c r="A12" s="525" t="s">
        <v>102</v>
      </c>
      <c r="B12" s="506">
        <f>'8 Bank &amp; Sec. Firms LT'!D49</f>
        <v>0</v>
      </c>
      <c r="D12" s="523">
        <v>0</v>
      </c>
      <c r="E12" s="523">
        <v>0</v>
      </c>
      <c r="F12" s="523">
        <v>0</v>
      </c>
      <c r="G12" s="523">
        <v>0</v>
      </c>
      <c r="H12" s="523">
        <v>0</v>
      </c>
      <c r="I12" s="523">
        <v>0</v>
      </c>
      <c r="K12" s="506">
        <f t="shared" si="0"/>
        <v>0</v>
      </c>
    </row>
    <row r="13" spans="1:11" x14ac:dyDescent="0.25">
      <c r="A13" s="525" t="s">
        <v>103</v>
      </c>
      <c r="B13" s="506">
        <f>'8A Bank &amp; Sec. Firms ST'!D49</f>
        <v>0</v>
      </c>
      <c r="D13" s="523">
        <v>0</v>
      </c>
      <c r="E13" s="523">
        <v>0</v>
      </c>
      <c r="F13" s="523">
        <v>0</v>
      </c>
      <c r="G13" s="523">
        <v>0</v>
      </c>
      <c r="H13" s="523">
        <v>0</v>
      </c>
      <c r="I13" s="523">
        <v>0</v>
      </c>
      <c r="K13" s="506">
        <f t="shared" si="0"/>
        <v>0</v>
      </c>
    </row>
    <row r="14" spans="1:11" x14ac:dyDescent="0.25">
      <c r="A14" s="522" t="s">
        <v>106</v>
      </c>
      <c r="B14" s="506">
        <f>' 9 Corp. &amp; Sec. firms LT'!D49</f>
        <v>0</v>
      </c>
      <c r="D14" s="523">
        <v>0</v>
      </c>
      <c r="E14" s="523">
        <v>0</v>
      </c>
      <c r="F14" s="523">
        <v>0</v>
      </c>
      <c r="G14" s="523">
        <v>0</v>
      </c>
      <c r="H14" s="523">
        <v>0</v>
      </c>
      <c r="I14" s="523">
        <v>0</v>
      </c>
      <c r="K14" s="506">
        <f t="shared" si="0"/>
        <v>0</v>
      </c>
    </row>
    <row r="15" spans="1:11" x14ac:dyDescent="0.25">
      <c r="A15" s="522" t="s">
        <v>174</v>
      </c>
      <c r="B15" s="506">
        <f>'9A Corp. &amp; Sec. Firms ST'!D49</f>
        <v>0</v>
      </c>
      <c r="D15" s="523">
        <v>0</v>
      </c>
      <c r="E15" s="523">
        <v>0</v>
      </c>
      <c r="F15" s="523">
        <v>0</v>
      </c>
      <c r="G15" s="523">
        <v>0</v>
      </c>
      <c r="H15" s="523">
        <v>0</v>
      </c>
      <c r="I15" s="523">
        <v>0</v>
      </c>
      <c r="K15" s="506">
        <f t="shared" si="0"/>
        <v>0</v>
      </c>
    </row>
    <row r="16" spans="1:11" x14ac:dyDescent="0.25">
      <c r="A16" s="526" t="s">
        <v>581</v>
      </c>
      <c r="B16" s="517">
        <f>'10 Commercial Real Estate'!D31</f>
        <v>0</v>
      </c>
      <c r="D16" s="523">
        <v>0</v>
      </c>
      <c r="E16" s="523">
        <v>0</v>
      </c>
      <c r="F16" s="523">
        <v>0</v>
      </c>
      <c r="G16" s="523">
        <v>0</v>
      </c>
      <c r="H16" s="523">
        <v>0</v>
      </c>
      <c r="I16" s="523">
        <v>0</v>
      </c>
      <c r="K16" s="506">
        <f t="shared" si="0"/>
        <v>0</v>
      </c>
    </row>
    <row r="17" spans="1:11" x14ac:dyDescent="0.25">
      <c r="A17" s="526" t="s">
        <v>14558</v>
      </c>
      <c r="B17" s="506">
        <f>'11 Residential Real Estate'!D25</f>
        <v>0</v>
      </c>
      <c r="D17" s="523">
        <v>0</v>
      </c>
      <c r="E17" s="523">
        <v>0</v>
      </c>
      <c r="F17" s="523">
        <v>0</v>
      </c>
      <c r="G17" s="523">
        <v>0</v>
      </c>
      <c r="H17" s="523">
        <v>0</v>
      </c>
      <c r="I17" s="523">
        <v>0</v>
      </c>
      <c r="K17" s="506">
        <f t="shared" si="0"/>
        <v>0</v>
      </c>
    </row>
    <row r="18" spans="1:11" x14ac:dyDescent="0.25">
      <c r="A18" s="526" t="s">
        <v>107</v>
      </c>
      <c r="B18" s="506">
        <f>'12 Other Retail'!D33</f>
        <v>0</v>
      </c>
      <c r="D18" s="523">
        <v>0</v>
      </c>
      <c r="E18" s="523">
        <v>0</v>
      </c>
      <c r="F18" s="523">
        <v>0</v>
      </c>
      <c r="G18" s="523">
        <v>0</v>
      </c>
      <c r="H18" s="523">
        <v>0</v>
      </c>
      <c r="I18" s="523">
        <v>0</v>
      </c>
      <c r="K18" s="506">
        <f t="shared" si="0"/>
        <v>0</v>
      </c>
    </row>
    <row r="19" spans="1:11" x14ac:dyDescent="0.25">
      <c r="A19" s="526" t="s">
        <v>175</v>
      </c>
      <c r="B19" s="506">
        <f>'13 SBE Other Retail'!D49</f>
        <v>0</v>
      </c>
      <c r="D19" s="523">
        <v>0</v>
      </c>
      <c r="E19" s="523">
        <v>0</v>
      </c>
      <c r="F19" s="523">
        <v>0</v>
      </c>
      <c r="G19" s="523">
        <v>0</v>
      </c>
      <c r="H19" s="523">
        <v>0</v>
      </c>
      <c r="I19" s="523">
        <v>0</v>
      </c>
      <c r="K19" s="506">
        <f t="shared" si="0"/>
        <v>0</v>
      </c>
    </row>
    <row r="20" spans="1:11" x14ac:dyDescent="0.25">
      <c r="A20" s="493" t="s">
        <v>98</v>
      </c>
      <c r="B20" s="506">
        <f>'15 Trading'!C25</f>
        <v>0</v>
      </c>
      <c r="D20" s="523">
        <v>0</v>
      </c>
      <c r="E20" s="523">
        <v>0</v>
      </c>
      <c r="F20" s="523">
        <v>0</v>
      </c>
      <c r="G20" s="523">
        <v>0</v>
      </c>
      <c r="H20" s="523">
        <v>0</v>
      </c>
      <c r="I20" s="523">
        <v>0</v>
      </c>
      <c r="K20" s="506">
        <f t="shared" si="0"/>
        <v>0</v>
      </c>
    </row>
    <row r="21" spans="1:11" x14ac:dyDescent="0.25">
      <c r="A21" s="526"/>
      <c r="B21" s="528"/>
      <c r="D21" s="528"/>
      <c r="E21" s="528"/>
      <c r="F21" s="528"/>
      <c r="G21" s="528"/>
      <c r="H21" s="528"/>
      <c r="I21" s="528"/>
      <c r="K21" s="528"/>
    </row>
    <row r="22" spans="1:11" x14ac:dyDescent="0.25">
      <c r="A22" s="484" t="s">
        <v>172</v>
      </c>
      <c r="B22" s="506">
        <f>SUM(B9:B20)</f>
        <v>0</v>
      </c>
      <c r="D22" s="506">
        <f t="shared" ref="D22:I22" si="1">SUM(D9:D20)</f>
        <v>0</v>
      </c>
      <c r="E22" s="506">
        <f t="shared" si="1"/>
        <v>0</v>
      </c>
      <c r="F22" s="506">
        <f t="shared" si="1"/>
        <v>0</v>
      </c>
      <c r="G22" s="506">
        <f t="shared" si="1"/>
        <v>0</v>
      </c>
      <c r="H22" s="506">
        <f t="shared" si="1"/>
        <v>0</v>
      </c>
      <c r="I22" s="506">
        <f t="shared" si="1"/>
        <v>0</v>
      </c>
      <c r="K22" s="506">
        <f t="shared" si="0"/>
        <v>0</v>
      </c>
    </row>
    <row r="23" spans="1:11" x14ac:dyDescent="0.25">
      <c r="A23" s="493"/>
    </row>
    <row r="26" spans="1:11" x14ac:dyDescent="0.25">
      <c r="A26" s="1033" t="s">
        <v>206</v>
      </c>
      <c r="B26" s="1195"/>
      <c r="C26" s="1195"/>
      <c r="D26" s="1195"/>
      <c r="E26" s="1195"/>
      <c r="F26" s="1195"/>
      <c r="G26" s="1195"/>
      <c r="H26" s="1195"/>
      <c r="I26" s="1195"/>
    </row>
    <row r="27" spans="1:11" x14ac:dyDescent="0.25">
      <c r="A27" s="1196" t="s">
        <v>173</v>
      </c>
      <c r="B27" s="1195"/>
      <c r="C27" s="1195"/>
      <c r="D27" s="1195"/>
      <c r="E27" s="1195"/>
      <c r="F27" s="1195"/>
      <c r="G27" s="1195"/>
      <c r="H27" s="1195"/>
      <c r="I27" s="1195"/>
    </row>
  </sheetData>
  <sheetProtection password="EB26" sheet="1" objects="1" scenarios="1"/>
  <mergeCells count="4">
    <mergeCell ref="D4:I4"/>
    <mergeCell ref="K4:K5"/>
    <mergeCell ref="A26:I26"/>
    <mergeCell ref="A27:I27"/>
  </mergeCells>
  <conditionalFormatting sqref="D9:I20">
    <cfRule type="containsBlanks" dxfId="10" priority="1">
      <formula>LEN(TRIM(D9))=0</formula>
    </cfRule>
  </conditionalFormatting>
  <hyperlinks>
    <hyperlink ref="A2" location="'Schedule Listing'!C53" display="Return to Schedule Listing"/>
  </hyperlinks>
  <printOptions horizontalCentered="1"/>
  <pageMargins left="0.7" right="0.7" top="0.75" bottom="0.75" header="0.3" footer="0.3"/>
  <pageSetup scale="67"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N80"/>
  <sheetViews>
    <sheetView showGridLines="0" zoomScaleNormal="100" zoomScalePageLayoutView="120" workbookViewId="0">
      <selection activeCell="B2" sqref="B2"/>
    </sheetView>
  </sheetViews>
  <sheetFormatPr defaultColWidth="8.875" defaultRowHeight="15" x14ac:dyDescent="0.25"/>
  <cols>
    <col min="1" max="1" width="3.125" style="806" customWidth="1"/>
    <col min="2" max="2" width="30.125" style="806" customWidth="1"/>
    <col min="3" max="3" width="10.875" style="806" customWidth="1"/>
    <col min="4" max="4" width="17.875" style="806" customWidth="1"/>
    <col min="5" max="7" width="15.625" style="806" customWidth="1"/>
    <col min="8" max="8" width="9.375" style="806" customWidth="1"/>
    <col min="9" max="9" width="19.375" style="806" customWidth="1"/>
    <col min="10" max="10" width="2.625" style="807" customWidth="1"/>
    <col min="11" max="248" width="10" style="806" customWidth="1"/>
    <col min="249" max="249" width="3.125" style="806" customWidth="1"/>
    <col min="250" max="250" width="14" style="806" customWidth="1"/>
    <col min="251" max="251" width="10.875" style="806" customWidth="1"/>
    <col min="252" max="252" width="17.875" style="806" customWidth="1"/>
    <col min="253" max="256" width="9.375" style="806" customWidth="1"/>
    <col min="257" max="257" width="11.625" style="806" customWidth="1"/>
    <col min="258" max="258" width="2.625" style="806" customWidth="1"/>
    <col min="259" max="504" width="10" style="806" customWidth="1"/>
    <col min="505" max="505" width="3.125" style="806" customWidth="1"/>
    <col min="506" max="506" width="14" style="806" customWidth="1"/>
    <col min="507" max="507" width="10.875" style="806" customWidth="1"/>
    <col min="508" max="508" width="17.875" style="806" customWidth="1"/>
    <col min="509" max="512" width="9.375" style="806" customWidth="1"/>
    <col min="513" max="513" width="11.625" style="806" customWidth="1"/>
    <col min="514" max="514" width="2.625" style="806" customWidth="1"/>
    <col min="515" max="760" width="10" style="806" customWidth="1"/>
    <col min="761" max="761" width="3.125" style="806" customWidth="1"/>
    <col min="762" max="762" width="14" style="806" customWidth="1"/>
    <col min="763" max="763" width="10.875" style="806" customWidth="1"/>
    <col min="764" max="764" width="17.875" style="806" customWidth="1"/>
    <col min="765" max="768" width="9.375" style="806" customWidth="1"/>
    <col min="769" max="769" width="11.625" style="806" customWidth="1"/>
    <col min="770" max="770" width="2.625" style="806" customWidth="1"/>
    <col min="771" max="1016" width="10" style="806" customWidth="1"/>
    <col min="1017" max="1017" width="3.125" style="806" customWidth="1"/>
    <col min="1018" max="1018" width="14" style="806" customWidth="1"/>
    <col min="1019" max="1019" width="10.875" style="806" customWidth="1"/>
    <col min="1020" max="1020" width="17.875" style="806" customWidth="1"/>
    <col min="1021" max="1024" width="9.375" style="806" customWidth="1"/>
    <col min="1025" max="1025" width="11.625" style="806" customWidth="1"/>
    <col min="1026" max="1026" width="2.625" style="806" customWidth="1"/>
    <col min="1027" max="1272" width="10" style="806" customWidth="1"/>
    <col min="1273" max="1273" width="3.125" style="806" customWidth="1"/>
    <col min="1274" max="1274" width="14" style="806" customWidth="1"/>
    <col min="1275" max="1275" width="10.875" style="806" customWidth="1"/>
    <col min="1276" max="1276" width="17.875" style="806" customWidth="1"/>
    <col min="1277" max="1280" width="9.375" style="806" customWidth="1"/>
    <col min="1281" max="1281" width="11.625" style="806" customWidth="1"/>
    <col min="1282" max="1282" width="2.625" style="806" customWidth="1"/>
    <col min="1283" max="1528" width="10" style="806" customWidth="1"/>
    <col min="1529" max="1529" width="3.125" style="806" customWidth="1"/>
    <col min="1530" max="1530" width="14" style="806" customWidth="1"/>
    <col min="1531" max="1531" width="10.875" style="806" customWidth="1"/>
    <col min="1532" max="1532" width="17.875" style="806" customWidth="1"/>
    <col min="1533" max="1536" width="9.375" style="806" customWidth="1"/>
    <col min="1537" max="1537" width="11.625" style="806" customWidth="1"/>
    <col min="1538" max="1538" width="2.625" style="806" customWidth="1"/>
    <col min="1539" max="1784" width="10" style="806" customWidth="1"/>
    <col min="1785" max="1785" width="3.125" style="806" customWidth="1"/>
    <col min="1786" max="1786" width="14" style="806" customWidth="1"/>
    <col min="1787" max="1787" width="10.875" style="806" customWidth="1"/>
    <col min="1788" max="1788" width="17.875" style="806" customWidth="1"/>
    <col min="1789" max="1792" width="9.375" style="806" customWidth="1"/>
    <col min="1793" max="1793" width="11.625" style="806" customWidth="1"/>
    <col min="1794" max="1794" width="2.625" style="806" customWidth="1"/>
    <col min="1795" max="2040" width="10" style="806" customWidth="1"/>
    <col min="2041" max="2041" width="3.125" style="806" customWidth="1"/>
    <col min="2042" max="2042" width="14" style="806" customWidth="1"/>
    <col min="2043" max="2043" width="10.875" style="806" customWidth="1"/>
    <col min="2044" max="2044" width="17.875" style="806" customWidth="1"/>
    <col min="2045" max="2048" width="9.375" style="806" customWidth="1"/>
    <col min="2049" max="2049" width="11.625" style="806" customWidth="1"/>
    <col min="2050" max="2050" width="2.625" style="806" customWidth="1"/>
    <col min="2051" max="2296" width="10" style="806" customWidth="1"/>
    <col min="2297" max="2297" width="3.125" style="806" customWidth="1"/>
    <col min="2298" max="2298" width="14" style="806" customWidth="1"/>
    <col min="2299" max="2299" width="10.875" style="806" customWidth="1"/>
    <col min="2300" max="2300" width="17.875" style="806" customWidth="1"/>
    <col min="2301" max="2304" width="9.375" style="806" customWidth="1"/>
    <col min="2305" max="2305" width="11.625" style="806" customWidth="1"/>
    <col min="2306" max="2306" width="2.625" style="806" customWidth="1"/>
    <col min="2307" max="2552" width="10" style="806" customWidth="1"/>
    <col min="2553" max="2553" width="3.125" style="806" customWidth="1"/>
    <col min="2554" max="2554" width="14" style="806" customWidth="1"/>
    <col min="2555" max="2555" width="10.875" style="806" customWidth="1"/>
    <col min="2556" max="2556" width="17.875" style="806" customWidth="1"/>
    <col min="2557" max="2560" width="9.375" style="806" customWidth="1"/>
    <col min="2561" max="2561" width="11.625" style="806" customWidth="1"/>
    <col min="2562" max="2562" width="2.625" style="806" customWidth="1"/>
    <col min="2563" max="2808" width="10" style="806" customWidth="1"/>
    <col min="2809" max="2809" width="3.125" style="806" customWidth="1"/>
    <col min="2810" max="2810" width="14" style="806" customWidth="1"/>
    <col min="2811" max="2811" width="10.875" style="806" customWidth="1"/>
    <col min="2812" max="2812" width="17.875" style="806" customWidth="1"/>
    <col min="2813" max="2816" width="9.375" style="806" customWidth="1"/>
    <col min="2817" max="2817" width="11.625" style="806" customWidth="1"/>
    <col min="2818" max="2818" width="2.625" style="806" customWidth="1"/>
    <col min="2819" max="3064" width="10" style="806" customWidth="1"/>
    <col min="3065" max="3065" width="3.125" style="806" customWidth="1"/>
    <col min="3066" max="3066" width="14" style="806" customWidth="1"/>
    <col min="3067" max="3067" width="10.875" style="806" customWidth="1"/>
    <col min="3068" max="3068" width="17.875" style="806" customWidth="1"/>
    <col min="3069" max="3072" width="9.375" style="806" customWidth="1"/>
    <col min="3073" max="3073" width="11.625" style="806" customWidth="1"/>
    <col min="3074" max="3074" width="2.625" style="806" customWidth="1"/>
    <col min="3075" max="3320" width="10" style="806" customWidth="1"/>
    <col min="3321" max="3321" width="3.125" style="806" customWidth="1"/>
    <col min="3322" max="3322" width="14" style="806" customWidth="1"/>
    <col min="3323" max="3323" width="10.875" style="806" customWidth="1"/>
    <col min="3324" max="3324" width="17.875" style="806" customWidth="1"/>
    <col min="3325" max="3328" width="9.375" style="806" customWidth="1"/>
    <col min="3329" max="3329" width="11.625" style="806" customWidth="1"/>
    <col min="3330" max="3330" width="2.625" style="806" customWidth="1"/>
    <col min="3331" max="3576" width="10" style="806" customWidth="1"/>
    <col min="3577" max="3577" width="3.125" style="806" customWidth="1"/>
    <col min="3578" max="3578" width="14" style="806" customWidth="1"/>
    <col min="3579" max="3579" width="10.875" style="806" customWidth="1"/>
    <col min="3580" max="3580" width="17.875" style="806" customWidth="1"/>
    <col min="3581" max="3584" width="9.375" style="806" customWidth="1"/>
    <col min="3585" max="3585" width="11.625" style="806" customWidth="1"/>
    <col min="3586" max="3586" width="2.625" style="806" customWidth="1"/>
    <col min="3587" max="3832" width="10" style="806" customWidth="1"/>
    <col min="3833" max="3833" width="3.125" style="806" customWidth="1"/>
    <col min="3834" max="3834" width="14" style="806" customWidth="1"/>
    <col min="3835" max="3835" width="10.875" style="806" customWidth="1"/>
    <col min="3836" max="3836" width="17.875" style="806" customWidth="1"/>
    <col min="3837" max="3840" width="9.375" style="806" customWidth="1"/>
    <col min="3841" max="3841" width="11.625" style="806" customWidth="1"/>
    <col min="3842" max="3842" width="2.625" style="806" customWidth="1"/>
    <col min="3843" max="4088" width="10" style="806" customWidth="1"/>
    <col min="4089" max="4089" width="3.125" style="806" customWidth="1"/>
    <col min="4090" max="4090" width="14" style="806" customWidth="1"/>
    <col min="4091" max="4091" width="10.875" style="806" customWidth="1"/>
    <col min="4092" max="4092" width="17.875" style="806" customWidth="1"/>
    <col min="4093" max="4096" width="9.375" style="806" customWidth="1"/>
    <col min="4097" max="4097" width="11.625" style="806" customWidth="1"/>
    <col min="4098" max="4098" width="2.625" style="806" customWidth="1"/>
    <col min="4099" max="4344" width="10" style="806" customWidth="1"/>
    <col min="4345" max="4345" width="3.125" style="806" customWidth="1"/>
    <col min="4346" max="4346" width="14" style="806" customWidth="1"/>
    <col min="4347" max="4347" width="10.875" style="806" customWidth="1"/>
    <col min="4348" max="4348" width="17.875" style="806" customWidth="1"/>
    <col min="4349" max="4352" width="9.375" style="806" customWidth="1"/>
    <col min="4353" max="4353" width="11.625" style="806" customWidth="1"/>
    <col min="4354" max="4354" width="2.625" style="806" customWidth="1"/>
    <col min="4355" max="4600" width="10" style="806" customWidth="1"/>
    <col min="4601" max="4601" width="3.125" style="806" customWidth="1"/>
    <col min="4602" max="4602" width="14" style="806" customWidth="1"/>
    <col min="4603" max="4603" width="10.875" style="806" customWidth="1"/>
    <col min="4604" max="4604" width="17.875" style="806" customWidth="1"/>
    <col min="4605" max="4608" width="9.375" style="806" customWidth="1"/>
    <col min="4609" max="4609" width="11.625" style="806" customWidth="1"/>
    <col min="4610" max="4610" width="2.625" style="806" customWidth="1"/>
    <col min="4611" max="4856" width="10" style="806" customWidth="1"/>
    <col min="4857" max="4857" width="3.125" style="806" customWidth="1"/>
    <col min="4858" max="4858" width="14" style="806" customWidth="1"/>
    <col min="4859" max="4859" width="10.875" style="806" customWidth="1"/>
    <col min="4860" max="4860" width="17.875" style="806" customWidth="1"/>
    <col min="4861" max="4864" width="9.375" style="806" customWidth="1"/>
    <col min="4865" max="4865" width="11.625" style="806" customWidth="1"/>
    <col min="4866" max="4866" width="2.625" style="806" customWidth="1"/>
    <col min="4867" max="5112" width="10" style="806" customWidth="1"/>
    <col min="5113" max="5113" width="3.125" style="806" customWidth="1"/>
    <col min="5114" max="5114" width="14" style="806" customWidth="1"/>
    <col min="5115" max="5115" width="10.875" style="806" customWidth="1"/>
    <col min="5116" max="5116" width="17.875" style="806" customWidth="1"/>
    <col min="5117" max="5120" width="9.375" style="806" customWidth="1"/>
    <col min="5121" max="5121" width="11.625" style="806" customWidth="1"/>
    <col min="5122" max="5122" width="2.625" style="806" customWidth="1"/>
    <col min="5123" max="5368" width="10" style="806" customWidth="1"/>
    <col min="5369" max="5369" width="3.125" style="806" customWidth="1"/>
    <col min="5370" max="5370" width="14" style="806" customWidth="1"/>
    <col min="5371" max="5371" width="10.875" style="806" customWidth="1"/>
    <col min="5372" max="5372" width="17.875" style="806" customWidth="1"/>
    <col min="5373" max="5376" width="9.375" style="806" customWidth="1"/>
    <col min="5377" max="5377" width="11.625" style="806" customWidth="1"/>
    <col min="5378" max="5378" width="2.625" style="806" customWidth="1"/>
    <col min="5379" max="5624" width="10" style="806" customWidth="1"/>
    <col min="5625" max="5625" width="3.125" style="806" customWidth="1"/>
    <col min="5626" max="5626" width="14" style="806" customWidth="1"/>
    <col min="5627" max="5627" width="10.875" style="806" customWidth="1"/>
    <col min="5628" max="5628" width="17.875" style="806" customWidth="1"/>
    <col min="5629" max="5632" width="9.375" style="806" customWidth="1"/>
    <col min="5633" max="5633" width="11.625" style="806" customWidth="1"/>
    <col min="5634" max="5634" width="2.625" style="806" customWidth="1"/>
    <col min="5635" max="5880" width="10" style="806" customWidth="1"/>
    <col min="5881" max="5881" width="3.125" style="806" customWidth="1"/>
    <col min="5882" max="5882" width="14" style="806" customWidth="1"/>
    <col min="5883" max="5883" width="10.875" style="806" customWidth="1"/>
    <col min="5884" max="5884" width="17.875" style="806" customWidth="1"/>
    <col min="5885" max="5888" width="9.375" style="806" customWidth="1"/>
    <col min="5889" max="5889" width="11.625" style="806" customWidth="1"/>
    <col min="5890" max="5890" width="2.625" style="806" customWidth="1"/>
    <col min="5891" max="6136" width="10" style="806" customWidth="1"/>
    <col min="6137" max="6137" width="3.125" style="806" customWidth="1"/>
    <col min="6138" max="6138" width="14" style="806" customWidth="1"/>
    <col min="6139" max="6139" width="10.875" style="806" customWidth="1"/>
    <col min="6140" max="6140" width="17.875" style="806" customWidth="1"/>
    <col min="6141" max="6144" width="9.375" style="806" customWidth="1"/>
    <col min="6145" max="6145" width="11.625" style="806" customWidth="1"/>
    <col min="6146" max="6146" width="2.625" style="806" customWidth="1"/>
    <col min="6147" max="6392" width="10" style="806" customWidth="1"/>
    <col min="6393" max="6393" width="3.125" style="806" customWidth="1"/>
    <col min="6394" max="6394" width="14" style="806" customWidth="1"/>
    <col min="6395" max="6395" width="10.875" style="806" customWidth="1"/>
    <col min="6396" max="6396" width="17.875" style="806" customWidth="1"/>
    <col min="6397" max="6400" width="9.375" style="806" customWidth="1"/>
    <col min="6401" max="6401" width="11.625" style="806" customWidth="1"/>
    <col min="6402" max="6402" width="2.625" style="806" customWidth="1"/>
    <col min="6403" max="6648" width="10" style="806" customWidth="1"/>
    <col min="6649" max="6649" width="3.125" style="806" customWidth="1"/>
    <col min="6650" max="6650" width="14" style="806" customWidth="1"/>
    <col min="6651" max="6651" width="10.875" style="806" customWidth="1"/>
    <col min="6652" max="6652" width="17.875" style="806" customWidth="1"/>
    <col min="6653" max="6656" width="9.375" style="806" customWidth="1"/>
    <col min="6657" max="6657" width="11.625" style="806" customWidth="1"/>
    <col min="6658" max="6658" width="2.625" style="806" customWidth="1"/>
    <col min="6659" max="6904" width="10" style="806" customWidth="1"/>
    <col min="6905" max="6905" width="3.125" style="806" customWidth="1"/>
    <col min="6906" max="6906" width="14" style="806" customWidth="1"/>
    <col min="6907" max="6907" width="10.875" style="806" customWidth="1"/>
    <col min="6908" max="6908" width="17.875" style="806" customWidth="1"/>
    <col min="6909" max="6912" width="9.375" style="806" customWidth="1"/>
    <col min="6913" max="6913" width="11.625" style="806" customWidth="1"/>
    <col min="6914" max="6914" width="2.625" style="806" customWidth="1"/>
    <col min="6915" max="7160" width="10" style="806" customWidth="1"/>
    <col min="7161" max="7161" width="3.125" style="806" customWidth="1"/>
    <col min="7162" max="7162" width="14" style="806" customWidth="1"/>
    <col min="7163" max="7163" width="10.875" style="806" customWidth="1"/>
    <col min="7164" max="7164" width="17.875" style="806" customWidth="1"/>
    <col min="7165" max="7168" width="9.375" style="806" customWidth="1"/>
    <col min="7169" max="7169" width="11.625" style="806" customWidth="1"/>
    <col min="7170" max="7170" width="2.625" style="806" customWidth="1"/>
    <col min="7171" max="7416" width="10" style="806" customWidth="1"/>
    <col min="7417" max="7417" width="3.125" style="806" customWidth="1"/>
    <col min="7418" max="7418" width="14" style="806" customWidth="1"/>
    <col min="7419" max="7419" width="10.875" style="806" customWidth="1"/>
    <col min="7420" max="7420" width="17.875" style="806" customWidth="1"/>
    <col min="7421" max="7424" width="9.375" style="806" customWidth="1"/>
    <col min="7425" max="7425" width="11.625" style="806" customWidth="1"/>
    <col min="7426" max="7426" width="2.625" style="806" customWidth="1"/>
    <col min="7427" max="7672" width="10" style="806" customWidth="1"/>
    <col min="7673" max="7673" width="3.125" style="806" customWidth="1"/>
    <col min="7674" max="7674" width="14" style="806" customWidth="1"/>
    <col min="7675" max="7675" width="10.875" style="806" customWidth="1"/>
    <col min="7676" max="7676" width="17.875" style="806" customWidth="1"/>
    <col min="7677" max="7680" width="9.375" style="806" customWidth="1"/>
    <col min="7681" max="7681" width="11.625" style="806" customWidth="1"/>
    <col min="7682" max="7682" width="2.625" style="806" customWidth="1"/>
    <col min="7683" max="7928" width="10" style="806" customWidth="1"/>
    <col min="7929" max="7929" width="3.125" style="806" customWidth="1"/>
    <col min="7930" max="7930" width="14" style="806" customWidth="1"/>
    <col min="7931" max="7931" width="10.875" style="806" customWidth="1"/>
    <col min="7932" max="7932" width="17.875" style="806" customWidth="1"/>
    <col min="7933" max="7936" width="9.375" style="806" customWidth="1"/>
    <col min="7937" max="7937" width="11.625" style="806" customWidth="1"/>
    <col min="7938" max="7938" width="2.625" style="806" customWidth="1"/>
    <col min="7939" max="8184" width="10" style="806" customWidth="1"/>
    <col min="8185" max="8185" width="3.125" style="806" customWidth="1"/>
    <col min="8186" max="8186" width="14" style="806" customWidth="1"/>
    <col min="8187" max="8187" width="10.875" style="806" customWidth="1"/>
    <col min="8188" max="8188" width="17.875" style="806" customWidth="1"/>
    <col min="8189" max="8192" width="9.375" style="806" customWidth="1"/>
    <col min="8193" max="8193" width="11.625" style="806" customWidth="1"/>
    <col min="8194" max="8194" width="2.625" style="806" customWidth="1"/>
    <col min="8195" max="8440" width="10" style="806" customWidth="1"/>
    <col min="8441" max="8441" width="3.125" style="806" customWidth="1"/>
    <col min="8442" max="8442" width="14" style="806" customWidth="1"/>
    <col min="8443" max="8443" width="10.875" style="806" customWidth="1"/>
    <col min="8444" max="8444" width="17.875" style="806" customWidth="1"/>
    <col min="8445" max="8448" width="9.375" style="806" customWidth="1"/>
    <col min="8449" max="8449" width="11.625" style="806" customWidth="1"/>
    <col min="8450" max="8450" width="2.625" style="806" customWidth="1"/>
    <col min="8451" max="8696" width="10" style="806" customWidth="1"/>
    <col min="8697" max="8697" width="3.125" style="806" customWidth="1"/>
    <col min="8698" max="8698" width="14" style="806" customWidth="1"/>
    <col min="8699" max="8699" width="10.875" style="806" customWidth="1"/>
    <col min="8700" max="8700" width="17.875" style="806" customWidth="1"/>
    <col min="8701" max="8704" width="9.375" style="806" customWidth="1"/>
    <col min="8705" max="8705" width="11.625" style="806" customWidth="1"/>
    <col min="8706" max="8706" width="2.625" style="806" customWidth="1"/>
    <col min="8707" max="8952" width="10" style="806" customWidth="1"/>
    <col min="8953" max="8953" width="3.125" style="806" customWidth="1"/>
    <col min="8954" max="8954" width="14" style="806" customWidth="1"/>
    <col min="8955" max="8955" width="10.875" style="806" customWidth="1"/>
    <col min="8956" max="8956" width="17.875" style="806" customWidth="1"/>
    <col min="8957" max="8960" width="9.375" style="806" customWidth="1"/>
    <col min="8961" max="8961" width="11.625" style="806" customWidth="1"/>
    <col min="8962" max="8962" width="2.625" style="806" customWidth="1"/>
    <col min="8963" max="9208" width="10" style="806" customWidth="1"/>
    <col min="9209" max="9209" width="3.125" style="806" customWidth="1"/>
    <col min="9210" max="9210" width="14" style="806" customWidth="1"/>
    <col min="9211" max="9211" width="10.875" style="806" customWidth="1"/>
    <col min="9212" max="9212" width="17.875" style="806" customWidth="1"/>
    <col min="9213" max="9216" width="9.375" style="806" customWidth="1"/>
    <col min="9217" max="9217" width="11.625" style="806" customWidth="1"/>
    <col min="9218" max="9218" width="2.625" style="806" customWidth="1"/>
    <col min="9219" max="9464" width="10" style="806" customWidth="1"/>
    <col min="9465" max="9465" width="3.125" style="806" customWidth="1"/>
    <col min="9466" max="9466" width="14" style="806" customWidth="1"/>
    <col min="9467" max="9467" width="10.875" style="806" customWidth="1"/>
    <col min="9468" max="9468" width="17.875" style="806" customWidth="1"/>
    <col min="9469" max="9472" width="9.375" style="806" customWidth="1"/>
    <col min="9473" max="9473" width="11.625" style="806" customWidth="1"/>
    <col min="9474" max="9474" width="2.625" style="806" customWidth="1"/>
    <col min="9475" max="9720" width="10" style="806" customWidth="1"/>
    <col min="9721" max="9721" width="3.125" style="806" customWidth="1"/>
    <col min="9722" max="9722" width="14" style="806" customWidth="1"/>
    <col min="9723" max="9723" width="10.875" style="806" customWidth="1"/>
    <col min="9724" max="9724" width="17.875" style="806" customWidth="1"/>
    <col min="9725" max="9728" width="9.375" style="806" customWidth="1"/>
    <col min="9729" max="9729" width="11.625" style="806" customWidth="1"/>
    <col min="9730" max="9730" width="2.625" style="806" customWidth="1"/>
    <col min="9731" max="9976" width="10" style="806" customWidth="1"/>
    <col min="9977" max="9977" width="3.125" style="806" customWidth="1"/>
    <col min="9978" max="9978" width="14" style="806" customWidth="1"/>
    <col min="9979" max="9979" width="10.875" style="806" customWidth="1"/>
    <col min="9980" max="9980" width="17.875" style="806" customWidth="1"/>
    <col min="9981" max="9984" width="9.375" style="806" customWidth="1"/>
    <col min="9985" max="9985" width="11.625" style="806" customWidth="1"/>
    <col min="9986" max="9986" width="2.625" style="806" customWidth="1"/>
    <col min="9987" max="10232" width="10" style="806" customWidth="1"/>
    <col min="10233" max="10233" width="3.125" style="806" customWidth="1"/>
    <col min="10234" max="10234" width="14" style="806" customWidth="1"/>
    <col min="10235" max="10235" width="10.875" style="806" customWidth="1"/>
    <col min="10236" max="10236" width="17.875" style="806" customWidth="1"/>
    <col min="10237" max="10240" width="9.375" style="806" customWidth="1"/>
    <col min="10241" max="10241" width="11.625" style="806" customWidth="1"/>
    <col min="10242" max="10242" width="2.625" style="806" customWidth="1"/>
    <col min="10243" max="10488" width="10" style="806" customWidth="1"/>
    <col min="10489" max="10489" width="3.125" style="806" customWidth="1"/>
    <col min="10490" max="10490" width="14" style="806" customWidth="1"/>
    <col min="10491" max="10491" width="10.875" style="806" customWidth="1"/>
    <col min="10492" max="10492" width="17.875" style="806" customWidth="1"/>
    <col min="10493" max="10496" width="9.375" style="806" customWidth="1"/>
    <col min="10497" max="10497" width="11.625" style="806" customWidth="1"/>
    <col min="10498" max="10498" width="2.625" style="806" customWidth="1"/>
    <col min="10499" max="10744" width="10" style="806" customWidth="1"/>
    <col min="10745" max="10745" width="3.125" style="806" customWidth="1"/>
    <col min="10746" max="10746" width="14" style="806" customWidth="1"/>
    <col min="10747" max="10747" width="10.875" style="806" customWidth="1"/>
    <col min="10748" max="10748" width="17.875" style="806" customWidth="1"/>
    <col min="10749" max="10752" width="9.375" style="806" customWidth="1"/>
    <col min="10753" max="10753" width="11.625" style="806" customWidth="1"/>
    <col min="10754" max="10754" width="2.625" style="806" customWidth="1"/>
    <col min="10755" max="11000" width="10" style="806" customWidth="1"/>
    <col min="11001" max="11001" width="3.125" style="806" customWidth="1"/>
    <col min="11002" max="11002" width="14" style="806" customWidth="1"/>
    <col min="11003" max="11003" width="10.875" style="806" customWidth="1"/>
    <col min="11004" max="11004" width="17.875" style="806" customWidth="1"/>
    <col min="11005" max="11008" width="9.375" style="806" customWidth="1"/>
    <col min="11009" max="11009" width="11.625" style="806" customWidth="1"/>
    <col min="11010" max="11010" width="2.625" style="806" customWidth="1"/>
    <col min="11011" max="11256" width="10" style="806" customWidth="1"/>
    <col min="11257" max="11257" width="3.125" style="806" customWidth="1"/>
    <col min="11258" max="11258" width="14" style="806" customWidth="1"/>
    <col min="11259" max="11259" width="10.875" style="806" customWidth="1"/>
    <col min="11260" max="11260" width="17.875" style="806" customWidth="1"/>
    <col min="11261" max="11264" width="9.375" style="806" customWidth="1"/>
    <col min="11265" max="11265" width="11.625" style="806" customWidth="1"/>
    <col min="11266" max="11266" width="2.625" style="806" customWidth="1"/>
    <col min="11267" max="11512" width="10" style="806" customWidth="1"/>
    <col min="11513" max="11513" width="3.125" style="806" customWidth="1"/>
    <col min="11514" max="11514" width="14" style="806" customWidth="1"/>
    <col min="11515" max="11515" width="10.875" style="806" customWidth="1"/>
    <col min="11516" max="11516" width="17.875" style="806" customWidth="1"/>
    <col min="11517" max="11520" width="9.375" style="806" customWidth="1"/>
    <col min="11521" max="11521" width="11.625" style="806" customWidth="1"/>
    <col min="11522" max="11522" width="2.625" style="806" customWidth="1"/>
    <col min="11523" max="11768" width="10" style="806" customWidth="1"/>
    <col min="11769" max="11769" width="3.125" style="806" customWidth="1"/>
    <col min="11770" max="11770" width="14" style="806" customWidth="1"/>
    <col min="11771" max="11771" width="10.875" style="806" customWidth="1"/>
    <col min="11772" max="11772" width="17.875" style="806" customWidth="1"/>
    <col min="11773" max="11776" width="9.375" style="806" customWidth="1"/>
    <col min="11777" max="11777" width="11.625" style="806" customWidth="1"/>
    <col min="11778" max="11778" width="2.625" style="806" customWidth="1"/>
    <col min="11779" max="12024" width="10" style="806" customWidth="1"/>
    <col min="12025" max="12025" width="3.125" style="806" customWidth="1"/>
    <col min="12026" max="12026" width="14" style="806" customWidth="1"/>
    <col min="12027" max="12027" width="10.875" style="806" customWidth="1"/>
    <col min="12028" max="12028" width="17.875" style="806" customWidth="1"/>
    <col min="12029" max="12032" width="9.375" style="806" customWidth="1"/>
    <col min="12033" max="12033" width="11.625" style="806" customWidth="1"/>
    <col min="12034" max="12034" width="2.625" style="806" customWidth="1"/>
    <col min="12035" max="12280" width="10" style="806" customWidth="1"/>
    <col min="12281" max="12281" width="3.125" style="806" customWidth="1"/>
    <col min="12282" max="12282" width="14" style="806" customWidth="1"/>
    <col min="12283" max="12283" width="10.875" style="806" customWidth="1"/>
    <col min="12284" max="12284" width="17.875" style="806" customWidth="1"/>
    <col min="12285" max="12288" width="9.375" style="806" customWidth="1"/>
    <col min="12289" max="12289" width="11.625" style="806" customWidth="1"/>
    <col min="12290" max="12290" width="2.625" style="806" customWidth="1"/>
    <col min="12291" max="12536" width="10" style="806" customWidth="1"/>
    <col min="12537" max="12537" width="3.125" style="806" customWidth="1"/>
    <col min="12538" max="12538" width="14" style="806" customWidth="1"/>
    <col min="12539" max="12539" width="10.875" style="806" customWidth="1"/>
    <col min="12540" max="12540" width="17.875" style="806" customWidth="1"/>
    <col min="12541" max="12544" width="9.375" style="806" customWidth="1"/>
    <col min="12545" max="12545" width="11.625" style="806" customWidth="1"/>
    <col min="12546" max="12546" width="2.625" style="806" customWidth="1"/>
    <col min="12547" max="12792" width="10" style="806" customWidth="1"/>
    <col min="12793" max="12793" width="3.125" style="806" customWidth="1"/>
    <col min="12794" max="12794" width="14" style="806" customWidth="1"/>
    <col min="12795" max="12795" width="10.875" style="806" customWidth="1"/>
    <col min="12796" max="12796" width="17.875" style="806" customWidth="1"/>
    <col min="12797" max="12800" width="9.375" style="806" customWidth="1"/>
    <col min="12801" max="12801" width="11.625" style="806" customWidth="1"/>
    <col min="12802" max="12802" width="2.625" style="806" customWidth="1"/>
    <col min="12803" max="13048" width="10" style="806" customWidth="1"/>
    <col min="13049" max="13049" width="3.125" style="806" customWidth="1"/>
    <col min="13050" max="13050" width="14" style="806" customWidth="1"/>
    <col min="13051" max="13051" width="10.875" style="806" customWidth="1"/>
    <col min="13052" max="13052" width="17.875" style="806" customWidth="1"/>
    <col min="13053" max="13056" width="9.375" style="806" customWidth="1"/>
    <col min="13057" max="13057" width="11.625" style="806" customWidth="1"/>
    <col min="13058" max="13058" width="2.625" style="806" customWidth="1"/>
    <col min="13059" max="13304" width="10" style="806" customWidth="1"/>
    <col min="13305" max="13305" width="3.125" style="806" customWidth="1"/>
    <col min="13306" max="13306" width="14" style="806" customWidth="1"/>
    <col min="13307" max="13307" width="10.875" style="806" customWidth="1"/>
    <col min="13308" max="13308" width="17.875" style="806" customWidth="1"/>
    <col min="13309" max="13312" width="9.375" style="806" customWidth="1"/>
    <col min="13313" max="13313" width="11.625" style="806" customWidth="1"/>
    <col min="13314" max="13314" width="2.625" style="806" customWidth="1"/>
    <col min="13315" max="13560" width="10" style="806" customWidth="1"/>
    <col min="13561" max="13561" width="3.125" style="806" customWidth="1"/>
    <col min="13562" max="13562" width="14" style="806" customWidth="1"/>
    <col min="13563" max="13563" width="10.875" style="806" customWidth="1"/>
    <col min="13564" max="13564" width="17.875" style="806" customWidth="1"/>
    <col min="13565" max="13568" width="9.375" style="806" customWidth="1"/>
    <col min="13569" max="13569" width="11.625" style="806" customWidth="1"/>
    <col min="13570" max="13570" width="2.625" style="806" customWidth="1"/>
    <col min="13571" max="13816" width="10" style="806" customWidth="1"/>
    <col min="13817" max="13817" width="3.125" style="806" customWidth="1"/>
    <col min="13818" max="13818" width="14" style="806" customWidth="1"/>
    <col min="13819" max="13819" width="10.875" style="806" customWidth="1"/>
    <col min="13820" max="13820" width="17.875" style="806" customWidth="1"/>
    <col min="13821" max="13824" width="9.375" style="806" customWidth="1"/>
    <col min="13825" max="13825" width="11.625" style="806" customWidth="1"/>
    <col min="13826" max="13826" width="2.625" style="806" customWidth="1"/>
    <col min="13827" max="14072" width="10" style="806" customWidth="1"/>
    <col min="14073" max="14073" width="3.125" style="806" customWidth="1"/>
    <col min="14074" max="14074" width="14" style="806" customWidth="1"/>
    <col min="14075" max="14075" width="10.875" style="806" customWidth="1"/>
    <col min="14076" max="14076" width="17.875" style="806" customWidth="1"/>
    <col min="14077" max="14080" width="9.375" style="806" customWidth="1"/>
    <col min="14081" max="14081" width="11.625" style="806" customWidth="1"/>
    <col min="14082" max="14082" width="2.625" style="806" customWidth="1"/>
    <col min="14083" max="14328" width="10" style="806" customWidth="1"/>
    <col min="14329" max="14329" width="3.125" style="806" customWidth="1"/>
    <col min="14330" max="14330" width="14" style="806" customWidth="1"/>
    <col min="14331" max="14331" width="10.875" style="806" customWidth="1"/>
    <col min="14332" max="14332" width="17.875" style="806" customWidth="1"/>
    <col min="14333" max="14336" width="9.375" style="806" customWidth="1"/>
    <col min="14337" max="14337" width="11.625" style="806" customWidth="1"/>
    <col min="14338" max="14338" width="2.625" style="806" customWidth="1"/>
    <col min="14339" max="14584" width="10" style="806" customWidth="1"/>
    <col min="14585" max="14585" width="3.125" style="806" customWidth="1"/>
    <col min="14586" max="14586" width="14" style="806" customWidth="1"/>
    <col min="14587" max="14587" width="10.875" style="806" customWidth="1"/>
    <col min="14588" max="14588" width="17.875" style="806" customWidth="1"/>
    <col min="14589" max="14592" width="9.375" style="806" customWidth="1"/>
    <col min="14593" max="14593" width="11.625" style="806" customWidth="1"/>
    <col min="14594" max="14594" width="2.625" style="806" customWidth="1"/>
    <col min="14595" max="14840" width="10" style="806" customWidth="1"/>
    <col min="14841" max="14841" width="3.125" style="806" customWidth="1"/>
    <col min="14842" max="14842" width="14" style="806" customWidth="1"/>
    <col min="14843" max="14843" width="10.875" style="806" customWidth="1"/>
    <col min="14844" max="14844" width="17.875" style="806" customWidth="1"/>
    <col min="14845" max="14848" width="9.375" style="806" customWidth="1"/>
    <col min="14849" max="14849" width="11.625" style="806" customWidth="1"/>
    <col min="14850" max="14850" width="2.625" style="806" customWidth="1"/>
    <col min="14851" max="15096" width="10" style="806" customWidth="1"/>
    <col min="15097" max="15097" width="3.125" style="806" customWidth="1"/>
    <col min="15098" max="15098" width="14" style="806" customWidth="1"/>
    <col min="15099" max="15099" width="10.875" style="806" customWidth="1"/>
    <col min="15100" max="15100" width="17.875" style="806" customWidth="1"/>
    <col min="15101" max="15104" width="9.375" style="806" customWidth="1"/>
    <col min="15105" max="15105" width="11.625" style="806" customWidth="1"/>
    <col min="15106" max="15106" width="2.625" style="806" customWidth="1"/>
    <col min="15107" max="15352" width="10" style="806" customWidth="1"/>
    <col min="15353" max="15353" width="3.125" style="806" customWidth="1"/>
    <col min="15354" max="15354" width="14" style="806" customWidth="1"/>
    <col min="15355" max="15355" width="10.875" style="806" customWidth="1"/>
    <col min="15356" max="15356" width="17.875" style="806" customWidth="1"/>
    <col min="15357" max="15360" width="9.375" style="806" customWidth="1"/>
    <col min="15361" max="15361" width="11.625" style="806" customWidth="1"/>
    <col min="15362" max="15362" width="2.625" style="806" customWidth="1"/>
    <col min="15363" max="15608" width="10" style="806" customWidth="1"/>
    <col min="15609" max="15609" width="3.125" style="806" customWidth="1"/>
    <col min="15610" max="15610" width="14" style="806" customWidth="1"/>
    <col min="15611" max="15611" width="10.875" style="806" customWidth="1"/>
    <col min="15612" max="15612" width="17.875" style="806" customWidth="1"/>
    <col min="15613" max="15616" width="9.375" style="806" customWidth="1"/>
    <col min="15617" max="15617" width="11.625" style="806" customWidth="1"/>
    <col min="15618" max="15618" width="2.625" style="806" customWidth="1"/>
    <col min="15619" max="15864" width="10" style="806" customWidth="1"/>
    <col min="15865" max="15865" width="3.125" style="806" customWidth="1"/>
    <col min="15866" max="15866" width="14" style="806" customWidth="1"/>
    <col min="15867" max="15867" width="10.875" style="806" customWidth="1"/>
    <col min="15868" max="15868" width="17.875" style="806" customWidth="1"/>
    <col min="15869" max="15872" width="9.375" style="806" customWidth="1"/>
    <col min="15873" max="15873" width="11.625" style="806" customWidth="1"/>
    <col min="15874" max="15874" width="2.625" style="806" customWidth="1"/>
    <col min="15875" max="16120" width="10" style="806" customWidth="1"/>
    <col min="16121" max="16121" width="3.125" style="806" customWidth="1"/>
    <col min="16122" max="16122" width="14" style="806" customWidth="1"/>
    <col min="16123" max="16123" width="10.875" style="806" customWidth="1"/>
    <col min="16124" max="16124" width="17.875" style="806" customWidth="1"/>
    <col min="16125" max="16128" width="9.375" style="806" customWidth="1"/>
    <col min="16129" max="16129" width="11.625" style="806" customWidth="1"/>
    <col min="16130" max="16130" width="2.625" style="806" customWidth="1"/>
    <col min="16131" max="16384" width="10" style="806" customWidth="1"/>
  </cols>
  <sheetData>
    <row r="1" spans="1:14" x14ac:dyDescent="0.25">
      <c r="A1" s="479" t="s">
        <v>15028</v>
      </c>
      <c r="K1" s="807"/>
    </row>
    <row r="2" spans="1:14" s="484" customFormat="1" ht="15.75" customHeight="1" x14ac:dyDescent="0.25">
      <c r="A2" s="959">
        <v>45</v>
      </c>
      <c r="B2" s="960" t="s">
        <v>1</v>
      </c>
      <c r="C2" s="961"/>
      <c r="D2" s="483"/>
      <c r="J2" s="485"/>
      <c r="K2" s="485"/>
    </row>
    <row r="3" spans="1:14" x14ac:dyDescent="0.25">
      <c r="A3" s="479"/>
      <c r="K3" s="807"/>
    </row>
    <row r="5" spans="1:14" s="484" customFormat="1" ht="27.75" customHeight="1" x14ac:dyDescent="0.25">
      <c r="A5" s="486" t="s">
        <v>548</v>
      </c>
      <c r="E5" s="1200" t="s">
        <v>176</v>
      </c>
      <c r="F5" s="1201"/>
      <c r="G5" s="1067"/>
      <c r="H5" s="1202" t="s">
        <v>11082</v>
      </c>
      <c r="I5" s="1204" t="s">
        <v>11023</v>
      </c>
      <c r="J5" s="485"/>
      <c r="K5" s="485"/>
    </row>
    <row r="6" spans="1:14" ht="33.75" customHeight="1" x14ac:dyDescent="0.25">
      <c r="A6" s="481" t="s">
        <v>177</v>
      </c>
      <c r="B6" s="484"/>
      <c r="C6" s="484"/>
      <c r="D6" s="484"/>
      <c r="E6" s="488" t="s">
        <v>21</v>
      </c>
      <c r="F6" s="488" t="s">
        <v>26</v>
      </c>
      <c r="G6" s="488" t="s">
        <v>22</v>
      </c>
      <c r="H6" s="1203"/>
      <c r="I6" s="1205"/>
      <c r="J6" s="798"/>
      <c r="K6" s="807"/>
    </row>
    <row r="7" spans="1:14" x14ac:dyDescent="0.25">
      <c r="A7" s="481"/>
      <c r="B7" s="484"/>
      <c r="C7" s="484"/>
      <c r="D7" s="484"/>
      <c r="E7" s="490" t="s">
        <v>14</v>
      </c>
      <c r="F7" s="490" t="s">
        <v>15</v>
      </c>
      <c r="G7" s="490" t="s">
        <v>178</v>
      </c>
      <c r="H7" s="490" t="s">
        <v>17</v>
      </c>
      <c r="I7" s="490" t="s">
        <v>179</v>
      </c>
      <c r="J7" s="491"/>
      <c r="K7" s="485"/>
    </row>
    <row r="8" spans="1:14" x14ac:dyDescent="0.25">
      <c r="A8" s="484" t="s">
        <v>180</v>
      </c>
      <c r="B8" s="484"/>
      <c r="C8" s="484"/>
      <c r="D8" s="484"/>
      <c r="E8" s="484"/>
      <c r="F8" s="484"/>
      <c r="G8" s="492"/>
      <c r="H8" s="492"/>
      <c r="I8" s="492"/>
      <c r="J8" s="798"/>
      <c r="K8" s="807"/>
    </row>
    <row r="9" spans="1:14" ht="15.75" customHeight="1" x14ac:dyDescent="0.25">
      <c r="A9" s="493" t="s">
        <v>96</v>
      </c>
      <c r="B9" s="484"/>
      <c r="C9" s="484"/>
      <c r="D9" s="484"/>
      <c r="E9" s="517">
        <f>'5 Sovereign'!C20</f>
        <v>0</v>
      </c>
      <c r="F9" s="517">
        <f>'5 Sovereign'!C46</f>
        <v>0</v>
      </c>
      <c r="G9" s="517">
        <f>E9+F9</f>
        <v>0</v>
      </c>
      <c r="H9" s="787">
        <v>0</v>
      </c>
      <c r="I9" s="517">
        <f>G9-H9</f>
        <v>0</v>
      </c>
      <c r="J9" s="495"/>
      <c r="K9" s="807"/>
    </row>
    <row r="10" spans="1:14" s="808" customFormat="1" ht="16.5" customHeight="1" x14ac:dyDescent="0.25">
      <c r="A10" s="1197" t="s">
        <v>100</v>
      </c>
      <c r="B10" s="1198"/>
      <c r="C10" s="1198"/>
      <c r="D10" s="1199"/>
      <c r="E10" s="517">
        <f>'6 PSEs'!C15</f>
        <v>0</v>
      </c>
      <c r="F10" s="517">
        <f>'6 PSEs'!C31</f>
        <v>0</v>
      </c>
      <c r="G10" s="517">
        <f t="shared" ref="G10:G23" si="0">E10+F10</f>
        <v>0</v>
      </c>
      <c r="H10" s="787">
        <v>0</v>
      </c>
      <c r="I10" s="517">
        <f t="shared" ref="I10:I25" si="1">G10-H10</f>
        <v>0</v>
      </c>
      <c r="J10" s="496"/>
      <c r="K10" s="807"/>
      <c r="L10" s="806"/>
      <c r="M10" s="806"/>
      <c r="N10" s="806"/>
    </row>
    <row r="11" spans="1:14" s="808" customFormat="1" ht="16.5" customHeight="1" x14ac:dyDescent="0.25">
      <c r="A11" s="1197" t="s">
        <v>101</v>
      </c>
      <c r="B11" s="1198"/>
      <c r="C11" s="1198"/>
      <c r="D11" s="1199"/>
      <c r="E11" s="517">
        <f>'7 MDBs'!C15</f>
        <v>0</v>
      </c>
      <c r="F11" s="517">
        <f>'7 MDBs'!C31</f>
        <v>0</v>
      </c>
      <c r="G11" s="517">
        <f t="shared" si="0"/>
        <v>0</v>
      </c>
      <c r="H11" s="787">
        <v>0</v>
      </c>
      <c r="I11" s="517">
        <f t="shared" si="1"/>
        <v>0</v>
      </c>
      <c r="J11" s="496"/>
      <c r="K11" s="807"/>
      <c r="L11" s="806"/>
      <c r="M11" s="806"/>
      <c r="N11" s="806"/>
    </row>
    <row r="12" spans="1:14" x14ac:dyDescent="0.25">
      <c r="A12" s="493" t="s">
        <v>102</v>
      </c>
      <c r="B12" s="484"/>
      <c r="C12" s="484"/>
      <c r="D12" s="484"/>
      <c r="E12" s="517">
        <f>'8 Bank &amp; Sec. Firms LT'!C15</f>
        <v>0</v>
      </c>
      <c r="F12" s="517">
        <f>'8 Bank &amp; Sec. Firms LT'!C31</f>
        <v>0</v>
      </c>
      <c r="G12" s="517">
        <f t="shared" si="0"/>
        <v>0</v>
      </c>
      <c r="H12" s="787">
        <v>0</v>
      </c>
      <c r="I12" s="517">
        <f t="shared" si="1"/>
        <v>0</v>
      </c>
      <c r="J12" s="495"/>
      <c r="K12" s="807"/>
    </row>
    <row r="13" spans="1:14" x14ac:dyDescent="0.25">
      <c r="A13" s="493" t="s">
        <v>103</v>
      </c>
      <c r="B13" s="484"/>
      <c r="C13" s="484"/>
      <c r="D13" s="484"/>
      <c r="E13" s="517">
        <f>'8A Bank &amp; Sec. Firms ST'!C15</f>
        <v>0</v>
      </c>
      <c r="F13" s="517">
        <f>'8A Bank &amp; Sec. Firms ST'!C31</f>
        <v>0</v>
      </c>
      <c r="G13" s="517">
        <f t="shared" si="0"/>
        <v>0</v>
      </c>
      <c r="H13" s="787">
        <v>0</v>
      </c>
      <c r="I13" s="517">
        <f t="shared" si="1"/>
        <v>0</v>
      </c>
      <c r="J13" s="495"/>
      <c r="K13" s="807"/>
    </row>
    <row r="14" spans="1:14" x14ac:dyDescent="0.25">
      <c r="A14" s="493" t="s">
        <v>106</v>
      </c>
      <c r="B14" s="484"/>
      <c r="C14" s="484"/>
      <c r="D14" s="484"/>
      <c r="E14" s="517">
        <f>' 9 Corp. &amp; Sec. firms LT'!C15</f>
        <v>0</v>
      </c>
      <c r="F14" s="505">
        <f>' 9 Corp. &amp; Sec. firms LT'!C31</f>
        <v>0</v>
      </c>
      <c r="G14" s="517">
        <f t="shared" si="0"/>
        <v>0</v>
      </c>
      <c r="H14" s="787">
        <v>0</v>
      </c>
      <c r="I14" s="517">
        <f t="shared" si="1"/>
        <v>0</v>
      </c>
      <c r="J14" s="495"/>
      <c r="K14" s="807"/>
    </row>
    <row r="15" spans="1:14" x14ac:dyDescent="0.25">
      <c r="A15" s="493" t="s">
        <v>174</v>
      </c>
      <c r="B15" s="484"/>
      <c r="C15" s="484"/>
      <c r="D15" s="484"/>
      <c r="E15" s="517">
        <f>'9A Corp. &amp; Sec. Firms ST'!C15</f>
        <v>0</v>
      </c>
      <c r="F15" s="505">
        <f>'9A Corp. &amp; Sec. Firms ST'!C31</f>
        <v>0</v>
      </c>
      <c r="G15" s="517">
        <f t="shared" si="0"/>
        <v>0</v>
      </c>
      <c r="H15" s="787">
        <v>0</v>
      </c>
      <c r="I15" s="517">
        <f t="shared" si="1"/>
        <v>0</v>
      </c>
      <c r="J15" s="495"/>
      <c r="K15" s="807"/>
    </row>
    <row r="16" spans="1:14" x14ac:dyDescent="0.25">
      <c r="A16" s="1208" t="s">
        <v>583</v>
      </c>
      <c r="B16" s="1208"/>
      <c r="C16" s="484"/>
      <c r="D16" s="484"/>
      <c r="E16" s="517">
        <f>'10 Commercial Real Estate'!C14</f>
        <v>0</v>
      </c>
      <c r="F16" s="505"/>
      <c r="G16" s="517">
        <f>E16</f>
        <v>0</v>
      </c>
      <c r="H16" s="787">
        <v>0</v>
      </c>
      <c r="I16" s="517">
        <f t="shared" si="1"/>
        <v>0</v>
      </c>
      <c r="J16" s="495"/>
      <c r="K16" s="807"/>
    </row>
    <row r="17" spans="1:14" x14ac:dyDescent="0.25">
      <c r="A17" s="493" t="s">
        <v>14558</v>
      </c>
      <c r="B17" s="484"/>
      <c r="C17" s="484"/>
      <c r="D17" s="484"/>
      <c r="E17" s="517">
        <f>'11 Residential Real Estate'!C15</f>
        <v>0</v>
      </c>
      <c r="F17" s="505"/>
      <c r="G17" s="517">
        <f>E17</f>
        <v>0</v>
      </c>
      <c r="H17" s="787">
        <v>0</v>
      </c>
      <c r="I17" s="517">
        <f t="shared" si="1"/>
        <v>0</v>
      </c>
      <c r="J17" s="495"/>
      <c r="K17" s="807"/>
    </row>
    <row r="18" spans="1:14" x14ac:dyDescent="0.25">
      <c r="A18" s="493" t="s">
        <v>107</v>
      </c>
      <c r="B18" s="484"/>
      <c r="C18" s="484"/>
      <c r="D18" s="484"/>
      <c r="E18" s="517">
        <f>'12 Other Retail'!C15</f>
        <v>0</v>
      </c>
      <c r="F18" s="505"/>
      <c r="G18" s="517">
        <f>E18</f>
        <v>0</v>
      </c>
      <c r="H18" s="787">
        <v>0</v>
      </c>
      <c r="I18" s="517">
        <f t="shared" si="1"/>
        <v>0</v>
      </c>
      <c r="J18" s="495"/>
      <c r="K18" s="807"/>
    </row>
    <row r="19" spans="1:14" x14ac:dyDescent="0.25">
      <c r="A19" s="493" t="s">
        <v>175</v>
      </c>
      <c r="B19" s="484"/>
      <c r="C19" s="484"/>
      <c r="D19" s="484"/>
      <c r="E19" s="517">
        <f>'13 SBE Other Retail'!C15</f>
        <v>0</v>
      </c>
      <c r="F19" s="505">
        <f>'13 SBE Other Retail'!C31</f>
        <v>0</v>
      </c>
      <c r="G19" s="517">
        <f t="shared" si="0"/>
        <v>0</v>
      </c>
      <c r="H19" s="787">
        <v>0</v>
      </c>
      <c r="I19" s="517">
        <f t="shared" si="1"/>
        <v>0</v>
      </c>
      <c r="J19" s="495"/>
      <c r="K19" s="807"/>
    </row>
    <row r="20" spans="1:14" x14ac:dyDescent="0.25">
      <c r="A20" s="493" t="s">
        <v>452</v>
      </c>
      <c r="B20" s="484"/>
      <c r="C20" s="484"/>
      <c r="D20" s="484"/>
      <c r="E20" s="517">
        <f>'14 Private Equity'!C11</f>
        <v>0</v>
      </c>
      <c r="F20" s="505"/>
      <c r="G20" s="517">
        <f>E20</f>
        <v>0</v>
      </c>
      <c r="H20" s="787">
        <v>0</v>
      </c>
      <c r="I20" s="517">
        <f t="shared" si="1"/>
        <v>0</v>
      </c>
      <c r="J20" s="495"/>
      <c r="K20" s="807"/>
    </row>
    <row r="21" spans="1:14" x14ac:dyDescent="0.25">
      <c r="A21" s="493" t="s">
        <v>453</v>
      </c>
      <c r="B21" s="484"/>
      <c r="C21" s="484"/>
      <c r="D21" s="484"/>
      <c r="E21" s="517">
        <f>'20 Securitization Banking book'!L7+'20 Securitization Banking book'!L8</f>
        <v>0</v>
      </c>
      <c r="F21" s="505"/>
      <c r="G21" s="517">
        <f>E21</f>
        <v>0</v>
      </c>
      <c r="H21" s="787">
        <v>0</v>
      </c>
      <c r="I21" s="517">
        <f t="shared" si="1"/>
        <v>0</v>
      </c>
      <c r="J21" s="495"/>
      <c r="K21" s="807"/>
    </row>
    <row r="22" spans="1:14" x14ac:dyDescent="0.25">
      <c r="A22" s="497" t="s">
        <v>5209</v>
      </c>
      <c r="B22" s="498"/>
      <c r="C22" s="498"/>
      <c r="D22" s="498"/>
      <c r="E22" s="517">
        <f>'17 Other Assets'!D24</f>
        <v>0</v>
      </c>
      <c r="F22" s="505"/>
      <c r="G22" s="517">
        <f>E22</f>
        <v>0</v>
      </c>
      <c r="H22" s="940"/>
      <c r="I22" s="517">
        <f t="shared" si="1"/>
        <v>0</v>
      </c>
      <c r="J22" s="495"/>
      <c r="K22" s="807"/>
    </row>
    <row r="23" spans="1:14" x14ac:dyDescent="0.25">
      <c r="A23" s="493" t="s">
        <v>181</v>
      </c>
      <c r="B23" s="484"/>
      <c r="C23" s="484"/>
      <c r="D23" s="484"/>
      <c r="E23" s="517">
        <f>SUM(E9:E22)</f>
        <v>0</v>
      </c>
      <c r="F23" s="517">
        <f>SUM(F9:F22)</f>
        <v>0</v>
      </c>
      <c r="G23" s="517">
        <f t="shared" si="0"/>
        <v>0</v>
      </c>
      <c r="H23" s="517">
        <f>SUM(H9:H22)</f>
        <v>0</v>
      </c>
      <c r="I23" s="517">
        <f t="shared" si="1"/>
        <v>0</v>
      </c>
      <c r="J23" s="495"/>
      <c r="K23" s="807"/>
    </row>
    <row r="24" spans="1:14" x14ac:dyDescent="0.25">
      <c r="A24" s="1206" t="s">
        <v>182</v>
      </c>
      <c r="B24" s="1198"/>
      <c r="C24" s="1198"/>
      <c r="D24" s="1199"/>
      <c r="E24" s="787">
        <v>0</v>
      </c>
      <c r="F24" s="787">
        <v>0</v>
      </c>
      <c r="G24" s="517">
        <f>E24+F24</f>
        <v>0</v>
      </c>
      <c r="H24" s="505"/>
      <c r="I24" s="517">
        <f>G24</f>
        <v>0</v>
      </c>
      <c r="J24" s="495"/>
      <c r="K24" s="807"/>
    </row>
    <row r="25" spans="1:14" s="808" customFormat="1" ht="12.75" customHeight="1" x14ac:dyDescent="0.25">
      <c r="A25" s="1196" t="s">
        <v>183</v>
      </c>
      <c r="B25" s="1196"/>
      <c r="C25" s="1196"/>
      <c r="D25" s="1207"/>
      <c r="E25" s="517">
        <f>E23-E24</f>
        <v>0</v>
      </c>
      <c r="F25" s="517">
        <f>F23-F24</f>
        <v>0</v>
      </c>
      <c r="G25" s="517">
        <f>E25+F25</f>
        <v>0</v>
      </c>
      <c r="H25" s="517">
        <f>H23</f>
        <v>0</v>
      </c>
      <c r="I25" s="517">
        <f t="shared" si="1"/>
        <v>0</v>
      </c>
      <c r="J25" s="496"/>
      <c r="K25" s="809"/>
    </row>
    <row r="26" spans="1:14" x14ac:dyDescent="0.25">
      <c r="A26" s="493"/>
      <c r="B26" s="484"/>
      <c r="C26" s="484"/>
      <c r="D26" s="484"/>
      <c r="E26" s="485"/>
      <c r="F26" s="485"/>
      <c r="G26" s="500"/>
      <c r="H26" s="501"/>
      <c r="I26" s="501"/>
      <c r="J26" s="485"/>
      <c r="K26" s="807"/>
      <c r="L26" s="807"/>
      <c r="M26" s="807"/>
      <c r="N26" s="807"/>
    </row>
    <row r="27" spans="1:14" x14ac:dyDescent="0.25">
      <c r="A27" s="799" t="s">
        <v>184</v>
      </c>
      <c r="B27" s="484"/>
      <c r="C27" s="484"/>
      <c r="D27" s="484"/>
      <c r="E27" s="485"/>
      <c r="F27" s="485"/>
      <c r="G27" s="485"/>
      <c r="H27" s="485"/>
      <c r="I27" s="503"/>
      <c r="J27" s="485"/>
      <c r="K27" s="807"/>
      <c r="L27" s="807"/>
      <c r="M27" s="807"/>
      <c r="N27" s="807"/>
    </row>
    <row r="28" spans="1:14" x14ac:dyDescent="0.25">
      <c r="A28" s="493" t="s">
        <v>185</v>
      </c>
      <c r="B28" s="484"/>
      <c r="C28" s="484"/>
      <c r="D28" s="484"/>
      <c r="E28" s="787">
        <v>0</v>
      </c>
      <c r="F28" s="505"/>
      <c r="G28" s="506">
        <f>E28+F28</f>
        <v>0</v>
      </c>
      <c r="H28" s="505"/>
      <c r="I28" s="506">
        <f>G28</f>
        <v>0</v>
      </c>
      <c r="J28" s="485"/>
      <c r="K28" s="807"/>
    </row>
    <row r="29" spans="1:14" x14ac:dyDescent="0.25">
      <c r="A29" s="493" t="s">
        <v>186</v>
      </c>
      <c r="B29" s="484"/>
      <c r="C29" s="484"/>
      <c r="D29" s="484"/>
      <c r="E29" s="787">
        <v>0</v>
      </c>
      <c r="F29" s="787">
        <v>0</v>
      </c>
      <c r="G29" s="506">
        <f>E29+F29</f>
        <v>0</v>
      </c>
      <c r="H29" s="505"/>
      <c r="I29" s="506">
        <f>G29</f>
        <v>0</v>
      </c>
      <c r="J29" s="485"/>
      <c r="K29" s="807"/>
    </row>
    <row r="30" spans="1:14" x14ac:dyDescent="0.25">
      <c r="A30" s="493" t="s">
        <v>187</v>
      </c>
      <c r="B30" s="484"/>
      <c r="C30" s="484"/>
      <c r="D30" s="484"/>
      <c r="E30" s="787">
        <v>0</v>
      </c>
      <c r="F30" s="787">
        <v>0</v>
      </c>
      <c r="G30" s="506">
        <f>E30+F30</f>
        <v>0</v>
      </c>
      <c r="H30" s="505"/>
      <c r="I30" s="506">
        <f>G30</f>
        <v>0</v>
      </c>
      <c r="J30" s="485"/>
      <c r="K30" s="807"/>
    </row>
    <row r="31" spans="1:14" x14ac:dyDescent="0.25">
      <c r="A31" s="493" t="s">
        <v>188</v>
      </c>
      <c r="B31" s="484"/>
      <c r="C31" s="484"/>
      <c r="D31" s="484"/>
      <c r="E31" s="787">
        <v>0</v>
      </c>
      <c r="F31" s="505"/>
      <c r="G31" s="506">
        <f>E31+F31</f>
        <v>0</v>
      </c>
      <c r="H31" s="505"/>
      <c r="I31" s="506">
        <f>G31</f>
        <v>0</v>
      </c>
      <c r="J31" s="485"/>
      <c r="K31" s="807"/>
    </row>
    <row r="32" spans="1:14" x14ac:dyDescent="0.25">
      <c r="A32" s="799" t="s">
        <v>189</v>
      </c>
      <c r="B32" s="484"/>
      <c r="C32" s="484"/>
      <c r="D32" s="484"/>
      <c r="E32" s="506">
        <f>SUM(E28:E31)</f>
        <v>0</v>
      </c>
      <c r="F32" s="506">
        <f>F29+F30</f>
        <v>0</v>
      </c>
      <c r="G32" s="506">
        <f>E32+F32</f>
        <v>0</v>
      </c>
      <c r="H32" s="505"/>
      <c r="I32" s="506">
        <f>G32</f>
        <v>0</v>
      </c>
      <c r="J32" s="485"/>
      <c r="K32" s="807"/>
    </row>
    <row r="33" spans="1:11" x14ac:dyDescent="0.25">
      <c r="A33" s="493"/>
      <c r="B33" s="484"/>
      <c r="C33" s="484"/>
      <c r="D33" s="507"/>
      <c r="E33" s="507"/>
      <c r="F33" s="507"/>
      <c r="G33" s="507"/>
      <c r="H33" s="507"/>
      <c r="I33" s="508"/>
      <c r="J33" s="507"/>
      <c r="K33" s="810"/>
    </row>
    <row r="34" spans="1:11" x14ac:dyDescent="0.25">
      <c r="A34" s="799" t="s">
        <v>190</v>
      </c>
      <c r="B34" s="484"/>
      <c r="C34" s="484"/>
      <c r="D34" s="507"/>
      <c r="E34" s="507"/>
      <c r="F34" s="507"/>
      <c r="G34" s="507"/>
      <c r="H34" s="507"/>
      <c r="I34" s="507"/>
      <c r="J34" s="507"/>
      <c r="K34" s="810"/>
    </row>
    <row r="35" spans="1:11" ht="24" customHeight="1" x14ac:dyDescent="0.25">
      <c r="A35" s="1197" t="s">
        <v>191</v>
      </c>
      <c r="B35" s="1198"/>
      <c r="C35" s="1198"/>
      <c r="D35" s="1199"/>
      <c r="E35" s="509"/>
      <c r="F35" s="787">
        <v>0</v>
      </c>
      <c r="G35" s="506">
        <f>F35</f>
        <v>0</v>
      </c>
      <c r="H35" s="510"/>
      <c r="I35" s="506">
        <f>G35</f>
        <v>0</v>
      </c>
      <c r="J35" s="507"/>
      <c r="K35" s="810"/>
    </row>
    <row r="36" spans="1:11" x14ac:dyDescent="0.25">
      <c r="A36" s="493"/>
      <c r="B36" s="484"/>
      <c r="C36" s="484"/>
      <c r="D36" s="507"/>
      <c r="E36" s="507"/>
      <c r="F36" s="507"/>
      <c r="G36" s="507"/>
      <c r="H36" s="507"/>
      <c r="I36" s="507"/>
      <c r="J36" s="507"/>
      <c r="K36" s="810"/>
    </row>
    <row r="37" spans="1:11" x14ac:dyDescent="0.25">
      <c r="A37" s="481" t="s">
        <v>192</v>
      </c>
      <c r="B37" s="484"/>
      <c r="C37" s="484"/>
      <c r="D37" s="484"/>
      <c r="E37" s="506">
        <f>E25+E32</f>
        <v>0</v>
      </c>
      <c r="F37" s="506">
        <f>F25+F32-F35</f>
        <v>0</v>
      </c>
      <c r="G37" s="506">
        <f>G25+G32-G35</f>
        <v>0</v>
      </c>
      <c r="H37" s="506"/>
      <c r="I37" s="506">
        <f>I25+I32-I35</f>
        <v>0</v>
      </c>
      <c r="K37" s="807"/>
    </row>
    <row r="39" spans="1:11" x14ac:dyDescent="0.25">
      <c r="A39" s="799" t="s">
        <v>193</v>
      </c>
      <c r="B39" s="484"/>
      <c r="C39" s="484"/>
      <c r="D39" s="484"/>
      <c r="E39" s="511"/>
      <c r="F39" s="511"/>
      <c r="G39" s="511"/>
      <c r="H39" s="511"/>
      <c r="I39" s="511"/>
      <c r="J39" s="485"/>
    </row>
    <row r="40" spans="1:11" x14ac:dyDescent="0.25">
      <c r="A40" s="497" t="s">
        <v>671</v>
      </c>
      <c r="B40" s="498"/>
      <c r="C40" s="498"/>
      <c r="D40" s="498"/>
      <c r="E40" s="512"/>
      <c r="F40" s="511"/>
      <c r="G40" s="511"/>
      <c r="H40" s="511"/>
      <c r="I40" s="787">
        <v>0</v>
      </c>
      <c r="J40" s="485"/>
    </row>
    <row r="41" spans="1:11" x14ac:dyDescent="0.25">
      <c r="A41" s="513" t="s">
        <v>194</v>
      </c>
      <c r="B41" s="484"/>
      <c r="C41" s="484"/>
      <c r="D41" s="484"/>
      <c r="E41" s="511"/>
      <c r="F41" s="511"/>
      <c r="G41" s="511"/>
      <c r="H41" s="511"/>
      <c r="I41" s="787">
        <v>0</v>
      </c>
      <c r="J41" s="485"/>
    </row>
    <row r="42" spans="1:11" x14ac:dyDescent="0.25">
      <c r="A42" s="497" t="s">
        <v>195</v>
      </c>
      <c r="B42" s="498"/>
      <c r="C42" s="498"/>
      <c r="D42" s="498"/>
      <c r="E42" s="512"/>
      <c r="F42" s="512"/>
      <c r="G42" s="512"/>
      <c r="H42" s="512"/>
      <c r="I42" s="514"/>
      <c r="J42" s="485"/>
      <c r="K42" s="807"/>
    </row>
    <row r="43" spans="1:11" x14ac:dyDescent="0.25">
      <c r="A43" s="515" t="s">
        <v>196</v>
      </c>
      <c r="B43" s="498"/>
      <c r="C43" s="498"/>
      <c r="D43" s="498"/>
      <c r="E43" s="512"/>
      <c r="F43" s="512"/>
      <c r="G43" s="512"/>
      <c r="H43" s="512"/>
      <c r="I43" s="787">
        <v>0</v>
      </c>
      <c r="J43" s="485"/>
    </row>
    <row r="44" spans="1:11" x14ac:dyDescent="0.25">
      <c r="A44" s="515" t="s">
        <v>454</v>
      </c>
      <c r="B44" s="498"/>
      <c r="C44" s="498"/>
      <c r="D44" s="498"/>
      <c r="E44" s="512"/>
      <c r="F44" s="512"/>
      <c r="G44" s="512"/>
      <c r="H44" s="512"/>
      <c r="I44" s="787">
        <v>0</v>
      </c>
      <c r="J44" s="485"/>
    </row>
    <row r="46" spans="1:11" x14ac:dyDescent="0.25">
      <c r="A46" s="484" t="s">
        <v>197</v>
      </c>
      <c r="B46" s="484"/>
      <c r="C46" s="484"/>
      <c r="D46" s="484"/>
      <c r="E46" s="511"/>
      <c r="F46" s="511"/>
      <c r="G46" s="511"/>
      <c r="H46" s="511"/>
      <c r="I46" s="511"/>
      <c r="J46" s="485"/>
      <c r="K46" s="807"/>
    </row>
    <row r="47" spans="1:11" x14ac:dyDescent="0.25">
      <c r="A47" s="493" t="s">
        <v>198</v>
      </c>
      <c r="B47" s="484"/>
      <c r="C47" s="484"/>
      <c r="D47" s="484"/>
      <c r="E47" s="511"/>
      <c r="F47" s="511"/>
      <c r="G47" s="511"/>
      <c r="H47" s="511"/>
      <c r="I47" s="511"/>
      <c r="J47" s="485"/>
      <c r="K47" s="807"/>
    </row>
    <row r="48" spans="1:11" x14ac:dyDescent="0.25">
      <c r="A48" s="484"/>
      <c r="B48" s="484" t="s">
        <v>199</v>
      </c>
      <c r="C48" s="484"/>
      <c r="D48" s="484"/>
      <c r="E48" s="511"/>
      <c r="F48" s="511"/>
      <c r="G48" s="511"/>
      <c r="H48" s="787">
        <v>0</v>
      </c>
      <c r="I48" s="511"/>
      <c r="J48" s="485"/>
      <c r="K48" s="807"/>
    </row>
    <row r="49" spans="1:11" x14ac:dyDescent="0.25">
      <c r="A49" s="484"/>
      <c r="B49" s="484" t="s">
        <v>200</v>
      </c>
      <c r="C49" s="484"/>
      <c r="D49" s="484"/>
      <c r="E49" s="511"/>
      <c r="F49" s="511"/>
      <c r="G49" s="511"/>
      <c r="H49" s="787">
        <v>0</v>
      </c>
      <c r="I49" s="511"/>
      <c r="J49" s="485"/>
      <c r="K49" s="807"/>
    </row>
    <row r="50" spans="1:11" x14ac:dyDescent="0.25">
      <c r="A50" s="484"/>
      <c r="B50" s="484" t="s">
        <v>201</v>
      </c>
      <c r="C50" s="484"/>
      <c r="D50" s="484"/>
      <c r="E50" s="511"/>
      <c r="F50" s="511"/>
      <c r="G50" s="511"/>
      <c r="H50" s="787">
        <v>0</v>
      </c>
      <c r="I50" s="511"/>
      <c r="J50" s="485"/>
      <c r="K50" s="807"/>
    </row>
    <row r="51" spans="1:11" x14ac:dyDescent="0.25">
      <c r="A51" s="493"/>
      <c r="B51" s="484" t="s">
        <v>22</v>
      </c>
      <c r="C51" s="484"/>
      <c r="D51" s="484"/>
      <c r="E51" s="516"/>
      <c r="F51" s="516"/>
      <c r="G51" s="511"/>
      <c r="H51" s="516"/>
      <c r="I51" s="517">
        <f>SUM(H48:H50)</f>
        <v>0</v>
      </c>
      <c r="J51" s="485"/>
      <c r="K51" s="807"/>
    </row>
    <row r="52" spans="1:11" x14ac:dyDescent="0.25">
      <c r="A52" s="497" t="s">
        <v>201</v>
      </c>
      <c r="B52" s="498"/>
      <c r="C52" s="498"/>
      <c r="D52" s="498"/>
      <c r="E52" s="512"/>
      <c r="F52" s="512"/>
      <c r="G52" s="512"/>
      <c r="H52" s="512"/>
      <c r="I52" s="787">
        <v>0</v>
      </c>
      <c r="J52" s="485"/>
      <c r="K52" s="807"/>
    </row>
    <row r="53" spans="1:11" x14ac:dyDescent="0.25">
      <c r="A53" s="484"/>
      <c r="J53" s="806"/>
      <c r="K53" s="807"/>
    </row>
    <row r="54" spans="1:11" x14ac:dyDescent="0.25">
      <c r="A54" s="484" t="s">
        <v>193</v>
      </c>
      <c r="B54" s="484"/>
      <c r="C54" s="484"/>
      <c r="D54" s="484"/>
      <c r="E54" s="484"/>
      <c r="F54" s="484"/>
      <c r="G54" s="484"/>
      <c r="H54" s="484"/>
      <c r="I54" s="484"/>
      <c r="J54" s="485"/>
      <c r="K54" s="807"/>
    </row>
    <row r="55" spans="1:11" x14ac:dyDescent="0.25">
      <c r="A55" s="497" t="s">
        <v>202</v>
      </c>
      <c r="B55" s="498"/>
      <c r="C55" s="498"/>
      <c r="D55" s="498"/>
      <c r="E55" s="498"/>
      <c r="F55" s="498"/>
      <c r="G55" s="498"/>
      <c r="H55" s="498"/>
      <c r="I55" s="787">
        <v>0</v>
      </c>
      <c r="J55" s="485"/>
      <c r="K55" s="807"/>
    </row>
    <row r="56" spans="1:11" x14ac:dyDescent="0.25">
      <c r="A56" s="497" t="s">
        <v>203</v>
      </c>
      <c r="B56" s="498"/>
      <c r="C56" s="498"/>
      <c r="D56" s="498"/>
      <c r="E56" s="498"/>
      <c r="F56" s="498"/>
      <c r="G56" s="498"/>
      <c r="H56" s="498"/>
      <c r="I56" s="787">
        <v>0</v>
      </c>
      <c r="J56" s="485"/>
      <c r="K56" s="807"/>
    </row>
    <row r="57" spans="1:11" x14ac:dyDescent="0.25">
      <c r="B57" s="484"/>
      <c r="C57" s="484"/>
      <c r="D57" s="484"/>
      <c r="E57" s="484"/>
      <c r="F57" s="484"/>
      <c r="G57" s="484"/>
      <c r="H57" s="484"/>
      <c r="J57" s="485"/>
      <c r="K57" s="807"/>
    </row>
    <row r="58" spans="1:11" x14ac:dyDescent="0.25">
      <c r="A58" s="484" t="s">
        <v>197</v>
      </c>
      <c r="B58" s="484"/>
      <c r="C58" s="484"/>
      <c r="D58" s="484"/>
      <c r="E58" s="484"/>
      <c r="F58" s="484"/>
      <c r="G58" s="484"/>
      <c r="H58" s="484"/>
      <c r="I58" s="484"/>
      <c r="J58" s="485"/>
      <c r="K58" s="807"/>
    </row>
    <row r="59" spans="1:11" x14ac:dyDescent="0.25">
      <c r="A59" s="497" t="s">
        <v>204</v>
      </c>
      <c r="B59" s="498"/>
      <c r="C59" s="498"/>
      <c r="D59" s="498"/>
      <c r="E59" s="498"/>
      <c r="F59" s="498"/>
      <c r="G59" s="498"/>
      <c r="H59" s="498"/>
      <c r="I59" s="787">
        <v>0</v>
      </c>
      <c r="J59" s="485"/>
      <c r="K59" s="807"/>
    </row>
    <row r="60" spans="1:11" x14ac:dyDescent="0.25">
      <c r="A60" s="497" t="s">
        <v>201</v>
      </c>
      <c r="B60" s="498"/>
      <c r="C60" s="498"/>
      <c r="D60" s="498"/>
      <c r="E60" s="498"/>
      <c r="F60" s="498"/>
      <c r="G60" s="498"/>
      <c r="H60" s="498"/>
      <c r="I60" s="787">
        <v>0</v>
      </c>
      <c r="J60" s="485"/>
      <c r="K60" s="807"/>
    </row>
    <row r="61" spans="1:11" x14ac:dyDescent="0.25">
      <c r="B61" s="484"/>
      <c r="C61" s="484"/>
      <c r="D61" s="484"/>
      <c r="E61" s="484"/>
      <c r="F61" s="484"/>
      <c r="G61" s="484"/>
      <c r="H61" s="484"/>
      <c r="J61" s="485"/>
      <c r="K61" s="807"/>
    </row>
    <row r="62" spans="1:11" x14ac:dyDescent="0.25">
      <c r="A62" s="481" t="s">
        <v>205</v>
      </c>
      <c r="B62" s="484"/>
      <c r="C62" s="484"/>
      <c r="D62" s="484"/>
      <c r="E62" s="484"/>
      <c r="F62" s="484"/>
      <c r="G62" s="484"/>
      <c r="H62" s="484"/>
      <c r="I62" s="506">
        <f>I37-I40-I41-I43-I44+I51+I52-I55-I56+I59+I60</f>
        <v>0</v>
      </c>
      <c r="J62" s="485"/>
      <c r="K62" s="807"/>
    </row>
    <row r="63" spans="1:11" x14ac:dyDescent="0.25">
      <c r="A63" s="484"/>
      <c r="B63" s="484"/>
      <c r="C63" s="484"/>
      <c r="D63" s="484"/>
      <c r="E63" s="484"/>
      <c r="F63" s="484"/>
      <c r="G63" s="484"/>
      <c r="H63" s="484"/>
      <c r="I63" s="484"/>
      <c r="J63" s="485"/>
      <c r="K63" s="807"/>
    </row>
    <row r="64" spans="1:11" x14ac:dyDescent="0.25">
      <c r="A64" s="484"/>
      <c r="B64" s="484"/>
      <c r="C64" s="484"/>
      <c r="D64" s="484"/>
      <c r="E64" s="484"/>
      <c r="F64" s="484"/>
      <c r="G64" s="484"/>
      <c r="H64" s="484"/>
      <c r="I64" s="484"/>
      <c r="J64" s="485"/>
      <c r="K64" s="807"/>
    </row>
    <row r="65" spans="1:11" x14ac:dyDescent="0.25">
      <c r="B65" s="484"/>
      <c r="C65" s="484"/>
      <c r="D65" s="484"/>
      <c r="E65" s="484"/>
      <c r="F65" s="484"/>
      <c r="G65" s="484"/>
      <c r="H65" s="518"/>
      <c r="I65" s="484"/>
      <c r="J65" s="485"/>
      <c r="K65" s="807"/>
    </row>
    <row r="66" spans="1:11" x14ac:dyDescent="0.25">
      <c r="A66" s="484"/>
      <c r="B66" s="484"/>
      <c r="C66" s="484"/>
      <c r="D66" s="484"/>
      <c r="E66" s="484"/>
      <c r="F66" s="484"/>
      <c r="G66" s="484"/>
      <c r="H66" s="518"/>
      <c r="I66" s="484"/>
      <c r="J66" s="485"/>
      <c r="K66" s="807"/>
    </row>
    <row r="67" spans="1:11" x14ac:dyDescent="0.25">
      <c r="A67" s="484"/>
      <c r="B67" s="484"/>
      <c r="C67" s="484"/>
      <c r="D67" s="484"/>
      <c r="E67" s="484"/>
      <c r="F67" s="484"/>
      <c r="G67" s="484"/>
      <c r="H67" s="484"/>
      <c r="I67" s="518"/>
      <c r="J67" s="485"/>
      <c r="K67" s="807"/>
    </row>
    <row r="68" spans="1:11" x14ac:dyDescent="0.25">
      <c r="A68" s="484"/>
      <c r="B68" s="484"/>
      <c r="C68" s="484"/>
      <c r="D68" s="484"/>
      <c r="E68" s="484"/>
      <c r="F68" s="484"/>
      <c r="G68" s="484"/>
      <c r="H68" s="518"/>
      <c r="I68" s="518"/>
      <c r="J68" s="485"/>
      <c r="K68" s="807"/>
    </row>
    <row r="69" spans="1:11" x14ac:dyDescent="0.25">
      <c r="A69" s="484"/>
      <c r="B69" s="484"/>
      <c r="C69" s="484"/>
      <c r="D69" s="484"/>
      <c r="E69" s="484"/>
      <c r="F69" s="484"/>
      <c r="G69" s="484"/>
      <c r="H69" s="484"/>
      <c r="I69" s="484"/>
      <c r="J69" s="485"/>
      <c r="K69" s="807"/>
    </row>
    <row r="70" spans="1:11" x14ac:dyDescent="0.25">
      <c r="A70" s="484"/>
      <c r="B70" s="484"/>
      <c r="C70" s="484"/>
      <c r="D70" s="484"/>
      <c r="E70" s="484"/>
      <c r="F70" s="484"/>
      <c r="G70" s="484"/>
      <c r="H70" s="484"/>
      <c r="I70" s="518"/>
      <c r="J70" s="485"/>
      <c r="K70" s="807"/>
    </row>
    <row r="71" spans="1:11" x14ac:dyDescent="0.25">
      <c r="A71" s="484"/>
      <c r="B71" s="484"/>
      <c r="C71" s="484"/>
      <c r="D71" s="484"/>
      <c r="E71" s="484"/>
      <c r="F71" s="484"/>
      <c r="G71" s="484"/>
      <c r="H71" s="484"/>
      <c r="I71" s="484"/>
      <c r="J71" s="485"/>
      <c r="K71" s="807"/>
    </row>
    <row r="72" spans="1:11" x14ac:dyDescent="0.25">
      <c r="A72" s="484"/>
      <c r="B72" s="484"/>
      <c r="C72" s="484"/>
      <c r="D72" s="484"/>
      <c r="E72" s="484"/>
      <c r="F72" s="484"/>
      <c r="G72" s="484"/>
      <c r="H72" s="484"/>
      <c r="I72" s="484"/>
      <c r="J72" s="485"/>
      <c r="K72" s="807"/>
    </row>
    <row r="73" spans="1:11" x14ac:dyDescent="0.25">
      <c r="A73" s="484"/>
      <c r="B73" s="484"/>
      <c r="C73" s="484"/>
      <c r="D73" s="484"/>
      <c r="E73" s="484"/>
      <c r="F73" s="484"/>
      <c r="G73" s="484"/>
      <c r="H73" s="484"/>
      <c r="I73" s="484"/>
      <c r="J73" s="485"/>
      <c r="K73" s="807"/>
    </row>
    <row r="74" spans="1:11" x14ac:dyDescent="0.25">
      <c r="A74" s="484"/>
      <c r="B74" s="484"/>
      <c r="C74" s="484"/>
      <c r="D74" s="484"/>
      <c r="E74" s="484"/>
      <c r="F74" s="484"/>
      <c r="G74" s="484"/>
      <c r="H74" s="484"/>
      <c r="I74" s="484"/>
      <c r="J74" s="485"/>
      <c r="K74" s="807"/>
    </row>
    <row r="75" spans="1:11" x14ac:dyDescent="0.25">
      <c r="A75" s="484"/>
      <c r="B75" s="484"/>
      <c r="C75" s="484"/>
      <c r="D75" s="484"/>
      <c r="E75" s="484"/>
      <c r="F75" s="484"/>
      <c r="G75" s="484"/>
      <c r="H75" s="484"/>
      <c r="I75" s="484"/>
      <c r="J75" s="485"/>
      <c r="K75" s="807"/>
    </row>
    <row r="76" spans="1:11" x14ac:dyDescent="0.25">
      <c r="A76" s="484"/>
      <c r="B76" s="484"/>
      <c r="C76" s="484"/>
      <c r="D76" s="484"/>
      <c r="E76" s="484"/>
      <c r="F76" s="484"/>
      <c r="G76" s="484"/>
      <c r="H76" s="484"/>
      <c r="I76" s="484"/>
      <c r="J76" s="485"/>
      <c r="K76" s="807"/>
    </row>
    <row r="77" spans="1:11" x14ac:dyDescent="0.25">
      <c r="A77" s="484"/>
      <c r="B77" s="484"/>
      <c r="C77" s="484"/>
      <c r="D77" s="484"/>
      <c r="E77" s="484"/>
      <c r="F77" s="484"/>
      <c r="G77" s="484"/>
      <c r="H77" s="484"/>
      <c r="I77" s="484"/>
      <c r="J77" s="485"/>
      <c r="K77" s="807"/>
    </row>
    <row r="78" spans="1:11" x14ac:dyDescent="0.25">
      <c r="A78" s="484"/>
      <c r="B78" s="484"/>
      <c r="C78" s="484"/>
      <c r="D78" s="484"/>
      <c r="E78" s="484"/>
      <c r="F78" s="484"/>
      <c r="G78" s="484"/>
      <c r="H78" s="484"/>
      <c r="I78" s="484"/>
      <c r="J78" s="485"/>
    </row>
    <row r="79" spans="1:11" x14ac:dyDescent="0.25">
      <c r="A79" s="484"/>
      <c r="B79" s="484"/>
      <c r="C79" s="484"/>
      <c r="D79" s="484"/>
      <c r="E79" s="484"/>
      <c r="F79" s="484"/>
      <c r="G79" s="484"/>
      <c r="H79" s="484"/>
      <c r="I79" s="484"/>
      <c r="J79" s="485"/>
    </row>
    <row r="80" spans="1:11" x14ac:dyDescent="0.25">
      <c r="A80" s="484"/>
      <c r="B80" s="484"/>
      <c r="C80" s="484"/>
      <c r="D80" s="484"/>
      <c r="E80" s="484"/>
      <c r="F80" s="484"/>
      <c r="G80" s="484"/>
      <c r="H80" s="484"/>
      <c r="I80" s="484"/>
      <c r="J80" s="485"/>
    </row>
  </sheetData>
  <sheetProtection password="EB26" sheet="1" objects="1" scenarios="1"/>
  <mergeCells count="9">
    <mergeCell ref="A35:D35"/>
    <mergeCell ref="A11:D11"/>
    <mergeCell ref="E5:G5"/>
    <mergeCell ref="H5:H6"/>
    <mergeCell ref="I5:I6"/>
    <mergeCell ref="A10:D10"/>
    <mergeCell ref="A24:D24"/>
    <mergeCell ref="A25:D25"/>
    <mergeCell ref="A16:B16"/>
  </mergeCells>
  <conditionalFormatting sqref="H9:H21 E24:F24 E28:E31 F29:F30 F35 I40:I41 I43:I44 H48:H50 I52 I55:I56 I59:I60">
    <cfRule type="containsBlanks" dxfId="9" priority="1">
      <formula>LEN(TRIM(E9))=0</formula>
    </cfRule>
  </conditionalFormatting>
  <hyperlinks>
    <hyperlink ref="B2" location="'Schedule Listing'!C54" display="Return to Schedule Listing"/>
  </hyperlinks>
  <pageMargins left="0.25" right="0.25" top="0.75" bottom="0.75" header="0.3" footer="0.3"/>
  <pageSetup paperSize="5" scale="60" fitToHeight="0" orientation="portrait" r:id="rId1"/>
  <ignoredErrors>
    <ignoredError sqref="I24"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D241"/>
  <sheetViews>
    <sheetView workbookViewId="0">
      <selection activeCell="A20" sqref="A20"/>
    </sheetView>
  </sheetViews>
  <sheetFormatPr defaultColWidth="9" defaultRowHeight="15.75" x14ac:dyDescent="0.25"/>
  <cols>
    <col min="1" max="1" width="54" style="6" customWidth="1"/>
    <col min="2" max="2" width="10.5" style="6" bestFit="1" customWidth="1"/>
    <col min="3" max="3" width="17.125" style="6" bestFit="1" customWidth="1"/>
    <col min="4" max="4" width="17.25" style="812" bestFit="1" customWidth="1"/>
    <col min="5" max="16384" width="9" style="6"/>
  </cols>
  <sheetData>
    <row r="1" spans="1:4" x14ac:dyDescent="0.25">
      <c r="A1" s="7" t="s">
        <v>14447</v>
      </c>
      <c r="B1" s="8" t="s">
        <v>737</v>
      </c>
      <c r="C1" s="7" t="s">
        <v>14446</v>
      </c>
      <c r="D1" s="813" t="s">
        <v>14482</v>
      </c>
    </row>
    <row r="2" spans="1:4" x14ac:dyDescent="0.25">
      <c r="A2" s="5" t="s">
        <v>14449</v>
      </c>
      <c r="B2" s="9" t="s">
        <v>738</v>
      </c>
      <c r="C2" s="10">
        <v>42766</v>
      </c>
      <c r="D2" s="814" t="s">
        <v>14481</v>
      </c>
    </row>
    <row r="3" spans="1:4" x14ac:dyDescent="0.25">
      <c r="A3" s="5" t="s">
        <v>14450</v>
      </c>
      <c r="B3" s="9" t="s">
        <v>739</v>
      </c>
      <c r="C3" s="10">
        <v>42794</v>
      </c>
      <c r="D3" s="814" t="s">
        <v>14480</v>
      </c>
    </row>
    <row r="4" spans="1:4" x14ac:dyDescent="0.25">
      <c r="A4" s="5" t="s">
        <v>14452</v>
      </c>
      <c r="B4" s="9" t="s">
        <v>740</v>
      </c>
      <c r="C4" s="10">
        <v>42825</v>
      </c>
      <c r="D4" s="811"/>
    </row>
    <row r="5" spans="1:4" x14ac:dyDescent="0.25">
      <c r="A5" s="5" t="s">
        <v>14451</v>
      </c>
      <c r="B5" s="9" t="s">
        <v>741</v>
      </c>
      <c r="C5" s="10">
        <v>42855</v>
      </c>
      <c r="D5" s="811"/>
    </row>
    <row r="6" spans="1:4" x14ac:dyDescent="0.25">
      <c r="A6" s="5" t="s">
        <v>14453</v>
      </c>
      <c r="B6" s="9" t="s">
        <v>742</v>
      </c>
      <c r="C6" s="10">
        <v>42886</v>
      </c>
      <c r="D6" s="811"/>
    </row>
    <row r="7" spans="1:4" x14ac:dyDescent="0.25">
      <c r="A7" s="5" t="s">
        <v>14456</v>
      </c>
      <c r="B7" s="9" t="s">
        <v>743</v>
      </c>
      <c r="C7" s="10">
        <v>42916</v>
      </c>
      <c r="D7" s="811"/>
    </row>
    <row r="8" spans="1:4" x14ac:dyDescent="0.25">
      <c r="A8" s="5" t="s">
        <v>14454</v>
      </c>
      <c r="B8" s="9" t="s">
        <v>744</v>
      </c>
      <c r="C8" s="10">
        <v>42947</v>
      </c>
      <c r="D8" s="811"/>
    </row>
    <row r="9" spans="1:4" x14ac:dyDescent="0.25">
      <c r="A9" s="5" t="s">
        <v>14455</v>
      </c>
      <c r="B9" s="9" t="s">
        <v>745</v>
      </c>
      <c r="C9" s="10">
        <v>42978</v>
      </c>
      <c r="D9" s="811"/>
    </row>
    <row r="10" spans="1:4" x14ac:dyDescent="0.25">
      <c r="A10" s="5" t="s">
        <v>14467</v>
      </c>
      <c r="B10" s="9" t="s">
        <v>746</v>
      </c>
      <c r="C10" s="10">
        <v>43008</v>
      </c>
      <c r="D10" s="811"/>
    </row>
    <row r="11" spans="1:4" x14ac:dyDescent="0.25">
      <c r="A11" s="5" t="s">
        <v>14457</v>
      </c>
      <c r="B11" s="9" t="s">
        <v>747</v>
      </c>
      <c r="C11" s="10">
        <v>43039</v>
      </c>
      <c r="D11" s="811"/>
    </row>
    <row r="12" spans="1:4" x14ac:dyDescent="0.25">
      <c r="A12" s="5" t="s">
        <v>14458</v>
      </c>
      <c r="B12" s="9" t="s">
        <v>748</v>
      </c>
      <c r="C12" s="10">
        <v>43069</v>
      </c>
      <c r="D12" s="811"/>
    </row>
    <row r="13" spans="1:4" x14ac:dyDescent="0.25">
      <c r="A13" s="5" t="s">
        <v>14459</v>
      </c>
      <c r="B13" s="9" t="s">
        <v>749</v>
      </c>
      <c r="C13" s="10">
        <v>43100</v>
      </c>
      <c r="D13" s="811"/>
    </row>
    <row r="14" spans="1:4" x14ac:dyDescent="0.25">
      <c r="A14" s="5" t="s">
        <v>14460</v>
      </c>
      <c r="B14" s="9" t="s">
        <v>750</v>
      </c>
      <c r="C14" s="10">
        <v>43131</v>
      </c>
      <c r="D14" s="811"/>
    </row>
    <row r="15" spans="1:4" x14ac:dyDescent="0.25">
      <c r="A15" s="5" t="s">
        <v>14461</v>
      </c>
      <c r="B15" s="9" t="s">
        <v>751</v>
      </c>
      <c r="C15" s="10">
        <v>43159</v>
      </c>
      <c r="D15" s="811"/>
    </row>
    <row r="16" spans="1:4" x14ac:dyDescent="0.25">
      <c r="A16" s="5" t="s">
        <v>14462</v>
      </c>
      <c r="B16" s="9" t="s">
        <v>752</v>
      </c>
      <c r="C16" s="10">
        <v>43190</v>
      </c>
      <c r="D16" s="811"/>
    </row>
    <row r="17" spans="1:4" x14ac:dyDescent="0.25">
      <c r="A17" s="5" t="s">
        <v>14463</v>
      </c>
      <c r="B17" s="9" t="s">
        <v>753</v>
      </c>
      <c r="C17" s="10">
        <v>43220</v>
      </c>
      <c r="D17" s="811"/>
    </row>
    <row r="18" spans="1:4" x14ac:dyDescent="0.25">
      <c r="A18" s="5" t="s">
        <v>14466</v>
      </c>
      <c r="B18" s="9" t="s">
        <v>754</v>
      </c>
      <c r="C18" s="10">
        <v>43251</v>
      </c>
      <c r="D18" s="811"/>
    </row>
    <row r="19" spans="1:4" x14ac:dyDescent="0.25">
      <c r="A19" s="5" t="s">
        <v>14464</v>
      </c>
      <c r="B19" s="9" t="s">
        <v>755</v>
      </c>
      <c r="C19" s="10">
        <v>43281</v>
      </c>
      <c r="D19" s="811"/>
    </row>
    <row r="20" spans="1:4" x14ac:dyDescent="0.25">
      <c r="A20" s="5" t="s">
        <v>14565</v>
      </c>
      <c r="B20" s="9" t="s">
        <v>756</v>
      </c>
      <c r="C20" s="10">
        <v>43312</v>
      </c>
      <c r="D20" s="811"/>
    </row>
    <row r="21" spans="1:4" x14ac:dyDescent="0.25">
      <c r="A21" s="5" t="s">
        <v>14465</v>
      </c>
      <c r="B21" s="9" t="s">
        <v>757</v>
      </c>
      <c r="C21" s="10">
        <v>43343</v>
      </c>
      <c r="D21" s="811"/>
    </row>
    <row r="22" spans="1:4" x14ac:dyDescent="0.25">
      <c r="A22" s="5" t="s">
        <v>14468</v>
      </c>
      <c r="B22" s="9" t="s">
        <v>758</v>
      </c>
      <c r="C22" s="10">
        <v>43373</v>
      </c>
      <c r="D22" s="811"/>
    </row>
    <row r="23" spans="1:4" x14ac:dyDescent="0.25">
      <c r="A23" s="5" t="s">
        <v>14469</v>
      </c>
      <c r="B23" s="9" t="s">
        <v>759</v>
      </c>
      <c r="C23" s="10">
        <v>43404</v>
      </c>
      <c r="D23" s="811"/>
    </row>
    <row r="24" spans="1:4" x14ac:dyDescent="0.25">
      <c r="A24" s="5" t="s">
        <v>14470</v>
      </c>
      <c r="B24" s="9" t="s">
        <v>760</v>
      </c>
      <c r="C24" s="10">
        <v>43434</v>
      </c>
      <c r="D24" s="811"/>
    </row>
    <row r="25" spans="1:4" x14ac:dyDescent="0.25">
      <c r="A25" s="5" t="s">
        <v>14471</v>
      </c>
      <c r="B25" s="5" t="s">
        <v>761</v>
      </c>
      <c r="C25" s="10">
        <v>43465</v>
      </c>
      <c r="D25" s="811"/>
    </row>
    <row r="26" spans="1:4" x14ac:dyDescent="0.25">
      <c r="A26" s="5" t="s">
        <v>14472</v>
      </c>
      <c r="B26" s="5" t="s">
        <v>14476</v>
      </c>
      <c r="C26" s="10">
        <v>43496</v>
      </c>
    </row>
    <row r="27" spans="1:4" x14ac:dyDescent="0.25">
      <c r="A27" s="5" t="s">
        <v>14473</v>
      </c>
      <c r="B27" s="5" t="s">
        <v>14477</v>
      </c>
      <c r="C27" s="10">
        <v>43524</v>
      </c>
      <c r="D27" s="811"/>
    </row>
    <row r="28" spans="1:4" x14ac:dyDescent="0.25">
      <c r="A28" s="5" t="s">
        <v>14474</v>
      </c>
      <c r="B28" s="5" t="s">
        <v>14478</v>
      </c>
      <c r="C28" s="10">
        <v>43555</v>
      </c>
      <c r="D28" s="811"/>
    </row>
    <row r="29" spans="1:4" x14ac:dyDescent="0.25">
      <c r="A29" s="5" t="s">
        <v>14475</v>
      </c>
      <c r="B29" s="5" t="s">
        <v>14479</v>
      </c>
      <c r="C29" s="10">
        <v>43585</v>
      </c>
      <c r="D29" s="811"/>
    </row>
    <row r="30" spans="1:4" x14ac:dyDescent="0.25">
      <c r="C30" s="10">
        <v>43616</v>
      </c>
      <c r="D30" s="811"/>
    </row>
    <row r="31" spans="1:4" x14ac:dyDescent="0.25">
      <c r="C31" s="10">
        <v>43646</v>
      </c>
    </row>
    <row r="32" spans="1:4" x14ac:dyDescent="0.25">
      <c r="C32" s="10">
        <v>43677</v>
      </c>
    </row>
    <row r="33" spans="3:3" x14ac:dyDescent="0.25">
      <c r="C33" s="10">
        <v>43708</v>
      </c>
    </row>
    <row r="34" spans="3:3" x14ac:dyDescent="0.25">
      <c r="C34" s="10">
        <v>43738</v>
      </c>
    </row>
    <row r="35" spans="3:3" x14ac:dyDescent="0.25">
      <c r="C35" s="10">
        <v>43769</v>
      </c>
    </row>
    <row r="36" spans="3:3" x14ac:dyDescent="0.25">
      <c r="C36" s="10">
        <v>43799</v>
      </c>
    </row>
    <row r="37" spans="3:3" x14ac:dyDescent="0.25">
      <c r="C37" s="10">
        <v>43830</v>
      </c>
    </row>
    <row r="38" spans="3:3" x14ac:dyDescent="0.25">
      <c r="C38" s="10">
        <v>43861</v>
      </c>
    </row>
    <row r="39" spans="3:3" x14ac:dyDescent="0.25">
      <c r="C39" s="10">
        <v>43890</v>
      </c>
    </row>
    <row r="40" spans="3:3" x14ac:dyDescent="0.25">
      <c r="C40" s="10">
        <v>43921</v>
      </c>
    </row>
    <row r="41" spans="3:3" x14ac:dyDescent="0.25">
      <c r="C41" s="10">
        <v>43951</v>
      </c>
    </row>
    <row r="42" spans="3:3" x14ac:dyDescent="0.25">
      <c r="C42" s="10">
        <v>43982</v>
      </c>
    </row>
    <row r="43" spans="3:3" x14ac:dyDescent="0.25">
      <c r="C43" s="10">
        <v>44012</v>
      </c>
    </row>
    <row r="44" spans="3:3" x14ac:dyDescent="0.25">
      <c r="C44" s="10">
        <v>44043</v>
      </c>
    </row>
    <row r="45" spans="3:3" x14ac:dyDescent="0.25">
      <c r="C45" s="10">
        <v>44074</v>
      </c>
    </row>
    <row r="46" spans="3:3" x14ac:dyDescent="0.25">
      <c r="C46" s="10">
        <v>44104</v>
      </c>
    </row>
    <row r="47" spans="3:3" x14ac:dyDescent="0.25">
      <c r="C47" s="10">
        <v>44135</v>
      </c>
    </row>
    <row r="48" spans="3:3" x14ac:dyDescent="0.25">
      <c r="C48" s="10">
        <v>44165</v>
      </c>
    </row>
    <row r="49" spans="3:3" x14ac:dyDescent="0.25">
      <c r="C49" s="10">
        <v>44196</v>
      </c>
    </row>
    <row r="50" spans="3:3" x14ac:dyDescent="0.25">
      <c r="C50" s="10">
        <v>44227</v>
      </c>
    </row>
    <row r="51" spans="3:3" x14ac:dyDescent="0.25">
      <c r="C51" s="10">
        <v>44255</v>
      </c>
    </row>
    <row r="52" spans="3:3" x14ac:dyDescent="0.25">
      <c r="C52" s="10">
        <v>44286</v>
      </c>
    </row>
    <row r="53" spans="3:3" x14ac:dyDescent="0.25">
      <c r="C53" s="10">
        <v>44316</v>
      </c>
    </row>
    <row r="54" spans="3:3" x14ac:dyDescent="0.25">
      <c r="C54" s="10">
        <v>44347</v>
      </c>
    </row>
    <row r="55" spans="3:3" x14ac:dyDescent="0.25">
      <c r="C55" s="10">
        <v>44377</v>
      </c>
    </row>
    <row r="56" spans="3:3" x14ac:dyDescent="0.25">
      <c r="C56" s="10">
        <v>44408</v>
      </c>
    </row>
    <row r="57" spans="3:3" x14ac:dyDescent="0.25">
      <c r="C57" s="10">
        <v>44439</v>
      </c>
    </row>
    <row r="58" spans="3:3" x14ac:dyDescent="0.25">
      <c r="C58" s="10">
        <v>44469</v>
      </c>
    </row>
    <row r="59" spans="3:3" x14ac:dyDescent="0.25">
      <c r="C59" s="10">
        <v>44500</v>
      </c>
    </row>
    <row r="60" spans="3:3" x14ac:dyDescent="0.25">
      <c r="C60" s="10">
        <v>44530</v>
      </c>
    </row>
    <row r="61" spans="3:3" x14ac:dyDescent="0.25">
      <c r="C61" s="10">
        <v>44561</v>
      </c>
    </row>
    <row r="62" spans="3:3" x14ac:dyDescent="0.25">
      <c r="C62" s="10">
        <v>44592</v>
      </c>
    </row>
    <row r="63" spans="3:3" x14ac:dyDescent="0.25">
      <c r="C63" s="10">
        <v>44620</v>
      </c>
    </row>
    <row r="64" spans="3:3" x14ac:dyDescent="0.25">
      <c r="C64" s="10">
        <v>44651</v>
      </c>
    </row>
    <row r="65" spans="3:3" x14ac:dyDescent="0.25">
      <c r="C65" s="10">
        <v>44681</v>
      </c>
    </row>
    <row r="66" spans="3:3" x14ac:dyDescent="0.25">
      <c r="C66" s="10">
        <v>44712</v>
      </c>
    </row>
    <row r="67" spans="3:3" x14ac:dyDescent="0.25">
      <c r="C67" s="10">
        <v>44742</v>
      </c>
    </row>
    <row r="68" spans="3:3" x14ac:dyDescent="0.25">
      <c r="C68" s="10">
        <v>44773</v>
      </c>
    </row>
    <row r="69" spans="3:3" x14ac:dyDescent="0.25">
      <c r="C69" s="10">
        <v>44804</v>
      </c>
    </row>
    <row r="70" spans="3:3" x14ac:dyDescent="0.25">
      <c r="C70" s="10">
        <v>44834</v>
      </c>
    </row>
    <row r="71" spans="3:3" x14ac:dyDescent="0.25">
      <c r="C71" s="10">
        <v>44865</v>
      </c>
    </row>
    <row r="72" spans="3:3" x14ac:dyDescent="0.25">
      <c r="C72" s="10">
        <v>44895</v>
      </c>
    </row>
    <row r="73" spans="3:3" x14ac:dyDescent="0.25">
      <c r="C73" s="10">
        <v>44926</v>
      </c>
    </row>
    <row r="74" spans="3:3" x14ac:dyDescent="0.25">
      <c r="C74" s="10">
        <v>44957</v>
      </c>
    </row>
    <row r="75" spans="3:3" x14ac:dyDescent="0.25">
      <c r="C75" s="10">
        <v>44985</v>
      </c>
    </row>
    <row r="76" spans="3:3" x14ac:dyDescent="0.25">
      <c r="C76" s="10">
        <v>45016</v>
      </c>
    </row>
    <row r="77" spans="3:3" x14ac:dyDescent="0.25">
      <c r="C77" s="10">
        <v>45046</v>
      </c>
    </row>
    <row r="78" spans="3:3" x14ac:dyDescent="0.25">
      <c r="C78" s="10">
        <v>45077</v>
      </c>
    </row>
    <row r="79" spans="3:3" x14ac:dyDescent="0.25">
      <c r="C79" s="10">
        <v>45107</v>
      </c>
    </row>
    <row r="80" spans="3:3" x14ac:dyDescent="0.25">
      <c r="C80" s="10">
        <v>45138</v>
      </c>
    </row>
    <row r="81" spans="3:3" x14ac:dyDescent="0.25">
      <c r="C81" s="10">
        <v>45169</v>
      </c>
    </row>
    <row r="82" spans="3:3" x14ac:dyDescent="0.25">
      <c r="C82" s="10">
        <v>45199</v>
      </c>
    </row>
    <row r="83" spans="3:3" x14ac:dyDescent="0.25">
      <c r="C83" s="10">
        <v>45230</v>
      </c>
    </row>
    <row r="84" spans="3:3" x14ac:dyDescent="0.25">
      <c r="C84" s="10">
        <v>45260</v>
      </c>
    </row>
    <row r="85" spans="3:3" x14ac:dyDescent="0.25">
      <c r="C85" s="10">
        <v>45291</v>
      </c>
    </row>
    <row r="86" spans="3:3" x14ac:dyDescent="0.25">
      <c r="C86" s="10">
        <v>45322</v>
      </c>
    </row>
    <row r="87" spans="3:3" x14ac:dyDescent="0.25">
      <c r="C87" s="10">
        <v>45351</v>
      </c>
    </row>
    <row r="88" spans="3:3" x14ac:dyDescent="0.25">
      <c r="C88" s="10">
        <v>45382</v>
      </c>
    </row>
    <row r="89" spans="3:3" x14ac:dyDescent="0.25">
      <c r="C89" s="10">
        <v>45412</v>
      </c>
    </row>
    <row r="90" spans="3:3" x14ac:dyDescent="0.25">
      <c r="C90" s="10">
        <v>45443</v>
      </c>
    </row>
    <row r="91" spans="3:3" x14ac:dyDescent="0.25">
      <c r="C91" s="10">
        <v>45473</v>
      </c>
    </row>
    <row r="92" spans="3:3" x14ac:dyDescent="0.25">
      <c r="C92" s="10">
        <v>45504</v>
      </c>
    </row>
    <row r="93" spans="3:3" x14ac:dyDescent="0.25">
      <c r="C93" s="10">
        <v>45535</v>
      </c>
    </row>
    <row r="94" spans="3:3" x14ac:dyDescent="0.25">
      <c r="C94" s="10">
        <v>45565</v>
      </c>
    </row>
    <row r="95" spans="3:3" x14ac:dyDescent="0.25">
      <c r="C95" s="10">
        <v>45596</v>
      </c>
    </row>
    <row r="96" spans="3:3" x14ac:dyDescent="0.25">
      <c r="C96" s="10">
        <v>45626</v>
      </c>
    </row>
    <row r="97" spans="3:3" x14ac:dyDescent="0.25">
      <c r="C97" s="10">
        <v>45657</v>
      </c>
    </row>
    <row r="98" spans="3:3" x14ac:dyDescent="0.25">
      <c r="C98" s="10">
        <v>45688</v>
      </c>
    </row>
    <row r="99" spans="3:3" x14ac:dyDescent="0.25">
      <c r="C99" s="10">
        <v>45716</v>
      </c>
    </row>
    <row r="100" spans="3:3" x14ac:dyDescent="0.25">
      <c r="C100" s="10">
        <v>45747</v>
      </c>
    </row>
    <row r="101" spans="3:3" x14ac:dyDescent="0.25">
      <c r="C101" s="10">
        <v>45777</v>
      </c>
    </row>
    <row r="102" spans="3:3" x14ac:dyDescent="0.25">
      <c r="C102" s="10">
        <v>45808</v>
      </c>
    </row>
    <row r="103" spans="3:3" x14ac:dyDescent="0.25">
      <c r="C103" s="10">
        <v>45838</v>
      </c>
    </row>
    <row r="104" spans="3:3" x14ac:dyDescent="0.25">
      <c r="C104" s="10">
        <v>45869</v>
      </c>
    </row>
    <row r="105" spans="3:3" x14ac:dyDescent="0.25">
      <c r="C105" s="10">
        <v>45900</v>
      </c>
    </row>
    <row r="106" spans="3:3" x14ac:dyDescent="0.25">
      <c r="C106" s="10">
        <v>45930</v>
      </c>
    </row>
    <row r="107" spans="3:3" x14ac:dyDescent="0.25">
      <c r="C107" s="10">
        <v>45961</v>
      </c>
    </row>
    <row r="108" spans="3:3" x14ac:dyDescent="0.25">
      <c r="C108" s="10">
        <v>45991</v>
      </c>
    </row>
    <row r="109" spans="3:3" x14ac:dyDescent="0.25">
      <c r="C109" s="10">
        <v>46022</v>
      </c>
    </row>
    <row r="110" spans="3:3" x14ac:dyDescent="0.25">
      <c r="C110" s="10">
        <v>46053</v>
      </c>
    </row>
    <row r="111" spans="3:3" x14ac:dyDescent="0.25">
      <c r="C111" s="10">
        <v>46081</v>
      </c>
    </row>
    <row r="112" spans="3:3" x14ac:dyDescent="0.25">
      <c r="C112" s="10">
        <v>46112</v>
      </c>
    </row>
    <row r="113" spans="3:3" x14ac:dyDescent="0.25">
      <c r="C113" s="10">
        <v>46142</v>
      </c>
    </row>
    <row r="114" spans="3:3" x14ac:dyDescent="0.25">
      <c r="C114" s="10">
        <v>46173</v>
      </c>
    </row>
    <row r="115" spans="3:3" x14ac:dyDescent="0.25">
      <c r="C115" s="10">
        <v>46203</v>
      </c>
    </row>
    <row r="116" spans="3:3" x14ac:dyDescent="0.25">
      <c r="C116" s="10">
        <v>46234</v>
      </c>
    </row>
    <row r="117" spans="3:3" x14ac:dyDescent="0.25">
      <c r="C117" s="10">
        <v>46265</v>
      </c>
    </row>
    <row r="118" spans="3:3" x14ac:dyDescent="0.25">
      <c r="C118" s="10">
        <v>46295</v>
      </c>
    </row>
    <row r="119" spans="3:3" x14ac:dyDescent="0.25">
      <c r="C119" s="10">
        <v>46326</v>
      </c>
    </row>
    <row r="120" spans="3:3" x14ac:dyDescent="0.25">
      <c r="C120" s="10">
        <v>46356</v>
      </c>
    </row>
    <row r="121" spans="3:3" x14ac:dyDescent="0.25">
      <c r="C121" s="10">
        <v>46387</v>
      </c>
    </row>
    <row r="122" spans="3:3" x14ac:dyDescent="0.25">
      <c r="C122" s="10">
        <v>46418</v>
      </c>
    </row>
    <row r="123" spans="3:3" x14ac:dyDescent="0.25">
      <c r="C123" s="10">
        <v>46446</v>
      </c>
    </row>
    <row r="124" spans="3:3" x14ac:dyDescent="0.25">
      <c r="C124" s="10">
        <v>46477</v>
      </c>
    </row>
    <row r="125" spans="3:3" x14ac:dyDescent="0.25">
      <c r="C125" s="10">
        <v>46507</v>
      </c>
    </row>
    <row r="126" spans="3:3" x14ac:dyDescent="0.25">
      <c r="C126" s="10">
        <v>46538</v>
      </c>
    </row>
    <row r="127" spans="3:3" x14ac:dyDescent="0.25">
      <c r="C127" s="10">
        <v>46568</v>
      </c>
    </row>
    <row r="128" spans="3:3" x14ac:dyDescent="0.25">
      <c r="C128" s="10">
        <v>46599</v>
      </c>
    </row>
    <row r="129" spans="3:3" x14ac:dyDescent="0.25">
      <c r="C129" s="10">
        <v>46630</v>
      </c>
    </row>
    <row r="130" spans="3:3" x14ac:dyDescent="0.25">
      <c r="C130" s="10">
        <v>46660</v>
      </c>
    </row>
    <row r="131" spans="3:3" x14ac:dyDescent="0.25">
      <c r="C131" s="10">
        <v>46691</v>
      </c>
    </row>
    <row r="132" spans="3:3" x14ac:dyDescent="0.25">
      <c r="C132" s="10">
        <v>46721</v>
      </c>
    </row>
    <row r="133" spans="3:3" x14ac:dyDescent="0.25">
      <c r="C133" s="10">
        <v>46752</v>
      </c>
    </row>
    <row r="134" spans="3:3" x14ac:dyDescent="0.25">
      <c r="C134" s="10">
        <v>46783</v>
      </c>
    </row>
    <row r="135" spans="3:3" x14ac:dyDescent="0.25">
      <c r="C135" s="10">
        <v>46812</v>
      </c>
    </row>
    <row r="136" spans="3:3" x14ac:dyDescent="0.25">
      <c r="C136" s="10">
        <v>46843</v>
      </c>
    </row>
    <row r="137" spans="3:3" x14ac:dyDescent="0.25">
      <c r="C137" s="10">
        <v>46873</v>
      </c>
    </row>
    <row r="138" spans="3:3" x14ac:dyDescent="0.25">
      <c r="C138" s="10">
        <v>46904</v>
      </c>
    </row>
    <row r="139" spans="3:3" x14ac:dyDescent="0.25">
      <c r="C139" s="10">
        <v>46934</v>
      </c>
    </row>
    <row r="140" spans="3:3" x14ac:dyDescent="0.25">
      <c r="C140" s="10">
        <v>46965</v>
      </c>
    </row>
    <row r="141" spans="3:3" x14ac:dyDescent="0.25">
      <c r="C141" s="10">
        <v>46996</v>
      </c>
    </row>
    <row r="142" spans="3:3" x14ac:dyDescent="0.25">
      <c r="C142" s="10">
        <v>47026</v>
      </c>
    </row>
    <row r="143" spans="3:3" x14ac:dyDescent="0.25">
      <c r="C143" s="10">
        <v>47057</v>
      </c>
    </row>
    <row r="144" spans="3:3" x14ac:dyDescent="0.25">
      <c r="C144" s="10">
        <v>47087</v>
      </c>
    </row>
    <row r="145" spans="3:3" x14ac:dyDescent="0.25">
      <c r="C145" s="10">
        <v>47118</v>
      </c>
    </row>
    <row r="146" spans="3:3" x14ac:dyDescent="0.25">
      <c r="C146" s="10">
        <v>47149</v>
      </c>
    </row>
    <row r="147" spans="3:3" x14ac:dyDescent="0.25">
      <c r="C147" s="10">
        <v>47177</v>
      </c>
    </row>
    <row r="148" spans="3:3" x14ac:dyDescent="0.25">
      <c r="C148" s="10">
        <v>47208</v>
      </c>
    </row>
    <row r="149" spans="3:3" x14ac:dyDescent="0.25">
      <c r="C149" s="10">
        <v>47238</v>
      </c>
    </row>
    <row r="150" spans="3:3" x14ac:dyDescent="0.25">
      <c r="C150" s="10">
        <v>47269</v>
      </c>
    </row>
    <row r="151" spans="3:3" x14ac:dyDescent="0.25">
      <c r="C151" s="10">
        <v>47299</v>
      </c>
    </row>
    <row r="152" spans="3:3" x14ac:dyDescent="0.25">
      <c r="C152" s="10">
        <v>47330</v>
      </c>
    </row>
    <row r="153" spans="3:3" x14ac:dyDescent="0.25">
      <c r="C153" s="10">
        <v>47361</v>
      </c>
    </row>
    <row r="154" spans="3:3" x14ac:dyDescent="0.25">
      <c r="C154" s="10">
        <v>47391</v>
      </c>
    </row>
    <row r="155" spans="3:3" x14ac:dyDescent="0.25">
      <c r="C155" s="10">
        <v>47422</v>
      </c>
    </row>
    <row r="156" spans="3:3" x14ac:dyDescent="0.25">
      <c r="C156" s="10">
        <v>47452</v>
      </c>
    </row>
    <row r="157" spans="3:3" x14ac:dyDescent="0.25">
      <c r="C157" s="10">
        <v>47483</v>
      </c>
    </row>
    <row r="158" spans="3:3" x14ac:dyDescent="0.25">
      <c r="C158" s="10">
        <v>47514</v>
      </c>
    </row>
    <row r="159" spans="3:3" x14ac:dyDescent="0.25">
      <c r="C159" s="10">
        <v>47542</v>
      </c>
    </row>
    <row r="160" spans="3:3" x14ac:dyDescent="0.25">
      <c r="C160" s="10">
        <v>47573</v>
      </c>
    </row>
    <row r="161" spans="3:3" x14ac:dyDescent="0.25">
      <c r="C161" s="10">
        <v>47603</v>
      </c>
    </row>
    <row r="162" spans="3:3" x14ac:dyDescent="0.25">
      <c r="C162" s="10">
        <v>47634</v>
      </c>
    </row>
    <row r="163" spans="3:3" x14ac:dyDescent="0.25">
      <c r="C163" s="10">
        <v>47664</v>
      </c>
    </row>
    <row r="164" spans="3:3" x14ac:dyDescent="0.25">
      <c r="C164" s="10">
        <v>47695</v>
      </c>
    </row>
    <row r="165" spans="3:3" x14ac:dyDescent="0.25">
      <c r="C165" s="10">
        <v>47726</v>
      </c>
    </row>
    <row r="166" spans="3:3" x14ac:dyDescent="0.25">
      <c r="C166" s="10">
        <v>47756</v>
      </c>
    </row>
    <row r="167" spans="3:3" x14ac:dyDescent="0.25">
      <c r="C167" s="10">
        <v>47787</v>
      </c>
    </row>
    <row r="168" spans="3:3" x14ac:dyDescent="0.25">
      <c r="C168" s="10">
        <v>47817</v>
      </c>
    </row>
    <row r="169" spans="3:3" x14ac:dyDescent="0.25">
      <c r="C169" s="10">
        <v>47848</v>
      </c>
    </row>
    <row r="170" spans="3:3" x14ac:dyDescent="0.25">
      <c r="C170" s="10">
        <v>47879</v>
      </c>
    </row>
    <row r="171" spans="3:3" x14ac:dyDescent="0.25">
      <c r="C171" s="10">
        <v>47907</v>
      </c>
    </row>
    <row r="172" spans="3:3" x14ac:dyDescent="0.25">
      <c r="C172" s="10">
        <v>47938</v>
      </c>
    </row>
    <row r="173" spans="3:3" x14ac:dyDescent="0.25">
      <c r="C173" s="10">
        <v>47968</v>
      </c>
    </row>
    <row r="174" spans="3:3" x14ac:dyDescent="0.25">
      <c r="C174" s="10">
        <v>47999</v>
      </c>
    </row>
    <row r="175" spans="3:3" x14ac:dyDescent="0.25">
      <c r="C175" s="10">
        <v>48029</v>
      </c>
    </row>
    <row r="176" spans="3:3" x14ac:dyDescent="0.25">
      <c r="C176" s="10">
        <v>48060</v>
      </c>
    </row>
    <row r="177" spans="3:3" x14ac:dyDescent="0.25">
      <c r="C177" s="10">
        <v>48091</v>
      </c>
    </row>
    <row r="178" spans="3:3" x14ac:dyDescent="0.25">
      <c r="C178" s="10">
        <v>48121</v>
      </c>
    </row>
    <row r="179" spans="3:3" x14ac:dyDescent="0.25">
      <c r="C179" s="10">
        <v>48152</v>
      </c>
    </row>
    <row r="180" spans="3:3" x14ac:dyDescent="0.25">
      <c r="C180" s="10">
        <v>48182</v>
      </c>
    </row>
    <row r="181" spans="3:3" x14ac:dyDescent="0.25">
      <c r="C181" s="10">
        <v>48213</v>
      </c>
    </row>
    <row r="182" spans="3:3" x14ac:dyDescent="0.25">
      <c r="C182" s="10">
        <v>48244</v>
      </c>
    </row>
    <row r="183" spans="3:3" x14ac:dyDescent="0.25">
      <c r="C183" s="10">
        <v>48273</v>
      </c>
    </row>
    <row r="184" spans="3:3" x14ac:dyDescent="0.25">
      <c r="C184" s="10">
        <v>48304</v>
      </c>
    </row>
    <row r="185" spans="3:3" x14ac:dyDescent="0.25">
      <c r="C185" s="10">
        <v>48334</v>
      </c>
    </row>
    <row r="186" spans="3:3" x14ac:dyDescent="0.25">
      <c r="C186" s="10">
        <v>48365</v>
      </c>
    </row>
    <row r="187" spans="3:3" x14ac:dyDescent="0.25">
      <c r="C187" s="10">
        <v>48395</v>
      </c>
    </row>
    <row r="188" spans="3:3" x14ac:dyDescent="0.25">
      <c r="C188" s="10">
        <v>48426</v>
      </c>
    </row>
    <row r="189" spans="3:3" x14ac:dyDescent="0.25">
      <c r="C189" s="10">
        <v>48457</v>
      </c>
    </row>
    <row r="190" spans="3:3" x14ac:dyDescent="0.25">
      <c r="C190" s="10">
        <v>48487</v>
      </c>
    </row>
    <row r="191" spans="3:3" x14ac:dyDescent="0.25">
      <c r="C191" s="10">
        <v>48518</v>
      </c>
    </row>
    <row r="192" spans="3:3" x14ac:dyDescent="0.25">
      <c r="C192" s="10">
        <v>48548</v>
      </c>
    </row>
    <row r="193" spans="3:3" x14ac:dyDescent="0.25">
      <c r="C193" s="10">
        <v>48579</v>
      </c>
    </row>
    <row r="194" spans="3:3" x14ac:dyDescent="0.25">
      <c r="C194" s="10">
        <v>48610</v>
      </c>
    </row>
    <row r="195" spans="3:3" x14ac:dyDescent="0.25">
      <c r="C195" s="10">
        <v>48638</v>
      </c>
    </row>
    <row r="196" spans="3:3" x14ac:dyDescent="0.25">
      <c r="C196" s="10">
        <v>48669</v>
      </c>
    </row>
    <row r="197" spans="3:3" x14ac:dyDescent="0.25">
      <c r="C197" s="10">
        <v>48699</v>
      </c>
    </row>
    <row r="198" spans="3:3" x14ac:dyDescent="0.25">
      <c r="C198" s="10">
        <v>48730</v>
      </c>
    </row>
    <row r="199" spans="3:3" x14ac:dyDescent="0.25">
      <c r="C199" s="10">
        <v>48760</v>
      </c>
    </row>
    <row r="200" spans="3:3" x14ac:dyDescent="0.25">
      <c r="C200" s="10">
        <v>48791</v>
      </c>
    </row>
    <row r="201" spans="3:3" x14ac:dyDescent="0.25">
      <c r="C201" s="10">
        <v>48822</v>
      </c>
    </row>
    <row r="202" spans="3:3" x14ac:dyDescent="0.25">
      <c r="C202" s="10">
        <v>48852</v>
      </c>
    </row>
    <row r="203" spans="3:3" x14ac:dyDescent="0.25">
      <c r="C203" s="10">
        <v>48883</v>
      </c>
    </row>
    <row r="204" spans="3:3" x14ac:dyDescent="0.25">
      <c r="C204" s="10">
        <v>48913</v>
      </c>
    </row>
    <row r="205" spans="3:3" x14ac:dyDescent="0.25">
      <c r="C205" s="10">
        <v>48944</v>
      </c>
    </row>
    <row r="206" spans="3:3" x14ac:dyDescent="0.25">
      <c r="C206" s="10">
        <v>48975</v>
      </c>
    </row>
    <row r="207" spans="3:3" x14ac:dyDescent="0.25">
      <c r="C207" s="10">
        <v>49003</v>
      </c>
    </row>
    <row r="208" spans="3:3" x14ac:dyDescent="0.25">
      <c r="C208" s="10">
        <v>49034</v>
      </c>
    </row>
    <row r="209" spans="3:3" x14ac:dyDescent="0.25">
      <c r="C209" s="10">
        <v>49064</v>
      </c>
    </row>
    <row r="210" spans="3:3" x14ac:dyDescent="0.25">
      <c r="C210" s="10">
        <v>49095</v>
      </c>
    </row>
    <row r="211" spans="3:3" x14ac:dyDescent="0.25">
      <c r="C211" s="10">
        <v>49125</v>
      </c>
    </row>
    <row r="212" spans="3:3" x14ac:dyDescent="0.25">
      <c r="C212" s="10">
        <v>49156</v>
      </c>
    </row>
    <row r="213" spans="3:3" x14ac:dyDescent="0.25">
      <c r="C213" s="10">
        <v>49187</v>
      </c>
    </row>
    <row r="214" spans="3:3" x14ac:dyDescent="0.25">
      <c r="C214" s="10">
        <v>49217</v>
      </c>
    </row>
    <row r="215" spans="3:3" x14ac:dyDescent="0.25">
      <c r="C215" s="10">
        <v>49248</v>
      </c>
    </row>
    <row r="216" spans="3:3" x14ac:dyDescent="0.25">
      <c r="C216" s="10">
        <v>49278</v>
      </c>
    </row>
    <row r="217" spans="3:3" x14ac:dyDescent="0.25">
      <c r="C217" s="10">
        <v>49309</v>
      </c>
    </row>
    <row r="218" spans="3:3" x14ac:dyDescent="0.25">
      <c r="C218" s="10">
        <v>49340</v>
      </c>
    </row>
    <row r="219" spans="3:3" x14ac:dyDescent="0.25">
      <c r="C219" s="10">
        <v>49368</v>
      </c>
    </row>
    <row r="220" spans="3:3" x14ac:dyDescent="0.25">
      <c r="C220" s="10">
        <v>49399</v>
      </c>
    </row>
    <row r="221" spans="3:3" x14ac:dyDescent="0.25">
      <c r="C221" s="10">
        <v>49429</v>
      </c>
    </row>
    <row r="222" spans="3:3" x14ac:dyDescent="0.25">
      <c r="C222" s="10">
        <v>49460</v>
      </c>
    </row>
    <row r="223" spans="3:3" x14ac:dyDescent="0.25">
      <c r="C223" s="10">
        <v>49490</v>
      </c>
    </row>
    <row r="224" spans="3:3" x14ac:dyDescent="0.25">
      <c r="C224" s="10">
        <v>49521</v>
      </c>
    </row>
    <row r="225" spans="3:3" x14ac:dyDescent="0.25">
      <c r="C225" s="10">
        <v>49552</v>
      </c>
    </row>
    <row r="226" spans="3:3" x14ac:dyDescent="0.25">
      <c r="C226" s="10">
        <v>49582</v>
      </c>
    </row>
    <row r="227" spans="3:3" x14ac:dyDescent="0.25">
      <c r="C227" s="10">
        <v>49613</v>
      </c>
    </row>
    <row r="228" spans="3:3" x14ac:dyDescent="0.25">
      <c r="C228" s="10">
        <v>49643</v>
      </c>
    </row>
    <row r="229" spans="3:3" x14ac:dyDescent="0.25">
      <c r="C229" s="10">
        <v>49674</v>
      </c>
    </row>
    <row r="230" spans="3:3" x14ac:dyDescent="0.25">
      <c r="C230" s="10">
        <v>49705</v>
      </c>
    </row>
    <row r="231" spans="3:3" x14ac:dyDescent="0.25">
      <c r="C231" s="10">
        <v>49734</v>
      </c>
    </row>
    <row r="232" spans="3:3" x14ac:dyDescent="0.25">
      <c r="C232" s="10">
        <v>49765</v>
      </c>
    </row>
    <row r="233" spans="3:3" x14ac:dyDescent="0.25">
      <c r="C233" s="10">
        <v>49795</v>
      </c>
    </row>
    <row r="234" spans="3:3" x14ac:dyDescent="0.25">
      <c r="C234" s="10">
        <v>49826</v>
      </c>
    </row>
    <row r="235" spans="3:3" x14ac:dyDescent="0.25">
      <c r="C235" s="10">
        <v>49856</v>
      </c>
    </row>
    <row r="236" spans="3:3" x14ac:dyDescent="0.25">
      <c r="C236" s="10">
        <v>49887</v>
      </c>
    </row>
    <row r="237" spans="3:3" x14ac:dyDescent="0.25">
      <c r="C237" s="10">
        <v>49918</v>
      </c>
    </row>
    <row r="238" spans="3:3" x14ac:dyDescent="0.25">
      <c r="C238" s="10">
        <v>49948</v>
      </c>
    </row>
    <row r="239" spans="3:3" x14ac:dyDescent="0.25">
      <c r="C239" s="10">
        <v>49979</v>
      </c>
    </row>
    <row r="240" spans="3:3" x14ac:dyDescent="0.25">
      <c r="C240" s="10">
        <v>50009</v>
      </c>
    </row>
    <row r="241" spans="3:3" x14ac:dyDescent="0.25">
      <c r="C241" s="10">
        <v>50040</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3182"/>
  <sheetViews>
    <sheetView showGridLines="0" zoomScale="110" zoomScaleNormal="110" workbookViewId="0">
      <selection activeCell="C5" sqref="C5"/>
    </sheetView>
  </sheetViews>
  <sheetFormatPr defaultColWidth="9" defaultRowHeight="15.75" x14ac:dyDescent="0.25"/>
  <cols>
    <col min="1" max="1" width="58.25" style="476" customWidth="1"/>
    <col min="2" max="2" width="25.25" style="937" customWidth="1"/>
    <col min="3" max="3" width="66.5" style="476" customWidth="1"/>
    <col min="4" max="4" width="50.625" style="477" customWidth="1"/>
    <col min="5" max="5" width="22.625" style="478" customWidth="1"/>
    <col min="6" max="6" width="32.375" style="441" customWidth="1"/>
    <col min="9" max="10" width="9" style="937"/>
    <col min="11" max="11" width="50.625" style="6" customWidth="1"/>
    <col min="12" max="16" width="9" style="6"/>
    <col min="17" max="16384" width="9" style="937"/>
  </cols>
  <sheetData>
    <row r="1" spans="1:16" ht="23.25" x14ac:dyDescent="0.35">
      <c r="A1" s="951" t="s">
        <v>14423</v>
      </c>
      <c r="B1" s="951"/>
      <c r="C1" s="951"/>
      <c r="D1" s="951"/>
      <c r="E1" s="952"/>
      <c r="F1" s="12" t="s">
        <v>5203</v>
      </c>
    </row>
    <row r="2" spans="1:16" ht="23.25" x14ac:dyDescent="0.35">
      <c r="A2" s="458" t="s">
        <v>763</v>
      </c>
      <c r="B2" s="459" t="s">
        <v>764</v>
      </c>
      <c r="C2" s="460" t="s">
        <v>765</v>
      </c>
      <c r="D2" s="461"/>
      <c r="E2" s="462" t="s">
        <v>766</v>
      </c>
      <c r="F2" s="440">
        <f>COUNTIF(F4:F3178,FALSE)</f>
        <v>0</v>
      </c>
    </row>
    <row r="3" spans="1:16" ht="18.75" x14ac:dyDescent="0.3">
      <c r="A3" s="953" t="s">
        <v>767</v>
      </c>
      <c r="B3" s="954"/>
      <c r="C3" s="954"/>
      <c r="D3" s="954"/>
      <c r="E3" s="954"/>
      <c r="F3" s="954"/>
    </row>
    <row r="4" spans="1:16" ht="31.5" x14ac:dyDescent="0.25">
      <c r="A4" s="463" t="s">
        <v>768</v>
      </c>
      <c r="B4" s="464" t="s">
        <v>769</v>
      </c>
      <c r="C4" s="13" t="s">
        <v>770</v>
      </c>
      <c r="D4" s="442" t="s">
        <v>11804</v>
      </c>
      <c r="E4" s="465">
        <v>1</v>
      </c>
      <c r="F4" s="439" t="str">
        <f>IF('2 RWA Summary'!$D$40=0,"TRUE",('3 Capital'!$K$23/'2 RWA Summary'!$D$40)*100='1 Capital Ratios'!$F$6)</f>
        <v>TRUE</v>
      </c>
    </row>
    <row r="5" spans="1:16" ht="31.5" x14ac:dyDescent="0.25">
      <c r="A5" s="463" t="s">
        <v>771</v>
      </c>
      <c r="B5" s="464" t="s">
        <v>769</v>
      </c>
      <c r="C5" s="13" t="s">
        <v>772</v>
      </c>
      <c r="D5" s="442" t="s">
        <v>11805</v>
      </c>
      <c r="E5" s="465">
        <f t="shared" ref="E5:E10" si="0">E4+1</f>
        <v>2</v>
      </c>
      <c r="F5" s="439" t="str">
        <f>IF('2 RWA Summary'!$D$40=0,"TRUE",('3 Capital'!$K$40/'2 RWA Summary'!$D$40)*100='1 Capital Ratios'!$F$7)</f>
        <v>TRUE</v>
      </c>
    </row>
    <row r="6" spans="1:16" ht="31.5" x14ac:dyDescent="0.25">
      <c r="A6" s="463" t="s">
        <v>11188</v>
      </c>
      <c r="B6" s="464" t="s">
        <v>769</v>
      </c>
      <c r="C6" s="13" t="s">
        <v>773</v>
      </c>
      <c r="D6" s="442" t="s">
        <v>11806</v>
      </c>
      <c r="E6" s="465">
        <f t="shared" si="0"/>
        <v>3</v>
      </c>
      <c r="F6" s="439" t="str">
        <f>IF('2 RWA Summary'!$D$40=0,"TRUE",('3 Capital'!$K$86/'2 RWA Summary'!$D$40)*100='1 Capital Ratios'!$F$8)</f>
        <v>TRUE</v>
      </c>
    </row>
    <row r="7" spans="1:16" x14ac:dyDescent="0.25">
      <c r="A7" s="466" t="s">
        <v>774</v>
      </c>
      <c r="B7" s="467" t="s">
        <v>775</v>
      </c>
      <c r="C7" s="442" t="s">
        <v>11189</v>
      </c>
      <c r="D7" s="442" t="s">
        <v>11807</v>
      </c>
      <c r="E7" s="465">
        <f t="shared" si="0"/>
        <v>4</v>
      </c>
      <c r="F7" s="439" t="b">
        <f>'1 Capital Ratios'!$F$11='1 Capital Ratios'!$F$11</f>
        <v>1</v>
      </c>
    </row>
    <row r="8" spans="1:16" x14ac:dyDescent="0.25">
      <c r="A8" s="466" t="s">
        <v>776</v>
      </c>
      <c r="B8" s="467" t="s">
        <v>775</v>
      </c>
      <c r="C8" s="442" t="s">
        <v>11190</v>
      </c>
      <c r="D8" s="442" t="s">
        <v>11808</v>
      </c>
      <c r="E8" s="465">
        <f t="shared" si="0"/>
        <v>5</v>
      </c>
      <c r="F8" s="439" t="b">
        <f>'1 Capital Ratios'!$F$12='1 Capital Ratios'!$F$12</f>
        <v>1</v>
      </c>
    </row>
    <row r="9" spans="1:16" x14ac:dyDescent="0.25">
      <c r="A9" s="466" t="s">
        <v>777</v>
      </c>
      <c r="B9" s="467" t="s">
        <v>775</v>
      </c>
      <c r="C9" s="442" t="s">
        <v>11442</v>
      </c>
      <c r="D9" s="13"/>
      <c r="E9" s="465">
        <f t="shared" si="0"/>
        <v>6</v>
      </c>
      <c r="F9" s="439"/>
    </row>
    <row r="10" spans="1:16" x14ac:dyDescent="0.25">
      <c r="A10" s="466" t="s">
        <v>778</v>
      </c>
      <c r="B10" s="467" t="s">
        <v>775</v>
      </c>
      <c r="C10" s="442" t="s">
        <v>779</v>
      </c>
      <c r="D10" s="442" t="s">
        <v>11809</v>
      </c>
      <c r="E10" s="465">
        <f t="shared" si="0"/>
        <v>7</v>
      </c>
      <c r="F10" s="439" t="b">
        <f>'1 Capital Ratios'!$F$13 + 10='1 Capital Ratios'!$F$14</f>
        <v>1</v>
      </c>
    </row>
    <row r="11" spans="1:16" ht="18.75" x14ac:dyDescent="0.3">
      <c r="A11" s="953" t="s">
        <v>780</v>
      </c>
      <c r="B11" s="954"/>
      <c r="C11" s="954"/>
      <c r="D11" s="954"/>
      <c r="E11" s="954"/>
      <c r="F11" s="954"/>
    </row>
    <row r="12" spans="1:16" s="469" customFormat="1" ht="31.5" x14ac:dyDescent="0.25">
      <c r="A12" s="463" t="s">
        <v>781</v>
      </c>
      <c r="B12" s="464" t="s">
        <v>769</v>
      </c>
      <c r="C12" s="13" t="s">
        <v>10954</v>
      </c>
      <c r="D12" s="13" t="s">
        <v>11810</v>
      </c>
      <c r="E12" s="468">
        <f>E10+1</f>
        <v>8</v>
      </c>
      <c r="F12" s="439" t="b">
        <f>'5 Sovereign'!$L$74='2 RWA Summary'!$D$9</f>
        <v>1</v>
      </c>
      <c r="G12"/>
      <c r="H12"/>
      <c r="K12" s="6"/>
      <c r="L12" s="6"/>
      <c r="M12" s="6"/>
      <c r="N12" s="6"/>
      <c r="O12" s="6"/>
      <c r="P12" s="6"/>
    </row>
    <row r="13" spans="1:16" s="469" customFormat="1" ht="31.5" x14ac:dyDescent="0.25">
      <c r="A13" s="463" t="s">
        <v>782</v>
      </c>
      <c r="B13" s="464" t="s">
        <v>769</v>
      </c>
      <c r="C13" s="13" t="s">
        <v>10955</v>
      </c>
      <c r="D13" s="13" t="s">
        <v>14567</v>
      </c>
      <c r="E13" s="468">
        <f t="shared" ref="E13:E33" si="1">E12+1</f>
        <v>9</v>
      </c>
      <c r="F13" s="439" t="b">
        <f>'6 PSEs'!$L$49='2 RWA Summary'!$D$10</f>
        <v>1</v>
      </c>
      <c r="G13"/>
      <c r="H13"/>
      <c r="K13" s="6"/>
      <c r="L13" s="6"/>
      <c r="M13" s="6"/>
      <c r="N13" s="6"/>
      <c r="O13" s="6"/>
      <c r="P13" s="6"/>
    </row>
    <row r="14" spans="1:16" s="469" customFormat="1" ht="31.5" x14ac:dyDescent="0.25">
      <c r="A14" s="463" t="s">
        <v>783</v>
      </c>
      <c r="B14" s="464" t="s">
        <v>769</v>
      </c>
      <c r="C14" s="13" t="s">
        <v>10956</v>
      </c>
      <c r="D14" s="13" t="s">
        <v>11811</v>
      </c>
      <c r="E14" s="468">
        <f t="shared" si="1"/>
        <v>10</v>
      </c>
      <c r="F14" s="439" t="b">
        <f>'7 MDBs'!$L$49='2 RWA Summary'!$D$11</f>
        <v>1</v>
      </c>
      <c r="G14"/>
      <c r="H14"/>
      <c r="K14" s="6"/>
      <c r="L14" s="6"/>
      <c r="M14" s="6"/>
      <c r="N14" s="6"/>
      <c r="O14" s="6"/>
      <c r="P14" s="6"/>
    </row>
    <row r="15" spans="1:16" s="469" customFormat="1" ht="31.5" x14ac:dyDescent="0.25">
      <c r="A15" s="463" t="s">
        <v>784</v>
      </c>
      <c r="B15" s="464" t="s">
        <v>769</v>
      </c>
      <c r="C15" s="13" t="s">
        <v>10957</v>
      </c>
      <c r="D15" s="13" t="s">
        <v>11812</v>
      </c>
      <c r="E15" s="468">
        <f t="shared" si="1"/>
        <v>11</v>
      </c>
      <c r="F15" s="439" t="b">
        <f>'8 Bank &amp; Sec. Firms LT'!$L$49='2 RWA Summary'!$D$12</f>
        <v>1</v>
      </c>
      <c r="G15"/>
      <c r="H15"/>
      <c r="K15" s="6"/>
      <c r="L15" s="6"/>
      <c r="M15" s="6"/>
      <c r="N15" s="6"/>
      <c r="O15" s="6"/>
      <c r="P15" s="6"/>
    </row>
    <row r="16" spans="1:16" s="469" customFormat="1" ht="31.5" x14ac:dyDescent="0.25">
      <c r="A16" s="463" t="s">
        <v>785</v>
      </c>
      <c r="B16" s="464" t="s">
        <v>769</v>
      </c>
      <c r="C16" s="13" t="s">
        <v>10958</v>
      </c>
      <c r="D16" s="13" t="s">
        <v>11813</v>
      </c>
      <c r="E16" s="468">
        <f t="shared" si="1"/>
        <v>12</v>
      </c>
      <c r="F16" s="439" t="b">
        <f>'8A Bank &amp; Sec. Firms ST'!$L$49='2 RWA Summary'!$D$13</f>
        <v>1</v>
      </c>
      <c r="G16"/>
      <c r="H16"/>
      <c r="K16" s="6"/>
      <c r="L16" s="6"/>
      <c r="M16" s="6"/>
      <c r="N16" s="6"/>
      <c r="O16" s="6"/>
      <c r="P16" s="6"/>
    </row>
    <row r="17" spans="1:16" s="469" customFormat="1" ht="31.5" x14ac:dyDescent="0.25">
      <c r="A17" s="463" t="s">
        <v>786</v>
      </c>
      <c r="B17" s="464" t="s">
        <v>769</v>
      </c>
      <c r="C17" s="13" t="s">
        <v>10959</v>
      </c>
      <c r="D17" s="13" t="s">
        <v>11814</v>
      </c>
      <c r="E17" s="468">
        <f t="shared" si="1"/>
        <v>13</v>
      </c>
      <c r="F17" s="439" t="b">
        <f>' 9 Corp. &amp; Sec. firms LT'!$L$49='2 RWA Summary'!$D$14</f>
        <v>1</v>
      </c>
      <c r="G17"/>
      <c r="H17"/>
      <c r="K17" s="6"/>
      <c r="L17" s="6"/>
      <c r="M17" s="6"/>
      <c r="N17" s="6"/>
      <c r="O17" s="6"/>
      <c r="P17" s="6"/>
    </row>
    <row r="18" spans="1:16" s="469" customFormat="1" ht="31.5" x14ac:dyDescent="0.25">
      <c r="A18" s="463" t="s">
        <v>787</v>
      </c>
      <c r="B18" s="464" t="s">
        <v>769</v>
      </c>
      <c r="C18" s="13" t="s">
        <v>10960</v>
      </c>
      <c r="D18" s="13" t="s">
        <v>11815</v>
      </c>
      <c r="E18" s="468">
        <f t="shared" si="1"/>
        <v>14</v>
      </c>
      <c r="F18" s="439" t="b">
        <f>'9A Corp. &amp; Sec. Firms ST'!$L$49='2 RWA Summary'!$D$15</f>
        <v>1</v>
      </c>
      <c r="G18"/>
      <c r="H18"/>
      <c r="K18" s="6"/>
      <c r="L18" s="6"/>
      <c r="M18" s="6"/>
      <c r="N18" s="6"/>
      <c r="O18" s="6"/>
      <c r="P18" s="6"/>
    </row>
    <row r="19" spans="1:16" s="469" customFormat="1" ht="31.5" x14ac:dyDescent="0.25">
      <c r="A19" s="463" t="s">
        <v>788</v>
      </c>
      <c r="B19" s="464" t="s">
        <v>769</v>
      </c>
      <c r="C19" s="13" t="s">
        <v>11374</v>
      </c>
      <c r="D19" s="13" t="s">
        <v>11816</v>
      </c>
      <c r="E19" s="468">
        <f t="shared" si="1"/>
        <v>15</v>
      </c>
      <c r="F19" s="439" t="b">
        <f>'10 Commercial Real Estate'!$L$31='2 RWA Summary'!$D$16</f>
        <v>1</v>
      </c>
      <c r="G19"/>
      <c r="H19"/>
      <c r="K19" s="6"/>
      <c r="L19" s="6"/>
      <c r="M19" s="6"/>
      <c r="N19" s="6"/>
      <c r="O19" s="6"/>
      <c r="P19" s="6"/>
    </row>
    <row r="20" spans="1:16" s="469" customFormat="1" ht="31.5" x14ac:dyDescent="0.25">
      <c r="A20" s="463" t="s">
        <v>14549</v>
      </c>
      <c r="B20" s="464" t="s">
        <v>769</v>
      </c>
      <c r="C20" s="13" t="s">
        <v>10961</v>
      </c>
      <c r="D20" s="938" t="s">
        <v>14568</v>
      </c>
      <c r="E20" s="468">
        <f t="shared" si="1"/>
        <v>16</v>
      </c>
      <c r="F20" s="439" t="b">
        <f>'11 Residential Real Estate'!$L$25='2 RWA Summary'!$D$17</f>
        <v>1</v>
      </c>
      <c r="G20"/>
      <c r="H20"/>
      <c r="K20" s="6"/>
      <c r="L20" s="6"/>
      <c r="M20" s="6"/>
      <c r="N20" s="6"/>
      <c r="O20" s="6"/>
      <c r="P20" s="6"/>
    </row>
    <row r="21" spans="1:16" s="469" customFormat="1" ht="31.5" x14ac:dyDescent="0.25">
      <c r="A21" s="463" t="s">
        <v>789</v>
      </c>
      <c r="B21" s="464" t="s">
        <v>769</v>
      </c>
      <c r="C21" s="13" t="s">
        <v>10962</v>
      </c>
      <c r="D21" s="13" t="s">
        <v>11817</v>
      </c>
      <c r="E21" s="468">
        <f t="shared" si="1"/>
        <v>17</v>
      </c>
      <c r="F21" s="439" t="b">
        <f>'12 Other Retail'!$L$33='2 RWA Summary'!$D$18</f>
        <v>1</v>
      </c>
      <c r="G21"/>
      <c r="H21"/>
      <c r="K21" s="6"/>
      <c r="L21" s="6"/>
      <c r="M21" s="6"/>
      <c r="N21" s="6"/>
      <c r="O21" s="6"/>
      <c r="P21" s="6"/>
    </row>
    <row r="22" spans="1:16" s="469" customFormat="1" ht="31.5" x14ac:dyDescent="0.25">
      <c r="A22" s="463" t="s">
        <v>790</v>
      </c>
      <c r="B22" s="464" t="s">
        <v>769</v>
      </c>
      <c r="C22" s="13" t="s">
        <v>10963</v>
      </c>
      <c r="D22" s="13" t="s">
        <v>11818</v>
      </c>
      <c r="E22" s="468">
        <f t="shared" si="1"/>
        <v>18</v>
      </c>
      <c r="F22" s="439" t="b">
        <f>'13 SBE Other Retail'!$L$49='2 RWA Summary'!$D$19</f>
        <v>1</v>
      </c>
      <c r="G22"/>
      <c r="H22"/>
      <c r="K22" s="6"/>
      <c r="L22" s="6"/>
      <c r="M22" s="6"/>
      <c r="N22" s="6"/>
      <c r="O22" s="6"/>
      <c r="P22" s="6"/>
    </row>
    <row r="23" spans="1:16" s="469" customFormat="1" ht="31.5" x14ac:dyDescent="0.25">
      <c r="A23" s="463" t="s">
        <v>791</v>
      </c>
      <c r="B23" s="464" t="s">
        <v>769</v>
      </c>
      <c r="C23" s="443" t="s">
        <v>792</v>
      </c>
      <c r="D23" s="13" t="s">
        <v>11819</v>
      </c>
      <c r="E23" s="468">
        <f t="shared" si="1"/>
        <v>19</v>
      </c>
      <c r="F23" s="439" t="b">
        <f>'14 Private Equity'!$L$17='2 RWA Summary'!$D$20</f>
        <v>1</v>
      </c>
      <c r="G23"/>
      <c r="H23"/>
      <c r="K23" s="6"/>
      <c r="L23" s="6"/>
      <c r="M23" s="6"/>
      <c r="N23" s="6"/>
      <c r="O23" s="6"/>
      <c r="P23" s="6"/>
    </row>
    <row r="24" spans="1:16" s="469" customFormat="1" x14ac:dyDescent="0.25">
      <c r="A24" s="463" t="s">
        <v>793</v>
      </c>
      <c r="B24" s="464" t="s">
        <v>769</v>
      </c>
      <c r="C24" s="13" t="s">
        <v>794</v>
      </c>
      <c r="D24" s="13" t="s">
        <v>11820</v>
      </c>
      <c r="E24" s="468">
        <f t="shared" si="1"/>
        <v>20</v>
      </c>
      <c r="F24" s="439" t="b">
        <f>'15 Trading'!$K$25='2 RWA Summary'!$D$22</f>
        <v>1</v>
      </c>
      <c r="G24"/>
      <c r="H24"/>
      <c r="K24" s="6"/>
      <c r="L24" s="6"/>
      <c r="M24" s="6"/>
      <c r="N24" s="6"/>
      <c r="O24" s="6"/>
      <c r="P24" s="6"/>
    </row>
    <row r="25" spans="1:16" s="469" customFormat="1" x14ac:dyDescent="0.25">
      <c r="A25" s="463" t="s">
        <v>795</v>
      </c>
      <c r="B25" s="464" t="s">
        <v>769</v>
      </c>
      <c r="C25" s="13" t="s">
        <v>796</v>
      </c>
      <c r="D25" s="13" t="s">
        <v>14569</v>
      </c>
      <c r="E25" s="468">
        <f t="shared" si="1"/>
        <v>21</v>
      </c>
      <c r="F25" s="439" t="b">
        <f>'16 Securitization Calcn'!D97='2 RWA Summary'!$D$24</f>
        <v>1</v>
      </c>
      <c r="G25"/>
      <c r="H25"/>
      <c r="K25" s="6"/>
      <c r="L25" s="6"/>
      <c r="M25" s="6"/>
      <c r="N25" s="6"/>
      <c r="O25" s="6"/>
      <c r="P25" s="6"/>
    </row>
    <row r="26" spans="1:16" s="469" customFormat="1" ht="126" x14ac:dyDescent="0.25">
      <c r="A26" s="463" t="s">
        <v>797</v>
      </c>
      <c r="B26" s="464" t="s">
        <v>775</v>
      </c>
      <c r="C26" s="13" t="s">
        <v>798</v>
      </c>
      <c r="D26" s="13" t="s">
        <v>14146</v>
      </c>
      <c r="E26" s="468">
        <f t="shared" si="1"/>
        <v>22</v>
      </c>
      <c r="F26" s="439" t="b">
        <f>'2 RWA Summary'!$D$9+'2 RWA Summary'!$D$10+'2 RWA Summary'!$D$11+'2 RWA Summary'!$D$12+'2 RWA Summary'!$D$13+'2 RWA Summary'!$D$14+'2 RWA Summary'!$D$15+'2 RWA Summary'!$D$16+'2 RWA Summary'!$D$17+'2 RWA Summary'!$D$18+'2 RWA Summary'!$D$19+'2 RWA Summary'!$D$20+'2 RWA Summary'!$D$22+'2 RWA Summary'!$D$24='2 RWA Summary'!$D$26</f>
        <v>1</v>
      </c>
      <c r="G26"/>
      <c r="H26"/>
      <c r="K26" s="6"/>
      <c r="L26" s="6"/>
      <c r="M26" s="6"/>
      <c r="N26" s="6"/>
      <c r="O26" s="6"/>
      <c r="P26" s="6"/>
    </row>
    <row r="27" spans="1:16" s="469" customFormat="1" x14ac:dyDescent="0.25">
      <c r="A27" s="463" t="s">
        <v>799</v>
      </c>
      <c r="B27" s="464" t="s">
        <v>769</v>
      </c>
      <c r="C27" s="13" t="s">
        <v>800</v>
      </c>
      <c r="D27" s="13" t="s">
        <v>11821</v>
      </c>
      <c r="E27" s="468">
        <f t="shared" si="1"/>
        <v>23</v>
      </c>
      <c r="F27" s="439" t="b">
        <f>'17 Other Assets'!$F$37='2 RWA Summary'!$D$28</f>
        <v>1</v>
      </c>
      <c r="G27"/>
      <c r="H27"/>
      <c r="K27" s="6"/>
      <c r="L27" s="6"/>
      <c r="M27" s="6"/>
      <c r="N27" s="6"/>
      <c r="O27" s="6"/>
      <c r="P27" s="6"/>
    </row>
    <row r="28" spans="1:16" s="469" customFormat="1" ht="31.5" x14ac:dyDescent="0.25">
      <c r="A28" s="463" t="s">
        <v>801</v>
      </c>
      <c r="B28" s="464" t="s">
        <v>775</v>
      </c>
      <c r="C28" s="13" t="s">
        <v>802</v>
      </c>
      <c r="D28" s="13" t="s">
        <v>11822</v>
      </c>
      <c r="E28" s="468">
        <f t="shared" si="1"/>
        <v>24</v>
      </c>
      <c r="F28" s="439" t="b">
        <f>'2 RWA Summary'!$D$26+'2 RWA Summary'!$D$28='2 RWA Summary'!$D$30</f>
        <v>1</v>
      </c>
      <c r="G28"/>
      <c r="H28"/>
      <c r="K28" s="6"/>
      <c r="L28" s="6"/>
      <c r="M28" s="6"/>
      <c r="N28" s="6"/>
      <c r="O28" s="6"/>
      <c r="P28" s="6"/>
    </row>
    <row r="29" spans="1:16" s="469" customFormat="1" ht="63" x14ac:dyDescent="0.25">
      <c r="A29" s="463" t="s">
        <v>803</v>
      </c>
      <c r="B29" s="464" t="s">
        <v>769</v>
      </c>
      <c r="C29" s="13" t="s">
        <v>11192</v>
      </c>
      <c r="D29" s="938" t="s">
        <v>14570</v>
      </c>
      <c r="E29" s="468">
        <f t="shared" si="1"/>
        <v>25</v>
      </c>
      <c r="F29" s="439" t="b">
        <f>'21 Market Risk - Foreign Exch.'!$D$128+'21B Market Risk - IRR Spec.'!$E$28+'21D Market Risk - Equity &amp; Com.'!$H$14+'21D Market Risk - Equity &amp; Com.'!$H$28='2 RWA Summary'!$C$33</f>
        <v>1</v>
      </c>
      <c r="G29"/>
      <c r="H29"/>
      <c r="K29" s="6"/>
      <c r="L29" s="6"/>
      <c r="M29" s="6"/>
      <c r="N29" s="6"/>
      <c r="O29" s="6"/>
      <c r="P29" s="6"/>
    </row>
    <row r="30" spans="1:16" s="469" customFormat="1" x14ac:dyDescent="0.25">
      <c r="A30" s="463" t="s">
        <v>804</v>
      </c>
      <c r="B30" s="464" t="s">
        <v>775</v>
      </c>
      <c r="C30" s="13" t="s">
        <v>805</v>
      </c>
      <c r="D30" s="13" t="s">
        <v>11823</v>
      </c>
      <c r="E30" s="468">
        <f t="shared" si="1"/>
        <v>26</v>
      </c>
      <c r="F30" s="439" t="b">
        <f>'2 RWA Summary'!$C$33*10='2 RWA Summary'!$D$34</f>
        <v>1</v>
      </c>
      <c r="G30"/>
      <c r="H30"/>
      <c r="K30" s="6"/>
      <c r="L30" s="6"/>
      <c r="M30" s="6"/>
      <c r="N30" s="6"/>
      <c r="O30" s="6"/>
      <c r="P30" s="6"/>
    </row>
    <row r="31" spans="1:16" s="469" customFormat="1" x14ac:dyDescent="0.25">
      <c r="A31" s="463" t="s">
        <v>806</v>
      </c>
      <c r="B31" s="464" t="s">
        <v>769</v>
      </c>
      <c r="C31" s="13" t="s">
        <v>807</v>
      </c>
      <c r="D31" s="13" t="s">
        <v>11824</v>
      </c>
      <c r="E31" s="468">
        <f t="shared" si="1"/>
        <v>27</v>
      </c>
      <c r="F31" s="439" t="b">
        <f>'22 Op Risk'!$K$21='2 RWA Summary'!$C$37</f>
        <v>1</v>
      </c>
      <c r="G31"/>
      <c r="H31"/>
      <c r="K31" s="6"/>
      <c r="L31" s="6"/>
      <c r="M31" s="6"/>
      <c r="N31" s="6"/>
      <c r="O31" s="6"/>
      <c r="P31" s="6"/>
    </row>
    <row r="32" spans="1:16" s="469" customFormat="1" x14ac:dyDescent="0.25">
      <c r="A32" s="463" t="s">
        <v>808</v>
      </c>
      <c r="B32" s="464" t="s">
        <v>775</v>
      </c>
      <c r="C32" s="13" t="s">
        <v>809</v>
      </c>
      <c r="D32" s="13" t="s">
        <v>11825</v>
      </c>
      <c r="E32" s="468">
        <f t="shared" si="1"/>
        <v>28</v>
      </c>
      <c r="F32" s="439" t="b">
        <f>'2 RWA Summary'!$C$37*10='2 RWA Summary'!$D$38</f>
        <v>1</v>
      </c>
      <c r="G32"/>
      <c r="H32"/>
      <c r="K32" s="6"/>
      <c r="L32" s="6"/>
      <c r="M32" s="6"/>
      <c r="N32" s="6"/>
      <c r="O32" s="6"/>
      <c r="P32" s="6"/>
    </row>
    <row r="33" spans="1:16" s="469" customFormat="1" ht="31.5" x14ac:dyDescent="0.25">
      <c r="A33" s="463" t="s">
        <v>810</v>
      </c>
      <c r="B33" s="464" t="s">
        <v>775</v>
      </c>
      <c r="C33" s="13" t="s">
        <v>811</v>
      </c>
      <c r="D33" s="13" t="s">
        <v>11826</v>
      </c>
      <c r="E33" s="468">
        <f t="shared" si="1"/>
        <v>29</v>
      </c>
      <c r="F33" s="439" t="b">
        <f>'2 RWA Summary'!$D$30+'2 RWA Summary'!$D$34+'2 RWA Summary'!$D$38='2 RWA Summary'!$D$40</f>
        <v>1</v>
      </c>
      <c r="G33"/>
      <c r="H33"/>
      <c r="K33" s="6"/>
      <c r="L33" s="6"/>
      <c r="M33" s="6"/>
      <c r="N33" s="6"/>
      <c r="O33" s="6"/>
      <c r="P33" s="6"/>
    </row>
    <row r="34" spans="1:16" ht="18.75" x14ac:dyDescent="0.3">
      <c r="A34" s="953" t="s">
        <v>812</v>
      </c>
      <c r="B34" s="954"/>
      <c r="C34" s="954"/>
      <c r="D34" s="954"/>
      <c r="E34" s="954"/>
      <c r="F34" s="954"/>
    </row>
    <row r="35" spans="1:16" ht="47.25" x14ac:dyDescent="0.25">
      <c r="A35" s="466" t="s">
        <v>813</v>
      </c>
      <c r="B35" s="467" t="s">
        <v>775</v>
      </c>
      <c r="C35" s="442" t="s">
        <v>814</v>
      </c>
      <c r="D35" s="442" t="s">
        <v>11827</v>
      </c>
      <c r="E35" s="465">
        <f>E33+1</f>
        <v>30</v>
      </c>
      <c r="F35" s="439" t="b">
        <f>'3 Capital'!$K$8+'3 Capital'!$K$9+'3 Capital'!$K$10+'3 Capital'!$K$11+'3 Capital'!$K$12+'3 Capital'!$K$13='3 Capital'!$K$15</f>
        <v>1</v>
      </c>
    </row>
    <row r="36" spans="1:16" ht="31.5" x14ac:dyDescent="0.25">
      <c r="A36" s="466" t="s">
        <v>815</v>
      </c>
      <c r="B36" s="467" t="s">
        <v>769</v>
      </c>
      <c r="C36" s="13" t="s">
        <v>816</v>
      </c>
      <c r="D36" s="442" t="s">
        <v>11828</v>
      </c>
      <c r="E36" s="465">
        <f t="shared" ref="E36:E66" si="2">E35+1</f>
        <v>31</v>
      </c>
      <c r="F36" s="439" t="b">
        <f>'17 Other Assets'!$D$22='3 Capital'!$J$19</f>
        <v>1</v>
      </c>
    </row>
    <row r="37" spans="1:16" ht="31.5" x14ac:dyDescent="0.25">
      <c r="A37" s="466" t="s">
        <v>817</v>
      </c>
      <c r="B37" s="467" t="s">
        <v>769</v>
      </c>
      <c r="C37" s="13" t="s">
        <v>818</v>
      </c>
      <c r="D37" s="442" t="s">
        <v>11829</v>
      </c>
      <c r="E37" s="465">
        <f t="shared" si="2"/>
        <v>32</v>
      </c>
      <c r="F37" s="439" t="b">
        <f>'17 Other Assets'!$D$23='3 Capital'!$J$20</f>
        <v>1</v>
      </c>
    </row>
    <row r="38" spans="1:16" ht="31.5" x14ac:dyDescent="0.25">
      <c r="A38" s="466" t="s">
        <v>819</v>
      </c>
      <c r="B38" s="467" t="s">
        <v>775</v>
      </c>
      <c r="C38" s="442" t="s">
        <v>820</v>
      </c>
      <c r="D38" s="442" t="s">
        <v>11830</v>
      </c>
      <c r="E38" s="465">
        <f t="shared" si="2"/>
        <v>33</v>
      </c>
      <c r="F38" s="439" t="b">
        <f>'3 Capital'!$J$17+'3 Capital'!$J$18+'3 Capital'!$J$19+'3 Capital'!$J$20='3 Capital'!$J$22</f>
        <v>1</v>
      </c>
    </row>
    <row r="39" spans="1:16" x14ac:dyDescent="0.25">
      <c r="A39" s="466" t="s">
        <v>821</v>
      </c>
      <c r="B39" s="467" t="s">
        <v>775</v>
      </c>
      <c r="C39" s="442" t="s">
        <v>822</v>
      </c>
      <c r="D39" s="442" t="s">
        <v>11831</v>
      </c>
      <c r="E39" s="465">
        <f t="shared" si="2"/>
        <v>34</v>
      </c>
      <c r="F39" s="439" t="b">
        <f>'3 Capital'!$K$15-'3 Capital'!$J$22='3 Capital'!$K$23</f>
        <v>1</v>
      </c>
    </row>
    <row r="40" spans="1:16" x14ac:dyDescent="0.25">
      <c r="A40" s="466" t="s">
        <v>823</v>
      </c>
      <c r="B40" s="467" t="s">
        <v>775</v>
      </c>
      <c r="C40" s="442" t="s">
        <v>824</v>
      </c>
      <c r="D40" s="442" t="s">
        <v>11832</v>
      </c>
      <c r="E40" s="465">
        <f t="shared" si="2"/>
        <v>35</v>
      </c>
      <c r="F40" s="439" t="b">
        <f>'3 Capital'!$K$26+'3 Capital'!$K$27='3 Capital'!$K$29</f>
        <v>1</v>
      </c>
    </row>
    <row r="41" spans="1:16" ht="31.5" x14ac:dyDescent="0.25">
      <c r="A41" s="466" t="s">
        <v>825</v>
      </c>
      <c r="B41" s="467" t="s">
        <v>769</v>
      </c>
      <c r="C41" s="442" t="s">
        <v>826</v>
      </c>
      <c r="D41" s="442" t="s">
        <v>11833</v>
      </c>
      <c r="E41" s="465">
        <f t="shared" si="2"/>
        <v>36</v>
      </c>
      <c r="F41" s="439" t="b">
        <f>'17 Other Assets'!$D$17*50%='3 Capital'!$J$31</f>
        <v>1</v>
      </c>
    </row>
    <row r="42" spans="1:16" ht="31.5" x14ac:dyDescent="0.25">
      <c r="A42" s="466" t="s">
        <v>827</v>
      </c>
      <c r="B42" s="467" t="s">
        <v>769</v>
      </c>
      <c r="C42" s="442" t="s">
        <v>828</v>
      </c>
      <c r="D42" s="442" t="s">
        <v>11834</v>
      </c>
      <c r="E42" s="465">
        <f t="shared" si="2"/>
        <v>37</v>
      </c>
      <c r="F42" s="439" t="b">
        <f>'16 Securitization Calcn'!$F$11='3 Capital'!$J$32</f>
        <v>1</v>
      </c>
    </row>
    <row r="43" spans="1:16" ht="47.25" x14ac:dyDescent="0.25">
      <c r="A43" s="466" t="s">
        <v>829</v>
      </c>
      <c r="B43" s="467" t="s">
        <v>769</v>
      </c>
      <c r="C43" s="442" t="s">
        <v>830</v>
      </c>
      <c r="D43" s="442" t="s">
        <v>11835</v>
      </c>
      <c r="E43" s="465">
        <f t="shared" si="2"/>
        <v>38</v>
      </c>
      <c r="F43" s="439" t="b">
        <f>'16 Securitization Calcn'!$F$12='3 Capital'!$J$33</f>
        <v>1</v>
      </c>
    </row>
    <row r="44" spans="1:16" ht="31.5" x14ac:dyDescent="0.25">
      <c r="A44" s="466" t="s">
        <v>831</v>
      </c>
      <c r="B44" s="467" t="s">
        <v>769</v>
      </c>
      <c r="C44" s="442" t="s">
        <v>832</v>
      </c>
      <c r="D44" s="442" t="s">
        <v>11836</v>
      </c>
      <c r="E44" s="465">
        <f t="shared" si="2"/>
        <v>39</v>
      </c>
      <c r="F44" s="439" t="b">
        <f>'16 Securitization Calcn'!$E$93='3 Capital'!$J$34</f>
        <v>1</v>
      </c>
    </row>
    <row r="45" spans="1:16" ht="31.5" x14ac:dyDescent="0.25">
      <c r="A45" s="466" t="s">
        <v>833</v>
      </c>
      <c r="B45" s="467" t="s">
        <v>769</v>
      </c>
      <c r="C45" s="442" t="s">
        <v>834</v>
      </c>
      <c r="D45" s="442" t="s">
        <v>11837</v>
      </c>
      <c r="E45" s="465">
        <f t="shared" si="2"/>
        <v>40</v>
      </c>
      <c r="F45" s="439" t="b">
        <f>'16 Securitization Calcn'!$E$95='3 Capital'!$J$35</f>
        <v>1</v>
      </c>
    </row>
    <row r="46" spans="1:16" ht="31.5" x14ac:dyDescent="0.25">
      <c r="A46" s="466" t="s">
        <v>835</v>
      </c>
      <c r="B46" s="467" t="s">
        <v>775</v>
      </c>
      <c r="C46" s="442" t="s">
        <v>836</v>
      </c>
      <c r="D46" s="442" t="s">
        <v>11838</v>
      </c>
      <c r="E46" s="465">
        <f t="shared" si="2"/>
        <v>41</v>
      </c>
      <c r="F46" s="439" t="b">
        <f>'3 Capital'!$J$31+'3 Capital'!$J$32+'3 Capital'!$J$33+'3 Capital'!$J$34+'3 Capital'!$J$35='3 Capital'!$J$37</f>
        <v>1</v>
      </c>
    </row>
    <row r="47" spans="1:16" x14ac:dyDescent="0.25">
      <c r="A47" s="466" t="s">
        <v>837</v>
      </c>
      <c r="B47" s="467" t="s">
        <v>775</v>
      </c>
      <c r="C47" s="442" t="s">
        <v>838</v>
      </c>
      <c r="D47" s="442" t="s">
        <v>11839</v>
      </c>
      <c r="E47" s="465">
        <f t="shared" si="2"/>
        <v>42</v>
      </c>
      <c r="F47" s="439" t="b">
        <f>'3 Capital'!$K$29-'3 Capital'!$J$37='3 Capital'!$K$39</f>
        <v>1</v>
      </c>
    </row>
    <row r="48" spans="1:16" x14ac:dyDescent="0.25">
      <c r="A48" s="466" t="s">
        <v>839</v>
      </c>
      <c r="B48" s="467" t="s">
        <v>775</v>
      </c>
      <c r="C48" s="442" t="s">
        <v>840</v>
      </c>
      <c r="D48" s="442" t="s">
        <v>11840</v>
      </c>
      <c r="E48" s="465">
        <f t="shared" si="2"/>
        <v>43</v>
      </c>
      <c r="F48" s="439" t="b">
        <f>'3 Capital'!$K$23+'3 Capital'!$K$39='3 Capital'!$K$40</f>
        <v>1</v>
      </c>
    </row>
    <row r="49" spans="1:16" ht="47.25" x14ac:dyDescent="0.25">
      <c r="A49" s="466" t="s">
        <v>841</v>
      </c>
      <c r="B49" s="467" t="s">
        <v>775</v>
      </c>
      <c r="C49" s="442" t="s">
        <v>842</v>
      </c>
      <c r="D49" s="442" t="s">
        <v>11841</v>
      </c>
      <c r="E49" s="465">
        <f t="shared" si="2"/>
        <v>44</v>
      </c>
      <c r="F49" s="439" t="b">
        <f>'3 Capital'!$F$46+'3 Capital'!$F$47+'3 Capital'!$F$48+'3 Capital'!$F$49+'3 Capital'!$F$50+'3 Capital'!$F$51='3 Capital'!$F$52</f>
        <v>1</v>
      </c>
    </row>
    <row r="50" spans="1:16" ht="47.25" x14ac:dyDescent="0.25">
      <c r="A50" s="466" t="s">
        <v>843</v>
      </c>
      <c r="B50" s="467" t="s">
        <v>775</v>
      </c>
      <c r="C50" s="442" t="s">
        <v>844</v>
      </c>
      <c r="D50" s="442" t="s">
        <v>11842</v>
      </c>
      <c r="E50" s="465">
        <f t="shared" si="2"/>
        <v>45</v>
      </c>
      <c r="F50" s="439" t="b">
        <f>'3 Capital'!$H$46+'3 Capital'!$H$47+'3 Capital'!$H$48+'3 Capital'!$H$49+'3 Capital'!$H$50+'3 Capital'!$H$51='3 Capital'!$H$53</f>
        <v>1</v>
      </c>
    </row>
    <row r="51" spans="1:16" ht="47.25" x14ac:dyDescent="0.25">
      <c r="A51" s="466" t="s">
        <v>845</v>
      </c>
      <c r="B51" s="467" t="s">
        <v>775</v>
      </c>
      <c r="C51" s="442" t="s">
        <v>846</v>
      </c>
      <c r="D51" s="442" t="s">
        <v>11843</v>
      </c>
      <c r="E51" s="465">
        <f t="shared" si="2"/>
        <v>46</v>
      </c>
      <c r="F51" s="439" t="b">
        <f>'3 Capital'!$F$57+'3 Capital'!$F$58+'3 Capital'!$F$59+'3 Capital'!$F$60+'3 Capital'!$F$61+'3 Capital'!$F$62='3 Capital'!$F$63</f>
        <v>1</v>
      </c>
    </row>
    <row r="52" spans="1:16" ht="47.25" x14ac:dyDescent="0.25">
      <c r="A52" s="466" t="s">
        <v>847</v>
      </c>
      <c r="B52" s="467" t="s">
        <v>775</v>
      </c>
      <c r="C52" s="442" t="s">
        <v>848</v>
      </c>
      <c r="D52" s="442" t="s">
        <v>11844</v>
      </c>
      <c r="E52" s="465">
        <f t="shared" si="2"/>
        <v>47</v>
      </c>
      <c r="F52" s="439" t="b">
        <f>'3 Capital'!$H$57+'3 Capital'!$H$58+'3 Capital'!$H$59+'3 Capital'!$H$60+'3 Capital'!$H$61+'3 Capital'!$H$62='3 Capital'!$H$64</f>
        <v>1</v>
      </c>
    </row>
    <row r="53" spans="1:16" s="469" customFormat="1" ht="31.5" x14ac:dyDescent="0.25">
      <c r="A53" s="463" t="s">
        <v>849</v>
      </c>
      <c r="B53" s="464" t="s">
        <v>775</v>
      </c>
      <c r="C53" s="13" t="s">
        <v>850</v>
      </c>
      <c r="D53" s="13" t="s">
        <v>11845</v>
      </c>
      <c r="E53" s="468">
        <f t="shared" si="2"/>
        <v>48</v>
      </c>
      <c r="F53" s="439" t="b">
        <f>MIN('3 Capital'!$H$65,('3 Capital'!$K$40*50%))='3 Capital'!$K$67</f>
        <v>1</v>
      </c>
      <c r="G53"/>
      <c r="H53"/>
      <c r="K53" s="6"/>
      <c r="L53" s="6"/>
      <c r="M53" s="6"/>
      <c r="N53" s="6"/>
      <c r="O53" s="6"/>
      <c r="P53" s="6"/>
    </row>
    <row r="54" spans="1:16" s="469" customFormat="1" ht="31.5" x14ac:dyDescent="0.25">
      <c r="A54" s="463" t="s">
        <v>851</v>
      </c>
      <c r="B54" s="464" t="s">
        <v>775</v>
      </c>
      <c r="C54" s="13" t="s">
        <v>11440</v>
      </c>
      <c r="D54" s="13" t="s">
        <v>11846</v>
      </c>
      <c r="E54" s="468">
        <f t="shared" si="2"/>
        <v>49</v>
      </c>
      <c r="F54" s="439" t="b">
        <f>MIN('3 Capital'!$F$68,('3 Capital'!$K$40*20%))='3 Capital'!$K$68</f>
        <v>1</v>
      </c>
      <c r="G54"/>
      <c r="H54"/>
      <c r="K54" s="6"/>
      <c r="L54" s="6"/>
      <c r="M54" s="6"/>
      <c r="N54" s="6"/>
      <c r="O54" s="6"/>
      <c r="P54" s="6"/>
    </row>
    <row r="55" spans="1:16" s="469" customFormat="1" ht="47.25" x14ac:dyDescent="0.25">
      <c r="A55" s="463" t="s">
        <v>14424</v>
      </c>
      <c r="B55" s="464" t="s">
        <v>769</v>
      </c>
      <c r="C55" s="13" t="s">
        <v>14425</v>
      </c>
      <c r="D55" s="13" t="s">
        <v>14505</v>
      </c>
      <c r="E55" s="468">
        <f t="shared" si="2"/>
        <v>50</v>
      </c>
      <c r="F55" s="439" t="b">
        <f>IF('3 Capital'!F70&lt;('2 RWA Summary'!D30*0.0125),'3 Capital'!F70,('2 RWA Summary'!D30*0.0125))='3 Capital'!K71</f>
        <v>1</v>
      </c>
      <c r="G55"/>
      <c r="H55"/>
      <c r="K55" s="6"/>
      <c r="L55" s="6"/>
      <c r="M55" s="6"/>
      <c r="N55" s="6"/>
      <c r="O55" s="6"/>
      <c r="P55" s="6"/>
    </row>
    <row r="56" spans="1:16" x14ac:dyDescent="0.25">
      <c r="A56" s="466" t="s">
        <v>852</v>
      </c>
      <c r="B56" s="467" t="s">
        <v>775</v>
      </c>
      <c r="C56" s="442" t="s">
        <v>853</v>
      </c>
      <c r="D56" s="442" t="s">
        <v>11847</v>
      </c>
      <c r="E56" s="465">
        <f t="shared" si="2"/>
        <v>51</v>
      </c>
      <c r="F56" s="439" t="b">
        <f>'3 Capital'!$F$70-'3 Capital'!$K$71='3 Capital'!$F$72</f>
        <v>1</v>
      </c>
    </row>
    <row r="57" spans="1:16" ht="47.25" x14ac:dyDescent="0.25">
      <c r="A57" s="466" t="s">
        <v>854</v>
      </c>
      <c r="B57" s="467" t="s">
        <v>775</v>
      </c>
      <c r="C57" s="442" t="s">
        <v>855</v>
      </c>
      <c r="D57" s="442" t="s">
        <v>11848</v>
      </c>
      <c r="E57" s="465">
        <f t="shared" si="2"/>
        <v>52</v>
      </c>
      <c r="F57" s="439" t="b">
        <f>'3 Capital'!$K$43+'3 Capital'!$K$44+'3 Capital'!$K$54+'3 Capital'!$K$55+'3 Capital'!$K$67+'3 Capital'!$K$68+'3 Capital'!$K$69+'3 Capital'!$K$71='3 Capital'!$K$74</f>
        <v>1</v>
      </c>
    </row>
    <row r="58" spans="1:16" ht="31.5" x14ac:dyDescent="0.25">
      <c r="A58" s="466" t="s">
        <v>856</v>
      </c>
      <c r="B58" s="467" t="s">
        <v>769</v>
      </c>
      <c r="C58" s="442" t="s">
        <v>857</v>
      </c>
      <c r="D58" s="442" t="s">
        <v>11849</v>
      </c>
      <c r="E58" s="465">
        <f t="shared" si="2"/>
        <v>53</v>
      </c>
      <c r="F58" s="439" t="b">
        <f>'17 Other Assets'!$D$17*50%='3 Capital'!$J$76</f>
        <v>1</v>
      </c>
    </row>
    <row r="59" spans="1:16" ht="47.25" x14ac:dyDescent="0.25">
      <c r="A59" s="466" t="s">
        <v>858</v>
      </c>
      <c r="B59" s="467" t="s">
        <v>769</v>
      </c>
      <c r="C59" s="442" t="s">
        <v>859</v>
      </c>
      <c r="D59" s="442" t="s">
        <v>11850</v>
      </c>
      <c r="E59" s="465">
        <f t="shared" si="2"/>
        <v>54</v>
      </c>
      <c r="F59" s="439" t="b">
        <f>'16 Securitization Calcn'!$G$12='3 Capital'!$J$77</f>
        <v>1</v>
      </c>
    </row>
    <row r="60" spans="1:16" ht="31.5" x14ac:dyDescent="0.25">
      <c r="A60" s="466" t="s">
        <v>860</v>
      </c>
      <c r="B60" s="467" t="s">
        <v>769</v>
      </c>
      <c r="C60" s="442" t="s">
        <v>861</v>
      </c>
      <c r="D60" s="442" t="s">
        <v>11851</v>
      </c>
      <c r="E60" s="465">
        <f t="shared" si="2"/>
        <v>55</v>
      </c>
      <c r="F60" s="439" t="b">
        <f>'16 Securitization Calcn'!$F$93='3 Capital'!$J$78</f>
        <v>1</v>
      </c>
    </row>
    <row r="61" spans="1:16" ht="31.5" x14ac:dyDescent="0.25">
      <c r="A61" s="466" t="s">
        <v>862</v>
      </c>
      <c r="B61" s="467" t="s">
        <v>769</v>
      </c>
      <c r="C61" s="442" t="s">
        <v>863</v>
      </c>
      <c r="D61" s="442" t="s">
        <v>11852</v>
      </c>
      <c r="E61" s="465">
        <f t="shared" si="2"/>
        <v>56</v>
      </c>
      <c r="F61" s="439" t="b">
        <f>'16 Securitization Calcn'!$F$95='3 Capital'!$J$79</f>
        <v>1</v>
      </c>
    </row>
    <row r="62" spans="1:16" ht="31.5" x14ac:dyDescent="0.25">
      <c r="A62" s="466" t="s">
        <v>864</v>
      </c>
      <c r="B62" s="467" t="s">
        <v>775</v>
      </c>
      <c r="C62" s="442" t="s">
        <v>865</v>
      </c>
      <c r="D62" s="442" t="s">
        <v>11853</v>
      </c>
      <c r="E62" s="465">
        <f t="shared" si="2"/>
        <v>57</v>
      </c>
      <c r="F62" s="439" t="b">
        <f>'3 Capital'!$J$76+'3 Capital'!$J$77+'3 Capital'!$J$78+'3 Capital'!$J$79='3 Capital'!$J$81</f>
        <v>1</v>
      </c>
    </row>
    <row r="63" spans="1:16" x14ac:dyDescent="0.25">
      <c r="A63" s="466" t="s">
        <v>866</v>
      </c>
      <c r="B63" s="467" t="s">
        <v>775</v>
      </c>
      <c r="C63" s="442" t="s">
        <v>867</v>
      </c>
      <c r="D63" s="442" t="s">
        <v>11854</v>
      </c>
      <c r="E63" s="465">
        <f t="shared" si="2"/>
        <v>58</v>
      </c>
      <c r="F63" s="439" t="b">
        <f>'3 Capital'!$K$74-'3 Capital'!$J$81='3 Capital'!$K$82</f>
        <v>1</v>
      </c>
    </row>
    <row r="64" spans="1:16" x14ac:dyDescent="0.25">
      <c r="A64" s="466" t="s">
        <v>868</v>
      </c>
      <c r="B64" s="467" t="s">
        <v>775</v>
      </c>
      <c r="C64" s="13" t="s">
        <v>869</v>
      </c>
      <c r="D64" s="13" t="s">
        <v>11855</v>
      </c>
      <c r="E64" s="468">
        <f t="shared" si="2"/>
        <v>59</v>
      </c>
      <c r="F64" s="439" t="b">
        <f>MIN('3 Capital'!$K$82,'3 Capital'!$K$40)='3 Capital'!$K$83</f>
        <v>1</v>
      </c>
    </row>
    <row r="65" spans="1:6" x14ac:dyDescent="0.25">
      <c r="A65" s="466" t="s">
        <v>870</v>
      </c>
      <c r="B65" s="467" t="s">
        <v>775</v>
      </c>
      <c r="C65" s="442" t="s">
        <v>871</v>
      </c>
      <c r="D65" s="442" t="s">
        <v>11856</v>
      </c>
      <c r="E65" s="465">
        <f t="shared" si="2"/>
        <v>60</v>
      </c>
      <c r="F65" s="439" t="b">
        <f>'3 Capital'!$K$83+'3 Capital'!$K$40='3 Capital'!$K$84</f>
        <v>1</v>
      </c>
    </row>
    <row r="66" spans="1:6" x14ac:dyDescent="0.25">
      <c r="A66" s="466" t="s">
        <v>872</v>
      </c>
      <c r="B66" s="467" t="s">
        <v>775</v>
      </c>
      <c r="C66" s="442" t="s">
        <v>873</v>
      </c>
      <c r="D66" s="442" t="s">
        <v>11857</v>
      </c>
      <c r="E66" s="465">
        <f t="shared" si="2"/>
        <v>61</v>
      </c>
      <c r="F66" s="439" t="b">
        <f>'3 Capital'!$K$84-'3 Capital'!$K$85='3 Capital'!$K$86</f>
        <v>1</v>
      </c>
    </row>
    <row r="67" spans="1:6" ht="18.75" x14ac:dyDescent="0.3">
      <c r="A67" s="953" t="s">
        <v>874</v>
      </c>
      <c r="B67" s="954"/>
      <c r="C67" s="954"/>
      <c r="D67" s="954"/>
      <c r="E67" s="954"/>
      <c r="F67" s="954"/>
    </row>
    <row r="68" spans="1:6" ht="31.5" x14ac:dyDescent="0.25">
      <c r="A68" s="466" t="s">
        <v>875</v>
      </c>
      <c r="B68" s="467" t="s">
        <v>775</v>
      </c>
      <c r="C68" s="442" t="s">
        <v>876</v>
      </c>
      <c r="D68" s="13" t="s">
        <v>11858</v>
      </c>
      <c r="E68" s="468">
        <v>62</v>
      </c>
      <c r="F68" s="439" t="b">
        <f>'3A Capital from Subs'!$H$7+'3A Capital from Subs'!$H$8='3A Capital from Subs'!$H$9</f>
        <v>1</v>
      </c>
    </row>
    <row r="69" spans="1:6" ht="31.5" x14ac:dyDescent="0.25">
      <c r="A69" s="466" t="s">
        <v>877</v>
      </c>
      <c r="B69" s="467" t="s">
        <v>775</v>
      </c>
      <c r="C69" s="442" t="s">
        <v>878</v>
      </c>
      <c r="D69" s="13" t="s">
        <v>11859</v>
      </c>
      <c r="E69" s="468">
        <v>63</v>
      </c>
      <c r="F69" s="439" t="b">
        <f>'3A Capital from Subs'!$I$7+'3A Capital from Subs'!$I$8='3A Capital from Subs'!$I$9</f>
        <v>1</v>
      </c>
    </row>
    <row r="70" spans="1:6" ht="31.5" x14ac:dyDescent="0.25">
      <c r="A70" s="466" t="s">
        <v>879</v>
      </c>
      <c r="B70" s="467" t="s">
        <v>775</v>
      </c>
      <c r="C70" s="442" t="s">
        <v>880</v>
      </c>
      <c r="D70" s="13" t="s">
        <v>11860</v>
      </c>
      <c r="E70" s="468">
        <v>64</v>
      </c>
      <c r="F70" s="439" t="b">
        <f>'3A Capital from Subs'!$J$7+'3A Capital from Subs'!$J$8='3A Capital from Subs'!$J$9</f>
        <v>1</v>
      </c>
    </row>
    <row r="71" spans="1:6" ht="31.5" x14ac:dyDescent="0.25">
      <c r="A71" s="466" t="s">
        <v>881</v>
      </c>
      <c r="B71" s="467" t="s">
        <v>775</v>
      </c>
      <c r="C71" s="442" t="s">
        <v>882</v>
      </c>
      <c r="D71" s="13" t="s">
        <v>11861</v>
      </c>
      <c r="E71" s="468">
        <v>65</v>
      </c>
      <c r="F71" s="439" t="b">
        <f>'3A Capital from Subs'!$K$7+'3A Capital from Subs'!$K$8='3A Capital from Subs'!$K$9</f>
        <v>1</v>
      </c>
    </row>
    <row r="72" spans="1:6" ht="31.5" x14ac:dyDescent="0.25">
      <c r="A72" s="466" t="s">
        <v>883</v>
      </c>
      <c r="B72" s="467" t="s">
        <v>775</v>
      </c>
      <c r="C72" s="442" t="s">
        <v>884</v>
      </c>
      <c r="D72" s="13" t="s">
        <v>11862</v>
      </c>
      <c r="E72" s="468">
        <v>66</v>
      </c>
      <c r="F72" s="439" t="b">
        <f>'3A Capital from Subs'!$L$7+'3A Capital from Subs'!$L$8='3A Capital from Subs'!$L$9</f>
        <v>1</v>
      </c>
    </row>
    <row r="73" spans="1:6" ht="31.5" x14ac:dyDescent="0.25">
      <c r="A73" s="466" t="s">
        <v>885</v>
      </c>
      <c r="B73" s="467" t="s">
        <v>775</v>
      </c>
      <c r="C73" s="442" t="s">
        <v>886</v>
      </c>
      <c r="D73" s="13" t="s">
        <v>11863</v>
      </c>
      <c r="E73" s="468">
        <v>67</v>
      </c>
      <c r="F73" s="439" t="b">
        <f>'3A Capital from Subs'!$M$7+'3A Capital from Subs'!$M$8='3A Capital from Subs'!$M$9</f>
        <v>1</v>
      </c>
    </row>
    <row r="74" spans="1:6" ht="31.5" x14ac:dyDescent="0.25">
      <c r="A74" s="466" t="s">
        <v>887</v>
      </c>
      <c r="B74" s="467" t="s">
        <v>775</v>
      </c>
      <c r="C74" s="442" t="s">
        <v>888</v>
      </c>
      <c r="D74" s="13" t="s">
        <v>11864</v>
      </c>
      <c r="E74" s="468">
        <v>68</v>
      </c>
      <c r="F74" s="439" t="b">
        <f>'3A Capital from Subs'!$N$7+'3A Capital from Subs'!$N$8='3A Capital from Subs'!$N$9</f>
        <v>1</v>
      </c>
    </row>
    <row r="75" spans="1:6" ht="31.5" x14ac:dyDescent="0.25">
      <c r="A75" s="466" t="s">
        <v>889</v>
      </c>
      <c r="B75" s="467" t="s">
        <v>775</v>
      </c>
      <c r="C75" s="442" t="s">
        <v>890</v>
      </c>
      <c r="D75" s="13" t="s">
        <v>11865</v>
      </c>
      <c r="E75" s="468">
        <v>69</v>
      </c>
      <c r="F75" s="439" t="b">
        <f>'3A Capital from Subs'!$O$7+'3A Capital from Subs'!$O$8='3A Capital from Subs'!$O$9</f>
        <v>1</v>
      </c>
    </row>
    <row r="76" spans="1:6" ht="31.5" x14ac:dyDescent="0.25">
      <c r="A76" s="466" t="s">
        <v>891</v>
      </c>
      <c r="B76" s="467" t="s">
        <v>775</v>
      </c>
      <c r="C76" s="13" t="s">
        <v>892</v>
      </c>
      <c r="D76" s="13" t="s">
        <v>11866</v>
      </c>
      <c r="E76" s="468">
        <v>70</v>
      </c>
      <c r="F76" s="439" t="b">
        <f>'3A Capital from Subs'!$P$7+'3A Capital from Subs'!$P$8='3A Capital from Subs'!$P$9</f>
        <v>1</v>
      </c>
    </row>
    <row r="77" spans="1:6" ht="31.5" x14ac:dyDescent="0.25">
      <c r="A77" s="466" t="s">
        <v>893</v>
      </c>
      <c r="B77" s="467" t="s">
        <v>775</v>
      </c>
      <c r="C77" s="13" t="s">
        <v>894</v>
      </c>
      <c r="D77" s="13" t="s">
        <v>11867</v>
      </c>
      <c r="E77" s="468">
        <v>71</v>
      </c>
      <c r="F77" s="439" t="b">
        <f>'3A Capital from Subs'!$Q$7+'3A Capital from Subs'!$Q$8='3A Capital from Subs'!$Q$9</f>
        <v>1</v>
      </c>
    </row>
    <row r="78" spans="1:6" ht="31.5" x14ac:dyDescent="0.25">
      <c r="A78" s="466" t="s">
        <v>895</v>
      </c>
      <c r="B78" s="467" t="s">
        <v>775</v>
      </c>
      <c r="C78" s="13" t="s">
        <v>896</v>
      </c>
      <c r="D78" s="13" t="s">
        <v>11868</v>
      </c>
      <c r="E78" s="468">
        <v>72</v>
      </c>
      <c r="F78" s="439" t="b">
        <f>'3A Capital from Subs'!$R$7+'3A Capital from Subs'!$R$8='3A Capital from Subs'!$R$9</f>
        <v>1</v>
      </c>
    </row>
    <row r="79" spans="1:6" ht="31.5" x14ac:dyDescent="0.25">
      <c r="A79" s="466" t="s">
        <v>897</v>
      </c>
      <c r="B79" s="467" t="s">
        <v>775</v>
      </c>
      <c r="C79" s="13" t="s">
        <v>898</v>
      </c>
      <c r="D79" s="13" t="s">
        <v>11869</v>
      </c>
      <c r="E79" s="468">
        <v>73</v>
      </c>
      <c r="F79" s="439" t="b">
        <f>'3A Capital from Subs'!$S$7+'3A Capital from Subs'!$S$8='3A Capital from Subs'!$S$9</f>
        <v>1</v>
      </c>
    </row>
    <row r="80" spans="1:6" ht="31.5" x14ac:dyDescent="0.25">
      <c r="A80" s="466" t="s">
        <v>899</v>
      </c>
      <c r="B80" s="467" t="s">
        <v>775</v>
      </c>
      <c r="C80" s="13" t="s">
        <v>900</v>
      </c>
      <c r="D80" s="13" t="s">
        <v>11870</v>
      </c>
      <c r="E80" s="468">
        <v>74</v>
      </c>
      <c r="F80" s="439" t="b">
        <f>'3A Capital from Subs'!$T$7+'3A Capital from Subs'!$T$8='3A Capital from Subs'!$T$9</f>
        <v>1</v>
      </c>
    </row>
    <row r="81" spans="1:6" ht="31.5" x14ac:dyDescent="0.25">
      <c r="A81" s="466" t="s">
        <v>901</v>
      </c>
      <c r="B81" s="467" t="s">
        <v>775</v>
      </c>
      <c r="C81" s="13" t="s">
        <v>902</v>
      </c>
      <c r="D81" s="13" t="s">
        <v>11871</v>
      </c>
      <c r="E81" s="468">
        <v>75</v>
      </c>
      <c r="F81" s="439" t="b">
        <f>'3A Capital from Subs'!$U$7+'3A Capital from Subs'!$U$8='3A Capital from Subs'!$U$9</f>
        <v>1</v>
      </c>
    </row>
    <row r="82" spans="1:6" ht="31.5" x14ac:dyDescent="0.25">
      <c r="A82" s="466" t="s">
        <v>903</v>
      </c>
      <c r="B82" s="467" t="s">
        <v>775</v>
      </c>
      <c r="C82" s="13" t="s">
        <v>904</v>
      </c>
      <c r="D82" s="13" t="s">
        <v>11872</v>
      </c>
      <c r="E82" s="468">
        <v>76</v>
      </c>
      <c r="F82" s="439" t="b">
        <f>'3A Capital from Subs'!$V$7+'3A Capital from Subs'!$V$8='3A Capital from Subs'!$V$9</f>
        <v>1</v>
      </c>
    </row>
    <row r="83" spans="1:6" ht="31.5" x14ac:dyDescent="0.25">
      <c r="A83" s="466" t="s">
        <v>905</v>
      </c>
      <c r="B83" s="467" t="s">
        <v>775</v>
      </c>
      <c r="C83" s="13" t="s">
        <v>906</v>
      </c>
      <c r="D83" s="13" t="s">
        <v>11873</v>
      </c>
      <c r="E83" s="468">
        <v>77</v>
      </c>
      <c r="F83" s="439" t="b">
        <f>'3A Capital from Subs'!$W$7+'3A Capital from Subs'!$W$8='3A Capital from Subs'!$W$9</f>
        <v>1</v>
      </c>
    </row>
    <row r="84" spans="1:6" ht="31.5" x14ac:dyDescent="0.25">
      <c r="A84" s="466" t="s">
        <v>907</v>
      </c>
      <c r="B84" s="467" t="s">
        <v>775</v>
      </c>
      <c r="C84" s="13" t="s">
        <v>908</v>
      </c>
      <c r="D84" s="13" t="s">
        <v>11874</v>
      </c>
      <c r="E84" s="468">
        <v>78</v>
      </c>
      <c r="F84" s="439" t="b">
        <f>'3A Capital from Subs'!$X$7+'3A Capital from Subs'!$X$8='3A Capital from Subs'!$X$9</f>
        <v>1</v>
      </c>
    </row>
    <row r="85" spans="1:6" ht="31.5" x14ac:dyDescent="0.25">
      <c r="A85" s="466" t="s">
        <v>909</v>
      </c>
      <c r="B85" s="467" t="s">
        <v>775</v>
      </c>
      <c r="C85" s="13" t="s">
        <v>910</v>
      </c>
      <c r="D85" s="13" t="s">
        <v>11875</v>
      </c>
      <c r="E85" s="468">
        <v>79</v>
      </c>
      <c r="F85" s="439" t="b">
        <f>'3A Capital from Subs'!$Y$7+'3A Capital from Subs'!$Y$8='3A Capital from Subs'!$Y$9</f>
        <v>1</v>
      </c>
    </row>
    <row r="86" spans="1:6" ht="31.5" x14ac:dyDescent="0.25">
      <c r="A86" s="466" t="s">
        <v>911</v>
      </c>
      <c r="B86" s="467" t="s">
        <v>775</v>
      </c>
      <c r="C86" s="13" t="s">
        <v>912</v>
      </c>
      <c r="D86" s="13" t="s">
        <v>11876</v>
      </c>
      <c r="E86" s="468">
        <v>80</v>
      </c>
      <c r="F86" s="439" t="b">
        <f>'3A Capital from Subs'!$Z$7+'3A Capital from Subs'!$Z$8='3A Capital from Subs'!$Z$9</f>
        <v>1</v>
      </c>
    </row>
    <row r="87" spans="1:6" ht="31.5" x14ac:dyDescent="0.25">
      <c r="A87" s="466" t="s">
        <v>913</v>
      </c>
      <c r="B87" s="467" t="s">
        <v>775</v>
      </c>
      <c r="C87" s="13" t="s">
        <v>914</v>
      </c>
      <c r="D87" s="13" t="s">
        <v>11877</v>
      </c>
      <c r="E87" s="468">
        <v>81</v>
      </c>
      <c r="F87" s="439" t="b">
        <f>'3A Capital from Subs'!$AA$7+'3A Capital from Subs'!$AA$8='3A Capital from Subs'!$AA$9</f>
        <v>1</v>
      </c>
    </row>
    <row r="88" spans="1:6" ht="31.5" x14ac:dyDescent="0.25">
      <c r="A88" s="466" t="s">
        <v>915</v>
      </c>
      <c r="B88" s="467" t="s">
        <v>775</v>
      </c>
      <c r="C88" s="442" t="s">
        <v>916</v>
      </c>
      <c r="D88" s="13" t="s">
        <v>11878</v>
      </c>
      <c r="E88" s="468">
        <v>82</v>
      </c>
      <c r="F88" s="439" t="b">
        <f>'3A Capital from Subs'!$AB$7+'3A Capital from Subs'!$AB$8='3A Capital from Subs'!$AB$9</f>
        <v>1</v>
      </c>
    </row>
    <row r="89" spans="1:6" ht="31.5" x14ac:dyDescent="0.25">
      <c r="A89" s="466" t="s">
        <v>917</v>
      </c>
      <c r="B89" s="467" t="s">
        <v>775</v>
      </c>
      <c r="C89" s="442" t="s">
        <v>918</v>
      </c>
      <c r="D89" s="13" t="s">
        <v>11879</v>
      </c>
      <c r="E89" s="468">
        <v>83</v>
      </c>
      <c r="F89" s="439" t="b">
        <f>'3A Capital from Subs'!$H$9+'3A Capital from Subs'!$H$10='3A Capital from Subs'!$H$11</f>
        <v>1</v>
      </c>
    </row>
    <row r="90" spans="1:6" ht="31.5" x14ac:dyDescent="0.25">
      <c r="A90" s="466" t="s">
        <v>919</v>
      </c>
      <c r="B90" s="467" t="s">
        <v>775</v>
      </c>
      <c r="C90" s="442" t="s">
        <v>920</v>
      </c>
      <c r="D90" s="13" t="s">
        <v>11880</v>
      </c>
      <c r="E90" s="468">
        <v>84</v>
      </c>
      <c r="F90" s="439" t="b">
        <f>'3A Capital from Subs'!$I$9+'3A Capital from Subs'!$I$10='3A Capital from Subs'!$I$11</f>
        <v>1</v>
      </c>
    </row>
    <row r="91" spans="1:6" ht="31.5" x14ac:dyDescent="0.25">
      <c r="A91" s="466" t="s">
        <v>921</v>
      </c>
      <c r="B91" s="467" t="s">
        <v>775</v>
      </c>
      <c r="C91" s="442" t="s">
        <v>922</v>
      </c>
      <c r="D91" s="13" t="s">
        <v>11881</v>
      </c>
      <c r="E91" s="468">
        <v>85</v>
      </c>
      <c r="F91" s="439" t="b">
        <f>'3A Capital from Subs'!$J$9+'3A Capital from Subs'!$J$10='3A Capital from Subs'!$J$11</f>
        <v>1</v>
      </c>
    </row>
    <row r="92" spans="1:6" ht="31.5" x14ac:dyDescent="0.25">
      <c r="A92" s="466" t="s">
        <v>923</v>
      </c>
      <c r="B92" s="467" t="s">
        <v>775</v>
      </c>
      <c r="C92" s="442" t="s">
        <v>924</v>
      </c>
      <c r="D92" s="13" t="s">
        <v>11882</v>
      </c>
      <c r="E92" s="468">
        <v>86</v>
      </c>
      <c r="F92" s="439" t="b">
        <f>'3A Capital from Subs'!$K$9+'3A Capital from Subs'!$K$10='3A Capital from Subs'!$K$11</f>
        <v>1</v>
      </c>
    </row>
    <row r="93" spans="1:6" ht="31.5" x14ac:dyDescent="0.25">
      <c r="A93" s="466" t="s">
        <v>925</v>
      </c>
      <c r="B93" s="467" t="s">
        <v>775</v>
      </c>
      <c r="C93" s="442" t="s">
        <v>926</v>
      </c>
      <c r="D93" s="13" t="s">
        <v>11883</v>
      </c>
      <c r="E93" s="468">
        <v>87</v>
      </c>
      <c r="F93" s="439" t="b">
        <f>'3A Capital from Subs'!$L$9+'3A Capital from Subs'!$L$10='3A Capital from Subs'!$L$11</f>
        <v>1</v>
      </c>
    </row>
    <row r="94" spans="1:6" ht="31.5" x14ac:dyDescent="0.25">
      <c r="A94" s="466" t="s">
        <v>927</v>
      </c>
      <c r="B94" s="467" t="s">
        <v>775</v>
      </c>
      <c r="C94" s="442" t="s">
        <v>928</v>
      </c>
      <c r="D94" s="13" t="s">
        <v>11884</v>
      </c>
      <c r="E94" s="468">
        <v>88</v>
      </c>
      <c r="F94" s="439" t="b">
        <f>'3A Capital from Subs'!$M$9+'3A Capital from Subs'!$M$10='3A Capital from Subs'!$M$11</f>
        <v>1</v>
      </c>
    </row>
    <row r="95" spans="1:6" ht="31.5" x14ac:dyDescent="0.25">
      <c r="A95" s="466" t="s">
        <v>929</v>
      </c>
      <c r="B95" s="467" t="s">
        <v>775</v>
      </c>
      <c r="C95" s="442" t="s">
        <v>930</v>
      </c>
      <c r="D95" s="13" t="s">
        <v>11885</v>
      </c>
      <c r="E95" s="468">
        <v>89</v>
      </c>
      <c r="F95" s="439" t="b">
        <f>'3A Capital from Subs'!$N$9+'3A Capital from Subs'!$N$10='3A Capital from Subs'!$N$11</f>
        <v>1</v>
      </c>
    </row>
    <row r="96" spans="1:6" ht="31.5" x14ac:dyDescent="0.25">
      <c r="A96" s="466" t="s">
        <v>931</v>
      </c>
      <c r="B96" s="467" t="s">
        <v>775</v>
      </c>
      <c r="C96" s="442" t="s">
        <v>932</v>
      </c>
      <c r="D96" s="13" t="s">
        <v>11886</v>
      </c>
      <c r="E96" s="468">
        <v>90</v>
      </c>
      <c r="F96" s="439" t="b">
        <f>'3A Capital from Subs'!$O$9+'3A Capital from Subs'!$O$10='3A Capital from Subs'!$O$11</f>
        <v>1</v>
      </c>
    </row>
    <row r="97" spans="1:6" ht="31.5" x14ac:dyDescent="0.25">
      <c r="A97" s="463" t="s">
        <v>933</v>
      </c>
      <c r="B97" s="464" t="s">
        <v>775</v>
      </c>
      <c r="C97" s="13" t="s">
        <v>934</v>
      </c>
      <c r="D97" s="13" t="s">
        <v>11887</v>
      </c>
      <c r="E97" s="468">
        <v>91</v>
      </c>
      <c r="F97" s="439" t="b">
        <f>'3A Capital from Subs'!$P$9+'3A Capital from Subs'!$P$10='3A Capital from Subs'!$P$11</f>
        <v>1</v>
      </c>
    </row>
    <row r="98" spans="1:6" ht="31.5" x14ac:dyDescent="0.25">
      <c r="A98" s="463" t="s">
        <v>935</v>
      </c>
      <c r="B98" s="464" t="s">
        <v>775</v>
      </c>
      <c r="C98" s="13" t="s">
        <v>936</v>
      </c>
      <c r="D98" s="13" t="s">
        <v>11888</v>
      </c>
      <c r="E98" s="468">
        <v>92</v>
      </c>
      <c r="F98" s="439" t="b">
        <f>'3A Capital from Subs'!$Q$9+'3A Capital from Subs'!$Q$10='3A Capital from Subs'!$Q$11</f>
        <v>1</v>
      </c>
    </row>
    <row r="99" spans="1:6" ht="31.5" x14ac:dyDescent="0.25">
      <c r="A99" s="463" t="s">
        <v>937</v>
      </c>
      <c r="B99" s="464" t="s">
        <v>775</v>
      </c>
      <c r="C99" s="13" t="s">
        <v>938</v>
      </c>
      <c r="D99" s="13" t="s">
        <v>11889</v>
      </c>
      <c r="E99" s="468">
        <v>93</v>
      </c>
      <c r="F99" s="439" t="b">
        <f>'3A Capital from Subs'!$R$9+'3A Capital from Subs'!$R$10='3A Capital from Subs'!$R$11</f>
        <v>1</v>
      </c>
    </row>
    <row r="100" spans="1:6" ht="31.5" x14ac:dyDescent="0.25">
      <c r="A100" s="463" t="s">
        <v>939</v>
      </c>
      <c r="B100" s="464" t="s">
        <v>775</v>
      </c>
      <c r="C100" s="13" t="s">
        <v>940</v>
      </c>
      <c r="D100" s="13" t="s">
        <v>11890</v>
      </c>
      <c r="E100" s="468">
        <v>94</v>
      </c>
      <c r="F100" s="439" t="b">
        <f>'3A Capital from Subs'!$S$9+'3A Capital from Subs'!$S$10='3A Capital from Subs'!$S$11</f>
        <v>1</v>
      </c>
    </row>
    <row r="101" spans="1:6" ht="31.5" x14ac:dyDescent="0.25">
      <c r="A101" s="463" t="s">
        <v>941</v>
      </c>
      <c r="B101" s="464" t="s">
        <v>775</v>
      </c>
      <c r="C101" s="13" t="s">
        <v>942</v>
      </c>
      <c r="D101" s="13" t="s">
        <v>11891</v>
      </c>
      <c r="E101" s="468">
        <v>95</v>
      </c>
      <c r="F101" s="439" t="b">
        <f>'3A Capital from Subs'!$T$9+'3A Capital from Subs'!$T$10='3A Capital from Subs'!$T$11</f>
        <v>1</v>
      </c>
    </row>
    <row r="102" spans="1:6" ht="31.5" x14ac:dyDescent="0.25">
      <c r="A102" s="463" t="s">
        <v>943</v>
      </c>
      <c r="B102" s="464" t="s">
        <v>775</v>
      </c>
      <c r="C102" s="13" t="s">
        <v>944</v>
      </c>
      <c r="D102" s="13" t="s">
        <v>11892</v>
      </c>
      <c r="E102" s="468">
        <v>96</v>
      </c>
      <c r="F102" s="439" t="b">
        <f>'3A Capital from Subs'!$U$9+'3A Capital from Subs'!$U$10='3A Capital from Subs'!$U$11</f>
        <v>1</v>
      </c>
    </row>
    <row r="103" spans="1:6" ht="31.5" x14ac:dyDescent="0.25">
      <c r="A103" s="463" t="s">
        <v>945</v>
      </c>
      <c r="B103" s="464" t="s">
        <v>775</v>
      </c>
      <c r="C103" s="13" t="s">
        <v>946</v>
      </c>
      <c r="D103" s="13" t="s">
        <v>11893</v>
      </c>
      <c r="E103" s="468">
        <v>97</v>
      </c>
      <c r="F103" s="439" t="b">
        <f>'3A Capital from Subs'!$V$9+'3A Capital from Subs'!$V$10='3A Capital from Subs'!$V$11</f>
        <v>1</v>
      </c>
    </row>
    <row r="104" spans="1:6" ht="31.5" x14ac:dyDescent="0.25">
      <c r="A104" s="463" t="s">
        <v>947</v>
      </c>
      <c r="B104" s="464" t="s">
        <v>775</v>
      </c>
      <c r="C104" s="13" t="s">
        <v>948</v>
      </c>
      <c r="D104" s="13" t="s">
        <v>11894</v>
      </c>
      <c r="E104" s="468">
        <v>98</v>
      </c>
      <c r="F104" s="439" t="b">
        <f>'3A Capital from Subs'!$W$9+'3A Capital from Subs'!$W$10='3A Capital from Subs'!$W$11</f>
        <v>1</v>
      </c>
    </row>
    <row r="105" spans="1:6" ht="31.5" x14ac:dyDescent="0.25">
      <c r="A105" s="463" t="s">
        <v>949</v>
      </c>
      <c r="B105" s="464" t="s">
        <v>775</v>
      </c>
      <c r="C105" s="13" t="s">
        <v>950</v>
      </c>
      <c r="D105" s="13" t="s">
        <v>11895</v>
      </c>
      <c r="E105" s="468">
        <v>99</v>
      </c>
      <c r="F105" s="439" t="b">
        <f>'3A Capital from Subs'!$X$9+'3A Capital from Subs'!$X$10='3A Capital from Subs'!$X$11</f>
        <v>1</v>
      </c>
    </row>
    <row r="106" spans="1:6" ht="31.5" x14ac:dyDescent="0.25">
      <c r="A106" s="463" t="s">
        <v>951</v>
      </c>
      <c r="B106" s="464" t="s">
        <v>775</v>
      </c>
      <c r="C106" s="13" t="s">
        <v>952</v>
      </c>
      <c r="D106" s="13" t="s">
        <v>11896</v>
      </c>
      <c r="E106" s="468">
        <v>100</v>
      </c>
      <c r="F106" s="439" t="b">
        <f>'3A Capital from Subs'!$Y$9+'3A Capital from Subs'!$Y$10='3A Capital from Subs'!$Y$11</f>
        <v>1</v>
      </c>
    </row>
    <row r="107" spans="1:6" ht="31.5" x14ac:dyDescent="0.25">
      <c r="A107" s="463" t="s">
        <v>953</v>
      </c>
      <c r="B107" s="464" t="s">
        <v>775</v>
      </c>
      <c r="C107" s="13" t="s">
        <v>954</v>
      </c>
      <c r="D107" s="13" t="s">
        <v>11897</v>
      </c>
      <c r="E107" s="468">
        <v>101</v>
      </c>
      <c r="F107" s="439" t="b">
        <f>'3A Capital from Subs'!$Z$9+'3A Capital from Subs'!$Z$10='3A Capital from Subs'!$Z$11</f>
        <v>1</v>
      </c>
    </row>
    <row r="108" spans="1:6" ht="31.5" x14ac:dyDescent="0.25">
      <c r="A108" s="463" t="s">
        <v>955</v>
      </c>
      <c r="B108" s="464" t="s">
        <v>775</v>
      </c>
      <c r="C108" s="13" t="s">
        <v>956</v>
      </c>
      <c r="D108" s="13" t="s">
        <v>11898</v>
      </c>
      <c r="E108" s="468">
        <v>102</v>
      </c>
      <c r="F108" s="439" t="b">
        <f>'3A Capital from Subs'!$AA$9+'3A Capital from Subs'!$AA$10='3A Capital from Subs'!$AA$11</f>
        <v>1</v>
      </c>
    </row>
    <row r="109" spans="1:6" ht="31.5" x14ac:dyDescent="0.25">
      <c r="A109" s="466" t="s">
        <v>957</v>
      </c>
      <c r="B109" s="467" t="s">
        <v>775</v>
      </c>
      <c r="C109" s="13" t="s">
        <v>958</v>
      </c>
      <c r="D109" s="13" t="s">
        <v>11899</v>
      </c>
      <c r="E109" s="468">
        <v>103</v>
      </c>
      <c r="F109" s="439" t="b">
        <f>'3A Capital from Subs'!$AB$9+'3A Capital from Subs'!$AB$10='3A Capital from Subs'!$AB$11</f>
        <v>1</v>
      </c>
    </row>
    <row r="110" spans="1:6" ht="173.25" x14ac:dyDescent="0.25">
      <c r="A110" s="466" t="s">
        <v>959</v>
      </c>
      <c r="B110" s="467" t="s">
        <v>775</v>
      </c>
      <c r="C110" s="13" t="s">
        <v>960</v>
      </c>
      <c r="D110" s="13" t="s">
        <v>14147</v>
      </c>
      <c r="E110" s="468">
        <v>104</v>
      </c>
      <c r="F110" s="439" t="b">
        <f>'3A Capital from Subs'!$H$7+'3A Capital from Subs'!$I$7+'3A Capital from Subs'!$J$7+'3A Capital from Subs'!$K$7+'3A Capital from Subs'!$L$7+'3A Capital from Subs'!$M$7+'3A Capital from Subs'!$N$7+'3A Capital from Subs'!$O$7+'3A Capital from Subs'!$P$7+'3A Capital from Subs'!$Q$7+'3A Capital from Subs'!$R$7+'3A Capital from Subs'!$S$7+'3A Capital from Subs'!$T$7+'3A Capital from Subs'!$U$7+'3A Capital from Subs'!$V$7+'3A Capital from Subs'!$W$7+'3A Capital from Subs'!$X$7+'3A Capital from Subs'!$Y$7+'3A Capital from Subs'!$Z$7+'3A Capital from Subs'!$AA$7='3A Capital from Subs'!$AB$7</f>
        <v>1</v>
      </c>
    </row>
    <row r="111" spans="1:6" ht="173.25" x14ac:dyDescent="0.25">
      <c r="A111" s="466" t="s">
        <v>961</v>
      </c>
      <c r="B111" s="467" t="s">
        <v>775</v>
      </c>
      <c r="C111" s="13" t="s">
        <v>962</v>
      </c>
      <c r="D111" s="13" t="s">
        <v>14148</v>
      </c>
      <c r="E111" s="468">
        <v>105</v>
      </c>
      <c r="F111" s="439" t="b">
        <f>'3A Capital from Subs'!$H$8+'3A Capital from Subs'!$I$8+'3A Capital from Subs'!$J$8+'3A Capital from Subs'!$K$8+'3A Capital from Subs'!$L$8+'3A Capital from Subs'!$M$8+'3A Capital from Subs'!$N$8+'3A Capital from Subs'!$O$8+'3A Capital from Subs'!$P$8+'3A Capital from Subs'!$Q$8+'3A Capital from Subs'!$R$8+'3A Capital from Subs'!$S$8+'3A Capital from Subs'!$T$8+'3A Capital from Subs'!$U$8+'3A Capital from Subs'!$V$8+'3A Capital from Subs'!$W$8+'3A Capital from Subs'!$X$8+'3A Capital from Subs'!$Y$8+'3A Capital from Subs'!$Z$8+'3A Capital from Subs'!$AA$8='3A Capital from Subs'!$AB$8</f>
        <v>1</v>
      </c>
    </row>
    <row r="112" spans="1:6" ht="173.25" x14ac:dyDescent="0.25">
      <c r="A112" s="466" t="s">
        <v>963</v>
      </c>
      <c r="B112" s="467" t="s">
        <v>775</v>
      </c>
      <c r="C112" s="13" t="s">
        <v>964</v>
      </c>
      <c r="D112" s="13" t="s">
        <v>14149</v>
      </c>
      <c r="E112" s="468">
        <v>106</v>
      </c>
      <c r="F112" s="439" t="b">
        <f>'3A Capital from Subs'!$H$9+'3A Capital from Subs'!$I$9+'3A Capital from Subs'!$J$9+'3A Capital from Subs'!$K$9+'3A Capital from Subs'!$L$9+'3A Capital from Subs'!$M$9+'3A Capital from Subs'!$N$9+'3A Capital from Subs'!$O$9+'3A Capital from Subs'!$P$9+'3A Capital from Subs'!$Q$9+'3A Capital from Subs'!$R$9+'3A Capital from Subs'!$S$9+'3A Capital from Subs'!$T$9+'3A Capital from Subs'!$U$9+'3A Capital from Subs'!$V$9+'3A Capital from Subs'!$W$9+'3A Capital from Subs'!$X$9+'3A Capital from Subs'!$Y$9+'3A Capital from Subs'!$Z$9+'3A Capital from Subs'!$AA$9='3A Capital from Subs'!$AB$9</f>
        <v>1</v>
      </c>
    </row>
    <row r="113" spans="1:6" ht="189" x14ac:dyDescent="0.25">
      <c r="A113" s="466" t="s">
        <v>965</v>
      </c>
      <c r="B113" s="467" t="s">
        <v>775</v>
      </c>
      <c r="C113" s="13" t="s">
        <v>966</v>
      </c>
      <c r="D113" s="13" t="s">
        <v>14150</v>
      </c>
      <c r="E113" s="468">
        <v>107</v>
      </c>
      <c r="F113" s="439" t="b">
        <f>'3A Capital from Subs'!$H$10+'3A Capital from Subs'!$I$10+'3A Capital from Subs'!$J$10+'3A Capital from Subs'!$K$10+'3A Capital from Subs'!$L$10+'3A Capital from Subs'!$M$10+'3A Capital from Subs'!$N$10+'3A Capital from Subs'!$O$10+'3A Capital from Subs'!$P$10+'3A Capital from Subs'!$Q$10+'3A Capital from Subs'!$R$10+'3A Capital from Subs'!$S$10+'3A Capital from Subs'!$T$10+'3A Capital from Subs'!$U$10+'3A Capital from Subs'!$V$10+'3A Capital from Subs'!$W$10+'3A Capital from Subs'!$X$10+'3A Capital from Subs'!$Y$10+'3A Capital from Subs'!$Z$10+'3A Capital from Subs'!$AA$10='3A Capital from Subs'!$AB$10</f>
        <v>1</v>
      </c>
    </row>
    <row r="114" spans="1:6" ht="189" x14ac:dyDescent="0.25">
      <c r="A114" s="466" t="s">
        <v>967</v>
      </c>
      <c r="B114" s="467" t="s">
        <v>775</v>
      </c>
      <c r="C114" s="13" t="s">
        <v>968</v>
      </c>
      <c r="D114" s="13" t="s">
        <v>14151</v>
      </c>
      <c r="E114" s="468">
        <v>108</v>
      </c>
      <c r="F114" s="439" t="b">
        <f>'3A Capital from Subs'!$H$11+'3A Capital from Subs'!$I$11+'3A Capital from Subs'!$J$11+'3A Capital from Subs'!$K$11+'3A Capital from Subs'!$L$11+'3A Capital from Subs'!$M$11+'3A Capital from Subs'!$N$11+'3A Capital from Subs'!$O$11+'3A Capital from Subs'!$P$11+'3A Capital from Subs'!$Q$11+'3A Capital from Subs'!$R$11+'3A Capital from Subs'!$S$11+'3A Capital from Subs'!$T$11+'3A Capital from Subs'!$U$11+'3A Capital from Subs'!$V$11+'3A Capital from Subs'!$W$11+'3A Capital from Subs'!$X$11+'3A Capital from Subs'!$Y$11+'3A Capital from Subs'!$Z$11+'3A Capital from Subs'!$AA$11='3A Capital from Subs'!$AB$11</f>
        <v>1</v>
      </c>
    </row>
    <row r="115" spans="1:6" ht="18.75" x14ac:dyDescent="0.3">
      <c r="A115" s="953" t="s">
        <v>969</v>
      </c>
      <c r="B115" s="954"/>
      <c r="C115" s="954"/>
      <c r="D115" s="954"/>
      <c r="E115" s="954"/>
      <c r="F115" s="954"/>
    </row>
    <row r="116" spans="1:6" x14ac:dyDescent="0.25">
      <c r="A116" s="466" t="s">
        <v>970</v>
      </c>
      <c r="B116" s="467" t="s">
        <v>775</v>
      </c>
      <c r="C116" s="442" t="s">
        <v>971</v>
      </c>
      <c r="D116" s="13" t="s">
        <v>11900</v>
      </c>
      <c r="E116" s="468">
        <v>109</v>
      </c>
      <c r="F116" s="439" t="b">
        <f>'3B Supp. Subs. Info.'!$B$5='3B Supp. Subs. Info.'!$A$8</f>
        <v>1</v>
      </c>
    </row>
    <row r="117" spans="1:6" x14ac:dyDescent="0.25">
      <c r="A117" s="466" t="s">
        <v>972</v>
      </c>
      <c r="B117" s="467" t="s">
        <v>775</v>
      </c>
      <c r="C117" s="442" t="s">
        <v>973</v>
      </c>
      <c r="D117" s="13" t="s">
        <v>11901</v>
      </c>
      <c r="E117" s="468">
        <v>110</v>
      </c>
      <c r="F117" s="439" t="b">
        <f>'3B Supp. Subs. Info.'!$A$9='3B Supp. Subs. Info.'!$C$7</f>
        <v>1</v>
      </c>
    </row>
    <row r="118" spans="1:6" x14ac:dyDescent="0.25">
      <c r="A118" s="466" t="s">
        <v>974</v>
      </c>
      <c r="B118" s="467" t="s">
        <v>775</v>
      </c>
      <c r="C118" s="442" t="s">
        <v>975</v>
      </c>
      <c r="D118" s="13" t="s">
        <v>11902</v>
      </c>
      <c r="E118" s="468">
        <v>111</v>
      </c>
      <c r="F118" s="439" t="b">
        <f>'3B Supp. Subs. Info.'!$A$10='3B Supp. Subs. Info.'!$D$7</f>
        <v>1</v>
      </c>
    </row>
    <row r="119" spans="1:6" x14ac:dyDescent="0.25">
      <c r="A119" s="466" t="s">
        <v>976</v>
      </c>
      <c r="B119" s="467" t="s">
        <v>775</v>
      </c>
      <c r="C119" s="442" t="s">
        <v>977</v>
      </c>
      <c r="D119" s="13" t="s">
        <v>11903</v>
      </c>
      <c r="E119" s="468">
        <v>112</v>
      </c>
      <c r="F119" s="439" t="b">
        <f>'3B Supp. Subs. Info.'!$A$11='3B Supp. Subs. Info.'!$E$7</f>
        <v>1</v>
      </c>
    </row>
    <row r="120" spans="1:6" x14ac:dyDescent="0.25">
      <c r="A120" s="466" t="s">
        <v>978</v>
      </c>
      <c r="B120" s="467" t="s">
        <v>775</v>
      </c>
      <c r="C120" s="442" t="s">
        <v>979</v>
      </c>
      <c r="D120" s="13" t="s">
        <v>11904</v>
      </c>
      <c r="E120" s="468">
        <v>113</v>
      </c>
      <c r="F120" s="439" t="b">
        <f>'3B Supp. Subs. Info.'!$A$12='3B Supp. Subs. Info.'!$F$7</f>
        <v>1</v>
      </c>
    </row>
    <row r="121" spans="1:6" x14ac:dyDescent="0.25">
      <c r="A121" s="466" t="s">
        <v>980</v>
      </c>
      <c r="B121" s="467" t="s">
        <v>775</v>
      </c>
      <c r="C121" s="442" t="s">
        <v>981</v>
      </c>
      <c r="D121" s="13" t="s">
        <v>11905</v>
      </c>
      <c r="E121" s="468">
        <v>114</v>
      </c>
      <c r="F121" s="439" t="b">
        <f>'3B Supp. Subs. Info.'!$A$13='3B Supp. Subs. Info.'!$G$7</f>
        <v>1</v>
      </c>
    </row>
    <row r="122" spans="1:6" x14ac:dyDescent="0.25">
      <c r="A122" s="466" t="s">
        <v>982</v>
      </c>
      <c r="B122" s="467" t="s">
        <v>775</v>
      </c>
      <c r="C122" s="442" t="s">
        <v>983</v>
      </c>
      <c r="D122" s="13" t="s">
        <v>11906</v>
      </c>
      <c r="E122" s="468">
        <v>115</v>
      </c>
      <c r="F122" s="439" t="b">
        <f>'3B Supp. Subs. Info.'!$A$14='3B Supp. Subs. Info.'!$H$7</f>
        <v>1</v>
      </c>
    </row>
    <row r="123" spans="1:6" x14ac:dyDescent="0.25">
      <c r="A123" s="466" t="s">
        <v>984</v>
      </c>
      <c r="B123" s="467" t="s">
        <v>775</v>
      </c>
      <c r="C123" s="442" t="s">
        <v>985</v>
      </c>
      <c r="D123" s="13" t="s">
        <v>11907</v>
      </c>
      <c r="E123" s="468">
        <v>116</v>
      </c>
      <c r="F123" s="439" t="b">
        <f>'3B Supp. Subs. Info.'!$A$15='3B Supp. Subs. Info.'!$I$7</f>
        <v>1</v>
      </c>
    </row>
    <row r="124" spans="1:6" x14ac:dyDescent="0.25">
      <c r="A124" s="466" t="s">
        <v>986</v>
      </c>
      <c r="B124" s="467" t="s">
        <v>775</v>
      </c>
      <c r="C124" s="442" t="s">
        <v>987</v>
      </c>
      <c r="D124" s="13" t="s">
        <v>11908</v>
      </c>
      <c r="E124" s="468">
        <v>117</v>
      </c>
      <c r="F124" s="439" t="b">
        <f>'3B Supp. Subs. Info.'!$A$16='3B Supp. Subs. Info.'!$J$7</f>
        <v>1</v>
      </c>
    </row>
    <row r="125" spans="1:6" x14ac:dyDescent="0.25">
      <c r="A125" s="466" t="s">
        <v>988</v>
      </c>
      <c r="B125" s="467" t="s">
        <v>775</v>
      </c>
      <c r="C125" s="442" t="s">
        <v>989</v>
      </c>
      <c r="D125" s="13" t="s">
        <v>11909</v>
      </c>
      <c r="E125" s="468">
        <v>118</v>
      </c>
      <c r="F125" s="439" t="b">
        <f>'3B Supp. Subs. Info.'!$A$17='3B Supp. Subs. Info.'!$K$7</f>
        <v>1</v>
      </c>
    </row>
    <row r="126" spans="1:6" x14ac:dyDescent="0.25">
      <c r="A126" s="466" t="s">
        <v>990</v>
      </c>
      <c r="B126" s="467" t="s">
        <v>775</v>
      </c>
      <c r="C126" s="442" t="s">
        <v>991</v>
      </c>
      <c r="D126" s="13" t="s">
        <v>11910</v>
      </c>
      <c r="E126" s="468">
        <v>119</v>
      </c>
      <c r="F126" s="439" t="b">
        <f>'3B Supp. Subs. Info.'!$A$18='3B Supp. Subs. Info.'!$L$7</f>
        <v>1</v>
      </c>
    </row>
    <row r="127" spans="1:6" x14ac:dyDescent="0.25">
      <c r="A127" s="466" t="s">
        <v>992</v>
      </c>
      <c r="B127" s="467" t="s">
        <v>775</v>
      </c>
      <c r="C127" s="442" t="s">
        <v>993</v>
      </c>
      <c r="D127" s="13" t="s">
        <v>11911</v>
      </c>
      <c r="E127" s="468">
        <v>120</v>
      </c>
      <c r="F127" s="439" t="b">
        <f>'3B Supp. Subs. Info.'!$A$19='3B Supp. Subs. Info.'!$M$7</f>
        <v>1</v>
      </c>
    </row>
    <row r="128" spans="1:6" x14ac:dyDescent="0.25">
      <c r="A128" s="466" t="s">
        <v>994</v>
      </c>
      <c r="B128" s="467" t="s">
        <v>775</v>
      </c>
      <c r="C128" s="442" t="s">
        <v>995</v>
      </c>
      <c r="D128" s="13" t="s">
        <v>11912</v>
      </c>
      <c r="E128" s="468">
        <v>121</v>
      </c>
      <c r="F128" s="439" t="b">
        <f>'3B Supp. Subs. Info.'!$A$20='3B Supp. Subs. Info.'!$N$7</f>
        <v>1</v>
      </c>
    </row>
    <row r="129" spans="1:6" x14ac:dyDescent="0.25">
      <c r="A129" s="466" t="s">
        <v>996</v>
      </c>
      <c r="B129" s="467" t="s">
        <v>775</v>
      </c>
      <c r="C129" s="442" t="s">
        <v>997</v>
      </c>
      <c r="D129" s="13" t="s">
        <v>11913</v>
      </c>
      <c r="E129" s="468">
        <v>122</v>
      </c>
      <c r="F129" s="439" t="b">
        <f>'3B Supp. Subs. Info.'!$A$21='3B Supp. Subs. Info.'!$O$7</f>
        <v>1</v>
      </c>
    </row>
    <row r="130" spans="1:6" x14ac:dyDescent="0.25">
      <c r="A130" s="466" t="s">
        <v>998</v>
      </c>
      <c r="B130" s="467" t="s">
        <v>775</v>
      </c>
      <c r="C130" s="442" t="s">
        <v>999</v>
      </c>
      <c r="D130" s="13" t="s">
        <v>11914</v>
      </c>
      <c r="E130" s="468">
        <v>123</v>
      </c>
      <c r="F130" s="439" t="b">
        <f>'3B Supp. Subs. Info.'!$A$22='3B Supp. Subs. Info.'!$P$7</f>
        <v>1</v>
      </c>
    </row>
    <row r="131" spans="1:6" x14ac:dyDescent="0.25">
      <c r="A131" s="466" t="s">
        <v>1000</v>
      </c>
      <c r="B131" s="467" t="s">
        <v>775</v>
      </c>
      <c r="C131" s="442" t="s">
        <v>1001</v>
      </c>
      <c r="D131" s="13" t="s">
        <v>11915</v>
      </c>
      <c r="E131" s="468">
        <v>124</v>
      </c>
      <c r="F131" s="439" t="b">
        <f>'3B Supp. Subs. Info.'!$A$23='3B Supp. Subs. Info.'!$Q$7</f>
        <v>1</v>
      </c>
    </row>
    <row r="132" spans="1:6" x14ac:dyDescent="0.25">
      <c r="A132" s="466" t="s">
        <v>1002</v>
      </c>
      <c r="B132" s="467" t="s">
        <v>775</v>
      </c>
      <c r="C132" s="442" t="s">
        <v>1003</v>
      </c>
      <c r="D132" s="13" t="s">
        <v>11916</v>
      </c>
      <c r="E132" s="468">
        <v>125</v>
      </c>
      <c r="F132" s="439" t="b">
        <f>'3B Supp. Subs. Info.'!$A$24='3B Supp. Subs. Info.'!$R$7</f>
        <v>1</v>
      </c>
    </row>
    <row r="133" spans="1:6" x14ac:dyDescent="0.25">
      <c r="A133" s="466" t="s">
        <v>1004</v>
      </c>
      <c r="B133" s="467" t="s">
        <v>775</v>
      </c>
      <c r="C133" s="442" t="s">
        <v>1005</v>
      </c>
      <c r="D133" s="13" t="s">
        <v>11917</v>
      </c>
      <c r="E133" s="468">
        <v>126</v>
      </c>
      <c r="F133" s="439" t="b">
        <f>'3B Supp. Subs. Info.'!$A$25='3B Supp. Subs. Info.'!$S$7</f>
        <v>1</v>
      </c>
    </row>
    <row r="134" spans="1:6" x14ac:dyDescent="0.25">
      <c r="A134" s="466" t="s">
        <v>1006</v>
      </c>
      <c r="B134" s="467" t="s">
        <v>775</v>
      </c>
      <c r="C134" s="442" t="s">
        <v>1007</v>
      </c>
      <c r="D134" s="13" t="s">
        <v>11918</v>
      </c>
      <c r="E134" s="468">
        <v>127</v>
      </c>
      <c r="F134" s="439" t="b">
        <f>'3B Supp. Subs. Info.'!$A$26='3B Supp. Subs. Info.'!$T$7</f>
        <v>1</v>
      </c>
    </row>
    <row r="135" spans="1:6" x14ac:dyDescent="0.25">
      <c r="A135" s="466" t="s">
        <v>1008</v>
      </c>
      <c r="B135" s="467" t="s">
        <v>775</v>
      </c>
      <c r="C135" s="442" t="s">
        <v>1009</v>
      </c>
      <c r="D135" s="13" t="s">
        <v>11919</v>
      </c>
      <c r="E135" s="468">
        <v>128</v>
      </c>
      <c r="F135" s="439" t="b">
        <f>'3B Supp. Subs. Info.'!$A$27='3B Supp. Subs. Info.'!$U$7</f>
        <v>1</v>
      </c>
    </row>
    <row r="136" spans="1:6" x14ac:dyDescent="0.25">
      <c r="A136" s="466" t="s">
        <v>1010</v>
      </c>
      <c r="B136" s="467" t="s">
        <v>775</v>
      </c>
      <c r="C136" s="442" t="s">
        <v>1011</v>
      </c>
      <c r="D136" s="13" t="s">
        <v>11920</v>
      </c>
      <c r="E136" s="468">
        <v>129</v>
      </c>
      <c r="F136" s="439" t="b">
        <f>'3B Supp. Subs. Info.'!$A$28='3B Supp. Subs. Info.'!$V$7</f>
        <v>1</v>
      </c>
    </row>
    <row r="137" spans="1:6" x14ac:dyDescent="0.25">
      <c r="A137" s="466" t="s">
        <v>1012</v>
      </c>
      <c r="B137" s="467" t="s">
        <v>775</v>
      </c>
      <c r="C137" s="442" t="s">
        <v>1013</v>
      </c>
      <c r="D137" s="13" t="s">
        <v>11921</v>
      </c>
      <c r="E137" s="468">
        <v>130</v>
      </c>
      <c r="F137" s="439" t="b">
        <f>'3B Supp. Subs. Info.'!$A$29='3B Supp. Subs. Info.'!$W$7</f>
        <v>1</v>
      </c>
    </row>
    <row r="138" spans="1:6" x14ac:dyDescent="0.25">
      <c r="A138" s="466" t="s">
        <v>1014</v>
      </c>
      <c r="B138" s="467" t="s">
        <v>775</v>
      </c>
      <c r="C138" s="442" t="s">
        <v>1015</v>
      </c>
      <c r="D138" s="13" t="s">
        <v>11922</v>
      </c>
      <c r="E138" s="468">
        <v>131</v>
      </c>
      <c r="F138" s="439" t="b">
        <f>'3B Supp. Subs. Info.'!$A$30='3B Supp. Subs. Info.'!$X$7</f>
        <v>1</v>
      </c>
    </row>
    <row r="139" spans="1:6" x14ac:dyDescent="0.25">
      <c r="A139" s="466" t="s">
        <v>1016</v>
      </c>
      <c r="B139" s="467" t="s">
        <v>775</v>
      </c>
      <c r="C139" s="442" t="s">
        <v>1017</v>
      </c>
      <c r="D139" s="13" t="s">
        <v>11923</v>
      </c>
      <c r="E139" s="468">
        <v>132</v>
      </c>
      <c r="F139" s="439" t="b">
        <f>'3B Supp. Subs. Info.'!$A$31='3B Supp. Subs. Info.'!$Y$7</f>
        <v>1</v>
      </c>
    </row>
    <row r="140" spans="1:6" x14ac:dyDescent="0.25">
      <c r="A140" s="466" t="s">
        <v>1018</v>
      </c>
      <c r="B140" s="467" t="s">
        <v>775</v>
      </c>
      <c r="C140" s="442" t="s">
        <v>1019</v>
      </c>
      <c r="D140" s="13" t="s">
        <v>11924</v>
      </c>
      <c r="E140" s="468">
        <v>133</v>
      </c>
      <c r="F140" s="439" t="b">
        <f>'3B Supp. Subs. Info.'!$A$32='3B Supp. Subs. Info.'!$Z$7</f>
        <v>1</v>
      </c>
    </row>
    <row r="141" spans="1:6" x14ac:dyDescent="0.25">
      <c r="A141" s="466" t="s">
        <v>1020</v>
      </c>
      <c r="B141" s="467" t="s">
        <v>775</v>
      </c>
      <c r="C141" s="442" t="s">
        <v>1021</v>
      </c>
      <c r="D141" s="13" t="s">
        <v>11925</v>
      </c>
      <c r="E141" s="468">
        <v>134</v>
      </c>
      <c r="F141" s="439" t="b">
        <f>'3B Supp. Subs. Info.'!$A$33='3B Supp. Subs. Info.'!$AA$7</f>
        <v>1</v>
      </c>
    </row>
    <row r="142" spans="1:6" x14ac:dyDescent="0.25">
      <c r="A142" s="466" t="s">
        <v>1022</v>
      </c>
      <c r="B142" s="467" t="s">
        <v>775</v>
      </c>
      <c r="C142" s="442" t="s">
        <v>1023</v>
      </c>
      <c r="D142" s="13" t="s">
        <v>11926</v>
      </c>
      <c r="E142" s="468">
        <v>135</v>
      </c>
      <c r="F142" s="439" t="b">
        <f>'3B Supp. Subs. Info.'!$A$34='3B Supp. Subs. Info.'!$AB$7</f>
        <v>1</v>
      </c>
    </row>
    <row r="143" spans="1:6" x14ac:dyDescent="0.25">
      <c r="A143" s="466" t="s">
        <v>1024</v>
      </c>
      <c r="B143" s="467" t="s">
        <v>775</v>
      </c>
      <c r="C143" s="442" t="s">
        <v>1025</v>
      </c>
      <c r="D143" s="13" t="s">
        <v>11927</v>
      </c>
      <c r="E143" s="468">
        <v>136</v>
      </c>
      <c r="F143" s="439" t="b">
        <f>'3B Supp. Subs. Info.'!$A$35='3B Supp. Subs. Info.'!$AC$7</f>
        <v>1</v>
      </c>
    </row>
    <row r="144" spans="1:6" x14ac:dyDescent="0.25">
      <c r="A144" s="466" t="s">
        <v>1026</v>
      </c>
      <c r="B144" s="467" t="s">
        <v>775</v>
      </c>
      <c r="C144" s="442" t="s">
        <v>1027</v>
      </c>
      <c r="D144" s="13" t="s">
        <v>11928</v>
      </c>
      <c r="E144" s="468">
        <v>137</v>
      </c>
      <c r="F144" s="439" t="b">
        <f>'3B Supp. Subs. Info.'!$A$36='3B Supp. Subs. Info.'!$AD$7</f>
        <v>1</v>
      </c>
    </row>
    <row r="145" spans="1:6" x14ac:dyDescent="0.25">
      <c r="A145" s="466" t="s">
        <v>1028</v>
      </c>
      <c r="B145" s="467" t="s">
        <v>775</v>
      </c>
      <c r="C145" s="442" t="s">
        <v>1029</v>
      </c>
      <c r="D145" s="13" t="s">
        <v>11929</v>
      </c>
      <c r="E145" s="468">
        <v>138</v>
      </c>
      <c r="F145" s="439" t="b">
        <f>'3B Supp. Subs. Info.'!$A$37='3B Supp. Subs. Info.'!$AE$7</f>
        <v>1</v>
      </c>
    </row>
    <row r="146" spans="1:6" x14ac:dyDescent="0.25">
      <c r="A146" s="466" t="s">
        <v>1030</v>
      </c>
      <c r="B146" s="467" t="s">
        <v>775</v>
      </c>
      <c r="C146" s="442" t="s">
        <v>1031</v>
      </c>
      <c r="D146" s="13" t="s">
        <v>11930</v>
      </c>
      <c r="E146" s="468">
        <v>139</v>
      </c>
      <c r="F146" s="439" t="b">
        <f>'3B Supp. Subs. Info.'!$A$38='3B Supp. Subs. Info.'!$AF$7</f>
        <v>1</v>
      </c>
    </row>
    <row r="147" spans="1:6" x14ac:dyDescent="0.25">
      <c r="A147" s="466" t="s">
        <v>1032</v>
      </c>
      <c r="B147" s="467" t="s">
        <v>775</v>
      </c>
      <c r="C147" s="442" t="s">
        <v>1033</v>
      </c>
      <c r="D147" s="13" t="s">
        <v>11931</v>
      </c>
      <c r="E147" s="468">
        <v>140</v>
      </c>
      <c r="F147" s="439" t="b">
        <f>'3B Supp. Subs. Info.'!$A$39='3B Supp. Subs. Info.'!$AG$7</f>
        <v>1</v>
      </c>
    </row>
    <row r="148" spans="1:6" x14ac:dyDescent="0.25">
      <c r="A148" s="466" t="s">
        <v>1034</v>
      </c>
      <c r="B148" s="467" t="s">
        <v>775</v>
      </c>
      <c r="C148" s="442" t="s">
        <v>1035</v>
      </c>
      <c r="D148" s="13" t="s">
        <v>11932</v>
      </c>
      <c r="E148" s="468">
        <v>141</v>
      </c>
      <c r="F148" s="439" t="b">
        <f>'3B Supp. Subs. Info.'!$A$40='3B Supp. Subs. Info.'!$AH$7</f>
        <v>1</v>
      </c>
    </row>
    <row r="149" spans="1:6" x14ac:dyDescent="0.25">
      <c r="A149" s="466" t="s">
        <v>1036</v>
      </c>
      <c r="B149" s="467" t="s">
        <v>775</v>
      </c>
      <c r="C149" s="442" t="s">
        <v>1037</v>
      </c>
      <c r="D149" s="13" t="s">
        <v>11933</v>
      </c>
      <c r="E149" s="468">
        <v>142</v>
      </c>
      <c r="F149" s="439" t="b">
        <f>'3B Supp. Subs. Info.'!$A$41='3B Supp. Subs. Info.'!$AI$7</f>
        <v>1</v>
      </c>
    </row>
    <row r="150" spans="1:6" x14ac:dyDescent="0.25">
      <c r="A150" s="466" t="s">
        <v>1038</v>
      </c>
      <c r="B150" s="467" t="s">
        <v>775</v>
      </c>
      <c r="C150" s="442" t="s">
        <v>1039</v>
      </c>
      <c r="D150" s="13" t="s">
        <v>11934</v>
      </c>
      <c r="E150" s="468">
        <v>143</v>
      </c>
      <c r="F150" s="439" t="b">
        <f>'3B Supp. Subs. Info.'!$A$42='3B Supp. Subs. Info.'!$AJ$7</f>
        <v>1</v>
      </c>
    </row>
    <row r="151" spans="1:6" x14ac:dyDescent="0.25">
      <c r="A151" s="466" t="s">
        <v>1040</v>
      </c>
      <c r="B151" s="467" t="s">
        <v>775</v>
      </c>
      <c r="C151" s="442" t="s">
        <v>1041</v>
      </c>
      <c r="D151" s="13" t="s">
        <v>11935</v>
      </c>
      <c r="E151" s="468">
        <v>144</v>
      </c>
      <c r="F151" s="439" t="b">
        <f>'3B Supp. Subs. Info.'!$A$43='3B Supp. Subs. Info.'!$AK$7</f>
        <v>1</v>
      </c>
    </row>
    <row r="152" spans="1:6" ht="283.5" x14ac:dyDescent="0.25">
      <c r="A152" s="466" t="s">
        <v>1042</v>
      </c>
      <c r="B152" s="467" t="s">
        <v>775</v>
      </c>
      <c r="C152" s="442" t="s">
        <v>1043</v>
      </c>
      <c r="D152" s="13" t="s">
        <v>14152</v>
      </c>
      <c r="E152" s="468">
        <v>145</v>
      </c>
      <c r="F152" s="439" t="b">
        <f>'3B Supp. Subs. Info.'!$C$8+'3B Supp. Subs. Info.'!$D$8+'3B Supp. Subs. Info.'!$E$8+'3B Supp. Subs. Info.'!$F$8+'3B Supp. Subs. Info.'!$G$8+'3B Supp. Subs. Info.'!$H$8+'3B Supp. Subs. Info.'!$I$8+'3B Supp. Subs. Info.'!$J$8+'3B Supp. Subs. Info.'!$K$8+'3B Supp. Subs. Info.'!$L$8+'3B Supp. Subs. Info.'!$M$8+'3B Supp. Subs. Info.'!$N$8+'3B Supp. Subs. Info.'!$O$8+'3B Supp. Subs. Info.'!$P$8+'3B Supp. Subs. Info.'!$Q$8+'3B Supp. Subs. Info.'!$R$8+'3B Supp. Subs. Info.'!$S$8+'3B Supp. Subs. Info.'!$T$8+'3B Supp. Subs. Info.'!$U$8+'3B Supp. Subs. Info.'!$V$8+'3B Supp. Subs. Info.'!$W$8+'3B Supp. Subs. Info.'!$X$8+'3B Supp. Subs. Info.'!$Y$8+'3B Supp. Subs. Info.'!$Z$8+'3B Supp. Subs. Info.'!$AA$8+'3B Supp. Subs. Info.'!$AB$8+'3B Supp. Subs. Info.'!$AC$8+'3B Supp. Subs. Info.'!$AD$8+'3B Supp. Subs. Info.'!$AE$8+'3B Supp. Subs. Info.'!$AF$8+'3B Supp. Subs. Info.'!$AG$8+'3B Supp. Subs. Info.'!$AH$8+'3B Supp. Subs. Info.'!$AI$8+'3B Supp. Subs. Info.'!$AJ$8+'3B Supp. Subs. Info.'!$AK$8='3B Supp. Subs. Info.'!$AM$8</f>
        <v>1</v>
      </c>
    </row>
    <row r="153" spans="1:6" ht="283.5" x14ac:dyDescent="0.25">
      <c r="A153" s="466" t="s">
        <v>1044</v>
      </c>
      <c r="B153" s="467" t="s">
        <v>775</v>
      </c>
      <c r="C153" s="442" t="s">
        <v>1045</v>
      </c>
      <c r="D153" s="13" t="s">
        <v>14153</v>
      </c>
      <c r="E153" s="468">
        <v>146</v>
      </c>
      <c r="F153" s="439" t="b">
        <f>'3B Supp. Subs. Info.'!$C$9+'3B Supp. Subs. Info.'!$D$9+'3B Supp. Subs. Info.'!$E$9+'3B Supp. Subs. Info.'!$F$9+'3B Supp. Subs. Info.'!$G$9+'3B Supp. Subs. Info.'!$H$9+'3B Supp. Subs. Info.'!$I$9+'3B Supp. Subs. Info.'!$J$9+'3B Supp. Subs. Info.'!$K$9+'3B Supp. Subs. Info.'!$L$9+'3B Supp. Subs. Info.'!$M$9+'3B Supp. Subs. Info.'!$N$9+'3B Supp. Subs. Info.'!$O$9+'3B Supp. Subs. Info.'!$P$9+'3B Supp. Subs. Info.'!$Q$9+'3B Supp. Subs. Info.'!$R$9+'3B Supp. Subs. Info.'!$S$9+'3B Supp. Subs. Info.'!$T$9+'3B Supp. Subs. Info.'!$U$9+'3B Supp. Subs. Info.'!$V$9+'3B Supp. Subs. Info.'!$W$9+'3B Supp. Subs. Info.'!$X$9+'3B Supp. Subs. Info.'!$Y$9+'3B Supp. Subs. Info.'!$Z$9+'3B Supp. Subs. Info.'!$AA$9+'3B Supp. Subs. Info.'!$AB$9+'3B Supp. Subs. Info.'!$AC$9+'3B Supp. Subs. Info.'!$AD$9+'3B Supp. Subs. Info.'!$AE$9+'3B Supp. Subs. Info.'!$AF$9+'3B Supp. Subs. Info.'!$AG$9+'3B Supp. Subs. Info.'!$AH$9+'3B Supp. Subs. Info.'!$AI$9+'3B Supp. Subs. Info.'!$AJ$9+'3B Supp. Subs. Info.'!$AK$9='3B Supp. Subs. Info.'!$AM$9</f>
        <v>1</v>
      </c>
    </row>
    <row r="154" spans="1:6" ht="299.25" x14ac:dyDescent="0.25">
      <c r="A154" s="466" t="s">
        <v>1046</v>
      </c>
      <c r="B154" s="467" t="s">
        <v>775</v>
      </c>
      <c r="C154" s="442" t="s">
        <v>1047</v>
      </c>
      <c r="D154" s="13" t="s">
        <v>14154</v>
      </c>
      <c r="E154" s="468">
        <v>147</v>
      </c>
      <c r="F154" s="439" t="b">
        <f>'3B Supp. Subs. Info.'!$C$10+'3B Supp. Subs. Info.'!$D$10+'3B Supp. Subs. Info.'!$E$10+'3B Supp. Subs. Info.'!$F$10+'3B Supp. Subs. Info.'!$G$10+'3B Supp. Subs. Info.'!$H$10+'3B Supp. Subs. Info.'!$I$10+'3B Supp. Subs. Info.'!$J$10+'3B Supp. Subs. Info.'!$K$10+'3B Supp. Subs. Info.'!$L$10+'3B Supp. Subs. Info.'!$M$10+'3B Supp. Subs. Info.'!$N$10+'3B Supp. Subs. Info.'!$O$10+'3B Supp. Subs. Info.'!$P$10+'3B Supp. Subs. Info.'!$Q$10+'3B Supp. Subs. Info.'!$R$10+'3B Supp. Subs. Info.'!$S$10+'3B Supp. Subs. Info.'!$T$10+'3B Supp. Subs. Info.'!$U$10+'3B Supp. Subs. Info.'!$V$10+'3B Supp. Subs. Info.'!$W$10+'3B Supp. Subs. Info.'!$X$10+'3B Supp. Subs. Info.'!$Y$10+'3B Supp. Subs. Info.'!$Z$10+'3B Supp. Subs. Info.'!$AA$10+'3B Supp. Subs. Info.'!$AB$10+'3B Supp. Subs. Info.'!$AC$10+'3B Supp. Subs. Info.'!$AD$10+'3B Supp. Subs. Info.'!$AE$10+'3B Supp. Subs. Info.'!$AF$10+'3B Supp. Subs. Info.'!$AG$10+'3B Supp. Subs. Info.'!$AH$10+'3B Supp. Subs. Info.'!$AI$10+'3B Supp. Subs. Info.'!$AJ$10+'3B Supp. Subs. Info.'!$AK$10='3B Supp. Subs. Info.'!$AM$10</f>
        <v>1</v>
      </c>
    </row>
    <row r="155" spans="1:6" ht="299.25" x14ac:dyDescent="0.25">
      <c r="A155" s="466" t="s">
        <v>1048</v>
      </c>
      <c r="B155" s="467" t="s">
        <v>775</v>
      </c>
      <c r="C155" s="442" t="s">
        <v>1049</v>
      </c>
      <c r="D155" s="13" t="s">
        <v>14155</v>
      </c>
      <c r="E155" s="468">
        <v>148</v>
      </c>
      <c r="F155" s="439" t="b">
        <f>'3B Supp. Subs. Info.'!$C$11+'3B Supp. Subs. Info.'!$D$11+'3B Supp. Subs. Info.'!$E$11+'3B Supp. Subs. Info.'!$F$11+'3B Supp. Subs. Info.'!$G$11+'3B Supp. Subs. Info.'!$H$11+'3B Supp. Subs. Info.'!$I$11+'3B Supp. Subs. Info.'!$J$11+'3B Supp. Subs. Info.'!$K$11+'3B Supp. Subs. Info.'!$L$11+'3B Supp. Subs. Info.'!$M$11+'3B Supp. Subs. Info.'!$N$11+'3B Supp. Subs. Info.'!$O$11+'3B Supp. Subs. Info.'!$P$11+'3B Supp. Subs. Info.'!$Q$11+'3B Supp. Subs. Info.'!$R$11+'3B Supp. Subs. Info.'!$S$11+'3B Supp. Subs. Info.'!$T$11+'3B Supp. Subs. Info.'!$U$11+'3B Supp. Subs. Info.'!$V$11+'3B Supp. Subs. Info.'!$W$11+'3B Supp. Subs. Info.'!$X$11+'3B Supp. Subs. Info.'!$Y$11+'3B Supp. Subs. Info.'!$Z$11+'3B Supp. Subs. Info.'!$AA$11+'3B Supp. Subs. Info.'!$AB$11+'3B Supp. Subs. Info.'!$AC$11+'3B Supp. Subs. Info.'!$AD$11+'3B Supp. Subs. Info.'!$AE$11+'3B Supp. Subs. Info.'!$AF$11+'3B Supp. Subs. Info.'!$AG$11+'3B Supp. Subs. Info.'!$AH$11+'3B Supp. Subs. Info.'!$AI$11+'3B Supp. Subs. Info.'!$AJ$11+'3B Supp. Subs. Info.'!$AK$11='3B Supp. Subs. Info.'!$AM$11</f>
        <v>1</v>
      </c>
    </row>
    <row r="156" spans="1:6" ht="299.25" x14ac:dyDescent="0.25">
      <c r="A156" s="466" t="s">
        <v>1050</v>
      </c>
      <c r="B156" s="467" t="s">
        <v>775</v>
      </c>
      <c r="C156" s="442" t="s">
        <v>1051</v>
      </c>
      <c r="D156" s="13" t="s">
        <v>14156</v>
      </c>
      <c r="E156" s="468">
        <v>149</v>
      </c>
      <c r="F156" s="439" t="b">
        <f>'3B Supp. Subs. Info.'!$C$12+'3B Supp. Subs. Info.'!$D$12+'3B Supp. Subs. Info.'!$E$12+'3B Supp. Subs. Info.'!$F$12+'3B Supp. Subs. Info.'!$G$12+'3B Supp. Subs. Info.'!$H$12+'3B Supp. Subs. Info.'!$I$12+'3B Supp. Subs. Info.'!$J$12+'3B Supp. Subs. Info.'!$K$12+'3B Supp. Subs. Info.'!$L$12+'3B Supp. Subs. Info.'!$M$12+'3B Supp. Subs. Info.'!$N$12+'3B Supp. Subs. Info.'!$O$12+'3B Supp. Subs. Info.'!$P$12+'3B Supp. Subs. Info.'!$Q$12+'3B Supp. Subs. Info.'!$R$12+'3B Supp. Subs. Info.'!$S$12+'3B Supp. Subs. Info.'!$T$12+'3B Supp. Subs. Info.'!$U$12+'3B Supp. Subs. Info.'!$V$12+'3B Supp. Subs. Info.'!$W$12+'3B Supp. Subs. Info.'!$X$12+'3B Supp. Subs. Info.'!$Y$12+'3B Supp. Subs. Info.'!$Z$12+'3B Supp. Subs. Info.'!$AA$12+'3B Supp. Subs. Info.'!$AB$12+'3B Supp. Subs. Info.'!$AC$12+'3B Supp. Subs. Info.'!$AD$12+'3B Supp. Subs. Info.'!$AE$12+'3B Supp. Subs. Info.'!$AF$12+'3B Supp. Subs. Info.'!$AG$12+'3B Supp. Subs. Info.'!$AH$12+'3B Supp. Subs. Info.'!$AI$12+'3B Supp. Subs. Info.'!$AJ$12+'3B Supp. Subs. Info.'!$AK$12='3B Supp. Subs. Info.'!$AM$12</f>
        <v>1</v>
      </c>
    </row>
    <row r="157" spans="1:6" ht="299.25" x14ac:dyDescent="0.25">
      <c r="A157" s="466" t="s">
        <v>1052</v>
      </c>
      <c r="B157" s="467" t="s">
        <v>775</v>
      </c>
      <c r="C157" s="442" t="s">
        <v>1053</v>
      </c>
      <c r="D157" s="13" t="s">
        <v>14157</v>
      </c>
      <c r="E157" s="468">
        <v>150</v>
      </c>
      <c r="F157" s="439" t="b">
        <f>'3B Supp. Subs. Info.'!$C$13+'3B Supp. Subs. Info.'!$D$13+'3B Supp. Subs. Info.'!$E$13+'3B Supp. Subs. Info.'!$F$13+'3B Supp. Subs. Info.'!$G$13+'3B Supp. Subs. Info.'!$H$13+'3B Supp. Subs. Info.'!$I$13+'3B Supp. Subs. Info.'!$J$13+'3B Supp. Subs. Info.'!$K$13+'3B Supp. Subs. Info.'!$L$13+'3B Supp. Subs. Info.'!$M$13+'3B Supp. Subs. Info.'!$N$13+'3B Supp. Subs. Info.'!$O$13+'3B Supp. Subs. Info.'!$P$13+'3B Supp. Subs. Info.'!$Q$13+'3B Supp. Subs. Info.'!$R$13+'3B Supp. Subs. Info.'!$S$13+'3B Supp. Subs. Info.'!$T$13+'3B Supp. Subs. Info.'!$U$13+'3B Supp. Subs. Info.'!$V$13+'3B Supp. Subs. Info.'!$W$13+'3B Supp. Subs. Info.'!$X$13+'3B Supp. Subs. Info.'!$Y$13+'3B Supp. Subs. Info.'!$Z$13+'3B Supp. Subs. Info.'!$AA$13+'3B Supp. Subs. Info.'!$AB$13+'3B Supp. Subs. Info.'!$AC$13+'3B Supp. Subs. Info.'!$AD$13+'3B Supp. Subs. Info.'!$AE$13+'3B Supp. Subs. Info.'!$AF$13+'3B Supp. Subs. Info.'!$AG$13+'3B Supp. Subs. Info.'!$AH$13+'3B Supp. Subs. Info.'!$AI$13+'3B Supp. Subs. Info.'!$AJ$13+'3B Supp. Subs. Info.'!$AK$13='3B Supp. Subs. Info.'!$AM$13</f>
        <v>1</v>
      </c>
    </row>
    <row r="158" spans="1:6" ht="299.25" x14ac:dyDescent="0.25">
      <c r="A158" s="466" t="s">
        <v>1054</v>
      </c>
      <c r="B158" s="467" t="s">
        <v>775</v>
      </c>
      <c r="C158" s="442" t="s">
        <v>1055</v>
      </c>
      <c r="D158" s="13" t="s">
        <v>14158</v>
      </c>
      <c r="E158" s="468">
        <v>151</v>
      </c>
      <c r="F158" s="439" t="b">
        <f>'3B Supp. Subs. Info.'!$C$14+'3B Supp. Subs. Info.'!$D$14+'3B Supp. Subs. Info.'!$E$14+'3B Supp. Subs. Info.'!$F$14+'3B Supp. Subs. Info.'!$G$14+'3B Supp. Subs. Info.'!$H$14+'3B Supp. Subs. Info.'!$I$14+'3B Supp. Subs. Info.'!$J$14+'3B Supp. Subs. Info.'!$K$14+'3B Supp. Subs. Info.'!$L$14+'3B Supp. Subs. Info.'!$M$14+'3B Supp. Subs. Info.'!$N$14+'3B Supp. Subs. Info.'!$O$14+'3B Supp. Subs. Info.'!$P$14+'3B Supp. Subs. Info.'!$Q$14+'3B Supp. Subs. Info.'!$R$14+'3B Supp. Subs. Info.'!$S$14+'3B Supp. Subs. Info.'!$T$14+'3B Supp. Subs. Info.'!$U$14+'3B Supp. Subs. Info.'!$V$14+'3B Supp. Subs. Info.'!$W$14+'3B Supp. Subs. Info.'!$X$14+'3B Supp. Subs. Info.'!$Y$14+'3B Supp. Subs. Info.'!$Z$14+'3B Supp. Subs. Info.'!$AA$14+'3B Supp. Subs. Info.'!$AB$14+'3B Supp. Subs. Info.'!$AC$14+'3B Supp. Subs. Info.'!$AD$14+'3B Supp. Subs. Info.'!$AE$14+'3B Supp. Subs. Info.'!$AF$14+'3B Supp. Subs. Info.'!$AG$14+'3B Supp. Subs. Info.'!$AH$14+'3B Supp. Subs. Info.'!$AI$14+'3B Supp. Subs. Info.'!$AJ$14+'3B Supp. Subs. Info.'!$AK$14='3B Supp. Subs. Info.'!$AM$14</f>
        <v>1</v>
      </c>
    </row>
    <row r="159" spans="1:6" ht="299.25" x14ac:dyDescent="0.25">
      <c r="A159" s="466" t="s">
        <v>1056</v>
      </c>
      <c r="B159" s="467" t="s">
        <v>775</v>
      </c>
      <c r="C159" s="442" t="s">
        <v>1057</v>
      </c>
      <c r="D159" s="13" t="s">
        <v>14159</v>
      </c>
      <c r="E159" s="468">
        <v>152</v>
      </c>
      <c r="F159" s="439" t="b">
        <f>'3B Supp. Subs. Info.'!$C$15+'3B Supp. Subs. Info.'!$D$15+'3B Supp. Subs. Info.'!$E$15+'3B Supp. Subs. Info.'!$F$15+'3B Supp. Subs. Info.'!$G$15+'3B Supp. Subs. Info.'!$H$15+'3B Supp. Subs. Info.'!$I$15+'3B Supp. Subs. Info.'!$J$15+'3B Supp. Subs. Info.'!$K$15+'3B Supp. Subs. Info.'!$L$15+'3B Supp. Subs. Info.'!$M$15+'3B Supp. Subs. Info.'!$N$15+'3B Supp. Subs. Info.'!$O$15+'3B Supp. Subs. Info.'!$P$15+'3B Supp. Subs. Info.'!$Q$15+'3B Supp. Subs. Info.'!$R$15+'3B Supp. Subs. Info.'!$S$15+'3B Supp. Subs. Info.'!$T$15+'3B Supp. Subs. Info.'!$U$15+'3B Supp. Subs. Info.'!$V$15+'3B Supp. Subs. Info.'!$W$15+'3B Supp. Subs. Info.'!$X$15+'3B Supp. Subs. Info.'!$Y$15+'3B Supp. Subs. Info.'!$Z$15+'3B Supp. Subs. Info.'!$AA$15+'3B Supp. Subs. Info.'!$AB$15+'3B Supp. Subs. Info.'!$AC$15+'3B Supp. Subs. Info.'!$AD$15+'3B Supp. Subs. Info.'!$AE$15+'3B Supp. Subs. Info.'!$AF$15+'3B Supp. Subs. Info.'!$AG$15+'3B Supp. Subs. Info.'!$AH$15+'3B Supp. Subs. Info.'!$AI$15+'3B Supp. Subs. Info.'!$AJ$15+'3B Supp. Subs. Info.'!$AK$15='3B Supp. Subs. Info.'!$AM$15</f>
        <v>1</v>
      </c>
    </row>
    <row r="160" spans="1:6" ht="299.25" x14ac:dyDescent="0.25">
      <c r="A160" s="466" t="s">
        <v>1058</v>
      </c>
      <c r="B160" s="467" t="s">
        <v>775</v>
      </c>
      <c r="C160" s="442" t="s">
        <v>1059</v>
      </c>
      <c r="D160" s="13" t="s">
        <v>14160</v>
      </c>
      <c r="E160" s="468">
        <v>153</v>
      </c>
      <c r="F160" s="439" t="b">
        <f>'3B Supp. Subs. Info.'!$C$16+'3B Supp. Subs. Info.'!$D$16+'3B Supp. Subs. Info.'!$E$16+'3B Supp. Subs. Info.'!$F$16+'3B Supp. Subs. Info.'!$G$16+'3B Supp. Subs. Info.'!$H$16+'3B Supp. Subs. Info.'!$I$16+'3B Supp. Subs. Info.'!$J$16+'3B Supp. Subs. Info.'!$K$16+'3B Supp. Subs. Info.'!$L$16+'3B Supp. Subs. Info.'!$M$16+'3B Supp. Subs. Info.'!$N$16+'3B Supp. Subs. Info.'!$O$16+'3B Supp. Subs. Info.'!$P$16+'3B Supp. Subs. Info.'!$Q$16+'3B Supp. Subs. Info.'!$R$16+'3B Supp. Subs. Info.'!$S$16+'3B Supp. Subs. Info.'!$T$16+'3B Supp. Subs. Info.'!$U$16+'3B Supp. Subs. Info.'!$V$16+'3B Supp. Subs. Info.'!$W$16+'3B Supp. Subs. Info.'!$X$16+'3B Supp. Subs. Info.'!$Y$16+'3B Supp. Subs. Info.'!$Z$16+'3B Supp. Subs. Info.'!$AA$16+'3B Supp. Subs. Info.'!$AB$16+'3B Supp. Subs. Info.'!$AC$16+'3B Supp. Subs. Info.'!$AD$16+'3B Supp. Subs. Info.'!$AE$16+'3B Supp. Subs. Info.'!$AF$16+'3B Supp. Subs. Info.'!$AG$16+'3B Supp. Subs. Info.'!$AH$16+'3B Supp. Subs. Info.'!$AI$16+'3B Supp. Subs. Info.'!$AJ$16+'3B Supp. Subs. Info.'!$AK$16='3B Supp. Subs. Info.'!$AM$16</f>
        <v>1</v>
      </c>
    </row>
    <row r="161" spans="1:6" ht="299.25" x14ac:dyDescent="0.25">
      <c r="A161" s="466" t="s">
        <v>1060</v>
      </c>
      <c r="B161" s="467" t="s">
        <v>775</v>
      </c>
      <c r="C161" s="442" t="s">
        <v>1061</v>
      </c>
      <c r="D161" s="13" t="s">
        <v>14161</v>
      </c>
      <c r="E161" s="468">
        <v>154</v>
      </c>
      <c r="F161" s="439" t="b">
        <f>'3B Supp. Subs. Info.'!$C$17+'3B Supp. Subs. Info.'!$D$17+'3B Supp. Subs. Info.'!$E$17+'3B Supp. Subs. Info.'!$F$17+'3B Supp. Subs. Info.'!$G$17+'3B Supp. Subs. Info.'!$H$17+'3B Supp. Subs. Info.'!$I$17+'3B Supp. Subs. Info.'!$J$17+'3B Supp. Subs. Info.'!$K$17+'3B Supp. Subs. Info.'!$L$17+'3B Supp. Subs. Info.'!$M$17+'3B Supp. Subs. Info.'!$N$17+'3B Supp. Subs. Info.'!$O$17+'3B Supp. Subs. Info.'!$P$17+'3B Supp. Subs. Info.'!$Q$17+'3B Supp. Subs. Info.'!$R$17+'3B Supp. Subs. Info.'!$S$17+'3B Supp. Subs. Info.'!$T$17+'3B Supp. Subs. Info.'!$U$17+'3B Supp. Subs. Info.'!$V$17+'3B Supp. Subs. Info.'!$W$17+'3B Supp. Subs. Info.'!$X$17+'3B Supp. Subs. Info.'!$Y$17+'3B Supp. Subs. Info.'!$Z$17+'3B Supp. Subs. Info.'!$AA$17+'3B Supp. Subs. Info.'!$AB$17+'3B Supp. Subs. Info.'!$AC$17+'3B Supp. Subs. Info.'!$AD$17+'3B Supp. Subs. Info.'!$AE$17+'3B Supp. Subs. Info.'!$AF$17+'3B Supp. Subs. Info.'!$AG$17+'3B Supp. Subs. Info.'!$AH$17+'3B Supp. Subs. Info.'!$AI$17+'3B Supp. Subs. Info.'!$AJ$17+'3B Supp. Subs. Info.'!$AK$17='3B Supp. Subs. Info.'!$AM$17</f>
        <v>1</v>
      </c>
    </row>
    <row r="162" spans="1:6" ht="299.25" x14ac:dyDescent="0.25">
      <c r="A162" s="466" t="s">
        <v>1062</v>
      </c>
      <c r="B162" s="467" t="s">
        <v>775</v>
      </c>
      <c r="C162" s="442" t="s">
        <v>1063</v>
      </c>
      <c r="D162" s="13" t="s">
        <v>14162</v>
      </c>
      <c r="E162" s="468">
        <v>155</v>
      </c>
      <c r="F162" s="439" t="b">
        <f>'3B Supp. Subs. Info.'!$C$18+'3B Supp. Subs. Info.'!$D$18+'3B Supp. Subs. Info.'!$E$18+'3B Supp. Subs. Info.'!$F$18+'3B Supp. Subs. Info.'!$G$18+'3B Supp. Subs. Info.'!$H$18+'3B Supp. Subs. Info.'!$I$18+'3B Supp. Subs. Info.'!$J$18+'3B Supp. Subs. Info.'!$K$18+'3B Supp. Subs. Info.'!$L$18+'3B Supp. Subs. Info.'!$M$18+'3B Supp. Subs. Info.'!$N$18+'3B Supp. Subs. Info.'!$O$18+'3B Supp. Subs. Info.'!$P$18+'3B Supp. Subs. Info.'!$Q$18+'3B Supp. Subs. Info.'!$R$18+'3B Supp. Subs. Info.'!$S$18+'3B Supp. Subs. Info.'!$T$18+'3B Supp. Subs. Info.'!$U$18+'3B Supp. Subs. Info.'!$V$18+'3B Supp. Subs. Info.'!$W$18+'3B Supp. Subs. Info.'!$X$18+'3B Supp. Subs. Info.'!$Y$18+'3B Supp. Subs. Info.'!$Z$18+'3B Supp. Subs. Info.'!$AA$18+'3B Supp. Subs. Info.'!$AB$18+'3B Supp. Subs. Info.'!$AC$18+'3B Supp. Subs. Info.'!$AD$18+'3B Supp. Subs. Info.'!$AE$18+'3B Supp. Subs. Info.'!$AF$18+'3B Supp. Subs. Info.'!$AG$18+'3B Supp. Subs. Info.'!$AH$18+'3B Supp. Subs. Info.'!$AI$18+'3B Supp. Subs. Info.'!$AJ$18+'3B Supp. Subs. Info.'!$AK$18='3B Supp. Subs. Info.'!$AM$18</f>
        <v>1</v>
      </c>
    </row>
    <row r="163" spans="1:6" ht="299.25" x14ac:dyDescent="0.25">
      <c r="A163" s="466" t="s">
        <v>1064</v>
      </c>
      <c r="B163" s="467" t="s">
        <v>775</v>
      </c>
      <c r="C163" s="442" t="s">
        <v>1065</v>
      </c>
      <c r="D163" s="13" t="s">
        <v>14163</v>
      </c>
      <c r="E163" s="468">
        <v>156</v>
      </c>
      <c r="F163" s="439" t="b">
        <f>'3B Supp. Subs. Info.'!$C$19+'3B Supp. Subs. Info.'!$D$19+'3B Supp. Subs. Info.'!$E$19+'3B Supp. Subs. Info.'!$F$19+'3B Supp. Subs. Info.'!$G$19+'3B Supp. Subs. Info.'!$H$19+'3B Supp. Subs. Info.'!$I$19+'3B Supp. Subs. Info.'!$J$19+'3B Supp. Subs. Info.'!$K$19+'3B Supp. Subs. Info.'!$L$19+'3B Supp. Subs. Info.'!$M$19+'3B Supp. Subs. Info.'!$N$19+'3B Supp. Subs. Info.'!$O$19+'3B Supp. Subs. Info.'!$P$19+'3B Supp. Subs. Info.'!$Q$19+'3B Supp. Subs. Info.'!$R$19+'3B Supp. Subs. Info.'!$S$19+'3B Supp. Subs. Info.'!$T$19+'3B Supp. Subs. Info.'!$U$19+'3B Supp. Subs. Info.'!$V$19+'3B Supp. Subs. Info.'!$W$19+'3B Supp. Subs. Info.'!$X$19+'3B Supp. Subs. Info.'!$Y$19+'3B Supp. Subs. Info.'!$Z$19+'3B Supp. Subs. Info.'!$AA$19+'3B Supp. Subs. Info.'!$AB$19+'3B Supp. Subs. Info.'!$AC$19+'3B Supp. Subs. Info.'!$AD$19+'3B Supp. Subs. Info.'!$AE$19+'3B Supp. Subs. Info.'!$AF$19+'3B Supp. Subs. Info.'!$AG$19+'3B Supp. Subs. Info.'!$AH$19+'3B Supp. Subs. Info.'!$AI$19+'3B Supp. Subs. Info.'!$AJ$19+'3B Supp. Subs. Info.'!$AK$19='3B Supp. Subs. Info.'!$AM$19</f>
        <v>1</v>
      </c>
    </row>
    <row r="164" spans="1:6" ht="299.25" x14ac:dyDescent="0.25">
      <c r="A164" s="466" t="s">
        <v>1066</v>
      </c>
      <c r="B164" s="467" t="s">
        <v>775</v>
      </c>
      <c r="C164" s="442" t="s">
        <v>1067</v>
      </c>
      <c r="D164" s="13" t="s">
        <v>14164</v>
      </c>
      <c r="E164" s="468">
        <v>157</v>
      </c>
      <c r="F164" s="439" t="b">
        <f>'3B Supp. Subs. Info.'!$C$20+'3B Supp. Subs. Info.'!$D$20+'3B Supp. Subs. Info.'!$E$20+'3B Supp. Subs. Info.'!$F$20+'3B Supp. Subs. Info.'!$G$20+'3B Supp. Subs. Info.'!$H$20+'3B Supp. Subs. Info.'!$I$20+'3B Supp. Subs. Info.'!$J$20+'3B Supp. Subs. Info.'!$K$20+'3B Supp. Subs. Info.'!$L$20+'3B Supp. Subs. Info.'!$M$20+'3B Supp. Subs. Info.'!$N$20+'3B Supp. Subs. Info.'!$O$20+'3B Supp. Subs. Info.'!$P$20+'3B Supp. Subs. Info.'!$Q$20+'3B Supp. Subs. Info.'!$R$20+'3B Supp. Subs. Info.'!$S$20+'3B Supp. Subs. Info.'!$T$20+'3B Supp. Subs. Info.'!$U$20+'3B Supp. Subs. Info.'!$V$20+'3B Supp. Subs. Info.'!$W$20+'3B Supp. Subs. Info.'!$X$20+'3B Supp. Subs. Info.'!$Y$20+'3B Supp. Subs. Info.'!$Z$20+'3B Supp. Subs. Info.'!$AA$20+'3B Supp. Subs. Info.'!$AB$20+'3B Supp. Subs. Info.'!$AC$20+'3B Supp. Subs. Info.'!$AD$20+'3B Supp. Subs. Info.'!$AE$20+'3B Supp. Subs. Info.'!$AF$20+'3B Supp. Subs. Info.'!$AG$20+'3B Supp. Subs. Info.'!$AH$20+'3B Supp. Subs. Info.'!$AI$20+'3B Supp. Subs. Info.'!$AJ$20+'3B Supp. Subs. Info.'!$AK$20='3B Supp. Subs. Info.'!$AM$20</f>
        <v>1</v>
      </c>
    </row>
    <row r="165" spans="1:6" ht="299.25" x14ac:dyDescent="0.25">
      <c r="A165" s="466" t="s">
        <v>1068</v>
      </c>
      <c r="B165" s="467" t="s">
        <v>775</v>
      </c>
      <c r="C165" s="470" t="s">
        <v>1069</v>
      </c>
      <c r="D165" s="13" t="s">
        <v>14165</v>
      </c>
      <c r="E165" s="468">
        <v>158</v>
      </c>
      <c r="F165" s="439" t="b">
        <f>'3B Supp. Subs. Info.'!$C$21+'3B Supp. Subs. Info.'!$D$21+'3B Supp. Subs. Info.'!$E$21+'3B Supp. Subs. Info.'!$F$21+'3B Supp. Subs. Info.'!$G$21+'3B Supp. Subs. Info.'!$H$21+'3B Supp. Subs. Info.'!$I$21+'3B Supp. Subs. Info.'!$J$21+'3B Supp. Subs. Info.'!$K$21+'3B Supp. Subs. Info.'!$L$21+'3B Supp. Subs. Info.'!$M$21+'3B Supp. Subs. Info.'!$N$21+'3B Supp. Subs. Info.'!$O$21+'3B Supp. Subs. Info.'!$P$21+'3B Supp. Subs. Info.'!$Q$21+'3B Supp. Subs. Info.'!$R$21+'3B Supp. Subs. Info.'!$S$21+'3B Supp. Subs. Info.'!$T$21+'3B Supp. Subs. Info.'!$U$21+'3B Supp. Subs. Info.'!$V$21+'3B Supp. Subs. Info.'!$W$21+'3B Supp. Subs. Info.'!$X$21+'3B Supp. Subs. Info.'!$Y$21+'3B Supp. Subs. Info.'!$Z$21+'3B Supp. Subs. Info.'!$AA$21+'3B Supp. Subs. Info.'!$AB$21+'3B Supp. Subs. Info.'!$AC$21+'3B Supp. Subs. Info.'!$AD$21+'3B Supp. Subs. Info.'!$AE$21+'3B Supp. Subs. Info.'!$AF$21+'3B Supp. Subs. Info.'!$AG$21+'3B Supp. Subs. Info.'!$AH$21+'3B Supp. Subs. Info.'!$AI$21+'3B Supp. Subs. Info.'!$AJ$21+'3B Supp. Subs. Info.'!$AK$21='3B Supp. Subs. Info.'!$AM$21</f>
        <v>1</v>
      </c>
    </row>
    <row r="166" spans="1:6" ht="299.25" x14ac:dyDescent="0.25">
      <c r="A166" s="466" t="s">
        <v>1070</v>
      </c>
      <c r="B166" s="467" t="s">
        <v>775</v>
      </c>
      <c r="C166" s="470" t="s">
        <v>1071</v>
      </c>
      <c r="D166" s="13" t="s">
        <v>14166</v>
      </c>
      <c r="E166" s="468">
        <v>159</v>
      </c>
      <c r="F166" s="439" t="b">
        <f>'3B Supp. Subs. Info.'!$C$22+'3B Supp. Subs. Info.'!$D$22+'3B Supp. Subs. Info.'!$E$22+'3B Supp. Subs. Info.'!$F$22+'3B Supp. Subs. Info.'!$G$22+'3B Supp. Subs. Info.'!$H$22+'3B Supp. Subs. Info.'!$I$22+'3B Supp. Subs. Info.'!$J$22+'3B Supp. Subs. Info.'!$K$22+'3B Supp. Subs. Info.'!$L$22+'3B Supp. Subs. Info.'!$M$22+'3B Supp. Subs. Info.'!$N$22+'3B Supp. Subs. Info.'!$O$22+'3B Supp. Subs. Info.'!$P$22+'3B Supp. Subs. Info.'!$Q$22+'3B Supp. Subs. Info.'!$R$22+'3B Supp. Subs. Info.'!$S$22+'3B Supp. Subs. Info.'!$T$22+'3B Supp. Subs. Info.'!$U$22+'3B Supp. Subs. Info.'!$V$22+'3B Supp. Subs. Info.'!$W$22+'3B Supp. Subs. Info.'!$X$22+'3B Supp. Subs. Info.'!$Y$22+'3B Supp. Subs. Info.'!$Z$22+'3B Supp. Subs. Info.'!$AA$22+'3B Supp. Subs. Info.'!$AB$22+'3B Supp. Subs. Info.'!$AC$22+'3B Supp. Subs. Info.'!$AD$22+'3B Supp. Subs. Info.'!$AE$22+'3B Supp. Subs. Info.'!$AF$22+'3B Supp. Subs. Info.'!$AG$22+'3B Supp. Subs. Info.'!$AH$22+'3B Supp. Subs. Info.'!$AI$22+'3B Supp. Subs. Info.'!$AJ$22+'3B Supp. Subs. Info.'!$AK$22='3B Supp. Subs. Info.'!$AM$22</f>
        <v>1</v>
      </c>
    </row>
    <row r="167" spans="1:6" ht="299.25" x14ac:dyDescent="0.25">
      <c r="A167" s="466" t="s">
        <v>1072</v>
      </c>
      <c r="B167" s="467" t="s">
        <v>775</v>
      </c>
      <c r="C167" s="470" t="s">
        <v>1073</v>
      </c>
      <c r="D167" s="13" t="s">
        <v>14167</v>
      </c>
      <c r="E167" s="468">
        <v>160</v>
      </c>
      <c r="F167" s="439" t="b">
        <f>'3B Supp. Subs. Info.'!$C$23+'3B Supp. Subs. Info.'!$D$23+'3B Supp. Subs. Info.'!$E$23+'3B Supp. Subs. Info.'!$F$23+'3B Supp. Subs. Info.'!$G$23+'3B Supp. Subs. Info.'!$H$23+'3B Supp. Subs. Info.'!$I$23+'3B Supp. Subs. Info.'!$J$23+'3B Supp. Subs. Info.'!$K$23+'3B Supp. Subs. Info.'!$L$23+'3B Supp. Subs. Info.'!$M$23+'3B Supp. Subs. Info.'!$N$23+'3B Supp. Subs. Info.'!$O$23+'3B Supp. Subs. Info.'!$P$23+'3B Supp. Subs. Info.'!$Q$23+'3B Supp. Subs. Info.'!$R$23+'3B Supp. Subs. Info.'!$S$23+'3B Supp. Subs. Info.'!$T$23+'3B Supp. Subs. Info.'!$U$23+'3B Supp. Subs. Info.'!$V$23+'3B Supp. Subs. Info.'!$W$23+'3B Supp. Subs. Info.'!$X$23+'3B Supp. Subs. Info.'!$Y$23+'3B Supp. Subs. Info.'!$Z$23+'3B Supp. Subs. Info.'!$AA$23+'3B Supp. Subs. Info.'!$AB$23+'3B Supp. Subs. Info.'!$AC$23+'3B Supp. Subs. Info.'!$AD$23+'3B Supp. Subs. Info.'!$AE$23+'3B Supp. Subs. Info.'!$AF$23+'3B Supp. Subs. Info.'!$AG$23+'3B Supp. Subs. Info.'!$AH$23+'3B Supp. Subs. Info.'!$AI$23+'3B Supp. Subs. Info.'!$AJ$23+'3B Supp. Subs. Info.'!$AK$23='3B Supp. Subs. Info.'!$AM$23</f>
        <v>1</v>
      </c>
    </row>
    <row r="168" spans="1:6" ht="299.25" x14ac:dyDescent="0.25">
      <c r="A168" s="466" t="s">
        <v>1074</v>
      </c>
      <c r="B168" s="467" t="s">
        <v>775</v>
      </c>
      <c r="C168" s="470" t="s">
        <v>1075</v>
      </c>
      <c r="D168" s="13" t="s">
        <v>14168</v>
      </c>
      <c r="E168" s="468">
        <v>161</v>
      </c>
      <c r="F168" s="439" t="b">
        <f>'3B Supp. Subs. Info.'!$C$24+'3B Supp. Subs. Info.'!$D$24+'3B Supp. Subs. Info.'!$E$24+'3B Supp. Subs. Info.'!$F$24+'3B Supp. Subs. Info.'!$G$24+'3B Supp. Subs. Info.'!$H$24+'3B Supp. Subs. Info.'!$I$24+'3B Supp. Subs. Info.'!$J$24+'3B Supp. Subs. Info.'!$K$24+'3B Supp. Subs. Info.'!$L$24+'3B Supp. Subs. Info.'!$M$24+'3B Supp. Subs. Info.'!$N$24+'3B Supp. Subs. Info.'!$O$24+'3B Supp. Subs. Info.'!$P$24+'3B Supp. Subs. Info.'!$Q$24+'3B Supp. Subs. Info.'!$R$24+'3B Supp. Subs. Info.'!$S$24+'3B Supp. Subs. Info.'!$T$24+'3B Supp. Subs. Info.'!$U$24+'3B Supp. Subs. Info.'!$V$24+'3B Supp. Subs. Info.'!$W$24+'3B Supp. Subs. Info.'!$X$24+'3B Supp. Subs. Info.'!$Y$24+'3B Supp. Subs. Info.'!$Z$24+'3B Supp. Subs. Info.'!$AA$24+'3B Supp. Subs. Info.'!$AB$24+'3B Supp. Subs. Info.'!$AC$24+'3B Supp. Subs. Info.'!$AD$24+'3B Supp. Subs. Info.'!$AE$24+'3B Supp. Subs. Info.'!$AF$24+'3B Supp. Subs. Info.'!$AG$24+'3B Supp. Subs. Info.'!$AH$24+'3B Supp. Subs. Info.'!$AI$24+'3B Supp. Subs. Info.'!$AJ$24+'3B Supp. Subs. Info.'!$AK$24='3B Supp. Subs. Info.'!$AM$24</f>
        <v>1</v>
      </c>
    </row>
    <row r="169" spans="1:6" ht="299.25" x14ac:dyDescent="0.25">
      <c r="A169" s="466" t="s">
        <v>1076</v>
      </c>
      <c r="B169" s="467" t="s">
        <v>775</v>
      </c>
      <c r="C169" s="470" t="s">
        <v>1077</v>
      </c>
      <c r="D169" s="13" t="s">
        <v>14169</v>
      </c>
      <c r="E169" s="468">
        <v>162</v>
      </c>
      <c r="F169" s="439" t="b">
        <f>'3B Supp. Subs. Info.'!$C$25+'3B Supp. Subs. Info.'!$D$25+'3B Supp. Subs. Info.'!$E$25+'3B Supp. Subs. Info.'!$F$25+'3B Supp. Subs. Info.'!$G$25+'3B Supp. Subs. Info.'!$H$25+'3B Supp. Subs. Info.'!$I$25+'3B Supp. Subs. Info.'!$J$25+'3B Supp. Subs. Info.'!$K$25+'3B Supp. Subs. Info.'!$L$25+'3B Supp. Subs. Info.'!$M$25+'3B Supp. Subs. Info.'!$N$25+'3B Supp. Subs. Info.'!$O$25+'3B Supp. Subs. Info.'!$P$25+'3B Supp. Subs. Info.'!$Q$25+'3B Supp. Subs. Info.'!$R$25+'3B Supp. Subs. Info.'!$S$25+'3B Supp. Subs. Info.'!$T$25+'3B Supp. Subs. Info.'!$U$25+'3B Supp. Subs. Info.'!$V$25+'3B Supp. Subs. Info.'!$W$25+'3B Supp. Subs. Info.'!$X$25+'3B Supp. Subs. Info.'!$Y$25+'3B Supp. Subs. Info.'!$Z$25+'3B Supp. Subs. Info.'!$AA$25+'3B Supp. Subs. Info.'!$AB$25+'3B Supp. Subs. Info.'!$AC$25+'3B Supp. Subs. Info.'!$AD$25+'3B Supp. Subs. Info.'!$AE$25+'3B Supp. Subs. Info.'!$AF$25+'3B Supp. Subs. Info.'!$AG$25+'3B Supp. Subs. Info.'!$AH$25+'3B Supp. Subs. Info.'!$AI$25+'3B Supp. Subs. Info.'!$AJ$25+'3B Supp. Subs. Info.'!$AK$25='3B Supp. Subs. Info.'!$AM$25</f>
        <v>1</v>
      </c>
    </row>
    <row r="170" spans="1:6" ht="299.25" x14ac:dyDescent="0.25">
      <c r="A170" s="466" t="s">
        <v>1078</v>
      </c>
      <c r="B170" s="467" t="s">
        <v>775</v>
      </c>
      <c r="C170" s="470" t="s">
        <v>1079</v>
      </c>
      <c r="D170" s="13" t="s">
        <v>14170</v>
      </c>
      <c r="E170" s="468">
        <v>163</v>
      </c>
      <c r="F170" s="439" t="b">
        <f>'3B Supp. Subs. Info.'!$C$26+'3B Supp. Subs. Info.'!$D$26+'3B Supp. Subs. Info.'!$E$26+'3B Supp. Subs. Info.'!$F$26+'3B Supp. Subs. Info.'!$G$26+'3B Supp. Subs. Info.'!$H$26+'3B Supp. Subs. Info.'!$I$26+'3B Supp. Subs. Info.'!$J$26+'3B Supp. Subs. Info.'!$K$26+'3B Supp. Subs. Info.'!$L$26+'3B Supp. Subs. Info.'!$M$26+'3B Supp. Subs. Info.'!$N$26+'3B Supp. Subs. Info.'!$O$26+'3B Supp. Subs. Info.'!$P$26+'3B Supp. Subs. Info.'!$Q$26+'3B Supp. Subs. Info.'!$R$26+'3B Supp. Subs. Info.'!$S$26+'3B Supp. Subs. Info.'!$T$26+'3B Supp. Subs. Info.'!$U$26+'3B Supp. Subs. Info.'!$V$26+'3B Supp. Subs. Info.'!$W$26+'3B Supp. Subs. Info.'!$X$26+'3B Supp. Subs. Info.'!$Y$26+'3B Supp. Subs. Info.'!$Z$26+'3B Supp. Subs. Info.'!$AA$26+'3B Supp. Subs. Info.'!$AB$26+'3B Supp. Subs. Info.'!$AC$26+'3B Supp. Subs. Info.'!$AD$26+'3B Supp. Subs. Info.'!$AE$26+'3B Supp. Subs. Info.'!$AF$26+'3B Supp. Subs. Info.'!$AG$26+'3B Supp. Subs. Info.'!$AH$26+'3B Supp. Subs. Info.'!$AI$26+'3B Supp. Subs. Info.'!$AJ$26+'3B Supp. Subs. Info.'!$AK$26='3B Supp. Subs. Info.'!$AM$26</f>
        <v>1</v>
      </c>
    </row>
    <row r="171" spans="1:6" ht="299.25" x14ac:dyDescent="0.25">
      <c r="A171" s="466" t="s">
        <v>1080</v>
      </c>
      <c r="B171" s="467" t="s">
        <v>775</v>
      </c>
      <c r="C171" s="470" t="s">
        <v>1081</v>
      </c>
      <c r="D171" s="13" t="s">
        <v>14171</v>
      </c>
      <c r="E171" s="468">
        <v>164</v>
      </c>
      <c r="F171" s="439" t="b">
        <f>'3B Supp. Subs. Info.'!$C$27+'3B Supp. Subs. Info.'!$D$27+'3B Supp. Subs. Info.'!$E$27+'3B Supp. Subs. Info.'!$F$27+'3B Supp. Subs. Info.'!$G$27+'3B Supp. Subs. Info.'!$H$27+'3B Supp. Subs. Info.'!$I$27+'3B Supp. Subs. Info.'!$J$27+'3B Supp. Subs. Info.'!$K$27+'3B Supp. Subs. Info.'!$L$27+'3B Supp. Subs. Info.'!$M$27+'3B Supp. Subs. Info.'!$N$27+'3B Supp. Subs. Info.'!$O$27+'3B Supp. Subs. Info.'!$P$27+'3B Supp. Subs. Info.'!$Q$27+'3B Supp. Subs. Info.'!$R$27+'3B Supp. Subs. Info.'!$S$27+'3B Supp. Subs. Info.'!$T$27+'3B Supp. Subs. Info.'!$U$27+'3B Supp. Subs. Info.'!$V$27+'3B Supp. Subs. Info.'!$W$27+'3B Supp. Subs. Info.'!$X$27+'3B Supp. Subs. Info.'!$Y$27+'3B Supp. Subs. Info.'!$Z$27+'3B Supp. Subs. Info.'!$AA$27+'3B Supp. Subs. Info.'!$AB$27+'3B Supp. Subs. Info.'!$AC$27+'3B Supp. Subs. Info.'!$AD$27+'3B Supp. Subs. Info.'!$AE$27+'3B Supp. Subs. Info.'!$AF$27+'3B Supp. Subs. Info.'!$AG$27+'3B Supp. Subs. Info.'!$AH$27+'3B Supp. Subs. Info.'!$AI$27+'3B Supp. Subs. Info.'!$AJ$27+'3B Supp. Subs. Info.'!$AK$27='3B Supp. Subs. Info.'!$AM$27</f>
        <v>1</v>
      </c>
    </row>
    <row r="172" spans="1:6" ht="299.25" x14ac:dyDescent="0.25">
      <c r="A172" s="466" t="s">
        <v>1082</v>
      </c>
      <c r="B172" s="467" t="s">
        <v>775</v>
      </c>
      <c r="C172" s="470" t="s">
        <v>1083</v>
      </c>
      <c r="D172" s="13" t="s">
        <v>14172</v>
      </c>
      <c r="E172" s="468">
        <v>165</v>
      </c>
      <c r="F172" s="439" t="b">
        <f>'3B Supp. Subs. Info.'!$C$28+'3B Supp. Subs. Info.'!$D$28+'3B Supp. Subs. Info.'!$E$28+'3B Supp. Subs. Info.'!$F$28+'3B Supp. Subs. Info.'!$G$28+'3B Supp. Subs. Info.'!$H$28+'3B Supp. Subs. Info.'!$I$28+'3B Supp. Subs. Info.'!$J$28+'3B Supp. Subs. Info.'!$K$28+'3B Supp. Subs. Info.'!$L$28+'3B Supp. Subs. Info.'!$M$28+'3B Supp. Subs. Info.'!$N$28+'3B Supp. Subs. Info.'!$O$28+'3B Supp. Subs. Info.'!$P$28+'3B Supp. Subs. Info.'!$Q$28+'3B Supp. Subs. Info.'!$R$28+'3B Supp. Subs. Info.'!$S$28+'3B Supp. Subs. Info.'!$T$28+'3B Supp. Subs. Info.'!$U$28+'3B Supp. Subs. Info.'!$V$28+'3B Supp. Subs. Info.'!$W$28+'3B Supp. Subs. Info.'!$X$28+'3B Supp. Subs. Info.'!$Y$28+'3B Supp. Subs. Info.'!$Z$28+'3B Supp. Subs. Info.'!$AA$28+'3B Supp. Subs. Info.'!$AB$28+'3B Supp. Subs. Info.'!$AC$28+'3B Supp. Subs. Info.'!$AD$28+'3B Supp. Subs. Info.'!$AE$28+'3B Supp. Subs. Info.'!$AF$28+'3B Supp. Subs. Info.'!$AG$28+'3B Supp. Subs. Info.'!$AH$28+'3B Supp. Subs. Info.'!$AI$28+'3B Supp. Subs. Info.'!$AJ$28+'3B Supp. Subs. Info.'!$AK$28='3B Supp. Subs. Info.'!$AM$28</f>
        <v>1</v>
      </c>
    </row>
    <row r="173" spans="1:6" ht="299.25" x14ac:dyDescent="0.25">
      <c r="A173" s="466" t="s">
        <v>1084</v>
      </c>
      <c r="B173" s="467" t="s">
        <v>775</v>
      </c>
      <c r="C173" s="470" t="s">
        <v>1085</v>
      </c>
      <c r="D173" s="13" t="s">
        <v>14173</v>
      </c>
      <c r="E173" s="468">
        <v>166</v>
      </c>
      <c r="F173" s="439" t="b">
        <f>'3B Supp. Subs. Info.'!$C$29+'3B Supp. Subs. Info.'!$D$29+'3B Supp. Subs. Info.'!$E$29+'3B Supp. Subs. Info.'!$F$29+'3B Supp. Subs. Info.'!$G$29+'3B Supp. Subs. Info.'!$H$29+'3B Supp. Subs. Info.'!$I$29+'3B Supp. Subs. Info.'!$J$29+'3B Supp. Subs. Info.'!$K$29+'3B Supp. Subs. Info.'!$L$29+'3B Supp. Subs. Info.'!$M$29+'3B Supp. Subs. Info.'!$N$29+'3B Supp. Subs. Info.'!$O$29+'3B Supp. Subs. Info.'!$P$29+'3B Supp. Subs. Info.'!$Q$29+'3B Supp. Subs. Info.'!$R$29+'3B Supp. Subs. Info.'!$S$29+'3B Supp. Subs. Info.'!$T$29+'3B Supp. Subs. Info.'!$U$29+'3B Supp. Subs. Info.'!$V$29+'3B Supp. Subs. Info.'!$W$29+'3B Supp. Subs. Info.'!$X$29+'3B Supp. Subs. Info.'!$Y$29+'3B Supp. Subs. Info.'!$Z$29+'3B Supp. Subs. Info.'!$AA$29+'3B Supp. Subs. Info.'!$AB$29+'3B Supp. Subs. Info.'!$AC$29+'3B Supp. Subs. Info.'!$AD$29+'3B Supp. Subs. Info.'!$AE$29+'3B Supp. Subs. Info.'!$AF$29+'3B Supp. Subs. Info.'!$AG$29+'3B Supp. Subs. Info.'!$AH$29+'3B Supp. Subs. Info.'!$AI$29+'3B Supp. Subs. Info.'!$AJ$29+'3B Supp. Subs. Info.'!$AK$29='3B Supp. Subs. Info.'!$AM$29</f>
        <v>1</v>
      </c>
    </row>
    <row r="174" spans="1:6" ht="299.25" x14ac:dyDescent="0.25">
      <c r="A174" s="466" t="s">
        <v>1086</v>
      </c>
      <c r="B174" s="467" t="s">
        <v>775</v>
      </c>
      <c r="C174" s="470" t="s">
        <v>1087</v>
      </c>
      <c r="D174" s="13" t="s">
        <v>14174</v>
      </c>
      <c r="E174" s="468">
        <v>167</v>
      </c>
      <c r="F174" s="439" t="b">
        <f>'3B Supp. Subs. Info.'!$C$30+'3B Supp. Subs. Info.'!$D$30+'3B Supp. Subs. Info.'!$E$30+'3B Supp. Subs. Info.'!$F$30+'3B Supp. Subs. Info.'!$G$30+'3B Supp. Subs. Info.'!$H$30+'3B Supp. Subs. Info.'!$I$30+'3B Supp. Subs. Info.'!$J$30+'3B Supp. Subs. Info.'!$K$30+'3B Supp. Subs. Info.'!$L$30+'3B Supp. Subs. Info.'!$M$30+'3B Supp. Subs. Info.'!$N$30+'3B Supp. Subs. Info.'!$O$30+'3B Supp. Subs. Info.'!$P$30+'3B Supp. Subs. Info.'!$Q$30+'3B Supp. Subs. Info.'!$R$30+'3B Supp. Subs. Info.'!$S$30+'3B Supp. Subs. Info.'!$T$30+'3B Supp. Subs. Info.'!$U$30+'3B Supp. Subs. Info.'!$V$30+'3B Supp. Subs. Info.'!$W$30+'3B Supp. Subs. Info.'!$X$30+'3B Supp. Subs. Info.'!$Y$30+'3B Supp. Subs. Info.'!$Z$30+'3B Supp. Subs. Info.'!$AA$30+'3B Supp. Subs. Info.'!$AB$30+'3B Supp. Subs. Info.'!$AC$30+'3B Supp. Subs. Info.'!$AD$30+'3B Supp. Subs. Info.'!$AE$30+'3B Supp. Subs. Info.'!$AF$30+'3B Supp. Subs. Info.'!$AG$30+'3B Supp. Subs. Info.'!$AH$30+'3B Supp. Subs. Info.'!$AI$30+'3B Supp. Subs. Info.'!$AJ$30+'3B Supp. Subs. Info.'!$AK$30='3B Supp. Subs. Info.'!$AM$30</f>
        <v>1</v>
      </c>
    </row>
    <row r="175" spans="1:6" ht="299.25" x14ac:dyDescent="0.25">
      <c r="A175" s="466" t="s">
        <v>1088</v>
      </c>
      <c r="B175" s="467" t="s">
        <v>775</v>
      </c>
      <c r="C175" s="470" t="s">
        <v>1089</v>
      </c>
      <c r="D175" s="13" t="s">
        <v>14175</v>
      </c>
      <c r="E175" s="468">
        <v>168</v>
      </c>
      <c r="F175" s="439" t="b">
        <f>'3B Supp. Subs. Info.'!$C$31+'3B Supp. Subs. Info.'!$D$31+'3B Supp. Subs. Info.'!$E$31+'3B Supp. Subs. Info.'!$F$31+'3B Supp. Subs. Info.'!$G$31+'3B Supp. Subs. Info.'!$H$31+'3B Supp. Subs. Info.'!$I$31+'3B Supp. Subs. Info.'!$J$31+'3B Supp. Subs. Info.'!$K$31+'3B Supp. Subs. Info.'!$L$31+'3B Supp. Subs. Info.'!$M$31+'3B Supp. Subs. Info.'!$N$31+'3B Supp. Subs. Info.'!$O$31+'3B Supp. Subs. Info.'!$P$31+'3B Supp. Subs. Info.'!$Q$31+'3B Supp. Subs. Info.'!$R$31+'3B Supp. Subs. Info.'!$S$31+'3B Supp. Subs. Info.'!$T$31+'3B Supp. Subs. Info.'!$U$31+'3B Supp. Subs. Info.'!$V$31+'3B Supp. Subs. Info.'!$W$31+'3B Supp. Subs. Info.'!$X$31+'3B Supp. Subs. Info.'!$Y$31+'3B Supp. Subs. Info.'!$Z$31+'3B Supp. Subs. Info.'!$AA$31+'3B Supp. Subs. Info.'!$AB$31+'3B Supp. Subs. Info.'!$AC$31+'3B Supp. Subs. Info.'!$AD$31+'3B Supp. Subs. Info.'!$AE$31+'3B Supp. Subs. Info.'!$AF$31+'3B Supp. Subs. Info.'!$AG$31+'3B Supp. Subs. Info.'!$AH$31+'3B Supp. Subs. Info.'!$AI$31+'3B Supp. Subs. Info.'!$AJ$31+'3B Supp. Subs. Info.'!$AK$31='3B Supp. Subs. Info.'!$AM$31</f>
        <v>1</v>
      </c>
    </row>
    <row r="176" spans="1:6" ht="299.25" x14ac:dyDescent="0.25">
      <c r="A176" s="466" t="s">
        <v>1090</v>
      </c>
      <c r="B176" s="467" t="s">
        <v>775</v>
      </c>
      <c r="C176" s="470" t="s">
        <v>1091</v>
      </c>
      <c r="D176" s="13" t="s">
        <v>14176</v>
      </c>
      <c r="E176" s="468">
        <v>169</v>
      </c>
      <c r="F176" s="439" t="b">
        <f>'3B Supp. Subs. Info.'!$C$32+'3B Supp. Subs. Info.'!$D$32+'3B Supp. Subs. Info.'!$E$32+'3B Supp. Subs. Info.'!$F$32+'3B Supp. Subs. Info.'!$G$32+'3B Supp. Subs. Info.'!$H$32+'3B Supp. Subs. Info.'!$I$32+'3B Supp. Subs. Info.'!$J$32+'3B Supp. Subs. Info.'!$K$32+'3B Supp. Subs. Info.'!$L$32+'3B Supp. Subs. Info.'!$M$32+'3B Supp. Subs. Info.'!$N$32+'3B Supp. Subs. Info.'!$O$32+'3B Supp. Subs. Info.'!$P$32+'3B Supp. Subs. Info.'!$Q$32+'3B Supp. Subs. Info.'!$R$32+'3B Supp. Subs. Info.'!$S$32+'3B Supp. Subs. Info.'!$T$32+'3B Supp. Subs. Info.'!$U$32+'3B Supp. Subs. Info.'!$V$32+'3B Supp. Subs. Info.'!$W$32+'3B Supp. Subs. Info.'!$X$32+'3B Supp. Subs. Info.'!$Y$32+'3B Supp. Subs. Info.'!$Z$32+'3B Supp. Subs. Info.'!$AA$32+'3B Supp. Subs. Info.'!$AB$32+'3B Supp. Subs. Info.'!$AC$32+'3B Supp. Subs. Info.'!$AD$32+'3B Supp. Subs. Info.'!$AE$32+'3B Supp. Subs. Info.'!$AF$32+'3B Supp. Subs. Info.'!$AG$32+'3B Supp. Subs. Info.'!$AH$32+'3B Supp. Subs. Info.'!$AI$32+'3B Supp. Subs. Info.'!$AJ$32+'3B Supp. Subs. Info.'!$AK$32='3B Supp. Subs. Info.'!$AM$32</f>
        <v>1</v>
      </c>
    </row>
    <row r="177" spans="1:6" ht="299.25" x14ac:dyDescent="0.25">
      <c r="A177" s="466" t="s">
        <v>1092</v>
      </c>
      <c r="B177" s="467" t="s">
        <v>775</v>
      </c>
      <c r="C177" s="470" t="s">
        <v>1093</v>
      </c>
      <c r="D177" s="13" t="s">
        <v>14177</v>
      </c>
      <c r="E177" s="468">
        <v>170</v>
      </c>
      <c r="F177" s="439" t="b">
        <f>'3B Supp. Subs. Info.'!$C$33+'3B Supp. Subs. Info.'!$D$33+'3B Supp. Subs. Info.'!$E$33+'3B Supp. Subs. Info.'!$F$33+'3B Supp. Subs. Info.'!$G$33+'3B Supp. Subs. Info.'!$H$33+'3B Supp. Subs. Info.'!$I$33+'3B Supp. Subs. Info.'!$J$33+'3B Supp. Subs. Info.'!$K$33+'3B Supp. Subs. Info.'!$L$33+'3B Supp. Subs. Info.'!$M$33+'3B Supp. Subs. Info.'!$N$33+'3B Supp. Subs. Info.'!$O$33+'3B Supp. Subs. Info.'!$P$33+'3B Supp. Subs. Info.'!$Q$33+'3B Supp. Subs. Info.'!$R$33+'3B Supp. Subs. Info.'!$S$33+'3B Supp. Subs. Info.'!$T$33+'3B Supp. Subs. Info.'!$U$33+'3B Supp. Subs. Info.'!$V$33+'3B Supp. Subs. Info.'!$W$33+'3B Supp. Subs. Info.'!$X$33+'3B Supp. Subs. Info.'!$Y$33+'3B Supp. Subs. Info.'!$Z$33+'3B Supp. Subs. Info.'!$AA$33+'3B Supp. Subs. Info.'!$AB$33+'3B Supp. Subs. Info.'!$AC$33+'3B Supp. Subs. Info.'!$AD$33+'3B Supp. Subs. Info.'!$AE$33+'3B Supp. Subs. Info.'!$AF$33+'3B Supp. Subs. Info.'!$AG$33+'3B Supp. Subs. Info.'!$AH$33+'3B Supp. Subs. Info.'!$AI$33+'3B Supp. Subs. Info.'!$AJ$33+'3B Supp. Subs. Info.'!$AK$33='3B Supp. Subs. Info.'!$AM$33</f>
        <v>1</v>
      </c>
    </row>
    <row r="178" spans="1:6" ht="299.25" x14ac:dyDescent="0.25">
      <c r="A178" s="466" t="s">
        <v>1094</v>
      </c>
      <c r="B178" s="467" t="s">
        <v>775</v>
      </c>
      <c r="C178" s="470" t="s">
        <v>1095</v>
      </c>
      <c r="D178" s="13" t="s">
        <v>14178</v>
      </c>
      <c r="E178" s="468">
        <v>171</v>
      </c>
      <c r="F178" s="439" t="b">
        <f>'3B Supp. Subs. Info.'!$C$34+'3B Supp. Subs. Info.'!$D$34+'3B Supp. Subs. Info.'!$E$34+'3B Supp. Subs. Info.'!$F$34+'3B Supp. Subs. Info.'!$G$34+'3B Supp. Subs. Info.'!$H$34+'3B Supp. Subs. Info.'!$I$34+'3B Supp. Subs. Info.'!$J$34+'3B Supp. Subs. Info.'!$K$34+'3B Supp. Subs. Info.'!$L$34+'3B Supp. Subs. Info.'!$M$34+'3B Supp. Subs. Info.'!$N$34+'3B Supp. Subs. Info.'!$O$34+'3B Supp. Subs. Info.'!$P$34+'3B Supp. Subs. Info.'!$Q$34+'3B Supp. Subs. Info.'!$R$34+'3B Supp. Subs. Info.'!$S$34+'3B Supp. Subs. Info.'!$T$34+'3B Supp. Subs. Info.'!$U$34+'3B Supp. Subs. Info.'!$V$34+'3B Supp. Subs. Info.'!$W$34+'3B Supp. Subs. Info.'!$X$34+'3B Supp. Subs. Info.'!$Y$34+'3B Supp. Subs. Info.'!$Z$34+'3B Supp. Subs. Info.'!$AA$34+'3B Supp. Subs. Info.'!$AB$34+'3B Supp. Subs. Info.'!$AC$34+'3B Supp. Subs. Info.'!$AD$34+'3B Supp. Subs. Info.'!$AE$34+'3B Supp. Subs. Info.'!$AF$34+'3B Supp. Subs. Info.'!$AG$34+'3B Supp. Subs. Info.'!$AH$34+'3B Supp. Subs. Info.'!$AI$34+'3B Supp. Subs. Info.'!$AJ$34+'3B Supp. Subs. Info.'!$AK$34='3B Supp. Subs. Info.'!$AM$34</f>
        <v>1</v>
      </c>
    </row>
    <row r="179" spans="1:6" ht="299.25" x14ac:dyDescent="0.25">
      <c r="A179" s="466" t="s">
        <v>1096</v>
      </c>
      <c r="B179" s="467" t="s">
        <v>775</v>
      </c>
      <c r="C179" s="470" t="s">
        <v>1097</v>
      </c>
      <c r="D179" s="13" t="s">
        <v>14179</v>
      </c>
      <c r="E179" s="468">
        <v>172</v>
      </c>
      <c r="F179" s="439" t="b">
        <f>'3B Supp. Subs. Info.'!$C$35+'3B Supp. Subs. Info.'!$D$35+'3B Supp. Subs. Info.'!$E$35+'3B Supp. Subs. Info.'!$F$35+'3B Supp. Subs. Info.'!$G$35+'3B Supp. Subs. Info.'!$H$35+'3B Supp. Subs. Info.'!$I$35+'3B Supp. Subs. Info.'!$J$35+'3B Supp. Subs. Info.'!$K$35+'3B Supp. Subs. Info.'!$L$35+'3B Supp. Subs. Info.'!$M$35+'3B Supp. Subs. Info.'!$N$35+'3B Supp. Subs. Info.'!$O$35+'3B Supp. Subs. Info.'!$P$35+'3B Supp. Subs. Info.'!$Q$35+'3B Supp. Subs. Info.'!$R$35+'3B Supp. Subs. Info.'!$S$35+'3B Supp. Subs. Info.'!$T$35+'3B Supp. Subs. Info.'!$U$35+'3B Supp. Subs. Info.'!$V$35+'3B Supp. Subs. Info.'!$W$35+'3B Supp. Subs. Info.'!$X$35+'3B Supp. Subs. Info.'!$Y$35+'3B Supp. Subs. Info.'!$Z$35+'3B Supp. Subs. Info.'!$AA$35+'3B Supp. Subs. Info.'!$AB$35+'3B Supp. Subs. Info.'!$AC$35+'3B Supp. Subs. Info.'!$AD$35+'3B Supp. Subs. Info.'!$AE$35+'3B Supp. Subs. Info.'!$AF$35+'3B Supp. Subs. Info.'!$AG$35+'3B Supp. Subs. Info.'!$AH$35+'3B Supp. Subs. Info.'!$AI$35+'3B Supp. Subs. Info.'!$AJ$35+'3B Supp. Subs. Info.'!$AK$35='3B Supp. Subs. Info.'!$AM$35</f>
        <v>1</v>
      </c>
    </row>
    <row r="180" spans="1:6" ht="299.25" x14ac:dyDescent="0.25">
      <c r="A180" s="466" t="s">
        <v>1098</v>
      </c>
      <c r="B180" s="467" t="s">
        <v>775</v>
      </c>
      <c r="C180" s="470" t="s">
        <v>1099</v>
      </c>
      <c r="D180" s="13" t="s">
        <v>14180</v>
      </c>
      <c r="E180" s="468">
        <v>173</v>
      </c>
      <c r="F180" s="439" t="b">
        <f>'3B Supp. Subs. Info.'!$C$36+'3B Supp. Subs. Info.'!$D$36+'3B Supp. Subs. Info.'!$E$36+'3B Supp. Subs. Info.'!$F$36+'3B Supp. Subs. Info.'!$G$36+'3B Supp. Subs. Info.'!$H$36+'3B Supp. Subs. Info.'!$I$36+'3B Supp. Subs. Info.'!$J$36+'3B Supp. Subs. Info.'!$K$36+'3B Supp. Subs. Info.'!$L$36+'3B Supp. Subs. Info.'!$M$36+'3B Supp. Subs. Info.'!$N$36+'3B Supp. Subs. Info.'!$O$36+'3B Supp. Subs. Info.'!$P$36+'3B Supp. Subs. Info.'!$Q$36+'3B Supp. Subs. Info.'!$R$36+'3B Supp. Subs. Info.'!$S$36+'3B Supp. Subs. Info.'!$T$36+'3B Supp. Subs. Info.'!$U$36+'3B Supp. Subs. Info.'!$V$36+'3B Supp. Subs. Info.'!$W$36+'3B Supp. Subs. Info.'!$X$36+'3B Supp. Subs. Info.'!$Y$36+'3B Supp. Subs. Info.'!$Z$36+'3B Supp. Subs. Info.'!$AA$36+'3B Supp. Subs. Info.'!$AB$36+'3B Supp. Subs. Info.'!$AC$36+'3B Supp. Subs. Info.'!$AD$36+'3B Supp. Subs. Info.'!$AE$36+'3B Supp. Subs. Info.'!$AF$36+'3B Supp. Subs. Info.'!$AG$36+'3B Supp. Subs. Info.'!$AH$36+'3B Supp. Subs. Info.'!$AI$36+'3B Supp. Subs. Info.'!$AJ$36+'3B Supp. Subs. Info.'!$AK$36='3B Supp. Subs. Info.'!$AM$36</f>
        <v>1</v>
      </c>
    </row>
    <row r="181" spans="1:6" ht="299.25" x14ac:dyDescent="0.25">
      <c r="A181" s="466" t="s">
        <v>1100</v>
      </c>
      <c r="B181" s="467" t="s">
        <v>775</v>
      </c>
      <c r="C181" s="470" t="s">
        <v>1101</v>
      </c>
      <c r="D181" s="13" t="s">
        <v>14181</v>
      </c>
      <c r="E181" s="468">
        <v>174</v>
      </c>
      <c r="F181" s="439" t="b">
        <f>'3B Supp. Subs. Info.'!$C$37+'3B Supp. Subs. Info.'!$D$37+'3B Supp. Subs. Info.'!$E$37+'3B Supp. Subs. Info.'!$F$37+'3B Supp. Subs. Info.'!$G$37+'3B Supp. Subs. Info.'!$H$37+'3B Supp. Subs. Info.'!$I$37+'3B Supp. Subs. Info.'!$J$37+'3B Supp. Subs. Info.'!$K$37+'3B Supp. Subs. Info.'!$L$37+'3B Supp. Subs. Info.'!$M$37+'3B Supp. Subs. Info.'!$N$37+'3B Supp. Subs. Info.'!$O$37+'3B Supp. Subs. Info.'!$P$37+'3B Supp. Subs. Info.'!$Q$37+'3B Supp. Subs. Info.'!$R$37+'3B Supp. Subs. Info.'!$S$37+'3B Supp. Subs. Info.'!$T$37+'3B Supp. Subs. Info.'!$U$37+'3B Supp. Subs. Info.'!$V$37+'3B Supp. Subs. Info.'!$W$37+'3B Supp. Subs. Info.'!$X$37+'3B Supp. Subs. Info.'!$Y$37+'3B Supp. Subs. Info.'!$Z$37+'3B Supp. Subs. Info.'!$AA$37+'3B Supp. Subs. Info.'!$AB$37+'3B Supp. Subs. Info.'!$AC$37+'3B Supp. Subs. Info.'!$AD$37+'3B Supp. Subs. Info.'!$AE$37+'3B Supp. Subs. Info.'!$AF$37+'3B Supp. Subs. Info.'!$AG$37+'3B Supp. Subs. Info.'!$AH$37+'3B Supp. Subs. Info.'!$AI$37+'3B Supp. Subs. Info.'!$AJ$37+'3B Supp. Subs. Info.'!$AK$37='3B Supp. Subs. Info.'!$AM$37</f>
        <v>1</v>
      </c>
    </row>
    <row r="182" spans="1:6" ht="299.25" x14ac:dyDescent="0.25">
      <c r="A182" s="466" t="s">
        <v>1102</v>
      </c>
      <c r="B182" s="467" t="s">
        <v>775</v>
      </c>
      <c r="C182" s="470" t="s">
        <v>1103</v>
      </c>
      <c r="D182" s="13" t="s">
        <v>14182</v>
      </c>
      <c r="E182" s="468">
        <v>175</v>
      </c>
      <c r="F182" s="439" t="b">
        <f>'3B Supp. Subs. Info.'!$C$38+'3B Supp. Subs. Info.'!$D$38+'3B Supp. Subs. Info.'!$E$38+'3B Supp. Subs. Info.'!$F$38+'3B Supp. Subs. Info.'!$G$38+'3B Supp. Subs. Info.'!$H$38+'3B Supp. Subs. Info.'!$I$38+'3B Supp. Subs. Info.'!$J$38+'3B Supp. Subs. Info.'!$K$38+'3B Supp. Subs. Info.'!$L$38+'3B Supp. Subs. Info.'!$M$38+'3B Supp. Subs. Info.'!$N$38+'3B Supp. Subs. Info.'!$O$38+'3B Supp. Subs. Info.'!$P$38+'3B Supp. Subs. Info.'!$Q$38+'3B Supp. Subs. Info.'!$R$38+'3B Supp. Subs. Info.'!$S$38+'3B Supp. Subs. Info.'!$T$38+'3B Supp. Subs. Info.'!$U$38+'3B Supp. Subs. Info.'!$V$38+'3B Supp. Subs. Info.'!$W$38+'3B Supp. Subs. Info.'!$X$38+'3B Supp. Subs. Info.'!$Y$38+'3B Supp. Subs. Info.'!$Z$38+'3B Supp. Subs. Info.'!$AA$38+'3B Supp. Subs. Info.'!$AB$38+'3B Supp. Subs. Info.'!$AC$38+'3B Supp. Subs. Info.'!$AD$38+'3B Supp. Subs. Info.'!$AE$38+'3B Supp. Subs. Info.'!$AF$38+'3B Supp. Subs. Info.'!$AG$38+'3B Supp. Subs. Info.'!$AH$38+'3B Supp. Subs. Info.'!$AI$38+'3B Supp. Subs. Info.'!$AJ$38+'3B Supp. Subs. Info.'!$AK$38='3B Supp. Subs. Info.'!$AM$38</f>
        <v>1</v>
      </c>
    </row>
    <row r="183" spans="1:6" ht="299.25" x14ac:dyDescent="0.25">
      <c r="A183" s="466" t="s">
        <v>1104</v>
      </c>
      <c r="B183" s="467" t="s">
        <v>775</v>
      </c>
      <c r="C183" s="470" t="s">
        <v>1105</v>
      </c>
      <c r="D183" s="13" t="s">
        <v>14183</v>
      </c>
      <c r="E183" s="468">
        <v>176</v>
      </c>
      <c r="F183" s="439" t="b">
        <f>'3B Supp. Subs. Info.'!$C$39+'3B Supp. Subs. Info.'!$D$39+'3B Supp. Subs. Info.'!$E$39+'3B Supp. Subs. Info.'!$F$39+'3B Supp. Subs. Info.'!$G$39+'3B Supp. Subs. Info.'!$H$39+'3B Supp. Subs. Info.'!$I$39+'3B Supp. Subs. Info.'!$J$39+'3B Supp. Subs. Info.'!$K$39+'3B Supp. Subs. Info.'!$L$39+'3B Supp. Subs. Info.'!$M$39+'3B Supp. Subs. Info.'!$N$39+'3B Supp. Subs. Info.'!$O$39+'3B Supp. Subs. Info.'!$P$39+'3B Supp. Subs. Info.'!$Q$39+'3B Supp. Subs. Info.'!$R$39+'3B Supp. Subs. Info.'!$S$39+'3B Supp. Subs. Info.'!$T$39+'3B Supp. Subs. Info.'!$U$39+'3B Supp. Subs. Info.'!$V$39+'3B Supp. Subs. Info.'!$W$39+'3B Supp. Subs. Info.'!$X$39+'3B Supp. Subs. Info.'!$Y$39+'3B Supp. Subs. Info.'!$Z$39+'3B Supp. Subs. Info.'!$AA$39+'3B Supp. Subs. Info.'!$AB$39+'3B Supp. Subs. Info.'!$AC$39+'3B Supp. Subs. Info.'!$AD$39+'3B Supp. Subs. Info.'!$AE$39+'3B Supp. Subs. Info.'!$AF$39+'3B Supp. Subs. Info.'!$AG$39+'3B Supp. Subs. Info.'!$AH$39+'3B Supp. Subs. Info.'!$AI$39+'3B Supp. Subs. Info.'!$AJ$39+'3B Supp. Subs. Info.'!$AK$39='3B Supp. Subs. Info.'!$AM$39</f>
        <v>1</v>
      </c>
    </row>
    <row r="184" spans="1:6" ht="299.25" x14ac:dyDescent="0.25">
      <c r="A184" s="466" t="s">
        <v>1106</v>
      </c>
      <c r="B184" s="467" t="s">
        <v>775</v>
      </c>
      <c r="C184" s="470" t="s">
        <v>1107</v>
      </c>
      <c r="D184" s="13" t="s">
        <v>14184</v>
      </c>
      <c r="E184" s="468">
        <v>177</v>
      </c>
      <c r="F184" s="439" t="b">
        <f>'3B Supp. Subs. Info.'!$C$40+'3B Supp. Subs. Info.'!$D$40+'3B Supp. Subs. Info.'!$E$40+'3B Supp. Subs. Info.'!$F$40+'3B Supp. Subs. Info.'!$G$40+'3B Supp. Subs. Info.'!$H$40+'3B Supp. Subs. Info.'!$I$40+'3B Supp. Subs. Info.'!$J$40+'3B Supp. Subs. Info.'!$K$40+'3B Supp. Subs. Info.'!$L$40+'3B Supp. Subs. Info.'!$M$40+'3B Supp. Subs. Info.'!$N$40+'3B Supp. Subs. Info.'!$O$40+'3B Supp. Subs. Info.'!$P$40+'3B Supp. Subs. Info.'!$Q$40+'3B Supp. Subs. Info.'!$R$40+'3B Supp. Subs. Info.'!$S$40+'3B Supp. Subs. Info.'!$T$40+'3B Supp. Subs. Info.'!$U$40+'3B Supp. Subs. Info.'!$V$40+'3B Supp. Subs. Info.'!$W$40+'3B Supp. Subs. Info.'!$X$40+'3B Supp. Subs. Info.'!$Y$40+'3B Supp. Subs. Info.'!$Z$40+'3B Supp. Subs. Info.'!$AA$40+'3B Supp. Subs. Info.'!$AB$40+'3B Supp. Subs. Info.'!$AC$40+'3B Supp. Subs. Info.'!$AD$40+'3B Supp. Subs. Info.'!$AE$40+'3B Supp. Subs. Info.'!$AF$40+'3B Supp. Subs. Info.'!$AG$40+'3B Supp. Subs. Info.'!$AH$40+'3B Supp. Subs. Info.'!$AI$40+'3B Supp. Subs. Info.'!$AJ$40+'3B Supp. Subs. Info.'!$AK$40='3B Supp. Subs. Info.'!$AM$40</f>
        <v>1</v>
      </c>
    </row>
    <row r="185" spans="1:6" ht="299.25" x14ac:dyDescent="0.25">
      <c r="A185" s="466" t="s">
        <v>1108</v>
      </c>
      <c r="B185" s="467" t="s">
        <v>775</v>
      </c>
      <c r="C185" s="470" t="s">
        <v>1109</v>
      </c>
      <c r="D185" s="13" t="s">
        <v>14185</v>
      </c>
      <c r="E185" s="468">
        <v>178</v>
      </c>
      <c r="F185" s="439" t="b">
        <f>'3B Supp. Subs. Info.'!$C$41+'3B Supp. Subs. Info.'!$D$41+'3B Supp. Subs. Info.'!$E$41+'3B Supp. Subs. Info.'!$F$41+'3B Supp. Subs. Info.'!$G$41+'3B Supp. Subs. Info.'!$H$41+'3B Supp. Subs. Info.'!$I$41+'3B Supp. Subs. Info.'!$J$41+'3B Supp. Subs. Info.'!$K$41+'3B Supp. Subs. Info.'!$L$41+'3B Supp. Subs. Info.'!$M$41+'3B Supp. Subs. Info.'!$N$41+'3B Supp. Subs. Info.'!$O$41+'3B Supp. Subs. Info.'!$P$41+'3B Supp. Subs. Info.'!$Q$41+'3B Supp. Subs. Info.'!$R$41+'3B Supp. Subs. Info.'!$S$41+'3B Supp. Subs. Info.'!$T$41+'3B Supp. Subs. Info.'!$U$41+'3B Supp. Subs. Info.'!$V$41+'3B Supp. Subs. Info.'!$W$41+'3B Supp. Subs. Info.'!$X$41+'3B Supp. Subs. Info.'!$Y$41+'3B Supp. Subs. Info.'!$Z$41+'3B Supp. Subs. Info.'!$AA$41+'3B Supp. Subs. Info.'!$AB$41+'3B Supp. Subs. Info.'!$AC$41+'3B Supp. Subs. Info.'!$AD$41+'3B Supp. Subs. Info.'!$AE$41+'3B Supp. Subs. Info.'!$AF$41+'3B Supp. Subs. Info.'!$AG$41+'3B Supp. Subs. Info.'!$AH$41+'3B Supp. Subs. Info.'!$AI$41+'3B Supp. Subs. Info.'!$AJ$41+'3B Supp. Subs. Info.'!$AK$41='3B Supp. Subs. Info.'!$AM$41</f>
        <v>1</v>
      </c>
    </row>
    <row r="186" spans="1:6" ht="299.25" x14ac:dyDescent="0.25">
      <c r="A186" s="466" t="s">
        <v>1110</v>
      </c>
      <c r="B186" s="467" t="s">
        <v>775</v>
      </c>
      <c r="C186" s="470" t="s">
        <v>11247</v>
      </c>
      <c r="D186" s="13" t="s">
        <v>14186</v>
      </c>
      <c r="E186" s="468">
        <v>179</v>
      </c>
      <c r="F186" s="439" t="b">
        <f>'3B Supp. Subs. Info.'!$C$42+'3B Supp. Subs. Info.'!$D$42+'3B Supp. Subs. Info.'!$E$42+'3B Supp. Subs. Info.'!$F$42+'3B Supp. Subs. Info.'!$G$42+'3B Supp. Subs. Info.'!$H$42+'3B Supp. Subs. Info.'!$I$42+'3B Supp. Subs. Info.'!$J$42+'3B Supp. Subs. Info.'!$K$42+'3B Supp. Subs. Info.'!$L$42+'3B Supp. Subs. Info.'!$M$42+'3B Supp. Subs. Info.'!$N$42+'3B Supp. Subs. Info.'!$O$42+'3B Supp. Subs. Info.'!$P$42+'3B Supp. Subs. Info.'!$Q$42+'3B Supp. Subs. Info.'!$R$42+'3B Supp. Subs. Info.'!$S$42+'3B Supp. Subs. Info.'!$T$42+'3B Supp. Subs. Info.'!$U$42+'3B Supp. Subs. Info.'!$V$42+'3B Supp. Subs. Info.'!$W$42+'3B Supp. Subs. Info.'!$X$42+'3B Supp. Subs. Info.'!$Y$42+'3B Supp. Subs. Info.'!$Z$43+'3B Supp. Subs. Info.'!$AA$42+'3B Supp. Subs. Info.'!$AB$42+'3B Supp. Subs. Info.'!$AC$42+'3B Supp. Subs. Info.'!$AD$42+'3B Supp. Subs. Info.'!$AE$42+'3B Supp. Subs. Info.'!$AF$42+'3B Supp. Subs. Info.'!$AG$42+'3B Supp. Subs. Info.'!$AH$42+'3B Supp. Subs. Info.'!$AI$42+'3B Supp. Subs. Info.'!$AJ$42+'3B Supp. Subs. Info.'!$AK$42='3B Supp. Subs. Info.'!$AM$42</f>
        <v>1</v>
      </c>
    </row>
    <row r="187" spans="1:6" ht="299.25" x14ac:dyDescent="0.25">
      <c r="A187" s="466" t="s">
        <v>1111</v>
      </c>
      <c r="B187" s="467" t="s">
        <v>775</v>
      </c>
      <c r="C187" s="470" t="s">
        <v>11248</v>
      </c>
      <c r="D187" s="13" t="s">
        <v>14187</v>
      </c>
      <c r="E187" s="468">
        <v>180</v>
      </c>
      <c r="F187" s="439" t="b">
        <f>'3B Supp. Subs. Info.'!$C$43+'3B Supp. Subs. Info.'!$D$43+'3B Supp. Subs. Info.'!$E$43+'3B Supp. Subs. Info.'!$F$43+'3B Supp. Subs. Info.'!$G$43+'3B Supp. Subs. Info.'!$H$43+'3B Supp. Subs. Info.'!$I$43+'3B Supp. Subs. Info.'!$J$43+'3B Supp. Subs. Info.'!$K$43+'3B Supp. Subs. Info.'!$L$43+'3B Supp. Subs. Info.'!$M$43+'3B Supp. Subs. Info.'!$N$43+'3B Supp. Subs. Info.'!$O$43+'3B Supp. Subs. Info.'!$P$43+'3B Supp. Subs. Info.'!$Q$43+'3B Supp. Subs. Info.'!$R$43+'3B Supp. Subs. Info.'!$S$43+'3B Supp. Subs. Info.'!$T$43+'3B Supp. Subs. Info.'!$U$43+'3B Supp. Subs. Info.'!$V$43+'3B Supp. Subs. Info.'!$W$43+'3B Supp. Subs. Info.'!$X$43+'3B Supp. Subs. Info.'!$Y$43+'3B Supp. Subs. Info.'!$Z$43+'3B Supp. Subs. Info.'!$AA$43+'3B Supp. Subs. Info.'!$AB$43+'3B Supp. Subs. Info.'!$AC$43+'3B Supp. Subs. Info.'!$AD$43+'3B Supp. Subs. Info.'!$AE$43+'3B Supp. Subs. Info.'!$AF$43+'3B Supp. Subs. Info.'!$AG$43+'3B Supp. Subs. Info.'!$AH$43+'3B Supp. Subs. Info.'!$AI$43+'3B Supp. Subs. Info.'!$AJ$43+'3B Supp. Subs. Info.'!$AK$43='3B Supp. Subs. Info.'!$AM$43</f>
        <v>1</v>
      </c>
    </row>
    <row r="188" spans="1:6" ht="31.5" x14ac:dyDescent="0.25">
      <c r="A188" s="466" t="s">
        <v>1112</v>
      </c>
      <c r="B188" s="467" t="s">
        <v>775</v>
      </c>
      <c r="C188" s="470" t="s">
        <v>1113</v>
      </c>
      <c r="D188" s="13" t="s">
        <v>11936</v>
      </c>
      <c r="E188" s="468">
        <v>181</v>
      </c>
      <c r="F188" s="439" t="b">
        <f>'3B Supp. Subs. Info.'!$AL$8-'3B Supp. Subs. Info.'!$AM$8='3B Supp. Subs. Info.'!$AN$8</f>
        <v>1</v>
      </c>
    </row>
    <row r="189" spans="1:6" ht="31.5" x14ac:dyDescent="0.25">
      <c r="A189" s="466" t="s">
        <v>1114</v>
      </c>
      <c r="B189" s="467" t="s">
        <v>775</v>
      </c>
      <c r="C189" s="470" t="s">
        <v>1115</v>
      </c>
      <c r="D189" s="13" t="s">
        <v>11937</v>
      </c>
      <c r="E189" s="468">
        <v>182</v>
      </c>
      <c r="F189" s="439" t="b">
        <f>'3B Supp. Subs. Info.'!$AL$9-'3B Supp. Subs. Info.'!$AM$9='3B Supp. Subs. Info.'!$AN$9</f>
        <v>1</v>
      </c>
    </row>
    <row r="190" spans="1:6" ht="31.5" x14ac:dyDescent="0.25">
      <c r="A190" s="466" t="s">
        <v>1116</v>
      </c>
      <c r="B190" s="467" t="s">
        <v>775</v>
      </c>
      <c r="C190" s="470" t="s">
        <v>1117</v>
      </c>
      <c r="D190" s="13" t="s">
        <v>11938</v>
      </c>
      <c r="E190" s="468">
        <v>183</v>
      </c>
      <c r="F190" s="439" t="b">
        <f>'3B Supp. Subs. Info.'!$AL$10-'3B Supp. Subs. Info.'!$AM$10='3B Supp. Subs. Info.'!$AN$10</f>
        <v>1</v>
      </c>
    </row>
    <row r="191" spans="1:6" ht="31.5" x14ac:dyDescent="0.25">
      <c r="A191" s="466" t="s">
        <v>1118</v>
      </c>
      <c r="B191" s="467" t="s">
        <v>775</v>
      </c>
      <c r="C191" s="470" t="s">
        <v>1119</v>
      </c>
      <c r="D191" s="13" t="s">
        <v>11939</v>
      </c>
      <c r="E191" s="468">
        <v>184</v>
      </c>
      <c r="F191" s="439" t="b">
        <f>'3B Supp. Subs. Info.'!$AL$11-'3B Supp. Subs. Info.'!$AM$11='3B Supp. Subs. Info.'!$AN$11</f>
        <v>1</v>
      </c>
    </row>
    <row r="192" spans="1:6" ht="31.5" x14ac:dyDescent="0.25">
      <c r="A192" s="466" t="s">
        <v>1120</v>
      </c>
      <c r="B192" s="467" t="s">
        <v>775</v>
      </c>
      <c r="C192" s="470" t="s">
        <v>1121</v>
      </c>
      <c r="D192" s="13" t="s">
        <v>11940</v>
      </c>
      <c r="E192" s="468">
        <v>185</v>
      </c>
      <c r="F192" s="439" t="b">
        <f>'3B Supp. Subs. Info.'!$AL$12-'3B Supp. Subs. Info.'!$AM$12='3B Supp. Subs. Info.'!$AN$12</f>
        <v>1</v>
      </c>
    </row>
    <row r="193" spans="1:6" ht="31.5" x14ac:dyDescent="0.25">
      <c r="A193" s="466" t="s">
        <v>1122</v>
      </c>
      <c r="B193" s="467" t="s">
        <v>775</v>
      </c>
      <c r="C193" s="470" t="s">
        <v>1123</v>
      </c>
      <c r="D193" s="13" t="s">
        <v>11941</v>
      </c>
      <c r="E193" s="468">
        <v>186</v>
      </c>
      <c r="F193" s="439" t="b">
        <f>'3B Supp. Subs. Info.'!$AL$13-'3B Supp. Subs. Info.'!$AM$13='3B Supp. Subs. Info.'!$AN$13</f>
        <v>1</v>
      </c>
    </row>
    <row r="194" spans="1:6" ht="31.5" x14ac:dyDescent="0.25">
      <c r="A194" s="466" t="s">
        <v>1124</v>
      </c>
      <c r="B194" s="467" t="s">
        <v>775</v>
      </c>
      <c r="C194" s="442" t="s">
        <v>1125</v>
      </c>
      <c r="D194" s="13" t="s">
        <v>11942</v>
      </c>
      <c r="E194" s="468">
        <v>187</v>
      </c>
      <c r="F194" s="439" t="b">
        <f>'3B Supp. Subs. Info.'!$AL$14-'3B Supp. Subs. Info.'!$AM$14='3B Supp. Subs. Info.'!$AN$14</f>
        <v>1</v>
      </c>
    </row>
    <row r="195" spans="1:6" ht="31.5" x14ac:dyDescent="0.25">
      <c r="A195" s="466" t="s">
        <v>1126</v>
      </c>
      <c r="B195" s="467" t="s">
        <v>775</v>
      </c>
      <c r="C195" s="442" t="s">
        <v>1127</v>
      </c>
      <c r="D195" s="13" t="s">
        <v>11943</v>
      </c>
      <c r="E195" s="468">
        <v>188</v>
      </c>
      <c r="F195" s="439" t="b">
        <f>'3B Supp. Subs. Info.'!$AL$15-'3B Supp. Subs. Info.'!$AM$15='3B Supp. Subs. Info.'!$AN$15</f>
        <v>1</v>
      </c>
    </row>
    <row r="196" spans="1:6" ht="31.5" x14ac:dyDescent="0.25">
      <c r="A196" s="466" t="s">
        <v>1128</v>
      </c>
      <c r="B196" s="467" t="s">
        <v>775</v>
      </c>
      <c r="C196" s="442" t="s">
        <v>1129</v>
      </c>
      <c r="D196" s="13" t="s">
        <v>11944</v>
      </c>
      <c r="E196" s="468">
        <v>189</v>
      </c>
      <c r="F196" s="439" t="b">
        <f>'3B Supp. Subs. Info.'!$AL$16-'3B Supp. Subs. Info.'!$AM$16='3B Supp. Subs. Info.'!$AN$16</f>
        <v>1</v>
      </c>
    </row>
    <row r="197" spans="1:6" ht="31.5" x14ac:dyDescent="0.25">
      <c r="A197" s="466" t="s">
        <v>1130</v>
      </c>
      <c r="B197" s="467" t="s">
        <v>775</v>
      </c>
      <c r="C197" s="442" t="s">
        <v>1131</v>
      </c>
      <c r="D197" s="13" t="s">
        <v>11945</v>
      </c>
      <c r="E197" s="468">
        <v>190</v>
      </c>
      <c r="F197" s="439" t="b">
        <f>'3B Supp. Subs. Info.'!$AL$17-'3B Supp. Subs. Info.'!$AM$17='3B Supp. Subs. Info.'!$AN$17</f>
        <v>1</v>
      </c>
    </row>
    <row r="198" spans="1:6" ht="31.5" x14ac:dyDescent="0.25">
      <c r="A198" s="466" t="s">
        <v>1132</v>
      </c>
      <c r="B198" s="467" t="s">
        <v>775</v>
      </c>
      <c r="C198" s="442" t="s">
        <v>1133</v>
      </c>
      <c r="D198" s="13" t="s">
        <v>11946</v>
      </c>
      <c r="E198" s="468">
        <v>191</v>
      </c>
      <c r="F198" s="439" t="b">
        <f>'3B Supp. Subs. Info.'!$AL$18-'3B Supp. Subs. Info.'!$AM$18='3B Supp. Subs. Info.'!$AN$18</f>
        <v>1</v>
      </c>
    </row>
    <row r="199" spans="1:6" ht="31.5" x14ac:dyDescent="0.25">
      <c r="A199" s="466" t="s">
        <v>1134</v>
      </c>
      <c r="B199" s="467" t="s">
        <v>775</v>
      </c>
      <c r="C199" s="442" t="s">
        <v>1135</v>
      </c>
      <c r="D199" s="13" t="s">
        <v>11947</v>
      </c>
      <c r="E199" s="468">
        <v>192</v>
      </c>
      <c r="F199" s="439" t="b">
        <f>'3B Supp. Subs. Info.'!$AL$19-'3B Supp. Subs. Info.'!$AM$19='3B Supp. Subs. Info.'!$AN$19</f>
        <v>1</v>
      </c>
    </row>
    <row r="200" spans="1:6" ht="31.5" x14ac:dyDescent="0.25">
      <c r="A200" s="466" t="s">
        <v>1136</v>
      </c>
      <c r="B200" s="467" t="s">
        <v>775</v>
      </c>
      <c r="C200" s="442" t="s">
        <v>1137</v>
      </c>
      <c r="D200" s="13" t="s">
        <v>11948</v>
      </c>
      <c r="E200" s="468">
        <v>193</v>
      </c>
      <c r="F200" s="439" t="b">
        <f>'3B Supp. Subs. Info.'!$AL$20-'3B Supp. Subs. Info.'!$AM$20='3B Supp. Subs. Info.'!$AN$20</f>
        <v>1</v>
      </c>
    </row>
    <row r="201" spans="1:6" ht="31.5" x14ac:dyDescent="0.25">
      <c r="A201" s="466" t="s">
        <v>1138</v>
      </c>
      <c r="B201" s="467" t="s">
        <v>775</v>
      </c>
      <c r="C201" s="442" t="s">
        <v>1139</v>
      </c>
      <c r="D201" s="13" t="s">
        <v>11949</v>
      </c>
      <c r="E201" s="468">
        <v>194</v>
      </c>
      <c r="F201" s="439" t="b">
        <f>'3B Supp. Subs. Info.'!$AL$21-'3B Supp. Subs. Info.'!$AM$21='3B Supp. Subs. Info.'!$AN$21</f>
        <v>1</v>
      </c>
    </row>
    <row r="202" spans="1:6" ht="31.5" x14ac:dyDescent="0.25">
      <c r="A202" s="466" t="s">
        <v>1140</v>
      </c>
      <c r="B202" s="467" t="s">
        <v>775</v>
      </c>
      <c r="C202" s="442" t="s">
        <v>1141</v>
      </c>
      <c r="D202" s="13" t="s">
        <v>11950</v>
      </c>
      <c r="E202" s="468">
        <v>195</v>
      </c>
      <c r="F202" s="439" t="b">
        <f>'3B Supp. Subs. Info.'!$AL$22-'3B Supp. Subs. Info.'!$AM$22='3B Supp. Subs. Info.'!$AN$22</f>
        <v>1</v>
      </c>
    </row>
    <row r="203" spans="1:6" ht="31.5" x14ac:dyDescent="0.25">
      <c r="A203" s="466" t="s">
        <v>1142</v>
      </c>
      <c r="B203" s="467" t="s">
        <v>775</v>
      </c>
      <c r="C203" s="442" t="s">
        <v>1143</v>
      </c>
      <c r="D203" s="13" t="s">
        <v>11951</v>
      </c>
      <c r="E203" s="468">
        <v>196</v>
      </c>
      <c r="F203" s="439" t="b">
        <f>'3B Supp. Subs. Info.'!$AL$23-'3B Supp. Subs. Info.'!$AM$23='3B Supp. Subs. Info.'!$AN$23</f>
        <v>1</v>
      </c>
    </row>
    <row r="204" spans="1:6" ht="31.5" x14ac:dyDescent="0.25">
      <c r="A204" s="466" t="s">
        <v>1144</v>
      </c>
      <c r="B204" s="467" t="s">
        <v>775</v>
      </c>
      <c r="C204" s="442" t="s">
        <v>1145</v>
      </c>
      <c r="D204" s="13" t="s">
        <v>11952</v>
      </c>
      <c r="E204" s="468">
        <v>197</v>
      </c>
      <c r="F204" s="439" t="b">
        <f>'3B Supp. Subs. Info.'!$AL$24-'3B Supp. Subs. Info.'!$AM$24='3B Supp. Subs. Info.'!$AN$24</f>
        <v>1</v>
      </c>
    </row>
    <row r="205" spans="1:6" ht="31.5" x14ac:dyDescent="0.25">
      <c r="A205" s="466" t="s">
        <v>1146</v>
      </c>
      <c r="B205" s="467" t="s">
        <v>775</v>
      </c>
      <c r="C205" s="442" t="s">
        <v>1147</v>
      </c>
      <c r="D205" s="13" t="s">
        <v>11953</v>
      </c>
      <c r="E205" s="468">
        <v>198</v>
      </c>
      <c r="F205" s="439" t="b">
        <f>'3B Supp. Subs. Info.'!$AL$25-'3B Supp. Subs. Info.'!$AM$25='3B Supp. Subs. Info.'!$AN$25</f>
        <v>1</v>
      </c>
    </row>
    <row r="206" spans="1:6" ht="31.5" x14ac:dyDescent="0.25">
      <c r="A206" s="466" t="s">
        <v>1148</v>
      </c>
      <c r="B206" s="467" t="s">
        <v>775</v>
      </c>
      <c r="C206" s="442" t="s">
        <v>1149</v>
      </c>
      <c r="D206" s="13" t="s">
        <v>11954</v>
      </c>
      <c r="E206" s="468">
        <v>199</v>
      </c>
      <c r="F206" s="439" t="b">
        <f>'3B Supp. Subs. Info.'!$AL$26-'3B Supp. Subs. Info.'!$AM$26='3B Supp. Subs. Info.'!$AN$26</f>
        <v>1</v>
      </c>
    </row>
    <row r="207" spans="1:6" ht="31.5" x14ac:dyDescent="0.25">
      <c r="A207" s="466" t="s">
        <v>1150</v>
      </c>
      <c r="B207" s="467" t="s">
        <v>775</v>
      </c>
      <c r="C207" s="442" t="s">
        <v>1151</v>
      </c>
      <c r="D207" s="13" t="s">
        <v>11955</v>
      </c>
      <c r="E207" s="468">
        <v>200</v>
      </c>
      <c r="F207" s="439" t="b">
        <f>'3B Supp. Subs. Info.'!$AL$27-'3B Supp. Subs. Info.'!$AM$27='3B Supp. Subs. Info.'!$AN$27</f>
        <v>1</v>
      </c>
    </row>
    <row r="208" spans="1:6" ht="31.5" x14ac:dyDescent="0.25">
      <c r="A208" s="466" t="s">
        <v>1152</v>
      </c>
      <c r="B208" s="467" t="s">
        <v>775</v>
      </c>
      <c r="C208" s="442" t="s">
        <v>1153</v>
      </c>
      <c r="D208" s="13" t="s">
        <v>11956</v>
      </c>
      <c r="E208" s="468">
        <v>201</v>
      </c>
      <c r="F208" s="439" t="b">
        <f>'3B Supp. Subs. Info.'!$AL$28-'3B Supp. Subs. Info.'!$AM$28='3B Supp. Subs. Info.'!$AN$28</f>
        <v>1</v>
      </c>
    </row>
    <row r="209" spans="1:6" ht="31.5" x14ac:dyDescent="0.25">
      <c r="A209" s="466" t="s">
        <v>1154</v>
      </c>
      <c r="B209" s="467" t="s">
        <v>775</v>
      </c>
      <c r="C209" s="442" t="s">
        <v>1155</v>
      </c>
      <c r="D209" s="13" t="s">
        <v>11957</v>
      </c>
      <c r="E209" s="468">
        <v>202</v>
      </c>
      <c r="F209" s="439" t="b">
        <f>'3B Supp. Subs. Info.'!$AL$29-'3B Supp. Subs. Info.'!$AM$29='3B Supp. Subs. Info.'!$AN$29</f>
        <v>1</v>
      </c>
    </row>
    <row r="210" spans="1:6" ht="31.5" x14ac:dyDescent="0.25">
      <c r="A210" s="466" t="s">
        <v>1156</v>
      </c>
      <c r="B210" s="467" t="s">
        <v>775</v>
      </c>
      <c r="C210" s="442" t="s">
        <v>1157</v>
      </c>
      <c r="D210" s="13" t="s">
        <v>11958</v>
      </c>
      <c r="E210" s="468">
        <v>203</v>
      </c>
      <c r="F210" s="439" t="b">
        <f>'3B Supp. Subs. Info.'!$AL$30-'3B Supp. Subs. Info.'!$AM$30='3B Supp. Subs. Info.'!$AN$30</f>
        <v>1</v>
      </c>
    </row>
    <row r="211" spans="1:6" ht="31.5" x14ac:dyDescent="0.25">
      <c r="A211" s="466" t="s">
        <v>1158</v>
      </c>
      <c r="B211" s="467" t="s">
        <v>775</v>
      </c>
      <c r="C211" s="442" t="s">
        <v>1159</v>
      </c>
      <c r="D211" s="13" t="s">
        <v>11959</v>
      </c>
      <c r="E211" s="468">
        <v>204</v>
      </c>
      <c r="F211" s="439" t="b">
        <f>'3B Supp. Subs. Info.'!$AL$31-'3B Supp. Subs. Info.'!$AM$31='3B Supp. Subs. Info.'!$AN$31</f>
        <v>1</v>
      </c>
    </row>
    <row r="212" spans="1:6" ht="31.5" x14ac:dyDescent="0.25">
      <c r="A212" s="466" t="s">
        <v>1160</v>
      </c>
      <c r="B212" s="467" t="s">
        <v>775</v>
      </c>
      <c r="C212" s="442" t="s">
        <v>1161</v>
      </c>
      <c r="D212" s="13" t="s">
        <v>11960</v>
      </c>
      <c r="E212" s="468">
        <v>205</v>
      </c>
      <c r="F212" s="439" t="b">
        <f>'3B Supp. Subs. Info.'!$AL$32-'3B Supp. Subs. Info.'!$AM$32='3B Supp. Subs. Info.'!$AN$32</f>
        <v>1</v>
      </c>
    </row>
    <row r="213" spans="1:6" ht="31.5" x14ac:dyDescent="0.25">
      <c r="A213" s="466" t="s">
        <v>1162</v>
      </c>
      <c r="B213" s="467" t="s">
        <v>775</v>
      </c>
      <c r="C213" s="442" t="s">
        <v>1163</v>
      </c>
      <c r="D213" s="13" t="s">
        <v>11961</v>
      </c>
      <c r="E213" s="468">
        <v>206</v>
      </c>
      <c r="F213" s="439" t="b">
        <f>'3B Supp. Subs. Info.'!$AL$33-'3B Supp. Subs. Info.'!$AM$33='3B Supp. Subs. Info.'!$AN$33</f>
        <v>1</v>
      </c>
    </row>
    <row r="214" spans="1:6" ht="31.5" x14ac:dyDescent="0.25">
      <c r="A214" s="466" t="s">
        <v>1164</v>
      </c>
      <c r="B214" s="467" t="s">
        <v>775</v>
      </c>
      <c r="C214" s="442" t="s">
        <v>1165</v>
      </c>
      <c r="D214" s="13" t="s">
        <v>11962</v>
      </c>
      <c r="E214" s="468">
        <v>207</v>
      </c>
      <c r="F214" s="439" t="b">
        <f>'3B Supp. Subs. Info.'!$AL$34-'3B Supp. Subs. Info.'!$AM$34='3B Supp. Subs. Info.'!$AN$34</f>
        <v>1</v>
      </c>
    </row>
    <row r="215" spans="1:6" ht="31.5" x14ac:dyDescent="0.25">
      <c r="A215" s="466" t="s">
        <v>1166</v>
      </c>
      <c r="B215" s="467" t="s">
        <v>775</v>
      </c>
      <c r="C215" s="442" t="s">
        <v>1167</v>
      </c>
      <c r="D215" s="13" t="s">
        <v>11963</v>
      </c>
      <c r="E215" s="468">
        <v>208</v>
      </c>
      <c r="F215" s="439" t="b">
        <f>'3B Supp. Subs. Info.'!$AL$35-'3B Supp. Subs. Info.'!$AM$35='3B Supp. Subs. Info.'!$AN$35</f>
        <v>1</v>
      </c>
    </row>
    <row r="216" spans="1:6" ht="31.5" x14ac:dyDescent="0.25">
      <c r="A216" s="466" t="s">
        <v>1168</v>
      </c>
      <c r="B216" s="467" t="s">
        <v>775</v>
      </c>
      <c r="C216" s="442" t="s">
        <v>1169</v>
      </c>
      <c r="D216" s="13" t="s">
        <v>11964</v>
      </c>
      <c r="E216" s="468">
        <v>209</v>
      </c>
      <c r="F216" s="439" t="b">
        <f>'3B Supp. Subs. Info.'!$AL$36-'3B Supp. Subs. Info.'!$AM$36='3B Supp. Subs. Info.'!$AN$36</f>
        <v>1</v>
      </c>
    </row>
    <row r="217" spans="1:6" ht="31.5" x14ac:dyDescent="0.25">
      <c r="A217" s="466" t="s">
        <v>1170</v>
      </c>
      <c r="B217" s="467" t="s">
        <v>775</v>
      </c>
      <c r="C217" s="442" t="s">
        <v>1171</v>
      </c>
      <c r="D217" s="13" t="s">
        <v>11965</v>
      </c>
      <c r="E217" s="468">
        <v>210</v>
      </c>
      <c r="F217" s="439" t="b">
        <f>'3B Supp. Subs. Info.'!$AL$37-'3B Supp. Subs. Info.'!$AM$37='3B Supp. Subs. Info.'!$AN$37</f>
        <v>1</v>
      </c>
    </row>
    <row r="218" spans="1:6" ht="31.5" x14ac:dyDescent="0.25">
      <c r="A218" s="466" t="s">
        <v>1172</v>
      </c>
      <c r="B218" s="467" t="s">
        <v>775</v>
      </c>
      <c r="C218" s="442" t="s">
        <v>1173</v>
      </c>
      <c r="D218" s="13" t="s">
        <v>11966</v>
      </c>
      <c r="E218" s="468">
        <v>211</v>
      </c>
      <c r="F218" s="439" t="b">
        <f>'3B Supp. Subs. Info.'!$AL$38-'3B Supp. Subs. Info.'!$AM$38='3B Supp. Subs. Info.'!$AN$38</f>
        <v>1</v>
      </c>
    </row>
    <row r="219" spans="1:6" ht="31.5" x14ac:dyDescent="0.25">
      <c r="A219" s="466" t="s">
        <v>1174</v>
      </c>
      <c r="B219" s="467" t="s">
        <v>775</v>
      </c>
      <c r="C219" s="442" t="s">
        <v>1175</v>
      </c>
      <c r="D219" s="13" t="s">
        <v>11967</v>
      </c>
      <c r="E219" s="468">
        <v>212</v>
      </c>
      <c r="F219" s="439" t="b">
        <f>'3B Supp. Subs. Info.'!$AL$39-'3B Supp. Subs. Info.'!$AM$39='3B Supp. Subs. Info.'!$AN$39</f>
        <v>1</v>
      </c>
    </row>
    <row r="220" spans="1:6" ht="31.5" x14ac:dyDescent="0.25">
      <c r="A220" s="466" t="s">
        <v>1176</v>
      </c>
      <c r="B220" s="467" t="s">
        <v>775</v>
      </c>
      <c r="C220" s="442" t="s">
        <v>1177</v>
      </c>
      <c r="D220" s="13" t="s">
        <v>11968</v>
      </c>
      <c r="E220" s="468">
        <v>213</v>
      </c>
      <c r="F220" s="439" t="b">
        <f>'3B Supp. Subs. Info.'!$AL$40-'3B Supp. Subs. Info.'!$AM$40='3B Supp. Subs. Info.'!$AN$40</f>
        <v>1</v>
      </c>
    </row>
    <row r="221" spans="1:6" ht="31.5" x14ac:dyDescent="0.25">
      <c r="A221" s="466" t="s">
        <v>1178</v>
      </c>
      <c r="B221" s="467" t="s">
        <v>775</v>
      </c>
      <c r="C221" s="442" t="s">
        <v>1179</v>
      </c>
      <c r="D221" s="13" t="s">
        <v>11969</v>
      </c>
      <c r="E221" s="468">
        <v>214</v>
      </c>
      <c r="F221" s="439" t="b">
        <f>'3B Supp. Subs. Info.'!$AL$41-'3B Supp. Subs. Info.'!$AM$41='3B Supp. Subs. Info.'!$AN$41</f>
        <v>1</v>
      </c>
    </row>
    <row r="222" spans="1:6" ht="31.5" x14ac:dyDescent="0.25">
      <c r="A222" s="466" t="s">
        <v>1180</v>
      </c>
      <c r="B222" s="467" t="s">
        <v>775</v>
      </c>
      <c r="C222" s="442" t="s">
        <v>1181</v>
      </c>
      <c r="D222" s="13" t="s">
        <v>11970</v>
      </c>
      <c r="E222" s="468">
        <v>215</v>
      </c>
      <c r="F222" s="439" t="b">
        <f>'3B Supp. Subs. Info.'!$AL$42-'3B Supp. Subs. Info.'!$AM$42='3B Supp. Subs. Info.'!$AN$42</f>
        <v>1</v>
      </c>
    </row>
    <row r="223" spans="1:6" ht="31.5" x14ac:dyDescent="0.25">
      <c r="A223" s="466" t="s">
        <v>1182</v>
      </c>
      <c r="B223" s="467" t="s">
        <v>775</v>
      </c>
      <c r="C223" s="442" t="s">
        <v>1183</v>
      </c>
      <c r="D223" s="13" t="s">
        <v>11971</v>
      </c>
      <c r="E223" s="468">
        <v>216</v>
      </c>
      <c r="F223" s="439" t="b">
        <f>'3B Supp. Subs. Info.'!$AL$43-'3B Supp. Subs. Info.'!$AM$43='3B Supp. Subs. Info.'!$AN$43</f>
        <v>1</v>
      </c>
    </row>
    <row r="224" spans="1:6" ht="299.25" x14ac:dyDescent="0.25">
      <c r="A224" s="466" t="s">
        <v>1184</v>
      </c>
      <c r="B224" s="467" t="s">
        <v>775</v>
      </c>
      <c r="C224" s="442" t="s">
        <v>1185</v>
      </c>
      <c r="D224" s="13" t="s">
        <v>14188</v>
      </c>
      <c r="E224" s="468">
        <v>217</v>
      </c>
      <c r="F224" s="439" t="b">
        <f>'3B Supp. Subs. Info.'!$AL$8+'3B Supp. Subs. Info.'!$AL$9+'3B Supp. Subs. Info.'!$AL$10+'3B Supp. Subs. Info.'!$AL$11+'3B Supp. Subs. Info.'!$AL$12+'3B Supp. Subs. Info.'!$AL$13+'3B Supp. Subs. Info.'!$AL$14+'3B Supp. Subs. Info.'!$AL$15+'3B Supp. Subs. Info.'!$AL$16+'3B Supp. Subs. Info.'!$AL$17+'3B Supp. Subs. Info.'!$AL$18+'3B Supp. Subs. Info.'!$AL$19+'3B Supp. Subs. Info.'!$AL$20+'3B Supp. Subs. Info.'!$AL$21+'3B Supp. Subs. Info.'!$AL$22+'3B Supp. Subs. Info.'!$AL$23+'3B Supp. Subs. Info.'!$AL$24+'3B Supp. Subs. Info.'!$AL$25+'3B Supp. Subs. Info.'!$AL$26+'3B Supp. Subs. Info.'!$AL$27+'3B Supp. Subs. Info.'!$AL$28+'3B Supp. Subs. Info.'!$AL$29+'3B Supp. Subs. Info.'!$AL$30+'3B Supp. Subs. Info.'!$AL$31+'3B Supp. Subs. Info.'!$AL$32+'3B Supp. Subs. Info.'!$AL$33+'3B Supp. Subs. Info.'!$AL$34+'3B Supp. Subs. Info.'!$AL$35+'3B Supp. Subs. Info.'!$AL$36+'3B Supp. Subs. Info.'!$AL$37+'3B Supp. Subs. Info.'!$AL$38+'3B Supp. Subs. Info.'!$AL$39+'3B Supp. Subs. Info.'!$AL$40+'3B Supp. Subs. Info.'!$AL$41+'3B Supp. Subs. Info.'!$AL$42+'3B Supp. Subs. Info.'!$AL$43='3B Supp. Subs. Info.'!$AL$44</f>
        <v>1</v>
      </c>
    </row>
    <row r="225" spans="1:6" ht="346.5" x14ac:dyDescent="0.25">
      <c r="A225" s="466" t="s">
        <v>1186</v>
      </c>
      <c r="B225" s="467" t="s">
        <v>775</v>
      </c>
      <c r="C225" s="470" t="s">
        <v>1187</v>
      </c>
      <c r="D225" s="13" t="s">
        <v>14189</v>
      </c>
      <c r="E225" s="468">
        <v>218</v>
      </c>
      <c r="F225" s="439" t="b">
        <f>'3B Supp. Subs. Info.'!$AM$8+'3B Supp. Subs. Info.'!$AM$9+'3B Supp. Subs. Info.'!$AM$10+'3B Supp. Subs. Info.'!$AM$11+'3B Supp. Subs. Info.'!$AM$12+'3B Supp. Subs. Info.'!$AM$13+'3B Supp. Subs. Info.'!$AM$14+'3B Supp. Subs. Info.'!$AM$15+'3B Supp. Subs. Info.'!$AM$16+'3B Supp. Subs. Info.'!$AM$17+'3B Supp. Subs. Info.'!$AM$18+'3B Supp. Subs. Info.'!$AM$19+'3B Supp. Subs. Info.'!$AM$20+'3B Supp. Subs. Info.'!$AM$21+'3B Supp. Subs. Info.'!$AM$22+'3B Supp. Subs. Info.'!$AM$23+'3B Supp. Subs. Info.'!$AM$24+'3B Supp. Subs. Info.'!$AM$25+'3B Supp. Subs. Info.'!$AM$26+'3B Supp. Subs. Info.'!$AM$27+'3B Supp. Subs. Info.'!$AM$28+'3B Supp. Subs. Info.'!$AM$29+'3B Supp. Subs. Info.'!$AM$30+'3B Supp. Subs. Info.'!$AM$31+'3B Supp. Subs. Info.'!$AM$32+'3B Supp. Subs. Info.'!$AM$33+'3B Supp. Subs. Info.'!$AM$34+'3B Supp. Subs. Info.'!$AM$35+'3B Supp. Subs. Info.'!$AM$36+'3B Supp. Subs. Info.'!$AM$37+'3B Supp. Subs. Info.'!$AM$38+'3B Supp. Subs. Info.'!$AM$39+'3B Supp. Subs. Info.'!$AM$40+'3B Supp. Subs. Info.'!$AM$41+'3B Supp. Subs. Info.'!$AM$42+'3B Supp. Subs. Info.'!$AM$43='3B Supp. Subs. Info.'!$AM$44</f>
        <v>1</v>
      </c>
    </row>
    <row r="226" spans="1:6" ht="346.5" x14ac:dyDescent="0.25">
      <c r="A226" s="466" t="s">
        <v>1188</v>
      </c>
      <c r="B226" s="467" t="s">
        <v>775</v>
      </c>
      <c r="C226" s="470" t="s">
        <v>1189</v>
      </c>
      <c r="D226" s="13" t="s">
        <v>14190</v>
      </c>
      <c r="E226" s="468">
        <v>219</v>
      </c>
      <c r="F226" s="439" t="b">
        <f>'3B Supp. Subs. Info.'!$AN$8+'3B Supp. Subs. Info.'!$AN$9+'3B Supp. Subs. Info.'!$AN$10+'3B Supp. Subs. Info.'!$AN$11+'3B Supp. Subs. Info.'!$AN$12+'3B Supp. Subs. Info.'!$AN$13+'3B Supp. Subs. Info.'!$AN$14+'3B Supp. Subs. Info.'!$AN$15+'3B Supp. Subs. Info.'!$AN$16+'3B Supp. Subs. Info.'!$AN$17+'3B Supp. Subs. Info.'!$AN$18+'3B Supp. Subs. Info.'!$AN$19+'3B Supp. Subs. Info.'!$AN$20+'3B Supp. Subs. Info.'!$AN$21+'3B Supp. Subs. Info.'!$AN$22+'3B Supp. Subs. Info.'!$AN$23+'3B Supp. Subs. Info.'!$AN$24+'3B Supp. Subs. Info.'!$AN$25+'3B Supp. Subs. Info.'!$AN$26+'3B Supp. Subs. Info.'!$AN$27+'3B Supp. Subs. Info.'!$AN$28+'3B Supp. Subs. Info.'!$AN$29+'3B Supp. Subs. Info.'!$AN$30+'3B Supp. Subs. Info.'!$AN$31+'3B Supp. Subs. Info.'!$AN$32+'3B Supp. Subs. Info.'!$AN$33+'3B Supp. Subs. Info.'!$AN$34+'3B Supp. Subs. Info.'!$AN$35+'3B Supp. Subs. Info.'!$AN$36+'3B Supp. Subs. Info.'!$AN$37+'3B Supp. Subs. Info.'!$AN$38+'3B Supp. Subs. Info.'!$AN$39+'3B Supp. Subs. Info.'!$AN$40+'3B Supp. Subs. Info.'!$AN$41+'3B Supp. Subs. Info.'!$AN$42+'3B Supp. Subs. Info.'!$AN$43='3B Supp. Subs. Info.'!$AN$44</f>
        <v>1</v>
      </c>
    </row>
    <row r="227" spans="1:6" ht="18.75" x14ac:dyDescent="0.3">
      <c r="A227" s="953" t="s">
        <v>1190</v>
      </c>
      <c r="B227" s="954"/>
      <c r="C227" s="954"/>
      <c r="D227" s="954"/>
      <c r="E227" s="954"/>
      <c r="F227" s="439"/>
    </row>
    <row r="228" spans="1:6" x14ac:dyDescent="0.25">
      <c r="A228" s="466" t="s">
        <v>1191</v>
      </c>
      <c r="B228" s="467" t="s">
        <v>775</v>
      </c>
      <c r="C228" s="442" t="s">
        <v>1192</v>
      </c>
      <c r="D228" s="442" t="s">
        <v>11972</v>
      </c>
      <c r="E228" s="465">
        <v>220</v>
      </c>
      <c r="F228" s="439" t="b">
        <f>'4 Allowance'!$J$5-'4 Allowance'!$J$6='4 Allowance'!$J$7</f>
        <v>1</v>
      </c>
    </row>
    <row r="229" spans="1:6" ht="47.25" x14ac:dyDescent="0.25">
      <c r="A229" s="466" t="s">
        <v>1193</v>
      </c>
      <c r="B229" s="467" t="s">
        <v>775</v>
      </c>
      <c r="C229" s="13" t="s">
        <v>1194</v>
      </c>
      <c r="D229" s="442" t="s">
        <v>11973</v>
      </c>
      <c r="E229" s="465">
        <v>221</v>
      </c>
      <c r="F229" s="439" t="b">
        <f>'4 Allowance'!$E$13+'4 Allowance'!$F$13+'4 Allowance'!$G$13+'4 Allowance'!$H$13+'4 Allowance'!$I$13='4 Allowance'!$J$13</f>
        <v>1</v>
      </c>
    </row>
    <row r="230" spans="1:6" ht="47.25" x14ac:dyDescent="0.25">
      <c r="A230" s="466" t="s">
        <v>1195</v>
      </c>
      <c r="B230" s="467" t="s">
        <v>775</v>
      </c>
      <c r="C230" s="13" t="s">
        <v>1196</v>
      </c>
      <c r="D230" s="442" t="s">
        <v>11974</v>
      </c>
      <c r="E230" s="465">
        <v>222</v>
      </c>
      <c r="F230" s="439" t="b">
        <f>'4 Allowance'!$E$14+'4 Allowance'!$F$14+'4 Allowance'!$G$14+'4 Allowance'!$H$14+'4 Allowance'!$I$14='4 Allowance'!$J$14</f>
        <v>1</v>
      </c>
    </row>
    <row r="231" spans="1:6" ht="47.25" x14ac:dyDescent="0.25">
      <c r="A231" s="466" t="s">
        <v>1197</v>
      </c>
      <c r="B231" s="467" t="s">
        <v>775</v>
      </c>
      <c r="C231" s="13" t="s">
        <v>1198</v>
      </c>
      <c r="D231" s="442" t="s">
        <v>11975</v>
      </c>
      <c r="E231" s="465">
        <v>223</v>
      </c>
      <c r="F231" s="439" t="b">
        <f>'4 Allowance'!$E$15+'4 Allowance'!$F$15+'4 Allowance'!$G$15+'4 Allowance'!$H$15+'4 Allowance'!$I$15='4 Allowance'!$J$15</f>
        <v>1</v>
      </c>
    </row>
    <row r="232" spans="1:6" ht="47.25" x14ac:dyDescent="0.25">
      <c r="A232" s="466" t="s">
        <v>1199</v>
      </c>
      <c r="B232" s="467" t="s">
        <v>775</v>
      </c>
      <c r="C232" s="13" t="s">
        <v>1200</v>
      </c>
      <c r="D232" s="442" t="s">
        <v>11976</v>
      </c>
      <c r="E232" s="465">
        <v>224</v>
      </c>
      <c r="F232" s="439" t="b">
        <f>'4 Allowance'!$E$16+'4 Allowance'!$F$16+'4 Allowance'!$G$16+'4 Allowance'!$H$16+'4 Allowance'!$I$16='4 Allowance'!$J$16</f>
        <v>1</v>
      </c>
    </row>
    <row r="233" spans="1:6" ht="47.25" x14ac:dyDescent="0.25">
      <c r="A233" s="466" t="s">
        <v>1201</v>
      </c>
      <c r="B233" s="467" t="s">
        <v>775</v>
      </c>
      <c r="C233" s="13" t="s">
        <v>1202</v>
      </c>
      <c r="D233" s="442" t="s">
        <v>11977</v>
      </c>
      <c r="E233" s="465">
        <v>225</v>
      </c>
      <c r="F233" s="439" t="b">
        <f>'4 Allowance'!$E$17+'4 Allowance'!$F$17+'4 Allowance'!$G$17+'4 Allowance'!$H$17+'4 Allowance'!$I$17='4 Allowance'!$J$17</f>
        <v>1</v>
      </c>
    </row>
    <row r="234" spans="1:6" ht="47.25" x14ac:dyDescent="0.25">
      <c r="A234" s="466" t="s">
        <v>1203</v>
      </c>
      <c r="B234" s="467" t="s">
        <v>775</v>
      </c>
      <c r="C234" s="13" t="s">
        <v>1204</v>
      </c>
      <c r="D234" s="442" t="s">
        <v>11978</v>
      </c>
      <c r="E234" s="465">
        <v>226</v>
      </c>
      <c r="F234" s="439" t="b">
        <f>'4 Allowance'!$E$18+'4 Allowance'!$F$18+'4 Allowance'!$G$18+'4 Allowance'!$H$18+'4 Allowance'!$I$18='4 Allowance'!$J$18</f>
        <v>1</v>
      </c>
    </row>
    <row r="235" spans="1:6" ht="47.25" x14ac:dyDescent="0.25">
      <c r="A235" s="466" t="s">
        <v>1205</v>
      </c>
      <c r="B235" s="467" t="s">
        <v>775</v>
      </c>
      <c r="C235" s="13" t="s">
        <v>1206</v>
      </c>
      <c r="D235" s="442" t="s">
        <v>11979</v>
      </c>
      <c r="E235" s="465">
        <v>227</v>
      </c>
      <c r="F235" s="439" t="b">
        <f>'4 Allowance'!$E$19+'4 Allowance'!$F$19+'4 Allowance'!$G$19+'4 Allowance'!$H$19+'4 Allowance'!$I$19='4 Allowance'!$J$19</f>
        <v>1</v>
      </c>
    </row>
    <row r="236" spans="1:6" ht="31.5" x14ac:dyDescent="0.25">
      <c r="A236" s="466" t="s">
        <v>1207</v>
      </c>
      <c r="B236" s="467" t="s">
        <v>775</v>
      </c>
      <c r="C236" s="13" t="s">
        <v>1208</v>
      </c>
      <c r="D236" s="442" t="s">
        <v>11980</v>
      </c>
      <c r="E236" s="465">
        <v>228</v>
      </c>
      <c r="F236" s="439" t="b">
        <f>'4 Allowance'!$E$20+'4 Allowance'!$F$20+'4 Allowance'!$I$20='4 Allowance'!$J$20</f>
        <v>1</v>
      </c>
    </row>
    <row r="237" spans="1:6" ht="31.5" x14ac:dyDescent="0.25">
      <c r="A237" s="466" t="s">
        <v>14550</v>
      </c>
      <c r="B237" s="467" t="s">
        <v>775</v>
      </c>
      <c r="C237" s="13" t="s">
        <v>1209</v>
      </c>
      <c r="D237" s="442" t="s">
        <v>11981</v>
      </c>
      <c r="E237" s="465">
        <v>229</v>
      </c>
      <c r="F237" s="439" t="b">
        <f>'4 Allowance'!$E$21+'4 Allowance'!$F$21='4 Allowance'!$J$21</f>
        <v>1</v>
      </c>
    </row>
    <row r="238" spans="1:6" ht="31.5" x14ac:dyDescent="0.25">
      <c r="A238" s="466" t="s">
        <v>1210</v>
      </c>
      <c r="B238" s="467" t="s">
        <v>775</v>
      </c>
      <c r="C238" s="13" t="s">
        <v>1211</v>
      </c>
      <c r="D238" s="442" t="s">
        <v>11982</v>
      </c>
      <c r="E238" s="465">
        <v>230</v>
      </c>
      <c r="F238" s="439" t="b">
        <f>'4 Allowance'!$E$22+'4 Allowance'!$F$22+'4 Allowance'!$I$22='4 Allowance'!$J$22</f>
        <v>1</v>
      </c>
    </row>
    <row r="239" spans="1:6" ht="47.25" x14ac:dyDescent="0.25">
      <c r="A239" s="466" t="s">
        <v>1212</v>
      </c>
      <c r="B239" s="467" t="s">
        <v>775</v>
      </c>
      <c r="C239" s="13" t="s">
        <v>1213</v>
      </c>
      <c r="D239" s="938" t="s">
        <v>11983</v>
      </c>
      <c r="E239" s="468">
        <v>231</v>
      </c>
      <c r="F239" s="439" t="b">
        <f>'4 Allowance'!$E$23+'4 Allowance'!$F$23+'4 Allowance'!$G$23+'4 Allowance'!$H$23+'4 Allowance'!$I$23='4 Allowance'!$J$23</f>
        <v>1</v>
      </c>
    </row>
    <row r="240" spans="1:6" ht="94.5" x14ac:dyDescent="0.25">
      <c r="A240" s="466" t="s">
        <v>1214</v>
      </c>
      <c r="B240" s="467" t="s">
        <v>775</v>
      </c>
      <c r="C240" s="13" t="s">
        <v>1215</v>
      </c>
      <c r="D240" s="442" t="s">
        <v>14571</v>
      </c>
      <c r="E240" s="465">
        <v>232</v>
      </c>
      <c r="F240" s="439" t="b">
        <f>'4 Allowance'!$J$13+'4 Allowance'!$J$14+'4 Allowance'!$J$15+'4 Allowance'!$J$16+'4 Allowance'!$J$17+'4 Allowance'!$J$18+'4 Allowance'!$J$19+'4 Allowance'!$J$20+'4 Allowance'!$J$21+'4 Allowance'!$J$22+'4 Allowance'!$J$23+'4 Allowance'!$J$24='4 Allowance'!$J$27</f>
        <v>1</v>
      </c>
    </row>
    <row r="241" spans="1:6" ht="18.75" x14ac:dyDescent="0.3">
      <c r="A241" s="953" t="s">
        <v>1216</v>
      </c>
      <c r="B241" s="954"/>
      <c r="C241" s="954"/>
      <c r="D241" s="954"/>
      <c r="E241" s="954"/>
      <c r="F241" s="954"/>
    </row>
    <row r="242" spans="1:6" ht="78.75" x14ac:dyDescent="0.25">
      <c r="A242" s="463" t="s">
        <v>1217</v>
      </c>
      <c r="B242" s="464" t="s">
        <v>775</v>
      </c>
      <c r="C242" s="13" t="s">
        <v>1218</v>
      </c>
      <c r="D242" s="442" t="s">
        <v>14191</v>
      </c>
      <c r="E242" s="468">
        <v>233</v>
      </c>
      <c r="F242" s="439" t="b">
        <f>'5 Sovereign'!$C$10+'5 Sovereign'!$C$11+'5 Sovereign'!$C$12+'5 Sovereign'!$C$13+'5 Sovereign'!$C$14+'5 Sovereign'!$C$15+'5 Sovereign'!$C$16+'5 Sovereign'!$C$17+'5 Sovereign'!$C$18+'5 Sovereign'!$C$19='5 Sovereign'!$C$20</f>
        <v>1</v>
      </c>
    </row>
    <row r="243" spans="1:6" ht="94.5" x14ac:dyDescent="0.25">
      <c r="A243" s="463" t="s">
        <v>1219</v>
      </c>
      <c r="B243" s="464" t="s">
        <v>775</v>
      </c>
      <c r="C243" s="13" t="s">
        <v>1220</v>
      </c>
      <c r="D243" s="442" t="s">
        <v>14192</v>
      </c>
      <c r="E243" s="468">
        <v>234</v>
      </c>
      <c r="F243" s="439" t="b">
        <f>'5 Sovereign'!$D$10+'5 Sovereign'!$D$11+'5 Sovereign'!$D$12+'5 Sovereign'!$D$13+'5 Sovereign'!$D$14+'5 Sovereign'!$D$15+'5 Sovereign'!$D$16+'5 Sovereign'!$D$17+'5 Sovereign'!$D$18+'5 Sovereign'!$D$19='5 Sovereign'!$D$20</f>
        <v>1</v>
      </c>
    </row>
    <row r="244" spans="1:6" ht="94.5" x14ac:dyDescent="0.25">
      <c r="A244" s="463" t="s">
        <v>1221</v>
      </c>
      <c r="B244" s="464" t="s">
        <v>775</v>
      </c>
      <c r="C244" s="13" t="s">
        <v>1222</v>
      </c>
      <c r="D244" s="442" t="s">
        <v>14193</v>
      </c>
      <c r="E244" s="468">
        <v>235</v>
      </c>
      <c r="F244" s="439" t="b">
        <f>'5 Sovereign'!$H$10+'5 Sovereign'!$H$11+'5 Sovereign'!$H$12+'5 Sovereign'!$H$13+'5 Sovereign'!$H$14+'5 Sovereign'!$H$15+'5 Sovereign'!$H$16+'5 Sovereign'!$H$17+'5 Sovereign'!$H$18+'5 Sovereign'!$H$19='5 Sovereign'!$H$20</f>
        <v>1</v>
      </c>
    </row>
    <row r="245" spans="1:6" ht="78.75" x14ac:dyDescent="0.25">
      <c r="A245" s="463" t="s">
        <v>1223</v>
      </c>
      <c r="B245" s="464" t="s">
        <v>775</v>
      </c>
      <c r="C245" s="13" t="s">
        <v>1224</v>
      </c>
      <c r="D245" s="442" t="s">
        <v>14194</v>
      </c>
      <c r="E245" s="468">
        <v>236</v>
      </c>
      <c r="F245" s="439" t="b">
        <f>'5 Sovereign'!$J$10+'5 Sovereign'!$J$11+'5 Sovereign'!$J$12+'5 Sovereign'!$J$13+'5 Sovereign'!$J$14+'5 Sovereign'!$J$15+'5 Sovereign'!$J$16+'5 Sovereign'!$J$17+'5 Sovereign'!$J$18+'5 Sovereign'!$J$19='5 Sovereign'!$J$20</f>
        <v>1</v>
      </c>
    </row>
    <row r="246" spans="1:6" ht="78.75" x14ac:dyDescent="0.25">
      <c r="A246" s="463" t="s">
        <v>1225</v>
      </c>
      <c r="B246" s="464" t="s">
        <v>775</v>
      </c>
      <c r="C246" s="13" t="s">
        <v>1226</v>
      </c>
      <c r="D246" s="442" t="s">
        <v>14195</v>
      </c>
      <c r="E246" s="468">
        <v>237</v>
      </c>
      <c r="F246" s="439" t="b">
        <f>'5 Sovereign'!$L$10+'5 Sovereign'!$L$11+'5 Sovereign'!$L$12+'5 Sovereign'!$L$13+'5 Sovereign'!$L$14+'5 Sovereign'!$L$15+'5 Sovereign'!$L$16+'5 Sovereign'!$L$17+'5 Sovereign'!$L$18+'5 Sovereign'!$L$19='5 Sovereign'!$L$20</f>
        <v>1</v>
      </c>
    </row>
    <row r="247" spans="1:6" ht="31.5" x14ac:dyDescent="0.25">
      <c r="A247" s="463" t="s">
        <v>1227</v>
      </c>
      <c r="B247" s="464" t="s">
        <v>775</v>
      </c>
      <c r="C247" s="13" t="s">
        <v>1228</v>
      </c>
      <c r="D247" s="442" t="s">
        <v>11984</v>
      </c>
      <c r="E247" s="468">
        <v>238</v>
      </c>
      <c r="F247" s="439" t="b">
        <f>'5 Sovereign'!$D$10+'5 Sovereign'!$F$10+'5 Sovereign'!$G$10+'5 Sovereign'!$H$10='5 Sovereign'!$J$10</f>
        <v>1</v>
      </c>
    </row>
    <row r="248" spans="1:6" ht="31.5" x14ac:dyDescent="0.25">
      <c r="A248" s="463" t="s">
        <v>1229</v>
      </c>
      <c r="B248" s="464" t="s">
        <v>775</v>
      </c>
      <c r="C248" s="13" t="s">
        <v>1230</v>
      </c>
      <c r="D248" s="442" t="s">
        <v>11985</v>
      </c>
      <c r="E248" s="468">
        <v>239</v>
      </c>
      <c r="F248" s="439" t="b">
        <f>'5 Sovereign'!$D$11+'5 Sovereign'!$F$11+'5 Sovereign'!$G$11+'5 Sovereign'!$H$11='5 Sovereign'!$J$11</f>
        <v>1</v>
      </c>
    </row>
    <row r="249" spans="1:6" ht="31.5" x14ac:dyDescent="0.25">
      <c r="A249" s="463" t="s">
        <v>1231</v>
      </c>
      <c r="B249" s="464" t="s">
        <v>775</v>
      </c>
      <c r="C249" s="13" t="s">
        <v>1232</v>
      </c>
      <c r="D249" s="442" t="s">
        <v>11986</v>
      </c>
      <c r="E249" s="468">
        <v>240</v>
      </c>
      <c r="F249" s="439" t="b">
        <f>'5 Sovereign'!$D$12+'5 Sovereign'!$F$12+'5 Sovereign'!$G$12+'5 Sovereign'!$H$12='5 Sovereign'!$J$12</f>
        <v>1</v>
      </c>
    </row>
    <row r="250" spans="1:6" ht="31.5" x14ac:dyDescent="0.25">
      <c r="A250" s="463" t="s">
        <v>1233</v>
      </c>
      <c r="B250" s="464" t="s">
        <v>775</v>
      </c>
      <c r="C250" s="13" t="s">
        <v>1234</v>
      </c>
      <c r="D250" s="442" t="s">
        <v>11987</v>
      </c>
      <c r="E250" s="468">
        <v>241</v>
      </c>
      <c r="F250" s="439" t="b">
        <f>'5 Sovereign'!$D$13+'5 Sovereign'!$F$13+'5 Sovereign'!$G$13+'5 Sovereign'!$H$13='5 Sovereign'!$J$13</f>
        <v>1</v>
      </c>
    </row>
    <row r="251" spans="1:6" ht="31.5" x14ac:dyDescent="0.25">
      <c r="A251" s="463" t="s">
        <v>1235</v>
      </c>
      <c r="B251" s="464" t="s">
        <v>775</v>
      </c>
      <c r="C251" s="13" t="s">
        <v>1236</v>
      </c>
      <c r="D251" s="442" t="s">
        <v>11988</v>
      </c>
      <c r="E251" s="468">
        <v>242</v>
      </c>
      <c r="F251" s="439" t="b">
        <f>'5 Sovereign'!$D$14+'5 Sovereign'!$F$14+'5 Sovereign'!$G$14+'5 Sovereign'!$H$14='5 Sovereign'!$J$14</f>
        <v>1</v>
      </c>
    </row>
    <row r="252" spans="1:6" ht="31.5" x14ac:dyDescent="0.25">
      <c r="A252" s="463" t="s">
        <v>1237</v>
      </c>
      <c r="B252" s="464" t="s">
        <v>775</v>
      </c>
      <c r="C252" s="13" t="s">
        <v>1238</v>
      </c>
      <c r="D252" s="442" t="s">
        <v>11989</v>
      </c>
      <c r="E252" s="468">
        <v>243</v>
      </c>
      <c r="F252" s="439" t="b">
        <f>'5 Sovereign'!$D$15+'5 Sovereign'!$F$15+'5 Sovereign'!$G$15+'5 Sovereign'!$H$15='5 Sovereign'!$J$15</f>
        <v>1</v>
      </c>
    </row>
    <row r="253" spans="1:6" ht="31.5" x14ac:dyDescent="0.25">
      <c r="A253" s="463" t="s">
        <v>1239</v>
      </c>
      <c r="B253" s="464" t="s">
        <v>775</v>
      </c>
      <c r="C253" s="13" t="s">
        <v>1240</v>
      </c>
      <c r="D253" s="442" t="s">
        <v>11990</v>
      </c>
      <c r="E253" s="468">
        <v>244</v>
      </c>
      <c r="F253" s="439" t="b">
        <f>'5 Sovereign'!$D$16+'5 Sovereign'!$F$16+'5 Sovereign'!$G$16+'5 Sovereign'!$H$16='5 Sovereign'!$J$16</f>
        <v>1</v>
      </c>
    </row>
    <row r="254" spans="1:6" ht="31.5" x14ac:dyDescent="0.25">
      <c r="A254" s="463" t="s">
        <v>1241</v>
      </c>
      <c r="B254" s="464" t="s">
        <v>775</v>
      </c>
      <c r="C254" s="13" t="s">
        <v>1242</v>
      </c>
      <c r="D254" s="442" t="s">
        <v>11991</v>
      </c>
      <c r="E254" s="468">
        <v>245</v>
      </c>
      <c r="F254" s="439" t="b">
        <f>'5 Sovereign'!$D$17+'5 Sovereign'!$F$17+'5 Sovereign'!$G$17+'5 Sovereign'!$H$17='5 Sovereign'!$J$17</f>
        <v>1</v>
      </c>
    </row>
    <row r="255" spans="1:6" ht="31.5" x14ac:dyDescent="0.25">
      <c r="A255" s="463" t="s">
        <v>1243</v>
      </c>
      <c r="B255" s="464" t="s">
        <v>775</v>
      </c>
      <c r="C255" s="13" t="s">
        <v>1244</v>
      </c>
      <c r="D255" s="442" t="s">
        <v>11992</v>
      </c>
      <c r="E255" s="468">
        <v>246</v>
      </c>
      <c r="F255" s="439" t="b">
        <f>'5 Sovereign'!$D$18+'5 Sovereign'!$F$18+'5 Sovereign'!$G$18+'5 Sovereign'!$H$18='5 Sovereign'!$J$18</f>
        <v>1</v>
      </c>
    </row>
    <row r="256" spans="1:6" ht="31.5" x14ac:dyDescent="0.25">
      <c r="A256" s="463" t="s">
        <v>1245</v>
      </c>
      <c r="B256" s="464" t="s">
        <v>775</v>
      </c>
      <c r="C256" s="13" t="s">
        <v>1246</v>
      </c>
      <c r="D256" s="442" t="s">
        <v>11993</v>
      </c>
      <c r="E256" s="468">
        <v>247</v>
      </c>
      <c r="F256" s="439" t="b">
        <f>'5 Sovereign'!$D$19+'5 Sovereign'!$F$19+'5 Sovereign'!$G$19+'5 Sovereign'!$H$19='5 Sovereign'!$J$19</f>
        <v>1</v>
      </c>
    </row>
    <row r="257" spans="1:6" ht="31.5" x14ac:dyDescent="0.25">
      <c r="A257" s="463" t="s">
        <v>1247</v>
      </c>
      <c r="B257" s="464" t="s">
        <v>775</v>
      </c>
      <c r="C257" s="13" t="s">
        <v>1248</v>
      </c>
      <c r="D257" s="442" t="s">
        <v>11994</v>
      </c>
      <c r="E257" s="468">
        <v>248</v>
      </c>
      <c r="F257" s="439" t="b">
        <f>'5 Sovereign'!$D$20+'5 Sovereign'!$H$20='5 Sovereign'!$J$20</f>
        <v>1</v>
      </c>
    </row>
    <row r="258" spans="1:6" ht="31.5" x14ac:dyDescent="0.25">
      <c r="A258" s="463" t="s">
        <v>1249</v>
      </c>
      <c r="B258" s="464" t="s">
        <v>775</v>
      </c>
      <c r="C258" s="13" t="s">
        <v>1250</v>
      </c>
      <c r="D258" s="442" t="s">
        <v>11995</v>
      </c>
      <c r="E258" s="468">
        <v>249</v>
      </c>
      <c r="F258" s="439" t="b">
        <f>'5 Sovereign'!$J$10*0%='5 Sovereign'!$L$10</f>
        <v>1</v>
      </c>
    </row>
    <row r="259" spans="1:6" ht="31.5" x14ac:dyDescent="0.25">
      <c r="A259" s="463" t="s">
        <v>1251</v>
      </c>
      <c r="B259" s="464" t="s">
        <v>775</v>
      </c>
      <c r="C259" s="13" t="s">
        <v>1252</v>
      </c>
      <c r="D259" s="442" t="s">
        <v>11996</v>
      </c>
      <c r="E259" s="468">
        <v>250</v>
      </c>
      <c r="F259" s="439" t="b">
        <f>'5 Sovereign'!$J$11*0%='5 Sovereign'!$L$11</f>
        <v>1</v>
      </c>
    </row>
    <row r="260" spans="1:6" ht="31.5" x14ac:dyDescent="0.25">
      <c r="A260" s="463" t="s">
        <v>1253</v>
      </c>
      <c r="B260" s="464" t="s">
        <v>775</v>
      </c>
      <c r="C260" s="13" t="s">
        <v>1254</v>
      </c>
      <c r="D260" s="442" t="s">
        <v>11997</v>
      </c>
      <c r="E260" s="468">
        <v>251</v>
      </c>
      <c r="F260" s="439" t="b">
        <f>'5 Sovereign'!$J$12*20%='5 Sovereign'!$L$12</f>
        <v>1</v>
      </c>
    </row>
    <row r="261" spans="1:6" ht="31.5" x14ac:dyDescent="0.25">
      <c r="A261" s="463" t="s">
        <v>1255</v>
      </c>
      <c r="B261" s="464" t="s">
        <v>775</v>
      </c>
      <c r="C261" s="13" t="s">
        <v>1256</v>
      </c>
      <c r="D261" s="442" t="s">
        <v>11998</v>
      </c>
      <c r="E261" s="468">
        <v>252</v>
      </c>
      <c r="F261" s="439" t="b">
        <f>'5 Sovereign'!$J$13*20%='5 Sovereign'!$L$13</f>
        <v>1</v>
      </c>
    </row>
    <row r="262" spans="1:6" ht="31.5" x14ac:dyDescent="0.25">
      <c r="A262" s="463" t="s">
        <v>1257</v>
      </c>
      <c r="B262" s="464" t="s">
        <v>775</v>
      </c>
      <c r="C262" s="13" t="s">
        <v>1258</v>
      </c>
      <c r="D262" s="442" t="s">
        <v>11999</v>
      </c>
      <c r="E262" s="468">
        <v>253</v>
      </c>
      <c r="F262" s="439" t="b">
        <f>'5 Sovereign'!$J$14*50%='5 Sovereign'!$L$14</f>
        <v>1</v>
      </c>
    </row>
    <row r="263" spans="1:6" ht="31.5" x14ac:dyDescent="0.25">
      <c r="A263" s="463" t="s">
        <v>1259</v>
      </c>
      <c r="B263" s="464" t="s">
        <v>775</v>
      </c>
      <c r="C263" s="13" t="s">
        <v>1260</v>
      </c>
      <c r="D263" s="442" t="s">
        <v>12000</v>
      </c>
      <c r="E263" s="468">
        <v>254</v>
      </c>
      <c r="F263" s="439" t="b">
        <f>'5 Sovereign'!$J$15*50%='5 Sovereign'!$L$15</f>
        <v>1</v>
      </c>
    </row>
    <row r="264" spans="1:6" ht="31.5" x14ac:dyDescent="0.25">
      <c r="A264" s="463" t="s">
        <v>1261</v>
      </c>
      <c r="B264" s="464" t="s">
        <v>775</v>
      </c>
      <c r="C264" s="13" t="s">
        <v>1262</v>
      </c>
      <c r="D264" s="442" t="s">
        <v>12001</v>
      </c>
      <c r="E264" s="468">
        <v>255</v>
      </c>
      <c r="F264" s="439" t="b">
        <f>'5 Sovereign'!$J$16*100%='5 Sovereign'!$L$16</f>
        <v>1</v>
      </c>
    </row>
    <row r="265" spans="1:6" ht="31.5" x14ac:dyDescent="0.25">
      <c r="A265" s="463" t="s">
        <v>1263</v>
      </c>
      <c r="B265" s="464" t="s">
        <v>775</v>
      </c>
      <c r="C265" s="13" t="s">
        <v>1264</v>
      </c>
      <c r="D265" s="442" t="s">
        <v>12002</v>
      </c>
      <c r="E265" s="468">
        <v>256</v>
      </c>
      <c r="F265" s="439" t="b">
        <f>'5 Sovereign'!$J$17*100%='5 Sovereign'!$L$17</f>
        <v>1</v>
      </c>
    </row>
    <row r="266" spans="1:6" ht="31.5" x14ac:dyDescent="0.25">
      <c r="A266" s="463" t="s">
        <v>1265</v>
      </c>
      <c r="B266" s="464" t="s">
        <v>775</v>
      </c>
      <c r="C266" s="13" t="s">
        <v>1266</v>
      </c>
      <c r="D266" s="442" t="s">
        <v>12003</v>
      </c>
      <c r="E266" s="468">
        <v>257</v>
      </c>
      <c r="F266" s="439" t="b">
        <f>'5 Sovereign'!$J$18*150%='5 Sovereign'!$L$18</f>
        <v>1</v>
      </c>
    </row>
    <row r="267" spans="1:6" ht="31.5" x14ac:dyDescent="0.25">
      <c r="A267" s="463" t="s">
        <v>1267</v>
      </c>
      <c r="B267" s="464" t="s">
        <v>775</v>
      </c>
      <c r="C267" s="13" t="s">
        <v>1268</v>
      </c>
      <c r="D267" s="442" t="s">
        <v>12004</v>
      </c>
      <c r="E267" s="468">
        <v>258</v>
      </c>
      <c r="F267" s="439" t="b">
        <f>'5 Sovereign'!$J$19*150%='5 Sovereign'!$L$19</f>
        <v>1</v>
      </c>
    </row>
    <row r="268" spans="1:6" ht="78.75" x14ac:dyDescent="0.25">
      <c r="A268" s="463" t="s">
        <v>1269</v>
      </c>
      <c r="B268" s="464" t="s">
        <v>775</v>
      </c>
      <c r="C268" s="13" t="s">
        <v>1270</v>
      </c>
      <c r="D268" s="442" t="s">
        <v>12005</v>
      </c>
      <c r="E268" s="468">
        <v>259</v>
      </c>
      <c r="F268" s="439" t="b">
        <f>'5 Sovereign'!$F$10+'5 Sovereign'!$F$11+'5 Sovereign'!$F$12+'5 Sovereign'!$F$13+'5 Sovereign'!$F$14+'5 Sovereign'!$F$15+'5 Sovereign'!$F$16+'5 Sovereign'!$F$17+'5 Sovereign'!$F$18+'5 Sovereign'!$F$19=0</f>
        <v>1</v>
      </c>
    </row>
    <row r="269" spans="1:6" ht="78.75" x14ac:dyDescent="0.25">
      <c r="A269" s="463" t="s">
        <v>1271</v>
      </c>
      <c r="B269" s="464" t="s">
        <v>775</v>
      </c>
      <c r="C269" s="13" t="s">
        <v>1272</v>
      </c>
      <c r="D269" s="442" t="s">
        <v>12006</v>
      </c>
      <c r="E269" s="468">
        <v>260</v>
      </c>
      <c r="F269" s="439" t="b">
        <f>'5 Sovereign'!$G$10+'5 Sovereign'!$G$11+'5 Sovereign'!$G$12+'5 Sovereign'!$G$13+'5 Sovereign'!$G$14+'5 Sovereign'!$G$15+'5 Sovereign'!$G$16+'5 Sovereign'!$G$17+'5 Sovereign'!$G$18+'5 Sovereign'!$G$19=0</f>
        <v>1</v>
      </c>
    </row>
    <row r="270" spans="1:6" ht="78.75" x14ac:dyDescent="0.25">
      <c r="A270" s="463" t="s">
        <v>1273</v>
      </c>
      <c r="B270" s="464" t="s">
        <v>775</v>
      </c>
      <c r="C270" s="13" t="s">
        <v>1274</v>
      </c>
      <c r="D270" s="442" t="s">
        <v>14196</v>
      </c>
      <c r="E270" s="468">
        <v>261</v>
      </c>
      <c r="F270" s="439" t="b">
        <f>'5 Sovereign'!$B$23+'5 Sovereign'!$B$24+'5 Sovereign'!$B$25+'5 Sovereign'!$B$26+'5 Sovereign'!$B$27+'5 Sovereign'!$B$28+'5 Sovereign'!$B$29+'5 Sovereign'!$B$30+'5 Sovereign'!$B$31+'5 Sovereign'!$B$32='5 Sovereign'!$B$33</f>
        <v>1</v>
      </c>
    </row>
    <row r="271" spans="1:6" ht="78.75" x14ac:dyDescent="0.25">
      <c r="A271" s="463" t="s">
        <v>1275</v>
      </c>
      <c r="B271" s="464" t="s">
        <v>775</v>
      </c>
      <c r="C271" s="13" t="s">
        <v>1276</v>
      </c>
      <c r="D271" s="442" t="s">
        <v>14197</v>
      </c>
      <c r="E271" s="468">
        <v>262</v>
      </c>
      <c r="F271" s="439" t="b">
        <f>'5 Sovereign'!$C$23+'5 Sovereign'!$C$24+'5 Sovereign'!$C$25+'5 Sovereign'!$C$26+'5 Sovereign'!$C$27+'5 Sovereign'!$C$28+'5 Sovereign'!$C$29+'5 Sovereign'!$C$30+'5 Sovereign'!$C$31+'5 Sovereign'!$C$32='5 Sovereign'!$C$33</f>
        <v>1</v>
      </c>
    </row>
    <row r="272" spans="1:6" ht="94.5" x14ac:dyDescent="0.25">
      <c r="A272" s="463" t="s">
        <v>1277</v>
      </c>
      <c r="B272" s="464" t="s">
        <v>775</v>
      </c>
      <c r="C272" s="13" t="s">
        <v>1278</v>
      </c>
      <c r="D272" s="442" t="s">
        <v>14198</v>
      </c>
      <c r="E272" s="468">
        <v>263</v>
      </c>
      <c r="F272" s="439" t="b">
        <f>'5 Sovereign'!$D$23+'5 Sovereign'!$D$24+'5 Sovereign'!$D$25+'5 Sovereign'!$D$26+'5 Sovereign'!$D$27+'5 Sovereign'!$D$28+'5 Sovereign'!$D$29+'5 Sovereign'!$D$30+'5 Sovereign'!$D$31+'5 Sovereign'!$D$32='5 Sovereign'!$D$33</f>
        <v>1</v>
      </c>
    </row>
    <row r="273" spans="1:6" ht="94.5" x14ac:dyDescent="0.25">
      <c r="A273" s="463" t="s">
        <v>1279</v>
      </c>
      <c r="B273" s="464" t="s">
        <v>775</v>
      </c>
      <c r="C273" s="13" t="s">
        <v>1280</v>
      </c>
      <c r="D273" s="442" t="s">
        <v>14199</v>
      </c>
      <c r="E273" s="468">
        <v>264</v>
      </c>
      <c r="F273" s="439" t="b">
        <f>'5 Sovereign'!$H$23+'5 Sovereign'!$H$24+'5 Sovereign'!$H$25+'5 Sovereign'!$H$26+'5 Sovereign'!$H$27+'5 Sovereign'!$H$28+'5 Sovereign'!$H$29+'5 Sovereign'!$H$30+'5 Sovereign'!$H$31+'5 Sovereign'!$H$32='5 Sovereign'!$H$33</f>
        <v>1</v>
      </c>
    </row>
    <row r="274" spans="1:6" ht="78.75" x14ac:dyDescent="0.25">
      <c r="A274" s="463" t="s">
        <v>1281</v>
      </c>
      <c r="B274" s="464" t="s">
        <v>775</v>
      </c>
      <c r="C274" s="13" t="s">
        <v>1282</v>
      </c>
      <c r="D274" s="442" t="s">
        <v>14200</v>
      </c>
      <c r="E274" s="468">
        <v>265</v>
      </c>
      <c r="F274" s="439" t="b">
        <f>'5 Sovereign'!$J$23+'5 Sovereign'!$J$24+'5 Sovereign'!$J$25+'5 Sovereign'!$J$26+'5 Sovereign'!$J$27+'5 Sovereign'!$J$28+'5 Sovereign'!$J$29+'5 Sovereign'!$J$30+'5 Sovereign'!$J$31+'5 Sovereign'!$J$32='5 Sovereign'!$J$33</f>
        <v>1</v>
      </c>
    </row>
    <row r="275" spans="1:6" ht="78.75" x14ac:dyDescent="0.25">
      <c r="A275" s="463" t="s">
        <v>1283</v>
      </c>
      <c r="B275" s="464" t="s">
        <v>775</v>
      </c>
      <c r="C275" s="13" t="s">
        <v>1284</v>
      </c>
      <c r="D275" s="442" t="s">
        <v>14201</v>
      </c>
      <c r="E275" s="468">
        <v>266</v>
      </c>
      <c r="F275" s="439" t="b">
        <f>'5 Sovereign'!$L$23+'5 Sovereign'!$L$24+'5 Sovereign'!$L$25+'5 Sovereign'!$L$26+'5 Sovereign'!$L$27+'5 Sovereign'!$L$28+'5 Sovereign'!$L$29+'5 Sovereign'!$L$30+'5 Sovereign'!$L$31+'5 Sovereign'!$L$32='5 Sovereign'!$L$33</f>
        <v>1</v>
      </c>
    </row>
    <row r="276" spans="1:6" ht="31.5" x14ac:dyDescent="0.25">
      <c r="A276" s="463" t="s">
        <v>1285</v>
      </c>
      <c r="B276" s="464" t="s">
        <v>775</v>
      </c>
      <c r="C276" s="13" t="s">
        <v>11376</v>
      </c>
      <c r="D276" s="442" t="s">
        <v>12007</v>
      </c>
      <c r="E276" s="468">
        <v>267</v>
      </c>
      <c r="F276" s="439" t="b">
        <f>'5 Sovereign'!$D$23+'5 Sovereign'!$F$23+'5 Sovereign'!$G$23+'5 Sovereign'!$H$23='5 Sovereign'!$J$23</f>
        <v>1</v>
      </c>
    </row>
    <row r="277" spans="1:6" ht="31.5" x14ac:dyDescent="0.25">
      <c r="A277" s="463" t="s">
        <v>1286</v>
      </c>
      <c r="B277" s="464" t="s">
        <v>775</v>
      </c>
      <c r="C277" s="13" t="s">
        <v>11377</v>
      </c>
      <c r="D277" s="442" t="s">
        <v>12008</v>
      </c>
      <c r="E277" s="468">
        <v>268</v>
      </c>
      <c r="F277" s="439" t="b">
        <f>'5 Sovereign'!$D$24+'5 Sovereign'!$F$24+'5 Sovereign'!$G$24+'5 Sovereign'!$H$24='5 Sovereign'!$J$24</f>
        <v>1</v>
      </c>
    </row>
    <row r="278" spans="1:6" ht="31.5" x14ac:dyDescent="0.25">
      <c r="A278" s="463" t="s">
        <v>1287</v>
      </c>
      <c r="B278" s="464" t="s">
        <v>775</v>
      </c>
      <c r="C278" s="13" t="s">
        <v>11378</v>
      </c>
      <c r="D278" s="442" t="s">
        <v>12009</v>
      </c>
      <c r="E278" s="468">
        <v>269</v>
      </c>
      <c r="F278" s="439" t="b">
        <f>'5 Sovereign'!$D$25+'5 Sovereign'!$F$25+'5 Sovereign'!$G$25+'5 Sovereign'!$H$25='5 Sovereign'!$J$25</f>
        <v>1</v>
      </c>
    </row>
    <row r="279" spans="1:6" ht="31.5" x14ac:dyDescent="0.25">
      <c r="A279" s="463" t="s">
        <v>1288</v>
      </c>
      <c r="B279" s="464" t="s">
        <v>775</v>
      </c>
      <c r="C279" s="13" t="s">
        <v>11379</v>
      </c>
      <c r="D279" s="442" t="s">
        <v>12010</v>
      </c>
      <c r="E279" s="468">
        <v>270</v>
      </c>
      <c r="F279" s="439" t="b">
        <f>'5 Sovereign'!$D$26+'5 Sovereign'!$F$26+'5 Sovereign'!$G$26+'5 Sovereign'!$H$26='5 Sovereign'!$J$26</f>
        <v>1</v>
      </c>
    </row>
    <row r="280" spans="1:6" ht="31.5" x14ac:dyDescent="0.25">
      <c r="A280" s="463" t="s">
        <v>1289</v>
      </c>
      <c r="B280" s="464" t="s">
        <v>775</v>
      </c>
      <c r="C280" s="13" t="s">
        <v>11380</v>
      </c>
      <c r="D280" s="442" t="s">
        <v>12011</v>
      </c>
      <c r="E280" s="468">
        <v>271</v>
      </c>
      <c r="F280" s="439" t="b">
        <f>'5 Sovereign'!$D$27+'5 Sovereign'!$F$27+'5 Sovereign'!$G$27+'5 Sovereign'!$H$27='5 Sovereign'!$J$27</f>
        <v>1</v>
      </c>
    </row>
    <row r="281" spans="1:6" ht="31.5" x14ac:dyDescent="0.25">
      <c r="A281" s="463" t="s">
        <v>1290</v>
      </c>
      <c r="B281" s="464" t="s">
        <v>775</v>
      </c>
      <c r="C281" s="13" t="s">
        <v>11381</v>
      </c>
      <c r="D281" s="442" t="s">
        <v>12012</v>
      </c>
      <c r="E281" s="468">
        <v>272</v>
      </c>
      <c r="F281" s="439" t="b">
        <f>'5 Sovereign'!$D$28+'5 Sovereign'!$F$28+'5 Sovereign'!$G$28+'5 Sovereign'!$H$28='5 Sovereign'!$J$28</f>
        <v>1</v>
      </c>
    </row>
    <row r="282" spans="1:6" ht="31.5" x14ac:dyDescent="0.25">
      <c r="A282" s="463" t="s">
        <v>1291</v>
      </c>
      <c r="B282" s="464" t="s">
        <v>775</v>
      </c>
      <c r="C282" s="13" t="s">
        <v>11382</v>
      </c>
      <c r="D282" s="442" t="s">
        <v>12013</v>
      </c>
      <c r="E282" s="468">
        <v>273</v>
      </c>
      <c r="F282" s="439" t="b">
        <f>'5 Sovereign'!$D$29+'5 Sovereign'!$F$29+'5 Sovereign'!$G$29+'5 Sovereign'!$H$29='5 Sovereign'!$J$29</f>
        <v>1</v>
      </c>
    </row>
    <row r="283" spans="1:6" ht="31.5" x14ac:dyDescent="0.25">
      <c r="A283" s="463" t="s">
        <v>1292</v>
      </c>
      <c r="B283" s="464" t="s">
        <v>775</v>
      </c>
      <c r="C283" s="13" t="s">
        <v>11383</v>
      </c>
      <c r="D283" s="442" t="s">
        <v>12014</v>
      </c>
      <c r="E283" s="468">
        <v>274</v>
      </c>
      <c r="F283" s="439" t="b">
        <f>'5 Sovereign'!$D$30+'5 Sovereign'!$F$30+'5 Sovereign'!$G$30+'5 Sovereign'!$H$30='5 Sovereign'!$J$30</f>
        <v>1</v>
      </c>
    </row>
    <row r="284" spans="1:6" ht="31.5" x14ac:dyDescent="0.25">
      <c r="A284" s="463" t="s">
        <v>1293</v>
      </c>
      <c r="B284" s="464" t="s">
        <v>775</v>
      </c>
      <c r="C284" s="13" t="s">
        <v>11384</v>
      </c>
      <c r="D284" s="442" t="s">
        <v>12015</v>
      </c>
      <c r="E284" s="468">
        <v>275</v>
      </c>
      <c r="F284" s="439" t="b">
        <f>'5 Sovereign'!$D$31+'5 Sovereign'!$F$31+'5 Sovereign'!$G$31+'5 Sovereign'!$H$31='5 Sovereign'!$J$31</f>
        <v>1</v>
      </c>
    </row>
    <row r="285" spans="1:6" ht="31.5" x14ac:dyDescent="0.25">
      <c r="A285" s="463" t="s">
        <v>1294</v>
      </c>
      <c r="B285" s="464" t="s">
        <v>775</v>
      </c>
      <c r="C285" s="13" t="s">
        <v>11385</v>
      </c>
      <c r="D285" s="442" t="s">
        <v>12016</v>
      </c>
      <c r="E285" s="468">
        <v>276</v>
      </c>
      <c r="F285" s="439" t="b">
        <f>'5 Sovereign'!$D$32+'5 Sovereign'!$F$32+'5 Sovereign'!$G$32+'5 Sovereign'!$H$32='5 Sovereign'!$J$32</f>
        <v>1</v>
      </c>
    </row>
    <row r="286" spans="1:6" ht="31.5" x14ac:dyDescent="0.25">
      <c r="A286" s="463" t="s">
        <v>1295</v>
      </c>
      <c r="B286" s="464" t="s">
        <v>775</v>
      </c>
      <c r="C286" s="13" t="s">
        <v>1296</v>
      </c>
      <c r="D286" s="442" t="s">
        <v>12017</v>
      </c>
      <c r="E286" s="468">
        <v>277</v>
      </c>
      <c r="F286" s="439" t="b">
        <f>'5 Sovereign'!$D$33+'5 Sovereign'!$H$33='5 Sovereign'!$J$33</f>
        <v>1</v>
      </c>
    </row>
    <row r="287" spans="1:6" ht="31.5" x14ac:dyDescent="0.25">
      <c r="A287" s="463" t="s">
        <v>1297</v>
      </c>
      <c r="B287" s="464" t="s">
        <v>775</v>
      </c>
      <c r="C287" s="13" t="s">
        <v>1298</v>
      </c>
      <c r="D287" s="442" t="s">
        <v>12018</v>
      </c>
      <c r="E287" s="468">
        <v>278</v>
      </c>
      <c r="F287" s="439" t="b">
        <f>'5 Sovereign'!$J$23*0%='5 Sovereign'!$L$23</f>
        <v>1</v>
      </c>
    </row>
    <row r="288" spans="1:6" ht="31.5" x14ac:dyDescent="0.25">
      <c r="A288" s="463" t="s">
        <v>1299</v>
      </c>
      <c r="B288" s="464" t="s">
        <v>775</v>
      </c>
      <c r="C288" s="13" t="s">
        <v>1300</v>
      </c>
      <c r="D288" s="442" t="s">
        <v>12019</v>
      </c>
      <c r="E288" s="468">
        <v>279</v>
      </c>
      <c r="F288" s="439" t="b">
        <f>'5 Sovereign'!$J$24*0%='5 Sovereign'!$L$24</f>
        <v>1</v>
      </c>
    </row>
    <row r="289" spans="1:6" ht="31.5" x14ac:dyDescent="0.25">
      <c r="A289" s="463" t="s">
        <v>1301</v>
      </c>
      <c r="B289" s="464" t="s">
        <v>775</v>
      </c>
      <c r="C289" s="13" t="s">
        <v>1302</v>
      </c>
      <c r="D289" s="442" t="s">
        <v>12020</v>
      </c>
      <c r="E289" s="468">
        <v>280</v>
      </c>
      <c r="F289" s="439" t="b">
        <f>'5 Sovereign'!$J$25*20%='5 Sovereign'!$L$25</f>
        <v>1</v>
      </c>
    </row>
    <row r="290" spans="1:6" ht="31.5" x14ac:dyDescent="0.25">
      <c r="A290" s="463" t="s">
        <v>1303</v>
      </c>
      <c r="B290" s="464" t="s">
        <v>775</v>
      </c>
      <c r="C290" s="13" t="s">
        <v>1304</v>
      </c>
      <c r="D290" s="442" t="s">
        <v>12021</v>
      </c>
      <c r="E290" s="468">
        <v>281</v>
      </c>
      <c r="F290" s="439" t="b">
        <f>'5 Sovereign'!$J$26*20%='5 Sovereign'!$L$26</f>
        <v>1</v>
      </c>
    </row>
    <row r="291" spans="1:6" ht="31.5" x14ac:dyDescent="0.25">
      <c r="A291" s="463" t="s">
        <v>1305</v>
      </c>
      <c r="B291" s="464" t="s">
        <v>775</v>
      </c>
      <c r="C291" s="13" t="s">
        <v>1306</v>
      </c>
      <c r="D291" s="442" t="s">
        <v>12022</v>
      </c>
      <c r="E291" s="468">
        <v>282</v>
      </c>
      <c r="F291" s="439" t="b">
        <f>'5 Sovereign'!$J$27*50%='5 Sovereign'!$L$27</f>
        <v>1</v>
      </c>
    </row>
    <row r="292" spans="1:6" ht="31.5" x14ac:dyDescent="0.25">
      <c r="A292" s="463" t="s">
        <v>1307</v>
      </c>
      <c r="B292" s="464" t="s">
        <v>775</v>
      </c>
      <c r="C292" s="13" t="s">
        <v>1308</v>
      </c>
      <c r="D292" s="442" t="s">
        <v>12023</v>
      </c>
      <c r="E292" s="468">
        <v>283</v>
      </c>
      <c r="F292" s="439" t="b">
        <f>'5 Sovereign'!$J$28*50%='5 Sovereign'!$L$28</f>
        <v>1</v>
      </c>
    </row>
    <row r="293" spans="1:6" ht="31.5" x14ac:dyDescent="0.25">
      <c r="A293" s="463" t="s">
        <v>1309</v>
      </c>
      <c r="B293" s="464" t="s">
        <v>775</v>
      </c>
      <c r="C293" s="13" t="s">
        <v>1310</v>
      </c>
      <c r="D293" s="442" t="s">
        <v>12024</v>
      </c>
      <c r="E293" s="468">
        <v>284</v>
      </c>
      <c r="F293" s="439" t="b">
        <f>'5 Sovereign'!$J$29*100%='5 Sovereign'!$L$29</f>
        <v>1</v>
      </c>
    </row>
    <row r="294" spans="1:6" ht="31.5" x14ac:dyDescent="0.25">
      <c r="A294" s="463" t="s">
        <v>1311</v>
      </c>
      <c r="B294" s="464" t="s">
        <v>775</v>
      </c>
      <c r="C294" s="13" t="s">
        <v>1312</v>
      </c>
      <c r="D294" s="442" t="s">
        <v>12025</v>
      </c>
      <c r="E294" s="468">
        <v>285</v>
      </c>
      <c r="F294" s="439" t="b">
        <f>'5 Sovereign'!$J$30*100%='5 Sovereign'!$L$30</f>
        <v>1</v>
      </c>
    </row>
    <row r="295" spans="1:6" ht="31.5" x14ac:dyDescent="0.25">
      <c r="A295" s="463" t="s">
        <v>1313</v>
      </c>
      <c r="B295" s="464" t="s">
        <v>775</v>
      </c>
      <c r="C295" s="13" t="s">
        <v>1314</v>
      </c>
      <c r="D295" s="442" t="s">
        <v>12026</v>
      </c>
      <c r="E295" s="468">
        <v>286</v>
      </c>
      <c r="F295" s="439" t="b">
        <f>'5 Sovereign'!$J$31*150%='5 Sovereign'!$L$31</f>
        <v>1</v>
      </c>
    </row>
    <row r="296" spans="1:6" ht="31.5" x14ac:dyDescent="0.25">
      <c r="A296" s="463" t="s">
        <v>1315</v>
      </c>
      <c r="B296" s="464" t="s">
        <v>775</v>
      </c>
      <c r="C296" s="13" t="s">
        <v>1316</v>
      </c>
      <c r="D296" s="442" t="s">
        <v>12027</v>
      </c>
      <c r="E296" s="468">
        <v>287</v>
      </c>
      <c r="F296" s="439" t="b">
        <f>'5 Sovereign'!$J$32*150%='5 Sovereign'!$L$32</f>
        <v>1</v>
      </c>
    </row>
    <row r="297" spans="1:6" ht="78.75" x14ac:dyDescent="0.25">
      <c r="A297" s="463" t="s">
        <v>1317</v>
      </c>
      <c r="B297" s="464" t="s">
        <v>775</v>
      </c>
      <c r="C297" s="13" t="s">
        <v>1318</v>
      </c>
      <c r="D297" s="442" t="s">
        <v>12028</v>
      </c>
      <c r="E297" s="468">
        <f t="shared" ref="E297:E304" si="3">E296+1</f>
        <v>288</v>
      </c>
      <c r="F297" s="439" t="b">
        <f>'5 Sovereign'!$F$23+'5 Sovereign'!$F$24+'5 Sovereign'!$F$25+'5 Sovereign'!$F$26+'5 Sovereign'!$F$27+'5 Sovereign'!$F$28+'5 Sovereign'!$F$29+'5 Sovereign'!$F$30+'5 Sovereign'!$F$31+'5 Sovereign'!$F$32=0</f>
        <v>1</v>
      </c>
    </row>
    <row r="298" spans="1:6" ht="78.75" x14ac:dyDescent="0.25">
      <c r="A298" s="463" t="s">
        <v>1319</v>
      </c>
      <c r="B298" s="464" t="s">
        <v>775</v>
      </c>
      <c r="C298" s="13" t="s">
        <v>1320</v>
      </c>
      <c r="D298" s="442" t="s">
        <v>12029</v>
      </c>
      <c r="E298" s="468">
        <f t="shared" si="3"/>
        <v>289</v>
      </c>
      <c r="F298" s="439" t="b">
        <f>'5 Sovereign'!$G$23+'5 Sovereign'!$G$24+'5 Sovereign'!$G$25+'5 Sovereign'!$G$26+'5 Sovereign'!$G$27+'5 Sovereign'!$G$28+'5 Sovereign'!$G$29+'5 Sovereign'!$G$30+'5 Sovereign'!$G$31+'5 Sovereign'!$G$32=0</f>
        <v>1</v>
      </c>
    </row>
    <row r="299" spans="1:6" ht="78.75" x14ac:dyDescent="0.25">
      <c r="A299" s="463" t="s">
        <v>1321</v>
      </c>
      <c r="B299" s="464" t="s">
        <v>775</v>
      </c>
      <c r="C299" s="13" t="s">
        <v>1322</v>
      </c>
      <c r="D299" s="442" t="s">
        <v>14202</v>
      </c>
      <c r="E299" s="468">
        <f t="shared" si="3"/>
        <v>290</v>
      </c>
      <c r="F299" s="439" t="b">
        <f>'5 Sovereign'!$C$36+'5 Sovereign'!$C$37+'5 Sovereign'!$C$38+'5 Sovereign'!$C$39+'5 Sovereign'!$C$40+'5 Sovereign'!$C$41+'5 Sovereign'!$C$42+'5 Sovereign'!$C$43+'5 Sovereign'!$C$44+'5 Sovereign'!$C$45='5 Sovereign'!$C$46</f>
        <v>1</v>
      </c>
    </row>
    <row r="300" spans="1:6" ht="94.5" x14ac:dyDescent="0.25">
      <c r="A300" s="463" t="s">
        <v>1323</v>
      </c>
      <c r="B300" s="464" t="s">
        <v>775</v>
      </c>
      <c r="C300" s="13" t="s">
        <v>1324</v>
      </c>
      <c r="D300" s="442" t="s">
        <v>14203</v>
      </c>
      <c r="E300" s="468">
        <f t="shared" si="3"/>
        <v>291</v>
      </c>
      <c r="F300" s="439" t="b">
        <f>'5 Sovereign'!$D$36+'5 Sovereign'!$D$37+'5 Sovereign'!$D$38+'5 Sovereign'!$D$39+'5 Sovereign'!$D$40+'5 Sovereign'!$D$41+'5 Sovereign'!$D$42+'5 Sovereign'!$D$43+'5 Sovereign'!$D$44+'5 Sovereign'!$D$45='5 Sovereign'!$D$46</f>
        <v>1</v>
      </c>
    </row>
    <row r="301" spans="1:6" ht="94.5" x14ac:dyDescent="0.25">
      <c r="A301" s="463" t="s">
        <v>1325</v>
      </c>
      <c r="B301" s="464" t="s">
        <v>775</v>
      </c>
      <c r="C301" s="13" t="s">
        <v>1326</v>
      </c>
      <c r="D301" s="442" t="s">
        <v>14204</v>
      </c>
      <c r="E301" s="468">
        <f t="shared" si="3"/>
        <v>292</v>
      </c>
      <c r="F301" s="439" t="b">
        <f>'5 Sovereign'!$H$36+'5 Sovereign'!$H$37+'5 Sovereign'!$H$38+'5 Sovereign'!$H$39+'5 Sovereign'!$H$40+'5 Sovereign'!$H$41+'5 Sovereign'!$H$42+'5 Sovereign'!$H$43+'5 Sovereign'!$H$44+'5 Sovereign'!$H$45='5 Sovereign'!$H$46</f>
        <v>1</v>
      </c>
    </row>
    <row r="302" spans="1:6" ht="78.75" x14ac:dyDescent="0.25">
      <c r="A302" s="463" t="s">
        <v>1327</v>
      </c>
      <c r="B302" s="464" t="s">
        <v>775</v>
      </c>
      <c r="C302" s="13" t="s">
        <v>1328</v>
      </c>
      <c r="D302" s="442" t="s">
        <v>14205</v>
      </c>
      <c r="E302" s="468">
        <f t="shared" si="3"/>
        <v>293</v>
      </c>
      <c r="F302" s="439" t="b">
        <f>'5 Sovereign'!$J$36+'5 Sovereign'!$J$37+'5 Sovereign'!$J$38+'5 Sovereign'!$J$39+'5 Sovereign'!$J$40+'5 Sovereign'!$J$41+'5 Sovereign'!$J$42+'5 Sovereign'!$J$43+'5 Sovereign'!$J$44+'5 Sovereign'!$J$45='5 Sovereign'!$J$46</f>
        <v>1</v>
      </c>
    </row>
    <row r="303" spans="1:6" ht="78.75" x14ac:dyDescent="0.25">
      <c r="A303" s="463" t="s">
        <v>1329</v>
      </c>
      <c r="B303" s="464" t="s">
        <v>775</v>
      </c>
      <c r="C303" s="13" t="s">
        <v>1330</v>
      </c>
      <c r="D303" s="442" t="s">
        <v>14206</v>
      </c>
      <c r="E303" s="468">
        <f t="shared" si="3"/>
        <v>294</v>
      </c>
      <c r="F303" s="439" t="b">
        <f>'5 Sovereign'!$L$36+'5 Sovereign'!$L$37+'5 Sovereign'!$L$38+'5 Sovereign'!$L$39+'5 Sovereign'!$L$40+'5 Sovereign'!$L$41+'5 Sovereign'!$L$42+'5 Sovereign'!$L$43+'5 Sovereign'!$L$44+'5 Sovereign'!$L$45='5 Sovereign'!$L$46</f>
        <v>1</v>
      </c>
    </row>
    <row r="304" spans="1:6" ht="31.5" x14ac:dyDescent="0.25">
      <c r="A304" s="463" t="s">
        <v>1331</v>
      </c>
      <c r="B304" s="464" t="s">
        <v>775</v>
      </c>
      <c r="C304" s="13" t="s">
        <v>1332</v>
      </c>
      <c r="D304" s="442" t="s">
        <v>12030</v>
      </c>
      <c r="E304" s="468">
        <f t="shared" si="3"/>
        <v>295</v>
      </c>
      <c r="F304" s="439" t="b">
        <f>'5 Sovereign'!$D$36+'5 Sovereign'!$F$36+'5 Sovereign'!$G$36+'5 Sovereign'!$H$36='5 Sovereign'!$J$36</f>
        <v>1</v>
      </c>
    </row>
    <row r="305" spans="1:6" ht="31.5" x14ac:dyDescent="0.25">
      <c r="A305" s="463" t="s">
        <v>1333</v>
      </c>
      <c r="B305" s="464" t="s">
        <v>775</v>
      </c>
      <c r="C305" s="13" t="s">
        <v>1334</v>
      </c>
      <c r="D305" s="442" t="s">
        <v>12031</v>
      </c>
      <c r="E305" s="468">
        <f t="shared" ref="E305:E313" si="4">E304+1</f>
        <v>296</v>
      </c>
      <c r="F305" s="439" t="b">
        <f>'5 Sovereign'!$D$37+'5 Sovereign'!$F$37+'5 Sovereign'!$G$37+'5 Sovereign'!$H$37='5 Sovereign'!$J$37</f>
        <v>1</v>
      </c>
    </row>
    <row r="306" spans="1:6" ht="31.5" x14ac:dyDescent="0.25">
      <c r="A306" s="463" t="s">
        <v>1335</v>
      </c>
      <c r="B306" s="464" t="s">
        <v>775</v>
      </c>
      <c r="C306" s="13" t="s">
        <v>1336</v>
      </c>
      <c r="D306" s="442" t="s">
        <v>12032</v>
      </c>
      <c r="E306" s="468">
        <f t="shared" si="4"/>
        <v>297</v>
      </c>
      <c r="F306" s="439" t="b">
        <f>'5 Sovereign'!$D$38+'5 Sovereign'!$F$38+'5 Sovereign'!$G$38+'5 Sovereign'!$H$38='5 Sovereign'!$J$38</f>
        <v>1</v>
      </c>
    </row>
    <row r="307" spans="1:6" ht="31.5" x14ac:dyDescent="0.25">
      <c r="A307" s="463" t="s">
        <v>1337</v>
      </c>
      <c r="B307" s="464" t="s">
        <v>775</v>
      </c>
      <c r="C307" s="13" t="s">
        <v>1338</v>
      </c>
      <c r="D307" s="442" t="s">
        <v>12033</v>
      </c>
      <c r="E307" s="468">
        <f t="shared" si="4"/>
        <v>298</v>
      </c>
      <c r="F307" s="439" t="b">
        <f>'5 Sovereign'!$D$39+'5 Sovereign'!$F$39+'5 Sovereign'!$G$39+'5 Sovereign'!$H$39='5 Sovereign'!$J$39</f>
        <v>1</v>
      </c>
    </row>
    <row r="308" spans="1:6" ht="31.5" x14ac:dyDescent="0.25">
      <c r="A308" s="463" t="s">
        <v>1339</v>
      </c>
      <c r="B308" s="464" t="s">
        <v>775</v>
      </c>
      <c r="C308" s="13" t="s">
        <v>1340</v>
      </c>
      <c r="D308" s="442" t="s">
        <v>12034</v>
      </c>
      <c r="E308" s="468">
        <f t="shared" si="4"/>
        <v>299</v>
      </c>
      <c r="F308" s="439" t="b">
        <f>'5 Sovereign'!$D$40+'5 Sovereign'!$F$40+'5 Sovereign'!$G$40+'5 Sovereign'!$H$40='5 Sovereign'!$J$40</f>
        <v>1</v>
      </c>
    </row>
    <row r="309" spans="1:6" ht="31.5" x14ac:dyDescent="0.25">
      <c r="A309" s="463" t="s">
        <v>1341</v>
      </c>
      <c r="B309" s="464" t="s">
        <v>775</v>
      </c>
      <c r="C309" s="13" t="s">
        <v>1342</v>
      </c>
      <c r="D309" s="442" t="s">
        <v>12035</v>
      </c>
      <c r="E309" s="468">
        <f t="shared" si="4"/>
        <v>300</v>
      </c>
      <c r="F309" s="439" t="b">
        <f>'5 Sovereign'!$D$41+'5 Sovereign'!$F$41+'5 Sovereign'!$G$41+'5 Sovereign'!$H$41='5 Sovereign'!$J$41</f>
        <v>1</v>
      </c>
    </row>
    <row r="310" spans="1:6" ht="31.5" x14ac:dyDescent="0.25">
      <c r="A310" s="463" t="s">
        <v>1343</v>
      </c>
      <c r="B310" s="464" t="s">
        <v>775</v>
      </c>
      <c r="C310" s="13" t="s">
        <v>1344</v>
      </c>
      <c r="D310" s="442" t="s">
        <v>12036</v>
      </c>
      <c r="E310" s="468">
        <f t="shared" si="4"/>
        <v>301</v>
      </c>
      <c r="F310" s="439" t="b">
        <f>'5 Sovereign'!$D$42+'5 Sovereign'!$F$42+'5 Sovereign'!$G$42+'5 Sovereign'!$H$42='5 Sovereign'!$J$42</f>
        <v>1</v>
      </c>
    </row>
    <row r="311" spans="1:6" ht="31.5" x14ac:dyDescent="0.25">
      <c r="A311" s="463" t="s">
        <v>1345</v>
      </c>
      <c r="B311" s="464" t="s">
        <v>775</v>
      </c>
      <c r="C311" s="13" t="s">
        <v>1346</v>
      </c>
      <c r="D311" s="442" t="s">
        <v>12037</v>
      </c>
      <c r="E311" s="468">
        <f t="shared" si="4"/>
        <v>302</v>
      </c>
      <c r="F311" s="439" t="b">
        <f>'5 Sovereign'!$D$43+'5 Sovereign'!$F$43+'5 Sovereign'!$G$43+'5 Sovereign'!$H$43='5 Sovereign'!$J$43</f>
        <v>1</v>
      </c>
    </row>
    <row r="312" spans="1:6" ht="31.5" x14ac:dyDescent="0.25">
      <c r="A312" s="463" t="s">
        <v>1347</v>
      </c>
      <c r="B312" s="464" t="s">
        <v>775</v>
      </c>
      <c r="C312" s="13" t="s">
        <v>1348</v>
      </c>
      <c r="D312" s="442" t="s">
        <v>12038</v>
      </c>
      <c r="E312" s="468">
        <f t="shared" si="4"/>
        <v>303</v>
      </c>
      <c r="F312" s="439" t="b">
        <f>'5 Sovereign'!$D$44+'5 Sovereign'!$F$44+'5 Sovereign'!$G$44+'5 Sovereign'!$H$44='5 Sovereign'!$J$44</f>
        <v>1</v>
      </c>
    </row>
    <row r="313" spans="1:6" ht="31.5" x14ac:dyDescent="0.25">
      <c r="A313" s="463" t="s">
        <v>1349</v>
      </c>
      <c r="B313" s="464" t="s">
        <v>775</v>
      </c>
      <c r="C313" s="13" t="s">
        <v>1350</v>
      </c>
      <c r="D313" s="442" t="s">
        <v>12039</v>
      </c>
      <c r="E313" s="468">
        <f t="shared" si="4"/>
        <v>304</v>
      </c>
      <c r="F313" s="439" t="b">
        <f>'5 Sovereign'!$D$45+'5 Sovereign'!$F$45+'5 Sovereign'!$G$45+'5 Sovereign'!$H$45='5 Sovereign'!$J$45</f>
        <v>1</v>
      </c>
    </row>
    <row r="314" spans="1:6" ht="31.5" x14ac:dyDescent="0.25">
      <c r="A314" s="463" t="s">
        <v>1351</v>
      </c>
      <c r="B314" s="464" t="s">
        <v>775</v>
      </c>
      <c r="C314" s="13" t="s">
        <v>1352</v>
      </c>
      <c r="D314" s="442" t="s">
        <v>12040</v>
      </c>
      <c r="E314" s="468">
        <f>E313+1</f>
        <v>305</v>
      </c>
      <c r="F314" s="439" t="b">
        <f>'5 Sovereign'!$D$46+'5 Sovereign'!$H$46='5 Sovereign'!$J$46</f>
        <v>1</v>
      </c>
    </row>
    <row r="315" spans="1:6" ht="31.5" x14ac:dyDescent="0.25">
      <c r="A315" s="463" t="s">
        <v>1353</v>
      </c>
      <c r="B315" s="464" t="s">
        <v>775</v>
      </c>
      <c r="C315" s="13" t="s">
        <v>1354</v>
      </c>
      <c r="D315" s="442" t="s">
        <v>12041</v>
      </c>
      <c r="E315" s="468">
        <f>E314+1</f>
        <v>306</v>
      </c>
      <c r="F315" s="439" t="b">
        <f>'5 Sovereign'!$J$36*0%='5 Sovereign'!$L$36</f>
        <v>1</v>
      </c>
    </row>
    <row r="316" spans="1:6" ht="31.5" x14ac:dyDescent="0.25">
      <c r="A316" s="463" t="s">
        <v>1355</v>
      </c>
      <c r="B316" s="464" t="s">
        <v>775</v>
      </c>
      <c r="C316" s="13" t="s">
        <v>1356</v>
      </c>
      <c r="D316" s="442" t="s">
        <v>12042</v>
      </c>
      <c r="E316" s="468">
        <f t="shared" ref="E316:E324" si="5">E315+1</f>
        <v>307</v>
      </c>
      <c r="F316" s="439" t="b">
        <f>'5 Sovereign'!$J$37*0%='5 Sovereign'!$L$37</f>
        <v>1</v>
      </c>
    </row>
    <row r="317" spans="1:6" ht="31.5" x14ac:dyDescent="0.25">
      <c r="A317" s="463" t="s">
        <v>1357</v>
      </c>
      <c r="B317" s="464" t="s">
        <v>775</v>
      </c>
      <c r="C317" s="13" t="s">
        <v>1358</v>
      </c>
      <c r="D317" s="442" t="s">
        <v>12043</v>
      </c>
      <c r="E317" s="468">
        <f t="shared" si="5"/>
        <v>308</v>
      </c>
      <c r="F317" s="439" t="b">
        <f>'5 Sovereign'!$J$38*20%='5 Sovereign'!$L$38</f>
        <v>1</v>
      </c>
    </row>
    <row r="318" spans="1:6" ht="31.5" x14ac:dyDescent="0.25">
      <c r="A318" s="463" t="s">
        <v>1359</v>
      </c>
      <c r="B318" s="464" t="s">
        <v>775</v>
      </c>
      <c r="C318" s="13" t="s">
        <v>1360</v>
      </c>
      <c r="D318" s="442" t="s">
        <v>12044</v>
      </c>
      <c r="E318" s="468">
        <f t="shared" si="5"/>
        <v>309</v>
      </c>
      <c r="F318" s="439" t="b">
        <f>'5 Sovereign'!$J$39*20%='5 Sovereign'!$L$39</f>
        <v>1</v>
      </c>
    </row>
    <row r="319" spans="1:6" ht="31.5" x14ac:dyDescent="0.25">
      <c r="A319" s="463" t="s">
        <v>1361</v>
      </c>
      <c r="B319" s="464" t="s">
        <v>775</v>
      </c>
      <c r="C319" s="13" t="s">
        <v>1362</v>
      </c>
      <c r="D319" s="442" t="s">
        <v>12045</v>
      </c>
      <c r="E319" s="468">
        <f t="shared" si="5"/>
        <v>310</v>
      </c>
      <c r="F319" s="439" t="b">
        <f>'5 Sovereign'!$J$40*50%='5 Sovereign'!$L$40</f>
        <v>1</v>
      </c>
    </row>
    <row r="320" spans="1:6" ht="31.5" x14ac:dyDescent="0.25">
      <c r="A320" s="463" t="s">
        <v>1363</v>
      </c>
      <c r="B320" s="464" t="s">
        <v>775</v>
      </c>
      <c r="C320" s="13" t="s">
        <v>1364</v>
      </c>
      <c r="D320" s="442" t="s">
        <v>12046</v>
      </c>
      <c r="E320" s="468">
        <f t="shared" si="5"/>
        <v>311</v>
      </c>
      <c r="F320" s="439" t="b">
        <f>'5 Sovereign'!$J$41*50%='5 Sovereign'!$L$41</f>
        <v>1</v>
      </c>
    </row>
    <row r="321" spans="1:6" ht="31.5" x14ac:dyDescent="0.25">
      <c r="A321" s="463" t="s">
        <v>1365</v>
      </c>
      <c r="B321" s="464" t="s">
        <v>775</v>
      </c>
      <c r="C321" s="13" t="s">
        <v>1366</v>
      </c>
      <c r="D321" s="442" t="s">
        <v>12047</v>
      </c>
      <c r="E321" s="468">
        <f t="shared" si="5"/>
        <v>312</v>
      </c>
      <c r="F321" s="439" t="b">
        <f>'5 Sovereign'!$J$42*100%='5 Sovereign'!$L$42</f>
        <v>1</v>
      </c>
    </row>
    <row r="322" spans="1:6" ht="31.5" x14ac:dyDescent="0.25">
      <c r="A322" s="463" t="s">
        <v>1367</v>
      </c>
      <c r="B322" s="464" t="s">
        <v>775</v>
      </c>
      <c r="C322" s="13" t="s">
        <v>1368</v>
      </c>
      <c r="D322" s="442" t="s">
        <v>12048</v>
      </c>
      <c r="E322" s="468">
        <f t="shared" si="5"/>
        <v>313</v>
      </c>
      <c r="F322" s="439" t="b">
        <f>'5 Sovereign'!$J$43*100%='5 Sovereign'!$L$43</f>
        <v>1</v>
      </c>
    </row>
    <row r="323" spans="1:6" ht="31.5" x14ac:dyDescent="0.25">
      <c r="A323" s="463" t="s">
        <v>1369</v>
      </c>
      <c r="B323" s="464" t="s">
        <v>775</v>
      </c>
      <c r="C323" s="13" t="s">
        <v>1370</v>
      </c>
      <c r="D323" s="442" t="s">
        <v>12049</v>
      </c>
      <c r="E323" s="468">
        <f t="shared" si="5"/>
        <v>314</v>
      </c>
      <c r="F323" s="439" t="b">
        <f>'5 Sovereign'!$J$44*150%='5 Sovereign'!$L$44</f>
        <v>1</v>
      </c>
    </row>
    <row r="324" spans="1:6" ht="31.5" x14ac:dyDescent="0.25">
      <c r="A324" s="463" t="s">
        <v>1371</v>
      </c>
      <c r="B324" s="464" t="s">
        <v>775</v>
      </c>
      <c r="C324" s="13" t="s">
        <v>1372</v>
      </c>
      <c r="D324" s="442" t="s">
        <v>12050</v>
      </c>
      <c r="E324" s="468">
        <f t="shared" si="5"/>
        <v>315</v>
      </c>
      <c r="F324" s="439" t="b">
        <f>'5 Sovereign'!$J$45*150%='5 Sovereign'!$L$45</f>
        <v>1</v>
      </c>
    </row>
    <row r="325" spans="1:6" ht="78.75" x14ac:dyDescent="0.25">
      <c r="A325" s="463" t="s">
        <v>1373</v>
      </c>
      <c r="B325" s="464" t="s">
        <v>775</v>
      </c>
      <c r="C325" s="13" t="s">
        <v>1374</v>
      </c>
      <c r="D325" s="442" t="s">
        <v>12051</v>
      </c>
      <c r="E325" s="468">
        <f t="shared" ref="E325:E333" si="6">E324+1</f>
        <v>316</v>
      </c>
      <c r="F325" s="439" t="b">
        <f>'5 Sovereign'!$F$36+'5 Sovereign'!$F$37+'5 Sovereign'!$F$38+'5 Sovereign'!$F$39+'5 Sovereign'!$F$40+'5 Sovereign'!$F$41+'5 Sovereign'!$F$42+'5 Sovereign'!$F$43+'5 Sovereign'!$F$44+'5 Sovereign'!$F$45=0</f>
        <v>1</v>
      </c>
    </row>
    <row r="326" spans="1:6" ht="78.75" x14ac:dyDescent="0.25">
      <c r="A326" s="463" t="s">
        <v>1375</v>
      </c>
      <c r="B326" s="464" t="s">
        <v>775</v>
      </c>
      <c r="C326" s="13" t="s">
        <v>1376</v>
      </c>
      <c r="D326" s="442" t="s">
        <v>12052</v>
      </c>
      <c r="E326" s="468">
        <f t="shared" si="6"/>
        <v>317</v>
      </c>
      <c r="F326" s="439" t="b">
        <f>'5 Sovereign'!$G$36+'5 Sovereign'!$G$37+'5 Sovereign'!$G$38+'5 Sovereign'!$G$39+'5 Sovereign'!$G$40+'5 Sovereign'!$G$41+'5 Sovereign'!$G$42+'5 Sovereign'!$G$43+'5 Sovereign'!$G$44+'5 Sovereign'!$G$45=0</f>
        <v>1</v>
      </c>
    </row>
    <row r="327" spans="1:6" ht="78.75" x14ac:dyDescent="0.25">
      <c r="A327" s="463" t="s">
        <v>1377</v>
      </c>
      <c r="B327" s="464" t="s">
        <v>775</v>
      </c>
      <c r="C327" s="13" t="s">
        <v>1378</v>
      </c>
      <c r="D327" s="442" t="s">
        <v>14207</v>
      </c>
      <c r="E327" s="468">
        <f t="shared" si="6"/>
        <v>318</v>
      </c>
      <c r="F327" s="439" t="b">
        <f>'5 Sovereign'!$B$49+'5 Sovereign'!$B$50+'5 Sovereign'!$B$51+'5 Sovereign'!$B$52+'5 Sovereign'!$B$53+'5 Sovereign'!$B$54+'5 Sovereign'!$B$55+'5 Sovereign'!$B$56+'5 Sovereign'!$B$57+'5 Sovereign'!$B$58='5 Sovereign'!$B$59</f>
        <v>1</v>
      </c>
    </row>
    <row r="328" spans="1:6" ht="78.75" x14ac:dyDescent="0.25">
      <c r="A328" s="463" t="s">
        <v>1379</v>
      </c>
      <c r="B328" s="464" t="s">
        <v>775</v>
      </c>
      <c r="C328" s="13" t="s">
        <v>1380</v>
      </c>
      <c r="D328" s="442" t="s">
        <v>14208</v>
      </c>
      <c r="E328" s="468">
        <f t="shared" si="6"/>
        <v>319</v>
      </c>
      <c r="F328" s="439" t="b">
        <f>'5 Sovereign'!$C$49+'5 Sovereign'!$C$50+'5 Sovereign'!$C$51+'5 Sovereign'!$C$52+'5 Sovereign'!$C$53+'5 Sovereign'!$C$54+'5 Sovereign'!$C$55+'5 Sovereign'!$C$56+'5 Sovereign'!$C$57+'5 Sovereign'!$C$58='5 Sovereign'!$C$59</f>
        <v>1</v>
      </c>
    </row>
    <row r="329" spans="1:6" ht="94.5" x14ac:dyDescent="0.25">
      <c r="A329" s="463" t="s">
        <v>1381</v>
      </c>
      <c r="B329" s="464" t="s">
        <v>775</v>
      </c>
      <c r="C329" s="13" t="s">
        <v>1382</v>
      </c>
      <c r="D329" s="442" t="s">
        <v>14209</v>
      </c>
      <c r="E329" s="468">
        <f t="shared" si="6"/>
        <v>320</v>
      </c>
      <c r="F329" s="439" t="b">
        <f>'5 Sovereign'!$D$49+'5 Sovereign'!$D$50+'5 Sovereign'!$D$51+'5 Sovereign'!$D$52+'5 Sovereign'!$D$53+'5 Sovereign'!$D$54+'5 Sovereign'!$D$55+'5 Sovereign'!$D$56+'5 Sovereign'!$D$57+'5 Sovereign'!$D$58='5 Sovereign'!$D$59</f>
        <v>1</v>
      </c>
    </row>
    <row r="330" spans="1:6" ht="94.5" x14ac:dyDescent="0.25">
      <c r="A330" s="463" t="s">
        <v>1383</v>
      </c>
      <c r="B330" s="464" t="s">
        <v>775</v>
      </c>
      <c r="C330" s="13" t="s">
        <v>1384</v>
      </c>
      <c r="D330" s="442" t="s">
        <v>14210</v>
      </c>
      <c r="E330" s="468">
        <f t="shared" si="6"/>
        <v>321</v>
      </c>
      <c r="F330" s="439" t="b">
        <f>'5 Sovereign'!$H$49+'5 Sovereign'!$H$50+'5 Sovereign'!$H$51+'5 Sovereign'!$H$52+'5 Sovereign'!$H$53+'5 Sovereign'!$H$54+'5 Sovereign'!$H$55+'5 Sovereign'!$H$56+'5 Sovereign'!$H$57+'5 Sovereign'!$H$58='5 Sovereign'!$H$59</f>
        <v>1</v>
      </c>
    </row>
    <row r="331" spans="1:6" ht="78.75" x14ac:dyDescent="0.25">
      <c r="A331" s="463" t="s">
        <v>1385</v>
      </c>
      <c r="B331" s="464" t="s">
        <v>775</v>
      </c>
      <c r="C331" s="13" t="s">
        <v>1386</v>
      </c>
      <c r="D331" s="442" t="s">
        <v>14211</v>
      </c>
      <c r="E331" s="468">
        <f t="shared" si="6"/>
        <v>322</v>
      </c>
      <c r="F331" s="439" t="b">
        <f>'5 Sovereign'!$J$49+'5 Sovereign'!$J$50+'5 Sovereign'!$J$51+'5 Sovereign'!$J$52+'5 Sovereign'!$J$53+'5 Sovereign'!$J$54+'5 Sovereign'!$J$55+'5 Sovereign'!$J$56+'5 Sovereign'!$J$57+'5 Sovereign'!$J$58='5 Sovereign'!$J$59</f>
        <v>1</v>
      </c>
    </row>
    <row r="332" spans="1:6" ht="78.75" x14ac:dyDescent="0.25">
      <c r="A332" s="463" t="s">
        <v>1387</v>
      </c>
      <c r="B332" s="464" t="s">
        <v>775</v>
      </c>
      <c r="C332" s="13" t="s">
        <v>1388</v>
      </c>
      <c r="D332" s="442" t="s">
        <v>14212</v>
      </c>
      <c r="E332" s="468">
        <f t="shared" si="6"/>
        <v>323</v>
      </c>
      <c r="F332" s="439" t="b">
        <f>'5 Sovereign'!$L$49+'5 Sovereign'!$L$50+'5 Sovereign'!$L$51+'5 Sovereign'!$L$52+'5 Sovereign'!$L$53+'5 Sovereign'!$L$54+'5 Sovereign'!$L$55+'5 Sovereign'!$L$56+'5 Sovereign'!$L$57+'5 Sovereign'!$L$58='5 Sovereign'!$L$59</f>
        <v>1</v>
      </c>
    </row>
    <row r="333" spans="1:6" ht="31.5" x14ac:dyDescent="0.25">
      <c r="A333" s="463" t="s">
        <v>1389</v>
      </c>
      <c r="B333" s="464" t="s">
        <v>775</v>
      </c>
      <c r="C333" s="13" t="s">
        <v>1390</v>
      </c>
      <c r="D333" s="442" t="s">
        <v>12053</v>
      </c>
      <c r="E333" s="468">
        <f t="shared" si="6"/>
        <v>324</v>
      </c>
      <c r="F333" s="439" t="b">
        <f>'5 Sovereign'!$D$49+'5 Sovereign'!$F$49+'5 Sovereign'!$G$49+'5 Sovereign'!$H$49='5 Sovereign'!$J$49</f>
        <v>1</v>
      </c>
    </row>
    <row r="334" spans="1:6" ht="31.5" x14ac:dyDescent="0.25">
      <c r="A334" s="463" t="s">
        <v>1391</v>
      </c>
      <c r="B334" s="464" t="s">
        <v>775</v>
      </c>
      <c r="C334" s="13" t="s">
        <v>1392</v>
      </c>
      <c r="D334" s="442" t="s">
        <v>12054</v>
      </c>
      <c r="E334" s="468">
        <f t="shared" ref="E334:E342" si="7">E333+1</f>
        <v>325</v>
      </c>
      <c r="F334" s="439" t="b">
        <f>'5 Sovereign'!$D$50+'5 Sovereign'!$F$50+'5 Sovereign'!$G$50+'5 Sovereign'!$H$50='5 Sovereign'!$J$50</f>
        <v>1</v>
      </c>
    </row>
    <row r="335" spans="1:6" ht="31.5" x14ac:dyDescent="0.25">
      <c r="A335" s="463" t="s">
        <v>1393</v>
      </c>
      <c r="B335" s="464" t="s">
        <v>775</v>
      </c>
      <c r="C335" s="13" t="s">
        <v>1394</v>
      </c>
      <c r="D335" s="442" t="s">
        <v>12055</v>
      </c>
      <c r="E335" s="468">
        <f t="shared" si="7"/>
        <v>326</v>
      </c>
      <c r="F335" s="439" t="b">
        <f>'5 Sovereign'!$D$51+'5 Sovereign'!$F$51+'5 Sovereign'!$G$51+'5 Sovereign'!$H$51='5 Sovereign'!$J$51</f>
        <v>1</v>
      </c>
    </row>
    <row r="336" spans="1:6" ht="31.5" x14ac:dyDescent="0.25">
      <c r="A336" s="463" t="s">
        <v>1395</v>
      </c>
      <c r="B336" s="464" t="s">
        <v>775</v>
      </c>
      <c r="C336" s="13" t="s">
        <v>1396</v>
      </c>
      <c r="D336" s="442" t="s">
        <v>12056</v>
      </c>
      <c r="E336" s="468">
        <f t="shared" si="7"/>
        <v>327</v>
      </c>
      <c r="F336" s="439" t="b">
        <f>'5 Sovereign'!$D$52+'5 Sovereign'!$F$52+'5 Sovereign'!$G$52+'5 Sovereign'!$H$52='5 Sovereign'!$J$52</f>
        <v>1</v>
      </c>
    </row>
    <row r="337" spans="1:6" ht="31.5" x14ac:dyDescent="0.25">
      <c r="A337" s="463" t="s">
        <v>1397</v>
      </c>
      <c r="B337" s="464" t="s">
        <v>775</v>
      </c>
      <c r="C337" s="13" t="s">
        <v>1398</v>
      </c>
      <c r="D337" s="442" t="s">
        <v>12057</v>
      </c>
      <c r="E337" s="468">
        <f t="shared" si="7"/>
        <v>328</v>
      </c>
      <c r="F337" s="439" t="b">
        <f>'5 Sovereign'!$D$53+'5 Sovereign'!$F$53+'5 Sovereign'!$G$53+'5 Sovereign'!$H$53='5 Sovereign'!$J$53</f>
        <v>1</v>
      </c>
    </row>
    <row r="338" spans="1:6" ht="31.5" x14ac:dyDescent="0.25">
      <c r="A338" s="463" t="s">
        <v>1399</v>
      </c>
      <c r="B338" s="464" t="s">
        <v>775</v>
      </c>
      <c r="C338" s="13" t="s">
        <v>1400</v>
      </c>
      <c r="D338" s="442" t="s">
        <v>12058</v>
      </c>
      <c r="E338" s="468">
        <f t="shared" si="7"/>
        <v>329</v>
      </c>
      <c r="F338" s="439" t="b">
        <f>'5 Sovereign'!$D$54+'5 Sovereign'!$F$54+'5 Sovereign'!$G$54+'5 Sovereign'!$H$54='5 Sovereign'!$J$54</f>
        <v>1</v>
      </c>
    </row>
    <row r="339" spans="1:6" ht="31.5" x14ac:dyDescent="0.25">
      <c r="A339" s="463" t="s">
        <v>1401</v>
      </c>
      <c r="B339" s="464" t="s">
        <v>775</v>
      </c>
      <c r="C339" s="13" t="s">
        <v>1402</v>
      </c>
      <c r="D339" s="442" t="s">
        <v>12059</v>
      </c>
      <c r="E339" s="468">
        <f t="shared" si="7"/>
        <v>330</v>
      </c>
      <c r="F339" s="439" t="b">
        <f>'5 Sovereign'!$D$55+'5 Sovereign'!$F$55+'5 Sovereign'!$G$55+'5 Sovereign'!$H$55='5 Sovereign'!$J$55</f>
        <v>1</v>
      </c>
    </row>
    <row r="340" spans="1:6" ht="31.5" x14ac:dyDescent="0.25">
      <c r="A340" s="463" t="s">
        <v>1403</v>
      </c>
      <c r="B340" s="464" t="s">
        <v>775</v>
      </c>
      <c r="C340" s="13" t="s">
        <v>1404</v>
      </c>
      <c r="D340" s="442" t="s">
        <v>12060</v>
      </c>
      <c r="E340" s="468">
        <f t="shared" si="7"/>
        <v>331</v>
      </c>
      <c r="F340" s="439" t="b">
        <f>'5 Sovereign'!$D$56+'5 Sovereign'!$F$56+'5 Sovereign'!$G$56+'5 Sovereign'!$H$56='5 Sovereign'!$J$56</f>
        <v>1</v>
      </c>
    </row>
    <row r="341" spans="1:6" ht="31.5" x14ac:dyDescent="0.25">
      <c r="A341" s="463" t="s">
        <v>1405</v>
      </c>
      <c r="B341" s="464" t="s">
        <v>775</v>
      </c>
      <c r="C341" s="13" t="s">
        <v>1406</v>
      </c>
      <c r="D341" s="442" t="s">
        <v>12061</v>
      </c>
      <c r="E341" s="468">
        <f t="shared" si="7"/>
        <v>332</v>
      </c>
      <c r="F341" s="439" t="b">
        <f>'5 Sovereign'!$D$57+'5 Sovereign'!$F$57+'5 Sovereign'!$G$57+'5 Sovereign'!$H$57='5 Sovereign'!$J$57</f>
        <v>1</v>
      </c>
    </row>
    <row r="342" spans="1:6" ht="31.5" x14ac:dyDescent="0.25">
      <c r="A342" s="463" t="s">
        <v>1407</v>
      </c>
      <c r="B342" s="464" t="s">
        <v>775</v>
      </c>
      <c r="C342" s="13" t="s">
        <v>1408</v>
      </c>
      <c r="D342" s="442" t="s">
        <v>12062</v>
      </c>
      <c r="E342" s="468">
        <f t="shared" si="7"/>
        <v>333</v>
      </c>
      <c r="F342" s="439" t="b">
        <f>'5 Sovereign'!$D$58+'5 Sovereign'!$F$58+'5 Sovereign'!$G$58+'5 Sovereign'!$H$58='5 Sovereign'!$J$58</f>
        <v>1</v>
      </c>
    </row>
    <row r="343" spans="1:6" ht="31.5" x14ac:dyDescent="0.25">
      <c r="A343" s="463" t="s">
        <v>1409</v>
      </c>
      <c r="B343" s="464" t="s">
        <v>775</v>
      </c>
      <c r="C343" s="13" t="s">
        <v>1410</v>
      </c>
      <c r="D343" s="442" t="s">
        <v>12063</v>
      </c>
      <c r="E343" s="468">
        <f>E342+1</f>
        <v>334</v>
      </c>
      <c r="F343" s="439" t="b">
        <f>'5 Sovereign'!$D$59+'5 Sovereign'!$H$59='5 Sovereign'!$J$59</f>
        <v>1</v>
      </c>
    </row>
    <row r="344" spans="1:6" ht="31.5" x14ac:dyDescent="0.25">
      <c r="A344" s="463" t="s">
        <v>1411</v>
      </c>
      <c r="B344" s="464" t="s">
        <v>775</v>
      </c>
      <c r="C344" s="13" t="s">
        <v>1412</v>
      </c>
      <c r="D344" s="442" t="s">
        <v>12064</v>
      </c>
      <c r="E344" s="468">
        <f>E343+1</f>
        <v>335</v>
      </c>
      <c r="F344" s="439" t="b">
        <f>'5 Sovereign'!$J$49*0%='5 Sovereign'!$L$49</f>
        <v>1</v>
      </c>
    </row>
    <row r="345" spans="1:6" ht="31.5" x14ac:dyDescent="0.25">
      <c r="A345" s="463" t="s">
        <v>1413</v>
      </c>
      <c r="B345" s="464" t="s">
        <v>775</v>
      </c>
      <c r="C345" s="13" t="s">
        <v>1414</v>
      </c>
      <c r="D345" s="442" t="s">
        <v>12065</v>
      </c>
      <c r="E345" s="468">
        <f t="shared" ref="E345:E353" si="8">E344+1</f>
        <v>336</v>
      </c>
      <c r="F345" s="439" t="b">
        <f>'5 Sovereign'!$J$50*0%='5 Sovereign'!$L$50</f>
        <v>1</v>
      </c>
    </row>
    <row r="346" spans="1:6" ht="31.5" x14ac:dyDescent="0.25">
      <c r="A346" s="463" t="s">
        <v>1415</v>
      </c>
      <c r="B346" s="464" t="s">
        <v>775</v>
      </c>
      <c r="C346" s="13" t="s">
        <v>1416</v>
      </c>
      <c r="D346" s="442" t="s">
        <v>12066</v>
      </c>
      <c r="E346" s="468">
        <f t="shared" si="8"/>
        <v>337</v>
      </c>
      <c r="F346" s="439" t="b">
        <f>'5 Sovereign'!$J$51*20%='5 Sovereign'!$L$51</f>
        <v>1</v>
      </c>
    </row>
    <row r="347" spans="1:6" ht="31.5" x14ac:dyDescent="0.25">
      <c r="A347" s="463" t="s">
        <v>1417</v>
      </c>
      <c r="B347" s="464" t="s">
        <v>775</v>
      </c>
      <c r="C347" s="13" t="s">
        <v>1418</v>
      </c>
      <c r="D347" s="442" t="s">
        <v>12067</v>
      </c>
      <c r="E347" s="468">
        <f t="shared" si="8"/>
        <v>338</v>
      </c>
      <c r="F347" s="439" t="b">
        <f>'5 Sovereign'!$J$52*20%='5 Sovereign'!$L$52</f>
        <v>1</v>
      </c>
    </row>
    <row r="348" spans="1:6" ht="31.5" x14ac:dyDescent="0.25">
      <c r="A348" s="463" t="s">
        <v>1419</v>
      </c>
      <c r="B348" s="464" t="s">
        <v>775</v>
      </c>
      <c r="C348" s="13" t="s">
        <v>1420</v>
      </c>
      <c r="D348" s="442" t="s">
        <v>12068</v>
      </c>
      <c r="E348" s="468">
        <f t="shared" si="8"/>
        <v>339</v>
      </c>
      <c r="F348" s="439" t="b">
        <f>'5 Sovereign'!$J$53*50%='5 Sovereign'!$L$53</f>
        <v>1</v>
      </c>
    </row>
    <row r="349" spans="1:6" ht="31.5" x14ac:dyDescent="0.25">
      <c r="A349" s="463" t="s">
        <v>1421</v>
      </c>
      <c r="B349" s="464" t="s">
        <v>775</v>
      </c>
      <c r="C349" s="13" t="s">
        <v>1422</v>
      </c>
      <c r="D349" s="442" t="s">
        <v>12069</v>
      </c>
      <c r="E349" s="468">
        <f t="shared" si="8"/>
        <v>340</v>
      </c>
      <c r="F349" s="439" t="b">
        <f>'5 Sovereign'!$J$54*50%='5 Sovereign'!$L$54</f>
        <v>1</v>
      </c>
    </row>
    <row r="350" spans="1:6" ht="31.5" x14ac:dyDescent="0.25">
      <c r="A350" s="463" t="s">
        <v>1423</v>
      </c>
      <c r="B350" s="464" t="s">
        <v>775</v>
      </c>
      <c r="C350" s="13" t="s">
        <v>1424</v>
      </c>
      <c r="D350" s="442" t="s">
        <v>12070</v>
      </c>
      <c r="E350" s="468">
        <f t="shared" si="8"/>
        <v>341</v>
      </c>
      <c r="F350" s="439" t="b">
        <f>'5 Sovereign'!$J$55*100%='5 Sovereign'!$L$55</f>
        <v>1</v>
      </c>
    </row>
    <row r="351" spans="1:6" ht="31.5" x14ac:dyDescent="0.25">
      <c r="A351" s="463" t="s">
        <v>1425</v>
      </c>
      <c r="B351" s="464" t="s">
        <v>775</v>
      </c>
      <c r="C351" s="13" t="s">
        <v>1426</v>
      </c>
      <c r="D351" s="442" t="s">
        <v>12071</v>
      </c>
      <c r="E351" s="468">
        <f t="shared" si="8"/>
        <v>342</v>
      </c>
      <c r="F351" s="439" t="b">
        <f>'5 Sovereign'!$J$56*100%='5 Sovereign'!$L$56</f>
        <v>1</v>
      </c>
    </row>
    <row r="352" spans="1:6" ht="31.5" x14ac:dyDescent="0.25">
      <c r="A352" s="463" t="s">
        <v>1427</v>
      </c>
      <c r="B352" s="464" t="s">
        <v>775</v>
      </c>
      <c r="C352" s="13" t="s">
        <v>1428</v>
      </c>
      <c r="D352" s="442" t="s">
        <v>12072</v>
      </c>
      <c r="E352" s="468">
        <f t="shared" si="8"/>
        <v>343</v>
      </c>
      <c r="F352" s="439" t="b">
        <f>'5 Sovereign'!$J$57*150%='5 Sovereign'!$L$57</f>
        <v>1</v>
      </c>
    </row>
    <row r="353" spans="1:6" ht="31.5" x14ac:dyDescent="0.25">
      <c r="A353" s="463" t="s">
        <v>1429</v>
      </c>
      <c r="B353" s="464" t="s">
        <v>775</v>
      </c>
      <c r="C353" s="13" t="s">
        <v>1430</v>
      </c>
      <c r="D353" s="442" t="s">
        <v>12073</v>
      </c>
      <c r="E353" s="468">
        <f t="shared" si="8"/>
        <v>344</v>
      </c>
      <c r="F353" s="439" t="b">
        <f>'5 Sovereign'!$J$58*150%='5 Sovereign'!$L$58</f>
        <v>1</v>
      </c>
    </row>
    <row r="354" spans="1:6" ht="78.75" x14ac:dyDescent="0.25">
      <c r="A354" s="463" t="s">
        <v>1431</v>
      </c>
      <c r="B354" s="464" t="s">
        <v>775</v>
      </c>
      <c r="C354" s="13" t="s">
        <v>1432</v>
      </c>
      <c r="D354" s="442" t="s">
        <v>12074</v>
      </c>
      <c r="E354" s="468">
        <f t="shared" ref="E354:E362" si="9">E353+1</f>
        <v>345</v>
      </c>
      <c r="F354" s="439" t="b">
        <f>'5 Sovereign'!$F$49+'5 Sovereign'!$F$50+'5 Sovereign'!$F$51+'5 Sovereign'!$F$52+'5 Sovereign'!$F$53+'5 Sovereign'!$F$54+'5 Sovereign'!$F$55+'5 Sovereign'!$F$56+'5 Sovereign'!$F$57+'5 Sovereign'!$F$58=0</f>
        <v>1</v>
      </c>
    </row>
    <row r="355" spans="1:6" ht="78.75" x14ac:dyDescent="0.25">
      <c r="A355" s="463" t="s">
        <v>1433</v>
      </c>
      <c r="B355" s="464" t="s">
        <v>775</v>
      </c>
      <c r="C355" s="13" t="s">
        <v>1434</v>
      </c>
      <c r="D355" s="442" t="s">
        <v>12075</v>
      </c>
      <c r="E355" s="468">
        <f t="shared" si="9"/>
        <v>346</v>
      </c>
      <c r="F355" s="439" t="b">
        <f>'5 Sovereign'!$G$49+'5 Sovereign'!$G$50+'5 Sovereign'!$G$51+'5 Sovereign'!$G$52+'5 Sovereign'!$G$53+'5 Sovereign'!$G$54+'5 Sovereign'!$G$55+'5 Sovereign'!$G$56+'5 Sovereign'!$G$57+'5 Sovereign'!$G$58=0</f>
        <v>1</v>
      </c>
    </row>
    <row r="356" spans="1:6" ht="78.75" x14ac:dyDescent="0.25">
      <c r="A356" s="463" t="s">
        <v>1435</v>
      </c>
      <c r="B356" s="464" t="s">
        <v>775</v>
      </c>
      <c r="C356" s="13" t="s">
        <v>1436</v>
      </c>
      <c r="D356" s="442" t="s">
        <v>14213</v>
      </c>
      <c r="E356" s="468">
        <f t="shared" si="9"/>
        <v>347</v>
      </c>
      <c r="F356" s="439" t="b">
        <f>'5 Sovereign'!$B$62+'5 Sovereign'!$B$63+'5 Sovereign'!$B$64+'5 Sovereign'!$B$65+'5 Sovereign'!$B$66+'5 Sovereign'!$B$67+'5 Sovereign'!$B$68+'5 Sovereign'!$B$69+'5 Sovereign'!$B$70+'5 Sovereign'!$B$71='5 Sovereign'!$B$72</f>
        <v>1</v>
      </c>
    </row>
    <row r="357" spans="1:6" ht="78.75" x14ac:dyDescent="0.25">
      <c r="A357" s="463" t="s">
        <v>1437</v>
      </c>
      <c r="B357" s="464" t="s">
        <v>775</v>
      </c>
      <c r="C357" s="13" t="s">
        <v>1438</v>
      </c>
      <c r="D357" s="442" t="s">
        <v>14214</v>
      </c>
      <c r="E357" s="468">
        <f t="shared" si="9"/>
        <v>348</v>
      </c>
      <c r="F357" s="439" t="b">
        <f>'5 Sovereign'!$C$62+'5 Sovereign'!$C$63+'5 Sovereign'!$C$64+'5 Sovereign'!$C$65+'5 Sovereign'!$C$66+'5 Sovereign'!$C$67+'5 Sovereign'!$C$68+'5 Sovereign'!$C$69+'5 Sovereign'!$C$70+'5 Sovereign'!$C$71='5 Sovereign'!$C$72</f>
        <v>1</v>
      </c>
    </row>
    <row r="358" spans="1:6" ht="94.5" x14ac:dyDescent="0.25">
      <c r="A358" s="463" t="s">
        <v>1439</v>
      </c>
      <c r="B358" s="464" t="s">
        <v>775</v>
      </c>
      <c r="C358" s="13" t="s">
        <v>1440</v>
      </c>
      <c r="D358" s="442" t="s">
        <v>14215</v>
      </c>
      <c r="E358" s="468">
        <f t="shared" si="9"/>
        <v>349</v>
      </c>
      <c r="F358" s="439" t="b">
        <f>'5 Sovereign'!$D$62+'5 Sovereign'!$D$63+'5 Sovereign'!$D$64+'5 Sovereign'!$D$65+'5 Sovereign'!$D$66+'5 Sovereign'!$D$67+'5 Sovereign'!$D$68+'5 Sovereign'!$D$69+'5 Sovereign'!$D$70+'5 Sovereign'!$D$71='5 Sovereign'!$D$72</f>
        <v>1</v>
      </c>
    </row>
    <row r="359" spans="1:6" ht="94.5" x14ac:dyDescent="0.25">
      <c r="A359" s="463" t="s">
        <v>1441</v>
      </c>
      <c r="B359" s="464" t="s">
        <v>775</v>
      </c>
      <c r="C359" s="13" t="s">
        <v>1442</v>
      </c>
      <c r="D359" s="442" t="s">
        <v>14216</v>
      </c>
      <c r="E359" s="468">
        <f t="shared" si="9"/>
        <v>350</v>
      </c>
      <c r="F359" s="439" t="b">
        <f>'5 Sovereign'!$H$62+'5 Sovereign'!$H$63+'5 Sovereign'!$H$64+'5 Sovereign'!$H$65+'5 Sovereign'!$H$66+'5 Sovereign'!$H$67+'5 Sovereign'!$H$68+'5 Sovereign'!$H$69+'5 Sovereign'!$H$70+'5 Sovereign'!$H$71='5 Sovereign'!$H$72</f>
        <v>1</v>
      </c>
    </row>
    <row r="360" spans="1:6" ht="78.75" x14ac:dyDescent="0.25">
      <c r="A360" s="463" t="s">
        <v>1443</v>
      </c>
      <c r="B360" s="464" t="s">
        <v>775</v>
      </c>
      <c r="C360" s="13" t="s">
        <v>1444</v>
      </c>
      <c r="D360" s="442" t="s">
        <v>14217</v>
      </c>
      <c r="E360" s="468">
        <f t="shared" si="9"/>
        <v>351</v>
      </c>
      <c r="F360" s="439" t="b">
        <f>'5 Sovereign'!$J$62+'5 Sovereign'!$J$63+'5 Sovereign'!$J$64+'5 Sovereign'!$J$65+'5 Sovereign'!$J$66+'5 Sovereign'!$J$67+'5 Sovereign'!$J$68+'5 Sovereign'!$J$69+'5 Sovereign'!$J$70+'5 Sovereign'!$J$71='5 Sovereign'!$J$72</f>
        <v>1</v>
      </c>
    </row>
    <row r="361" spans="1:6" ht="78.75" x14ac:dyDescent="0.25">
      <c r="A361" s="463" t="s">
        <v>1445</v>
      </c>
      <c r="B361" s="464" t="s">
        <v>775</v>
      </c>
      <c r="C361" s="13" t="s">
        <v>1446</v>
      </c>
      <c r="D361" s="442" t="s">
        <v>14218</v>
      </c>
      <c r="E361" s="468">
        <f t="shared" si="9"/>
        <v>352</v>
      </c>
      <c r="F361" s="439" t="b">
        <f>'5 Sovereign'!$L$62+'5 Sovereign'!$L$63+'5 Sovereign'!$L$64+'5 Sovereign'!$L$65+'5 Sovereign'!$L$66+'5 Sovereign'!$L$67+'5 Sovereign'!$L$68+'5 Sovereign'!$L$69+'5 Sovereign'!$L$70+'5 Sovereign'!$L$71='5 Sovereign'!$L$72</f>
        <v>1</v>
      </c>
    </row>
    <row r="362" spans="1:6" ht="31.5" x14ac:dyDescent="0.25">
      <c r="A362" s="463" t="s">
        <v>1447</v>
      </c>
      <c r="B362" s="464" t="s">
        <v>775</v>
      </c>
      <c r="C362" s="13" t="s">
        <v>1448</v>
      </c>
      <c r="D362" s="442" t="s">
        <v>12076</v>
      </c>
      <c r="E362" s="468">
        <f t="shared" si="9"/>
        <v>353</v>
      </c>
      <c r="F362" s="439" t="b">
        <f>'5 Sovereign'!$D$62+'5 Sovereign'!$F$62+'5 Sovereign'!$G$62+'5 Sovereign'!$H$62='5 Sovereign'!$J$62</f>
        <v>1</v>
      </c>
    </row>
    <row r="363" spans="1:6" ht="31.5" x14ac:dyDescent="0.25">
      <c r="A363" s="463" t="s">
        <v>1449</v>
      </c>
      <c r="B363" s="464" t="s">
        <v>775</v>
      </c>
      <c r="C363" s="13" t="s">
        <v>1450</v>
      </c>
      <c r="D363" s="442" t="s">
        <v>12077</v>
      </c>
      <c r="E363" s="468">
        <f t="shared" ref="E363:E371" si="10">E362+1</f>
        <v>354</v>
      </c>
      <c r="F363" s="439" t="b">
        <f>'5 Sovereign'!$D$63+'5 Sovereign'!$F$63+'5 Sovereign'!$G$63+'5 Sovereign'!$H$63='5 Sovereign'!$J$63</f>
        <v>1</v>
      </c>
    </row>
    <row r="364" spans="1:6" ht="31.5" x14ac:dyDescent="0.25">
      <c r="A364" s="463" t="s">
        <v>1451</v>
      </c>
      <c r="B364" s="464" t="s">
        <v>775</v>
      </c>
      <c r="C364" s="13" t="s">
        <v>1452</v>
      </c>
      <c r="D364" s="442" t="s">
        <v>12078</v>
      </c>
      <c r="E364" s="468">
        <f t="shared" si="10"/>
        <v>355</v>
      </c>
      <c r="F364" s="439" t="b">
        <f>'5 Sovereign'!$D$64+'5 Sovereign'!$F$64+'5 Sovereign'!$G$64+'5 Sovereign'!$H$64='5 Sovereign'!$J$64</f>
        <v>1</v>
      </c>
    </row>
    <row r="365" spans="1:6" ht="31.5" x14ac:dyDescent="0.25">
      <c r="A365" s="463" t="s">
        <v>1453</v>
      </c>
      <c r="B365" s="464" t="s">
        <v>775</v>
      </c>
      <c r="C365" s="13" t="s">
        <v>1454</v>
      </c>
      <c r="D365" s="442" t="s">
        <v>12079</v>
      </c>
      <c r="E365" s="468">
        <f t="shared" si="10"/>
        <v>356</v>
      </c>
      <c r="F365" s="439" t="b">
        <f>'5 Sovereign'!$D$65+'5 Sovereign'!$F$65+'5 Sovereign'!$G$65+'5 Sovereign'!$H$65='5 Sovereign'!$J$65</f>
        <v>1</v>
      </c>
    </row>
    <row r="366" spans="1:6" ht="31.5" x14ac:dyDescent="0.25">
      <c r="A366" s="463" t="s">
        <v>1455</v>
      </c>
      <c r="B366" s="464" t="s">
        <v>775</v>
      </c>
      <c r="C366" s="13" t="s">
        <v>1456</v>
      </c>
      <c r="D366" s="442" t="s">
        <v>12080</v>
      </c>
      <c r="E366" s="468">
        <f t="shared" si="10"/>
        <v>357</v>
      </c>
      <c r="F366" s="439" t="b">
        <f>'5 Sovereign'!$D$66+'5 Sovereign'!$F$66+'5 Sovereign'!$G$66+'5 Sovereign'!$H$66='5 Sovereign'!$J$66</f>
        <v>1</v>
      </c>
    </row>
    <row r="367" spans="1:6" ht="31.5" x14ac:dyDescent="0.25">
      <c r="A367" s="463" t="s">
        <v>1457</v>
      </c>
      <c r="B367" s="464" t="s">
        <v>775</v>
      </c>
      <c r="C367" s="13" t="s">
        <v>1458</v>
      </c>
      <c r="D367" s="442" t="s">
        <v>12081</v>
      </c>
      <c r="E367" s="468">
        <f t="shared" si="10"/>
        <v>358</v>
      </c>
      <c r="F367" s="439" t="b">
        <f>'5 Sovereign'!$D$67+'5 Sovereign'!$F$67+'5 Sovereign'!$G$67+'5 Sovereign'!$H$67='5 Sovereign'!$J$67</f>
        <v>1</v>
      </c>
    </row>
    <row r="368" spans="1:6" ht="31.5" x14ac:dyDescent="0.25">
      <c r="A368" s="463" t="s">
        <v>1459</v>
      </c>
      <c r="B368" s="464" t="s">
        <v>775</v>
      </c>
      <c r="C368" s="13" t="s">
        <v>1460</v>
      </c>
      <c r="D368" s="442" t="s">
        <v>12082</v>
      </c>
      <c r="E368" s="468">
        <f t="shared" si="10"/>
        <v>359</v>
      </c>
      <c r="F368" s="439" t="b">
        <f>'5 Sovereign'!$D$68+'5 Sovereign'!$F$68+'5 Sovereign'!$G$68+'5 Sovereign'!$H$68='5 Sovereign'!$J$68</f>
        <v>1</v>
      </c>
    </row>
    <row r="369" spans="1:6" ht="31.5" x14ac:dyDescent="0.25">
      <c r="A369" s="463" t="s">
        <v>1461</v>
      </c>
      <c r="B369" s="464" t="s">
        <v>775</v>
      </c>
      <c r="C369" s="13" t="s">
        <v>1462</v>
      </c>
      <c r="D369" s="442" t="s">
        <v>12083</v>
      </c>
      <c r="E369" s="468">
        <f t="shared" si="10"/>
        <v>360</v>
      </c>
      <c r="F369" s="439" t="b">
        <f>'5 Sovereign'!$D$69+'5 Sovereign'!$F$69+'5 Sovereign'!$G$69+'5 Sovereign'!$H$69='5 Sovereign'!$J$69</f>
        <v>1</v>
      </c>
    </row>
    <row r="370" spans="1:6" ht="31.5" x14ac:dyDescent="0.25">
      <c r="A370" s="463" t="s">
        <v>1463</v>
      </c>
      <c r="B370" s="464" t="s">
        <v>775</v>
      </c>
      <c r="C370" s="13" t="s">
        <v>1464</v>
      </c>
      <c r="D370" s="442" t="s">
        <v>12084</v>
      </c>
      <c r="E370" s="468">
        <f t="shared" si="10"/>
        <v>361</v>
      </c>
      <c r="F370" s="439" t="b">
        <f>'5 Sovereign'!$D$70+'5 Sovereign'!$F$70+'5 Sovereign'!$G$70+'5 Sovereign'!$H$70='5 Sovereign'!$J$70</f>
        <v>1</v>
      </c>
    </row>
    <row r="371" spans="1:6" ht="31.5" x14ac:dyDescent="0.25">
      <c r="A371" s="463" t="s">
        <v>1465</v>
      </c>
      <c r="B371" s="464" t="s">
        <v>775</v>
      </c>
      <c r="C371" s="13" t="s">
        <v>1466</v>
      </c>
      <c r="D371" s="442" t="s">
        <v>12085</v>
      </c>
      <c r="E371" s="468">
        <f t="shared" si="10"/>
        <v>362</v>
      </c>
      <c r="F371" s="439" t="b">
        <f>'5 Sovereign'!$D$71+'5 Sovereign'!$F$71+'5 Sovereign'!$G$71+'5 Sovereign'!$H$71='5 Sovereign'!$J$71</f>
        <v>1</v>
      </c>
    </row>
    <row r="372" spans="1:6" ht="31.5" x14ac:dyDescent="0.25">
      <c r="A372" s="463" t="s">
        <v>1467</v>
      </c>
      <c r="B372" s="464" t="s">
        <v>775</v>
      </c>
      <c r="C372" s="13" t="s">
        <v>1468</v>
      </c>
      <c r="D372" s="442" t="s">
        <v>12086</v>
      </c>
      <c r="E372" s="468">
        <f>E371+1</f>
        <v>363</v>
      </c>
      <c r="F372" s="439" t="b">
        <f>'5 Sovereign'!$D$72+'5 Sovereign'!$H$72='5 Sovereign'!$J$72</f>
        <v>1</v>
      </c>
    </row>
    <row r="373" spans="1:6" ht="31.5" x14ac:dyDescent="0.25">
      <c r="A373" s="463" t="s">
        <v>1469</v>
      </c>
      <c r="B373" s="464" t="s">
        <v>775</v>
      </c>
      <c r="C373" s="13" t="s">
        <v>1470</v>
      </c>
      <c r="D373" s="442" t="s">
        <v>12087</v>
      </c>
      <c r="E373" s="468">
        <f>E372+1</f>
        <v>364</v>
      </c>
      <c r="F373" s="439" t="b">
        <f>'5 Sovereign'!$J$62*0%='5 Sovereign'!$L$62</f>
        <v>1</v>
      </c>
    </row>
    <row r="374" spans="1:6" ht="31.5" x14ac:dyDescent="0.25">
      <c r="A374" s="463" t="s">
        <v>1471</v>
      </c>
      <c r="B374" s="464" t="s">
        <v>775</v>
      </c>
      <c r="C374" s="13" t="s">
        <v>1472</v>
      </c>
      <c r="D374" s="442" t="s">
        <v>12088</v>
      </c>
      <c r="E374" s="468">
        <f t="shared" ref="E374:E382" si="11">E373+1</f>
        <v>365</v>
      </c>
      <c r="F374" s="439" t="b">
        <f>'5 Sovereign'!$J$63*0%='5 Sovereign'!$L$63</f>
        <v>1</v>
      </c>
    </row>
    <row r="375" spans="1:6" ht="31.5" x14ac:dyDescent="0.25">
      <c r="A375" s="463" t="s">
        <v>1473</v>
      </c>
      <c r="B375" s="464" t="s">
        <v>775</v>
      </c>
      <c r="C375" s="13" t="s">
        <v>1474</v>
      </c>
      <c r="D375" s="442" t="s">
        <v>12089</v>
      </c>
      <c r="E375" s="468">
        <f t="shared" si="11"/>
        <v>366</v>
      </c>
      <c r="F375" s="439" t="b">
        <f>'5 Sovereign'!$J$64*20%='5 Sovereign'!$L$64</f>
        <v>1</v>
      </c>
    </row>
    <row r="376" spans="1:6" ht="31.5" x14ac:dyDescent="0.25">
      <c r="A376" s="463" t="s">
        <v>1475</v>
      </c>
      <c r="B376" s="464" t="s">
        <v>775</v>
      </c>
      <c r="C376" s="13" t="s">
        <v>1476</v>
      </c>
      <c r="D376" s="442" t="s">
        <v>12090</v>
      </c>
      <c r="E376" s="468">
        <f t="shared" si="11"/>
        <v>367</v>
      </c>
      <c r="F376" s="439" t="b">
        <f>'5 Sovereign'!$J$65*20%='5 Sovereign'!$L$65</f>
        <v>1</v>
      </c>
    </row>
    <row r="377" spans="1:6" ht="31.5" x14ac:dyDescent="0.25">
      <c r="A377" s="463" t="s">
        <v>1477</v>
      </c>
      <c r="B377" s="464" t="s">
        <v>775</v>
      </c>
      <c r="C377" s="13" t="s">
        <v>1478</v>
      </c>
      <c r="D377" s="442" t="s">
        <v>12091</v>
      </c>
      <c r="E377" s="468">
        <f t="shared" si="11"/>
        <v>368</v>
      </c>
      <c r="F377" s="439" t="b">
        <f>'5 Sovereign'!$J$66*50%='5 Sovereign'!$L$66</f>
        <v>1</v>
      </c>
    </row>
    <row r="378" spans="1:6" ht="31.5" x14ac:dyDescent="0.25">
      <c r="A378" s="463" t="s">
        <v>1479</v>
      </c>
      <c r="B378" s="464" t="s">
        <v>775</v>
      </c>
      <c r="C378" s="13" t="s">
        <v>1480</v>
      </c>
      <c r="D378" s="442" t="s">
        <v>12092</v>
      </c>
      <c r="E378" s="468">
        <f t="shared" si="11"/>
        <v>369</v>
      </c>
      <c r="F378" s="439" t="b">
        <f>'5 Sovereign'!$J$67*50%='5 Sovereign'!$L$67</f>
        <v>1</v>
      </c>
    </row>
    <row r="379" spans="1:6" ht="31.5" x14ac:dyDescent="0.25">
      <c r="A379" s="463" t="s">
        <v>1481</v>
      </c>
      <c r="B379" s="464" t="s">
        <v>775</v>
      </c>
      <c r="C379" s="13" t="s">
        <v>1482</v>
      </c>
      <c r="D379" s="442" t="s">
        <v>12093</v>
      </c>
      <c r="E379" s="468">
        <f t="shared" si="11"/>
        <v>370</v>
      </c>
      <c r="F379" s="439" t="b">
        <f>'5 Sovereign'!$J$68*100%='5 Sovereign'!$L$68</f>
        <v>1</v>
      </c>
    </row>
    <row r="380" spans="1:6" ht="31.5" x14ac:dyDescent="0.25">
      <c r="A380" s="463" t="s">
        <v>1483</v>
      </c>
      <c r="B380" s="464" t="s">
        <v>775</v>
      </c>
      <c r="C380" s="13" t="s">
        <v>1484</v>
      </c>
      <c r="D380" s="442" t="s">
        <v>12094</v>
      </c>
      <c r="E380" s="468">
        <f t="shared" si="11"/>
        <v>371</v>
      </c>
      <c r="F380" s="439" t="b">
        <f>'5 Sovereign'!$J$69*100%='5 Sovereign'!$L$69</f>
        <v>1</v>
      </c>
    </row>
    <row r="381" spans="1:6" ht="31.5" x14ac:dyDescent="0.25">
      <c r="A381" s="463" t="s">
        <v>1485</v>
      </c>
      <c r="B381" s="464" t="s">
        <v>775</v>
      </c>
      <c r="C381" s="13" t="s">
        <v>1486</v>
      </c>
      <c r="D381" s="442" t="s">
        <v>12095</v>
      </c>
      <c r="E381" s="468">
        <f t="shared" si="11"/>
        <v>372</v>
      </c>
      <c r="F381" s="439" t="b">
        <f>'5 Sovereign'!$J$70*150%='5 Sovereign'!$L$70</f>
        <v>1</v>
      </c>
    </row>
    <row r="382" spans="1:6" ht="31.5" x14ac:dyDescent="0.25">
      <c r="A382" s="463" t="s">
        <v>1487</v>
      </c>
      <c r="B382" s="464" t="s">
        <v>775</v>
      </c>
      <c r="C382" s="13" t="s">
        <v>1488</v>
      </c>
      <c r="D382" s="442" t="s">
        <v>12096</v>
      </c>
      <c r="E382" s="468">
        <f t="shared" si="11"/>
        <v>373</v>
      </c>
      <c r="F382" s="439" t="b">
        <f>'5 Sovereign'!$J$71*150%='5 Sovereign'!$L$71</f>
        <v>1</v>
      </c>
    </row>
    <row r="383" spans="1:6" ht="78.75" x14ac:dyDescent="0.25">
      <c r="A383" s="463" t="s">
        <v>1489</v>
      </c>
      <c r="B383" s="464" t="s">
        <v>775</v>
      </c>
      <c r="C383" s="13" t="s">
        <v>1490</v>
      </c>
      <c r="D383" s="442" t="s">
        <v>12097</v>
      </c>
      <c r="E383" s="468">
        <f>E382+1</f>
        <v>374</v>
      </c>
      <c r="F383" s="439" t="b">
        <f>'5 Sovereign'!$F$62+'5 Sovereign'!$F$63+'5 Sovereign'!$F$64+'5 Sovereign'!$F$65+'5 Sovereign'!$F$66+'5 Sovereign'!$F$67+'5 Sovereign'!$F$68+'5 Sovereign'!$F$69+'5 Sovereign'!$F$70+'5 Sovereign'!$F$71=0</f>
        <v>1</v>
      </c>
    </row>
    <row r="384" spans="1:6" ht="78.75" x14ac:dyDescent="0.25">
      <c r="A384" s="463" t="s">
        <v>1491</v>
      </c>
      <c r="B384" s="464" t="s">
        <v>775</v>
      </c>
      <c r="C384" s="13" t="s">
        <v>1492</v>
      </c>
      <c r="D384" s="442" t="s">
        <v>12098</v>
      </c>
      <c r="E384" s="468">
        <f>E383+1</f>
        <v>375</v>
      </c>
      <c r="F384" s="439" t="b">
        <f>'5 Sovereign'!$G$62+'5 Sovereign'!$G$63+'5 Sovereign'!$G$64+'5 Sovereign'!$G$65+'5 Sovereign'!$G$66+'5 Sovereign'!$G$67+'5 Sovereign'!$G$68+'5 Sovereign'!$G$69+'5 Sovereign'!$G$70+'5 Sovereign'!$G$71=0</f>
        <v>1</v>
      </c>
    </row>
    <row r="385" spans="1:6" ht="47.25" x14ac:dyDescent="0.25">
      <c r="A385" s="463" t="s">
        <v>1493</v>
      </c>
      <c r="B385" s="464" t="s">
        <v>775</v>
      </c>
      <c r="C385" s="13" t="s">
        <v>1494</v>
      </c>
      <c r="D385" s="442" t="s">
        <v>12099</v>
      </c>
      <c r="E385" s="468">
        <f>E384+1</f>
        <v>376</v>
      </c>
      <c r="F385" s="439" t="b">
        <f>'5 Sovereign'!$C$20+'5 Sovereign'!$C$33+'5 Sovereign'!$C$46+'5 Sovereign'!$C$59+'5 Sovereign'!$C$72='5 Sovereign'!$C$74</f>
        <v>1</v>
      </c>
    </row>
    <row r="386" spans="1:6" ht="47.25" x14ac:dyDescent="0.25">
      <c r="A386" s="463" t="s">
        <v>1495</v>
      </c>
      <c r="B386" s="464" t="s">
        <v>775</v>
      </c>
      <c r="C386" s="13" t="s">
        <v>1496</v>
      </c>
      <c r="D386" s="442" t="s">
        <v>12100</v>
      </c>
      <c r="E386" s="468">
        <f>E385+1</f>
        <v>377</v>
      </c>
      <c r="F386" s="439" t="b">
        <f>'5 Sovereign'!$D$20+'5 Sovereign'!$D$33+'5 Sovereign'!$D$46+'5 Sovereign'!$D$59+'5 Sovereign'!$D$72='5 Sovereign'!$D$74</f>
        <v>1</v>
      </c>
    </row>
    <row r="387" spans="1:6" ht="47.25" x14ac:dyDescent="0.25">
      <c r="A387" s="463" t="s">
        <v>1497</v>
      </c>
      <c r="B387" s="464" t="s">
        <v>775</v>
      </c>
      <c r="C387" s="13" t="s">
        <v>1498</v>
      </c>
      <c r="D387" s="442" t="s">
        <v>12101</v>
      </c>
      <c r="E387" s="468">
        <f>E386+1</f>
        <v>378</v>
      </c>
      <c r="F387" s="439" t="b">
        <f>'5 Sovereign'!$L$20+'5 Sovereign'!$L$33+'5 Sovereign'!$L$46+'5 Sovereign'!$L$59+'5 Sovereign'!$L$72='5 Sovereign'!$L$74</f>
        <v>1</v>
      </c>
    </row>
    <row r="388" spans="1:6" ht="18.75" x14ac:dyDescent="0.3">
      <c r="A388" s="953" t="s">
        <v>1499</v>
      </c>
      <c r="B388" s="954"/>
      <c r="C388" s="954"/>
      <c r="D388" s="954"/>
      <c r="E388" s="954"/>
      <c r="F388" s="954"/>
    </row>
    <row r="389" spans="1:6" ht="31.5" x14ac:dyDescent="0.25">
      <c r="A389" s="463" t="s">
        <v>1217</v>
      </c>
      <c r="B389" s="464" t="s">
        <v>775</v>
      </c>
      <c r="C389" s="13" t="s">
        <v>10951</v>
      </c>
      <c r="D389" s="442" t="s">
        <v>12102</v>
      </c>
      <c r="E389" s="468">
        <f>E387+1</f>
        <v>379</v>
      </c>
      <c r="F389" s="439" t="b">
        <f>'6 PSEs'!$C$11+'6 PSEs'!$C$12+'6 PSEs'!$C$13+'6 PSEs'!$C$14='6 PSEs'!$C$15</f>
        <v>1</v>
      </c>
    </row>
    <row r="390" spans="1:6" ht="31.5" x14ac:dyDescent="0.25">
      <c r="A390" s="463" t="s">
        <v>1219</v>
      </c>
      <c r="B390" s="464" t="s">
        <v>775</v>
      </c>
      <c r="C390" s="13" t="s">
        <v>10952</v>
      </c>
      <c r="D390" s="442" t="s">
        <v>12103</v>
      </c>
      <c r="E390" s="465">
        <f t="shared" ref="E390:E431" si="12">E389+1</f>
        <v>380</v>
      </c>
      <c r="F390" s="439" t="b">
        <f>'6 PSEs'!$D$11+'6 PSEs'!$D$12+'6 PSEs'!$D$13+'6 PSEs'!$D$14='6 PSEs'!$D$15</f>
        <v>1</v>
      </c>
    </row>
    <row r="391" spans="1:6" ht="31.5" x14ac:dyDescent="0.25">
      <c r="A391" s="463" t="s">
        <v>1221</v>
      </c>
      <c r="B391" s="464" t="s">
        <v>775</v>
      </c>
      <c r="C391" s="13" t="s">
        <v>1500</v>
      </c>
      <c r="D391" s="442" t="s">
        <v>12104</v>
      </c>
      <c r="E391" s="465">
        <f t="shared" si="12"/>
        <v>381</v>
      </c>
      <c r="F391" s="439" t="b">
        <f>'6 PSEs'!$H$10+'6 PSEs'!$H$11+'6 PSEs'!$H$12+'6 PSEs'!$H$13+'6 PSEs'!$H$14='6 PSEs'!$H$15</f>
        <v>1</v>
      </c>
    </row>
    <row r="392" spans="1:6" ht="31.5" x14ac:dyDescent="0.25">
      <c r="A392" s="463" t="s">
        <v>1223</v>
      </c>
      <c r="B392" s="464" t="s">
        <v>775</v>
      </c>
      <c r="C392" s="13" t="s">
        <v>1501</v>
      </c>
      <c r="D392" s="442" t="s">
        <v>12105</v>
      </c>
      <c r="E392" s="465">
        <f t="shared" si="12"/>
        <v>382</v>
      </c>
      <c r="F392" s="439" t="b">
        <f>'6 PSEs'!$J$10+'6 PSEs'!$J$11+'6 PSEs'!$J$12+'6 PSEs'!$J$13+'6 PSEs'!$J$14='6 PSEs'!$J$15</f>
        <v>1</v>
      </c>
    </row>
    <row r="393" spans="1:6" ht="31.5" x14ac:dyDescent="0.25">
      <c r="A393" s="463" t="s">
        <v>1225</v>
      </c>
      <c r="B393" s="464" t="s">
        <v>775</v>
      </c>
      <c r="C393" s="13" t="s">
        <v>1502</v>
      </c>
      <c r="D393" s="442" t="s">
        <v>12106</v>
      </c>
      <c r="E393" s="465">
        <f t="shared" si="12"/>
        <v>383</v>
      </c>
      <c r="F393" s="439" t="b">
        <f>'6 PSEs'!$L$10+'6 PSEs'!$L$11+'6 PSEs'!$L$12+'6 PSEs'!$L$13+'6 PSEs'!$L$14='6 PSEs'!$L$15</f>
        <v>1</v>
      </c>
    </row>
    <row r="394" spans="1:6" ht="31.5" x14ac:dyDescent="0.25">
      <c r="A394" s="463" t="s">
        <v>1503</v>
      </c>
      <c r="B394" s="464" t="s">
        <v>775</v>
      </c>
      <c r="C394" s="13" t="s">
        <v>10953</v>
      </c>
      <c r="D394" s="442" t="s">
        <v>12107</v>
      </c>
      <c r="E394" s="465">
        <f t="shared" si="12"/>
        <v>384</v>
      </c>
      <c r="F394" s="439" t="b">
        <f>'6 PSEs'!$F$10+'6 PSEs'!$G$10+'6 PSEs'!$H$10='6 PSEs'!$J$10</f>
        <v>1</v>
      </c>
    </row>
    <row r="395" spans="1:6" ht="31.5" x14ac:dyDescent="0.25">
      <c r="A395" s="463" t="s">
        <v>1504</v>
      </c>
      <c r="B395" s="464" t="s">
        <v>775</v>
      </c>
      <c r="C395" s="13" t="s">
        <v>1505</v>
      </c>
      <c r="D395" s="442" t="s">
        <v>12108</v>
      </c>
      <c r="E395" s="465">
        <f t="shared" si="12"/>
        <v>385</v>
      </c>
      <c r="F395" s="439" t="b">
        <f>'6 PSEs'!$D$11+'6 PSEs'!$F$11+'6 PSEs'!$G$11+'6 PSEs'!$H$11='6 PSEs'!$J$11</f>
        <v>1</v>
      </c>
    </row>
    <row r="396" spans="1:6" ht="31.5" x14ac:dyDescent="0.25">
      <c r="A396" s="463" t="s">
        <v>1506</v>
      </c>
      <c r="B396" s="464" t="s">
        <v>775</v>
      </c>
      <c r="C396" s="13" t="s">
        <v>1507</v>
      </c>
      <c r="D396" s="442" t="s">
        <v>12109</v>
      </c>
      <c r="E396" s="465">
        <f t="shared" si="12"/>
        <v>386</v>
      </c>
      <c r="F396" s="439" t="b">
        <f>'6 PSEs'!$D$12+'6 PSEs'!$F$12+'6 PSEs'!$G$12+'6 PSEs'!$H$12='6 PSEs'!$J$12</f>
        <v>1</v>
      </c>
    </row>
    <row r="397" spans="1:6" ht="31.5" x14ac:dyDescent="0.25">
      <c r="A397" s="463" t="s">
        <v>1508</v>
      </c>
      <c r="B397" s="464" t="s">
        <v>775</v>
      </c>
      <c r="C397" s="13" t="s">
        <v>1509</v>
      </c>
      <c r="D397" s="442" t="s">
        <v>12110</v>
      </c>
      <c r="E397" s="465">
        <f t="shared" si="12"/>
        <v>387</v>
      </c>
      <c r="F397" s="439" t="b">
        <f>'6 PSEs'!$D$13+'6 PSEs'!$F$13+'6 PSEs'!$G$13+'6 PSEs'!$H$13='6 PSEs'!$J$13</f>
        <v>1</v>
      </c>
    </row>
    <row r="398" spans="1:6" ht="31.5" x14ac:dyDescent="0.25">
      <c r="A398" s="463" t="s">
        <v>1510</v>
      </c>
      <c r="B398" s="464" t="s">
        <v>775</v>
      </c>
      <c r="C398" s="13" t="s">
        <v>1511</v>
      </c>
      <c r="D398" s="442" t="s">
        <v>12111</v>
      </c>
      <c r="E398" s="465">
        <f t="shared" si="12"/>
        <v>388</v>
      </c>
      <c r="F398" s="439" t="b">
        <f>'6 PSEs'!$D$14+'6 PSEs'!$F$14+'6 PSEs'!$G$14+'6 PSEs'!$H$14='6 PSEs'!$J$14</f>
        <v>1</v>
      </c>
    </row>
    <row r="399" spans="1:6" x14ac:dyDescent="0.25">
      <c r="A399" s="463" t="s">
        <v>1247</v>
      </c>
      <c r="B399" s="464" t="s">
        <v>775</v>
      </c>
      <c r="C399" s="13" t="s">
        <v>1512</v>
      </c>
      <c r="D399" s="442" t="s">
        <v>14572</v>
      </c>
      <c r="E399" s="465">
        <f t="shared" si="12"/>
        <v>389</v>
      </c>
      <c r="F399" s="439" t="b">
        <f>ABS('6 PSEs'!$D$15+'6 PSEs'!$H$15-'6 PSEs'!$J$15)&lt;=2</f>
        <v>1</v>
      </c>
    </row>
    <row r="400" spans="1:6" ht="31.5" x14ac:dyDescent="0.25">
      <c r="A400" s="463" t="s">
        <v>1513</v>
      </c>
      <c r="B400" s="464" t="s">
        <v>775</v>
      </c>
      <c r="C400" s="13" t="s">
        <v>1514</v>
      </c>
      <c r="D400" s="442" t="s">
        <v>12112</v>
      </c>
      <c r="E400" s="465">
        <f t="shared" si="12"/>
        <v>390</v>
      </c>
      <c r="F400" s="439" t="b">
        <f>'6 PSEs'!$J$10*0%='6 PSEs'!$L$10</f>
        <v>1</v>
      </c>
    </row>
    <row r="401" spans="1:6" ht="31.5" x14ac:dyDescent="0.25">
      <c r="A401" s="463" t="s">
        <v>1515</v>
      </c>
      <c r="B401" s="464" t="s">
        <v>775</v>
      </c>
      <c r="C401" s="13" t="s">
        <v>1516</v>
      </c>
      <c r="D401" s="442" t="s">
        <v>12113</v>
      </c>
      <c r="E401" s="465">
        <f t="shared" si="12"/>
        <v>391</v>
      </c>
      <c r="F401" s="439" t="b">
        <f>'6 PSEs'!$J$11*20%='6 PSEs'!$L$11</f>
        <v>1</v>
      </c>
    </row>
    <row r="402" spans="1:6" ht="31.5" x14ac:dyDescent="0.25">
      <c r="A402" s="463" t="s">
        <v>1517</v>
      </c>
      <c r="B402" s="464" t="s">
        <v>775</v>
      </c>
      <c r="C402" s="13" t="s">
        <v>1518</v>
      </c>
      <c r="D402" s="442" t="s">
        <v>12114</v>
      </c>
      <c r="E402" s="465">
        <f t="shared" si="12"/>
        <v>392</v>
      </c>
      <c r="F402" s="439" t="b">
        <f>'6 PSEs'!$J$12*50%='6 PSEs'!$L$12</f>
        <v>1</v>
      </c>
    </row>
    <row r="403" spans="1:6" ht="31.5" x14ac:dyDescent="0.25">
      <c r="A403" s="463" t="s">
        <v>1519</v>
      </c>
      <c r="B403" s="464" t="s">
        <v>775</v>
      </c>
      <c r="C403" s="13" t="s">
        <v>1520</v>
      </c>
      <c r="D403" s="442" t="s">
        <v>12115</v>
      </c>
      <c r="E403" s="465">
        <f t="shared" si="12"/>
        <v>393</v>
      </c>
      <c r="F403" s="439" t="b">
        <f>'6 PSEs'!$J$13*100%='6 PSEs'!$L$13</f>
        <v>1</v>
      </c>
    </row>
    <row r="404" spans="1:6" ht="31.5" x14ac:dyDescent="0.25">
      <c r="A404" s="463" t="s">
        <v>1521</v>
      </c>
      <c r="B404" s="464" t="s">
        <v>775</v>
      </c>
      <c r="C404" s="13" t="s">
        <v>1522</v>
      </c>
      <c r="D404" s="442" t="s">
        <v>12116</v>
      </c>
      <c r="E404" s="465">
        <f t="shared" si="12"/>
        <v>394</v>
      </c>
      <c r="F404" s="439" t="b">
        <f>'6 PSEs'!$J$14*150%='6 PSEs'!$L$14</f>
        <v>1</v>
      </c>
    </row>
    <row r="405" spans="1:6" ht="31.5" x14ac:dyDescent="0.25">
      <c r="A405" s="463" t="s">
        <v>1269</v>
      </c>
      <c r="B405" s="464" t="s">
        <v>775</v>
      </c>
      <c r="C405" s="13" t="s">
        <v>1523</v>
      </c>
      <c r="D405" s="442" t="s">
        <v>12117</v>
      </c>
      <c r="E405" s="465">
        <f t="shared" si="12"/>
        <v>395</v>
      </c>
      <c r="F405" s="439" t="b">
        <f>'6 PSEs'!$F$10+'6 PSEs'!$F$11+'6 PSEs'!$F$12+'6 PSEs'!$F$13+'6 PSEs'!$F$14=0</f>
        <v>1</v>
      </c>
    </row>
    <row r="406" spans="1:6" ht="31.5" x14ac:dyDescent="0.25">
      <c r="A406" s="463" t="s">
        <v>1271</v>
      </c>
      <c r="B406" s="464" t="s">
        <v>775</v>
      </c>
      <c r="C406" s="13" t="s">
        <v>1524</v>
      </c>
      <c r="D406" s="442" t="s">
        <v>12118</v>
      </c>
      <c r="E406" s="465">
        <f t="shared" si="12"/>
        <v>396</v>
      </c>
      <c r="F406" s="439" t="b">
        <f>'6 PSEs'!$G$10+'6 PSEs'!$G$11+'6 PSEs'!$G$12+'6 PSEs'!$G$13+'6 PSEs'!$G$14=0</f>
        <v>1</v>
      </c>
    </row>
    <row r="407" spans="1:6" ht="31.5" x14ac:dyDescent="0.25">
      <c r="A407" s="463" t="s">
        <v>1273</v>
      </c>
      <c r="B407" s="464" t="s">
        <v>775</v>
      </c>
      <c r="C407" s="13" t="s">
        <v>1525</v>
      </c>
      <c r="D407" s="442" t="s">
        <v>12119</v>
      </c>
      <c r="E407" s="465">
        <f t="shared" si="12"/>
        <v>397</v>
      </c>
      <c r="F407" s="439" t="b">
        <f>'6 PSEs'!$B$18+'6 PSEs'!$B$19+'6 PSEs'!$B$20+'6 PSEs'!$B$21+'6 PSEs'!$B$22='6 PSEs'!$B$23</f>
        <v>1</v>
      </c>
    </row>
    <row r="408" spans="1:6" ht="31.5" x14ac:dyDescent="0.25">
      <c r="A408" s="463" t="s">
        <v>1275</v>
      </c>
      <c r="B408" s="464" t="s">
        <v>775</v>
      </c>
      <c r="C408" s="13" t="s">
        <v>1526</v>
      </c>
      <c r="D408" s="442" t="s">
        <v>12120</v>
      </c>
      <c r="E408" s="465">
        <f t="shared" si="12"/>
        <v>398</v>
      </c>
      <c r="F408" s="439" t="b">
        <f>'6 PSEs'!$C$18+'6 PSEs'!$C$19+'6 PSEs'!$C$20+'6 PSEs'!$C$21+'6 PSEs'!$C$22='6 PSEs'!$C$23</f>
        <v>1</v>
      </c>
    </row>
    <row r="409" spans="1:6" ht="31.5" x14ac:dyDescent="0.25">
      <c r="A409" s="463" t="s">
        <v>1277</v>
      </c>
      <c r="B409" s="464" t="s">
        <v>775</v>
      </c>
      <c r="C409" s="13" t="s">
        <v>1527</v>
      </c>
      <c r="D409" s="442" t="s">
        <v>12121</v>
      </c>
      <c r="E409" s="465">
        <f t="shared" si="12"/>
        <v>399</v>
      </c>
      <c r="F409" s="439" t="b">
        <f>'6 PSEs'!$D$18+'6 PSEs'!$D$19+'6 PSEs'!$D$20+'6 PSEs'!$D$21+'6 PSEs'!$D$22='6 PSEs'!$D$23</f>
        <v>1</v>
      </c>
    </row>
    <row r="410" spans="1:6" ht="31.5" x14ac:dyDescent="0.25">
      <c r="A410" s="463" t="s">
        <v>1279</v>
      </c>
      <c r="B410" s="464" t="s">
        <v>775</v>
      </c>
      <c r="C410" s="13" t="s">
        <v>1528</v>
      </c>
      <c r="D410" s="442" t="s">
        <v>12122</v>
      </c>
      <c r="E410" s="465">
        <f t="shared" si="12"/>
        <v>400</v>
      </c>
      <c r="F410" s="439" t="b">
        <f>'6 PSEs'!$H$18+'6 PSEs'!$H$19+'6 PSEs'!$H$20+'6 PSEs'!$H$21+'6 PSEs'!$H$22='6 PSEs'!$H$23</f>
        <v>1</v>
      </c>
    </row>
    <row r="411" spans="1:6" ht="31.5" x14ac:dyDescent="0.25">
      <c r="A411" s="463" t="s">
        <v>1281</v>
      </c>
      <c r="B411" s="464" t="s">
        <v>775</v>
      </c>
      <c r="C411" s="13" t="s">
        <v>1529</v>
      </c>
      <c r="D411" s="442" t="s">
        <v>12123</v>
      </c>
      <c r="E411" s="465">
        <f t="shared" si="12"/>
        <v>401</v>
      </c>
      <c r="F411" s="439" t="b">
        <f>'6 PSEs'!$J$18+'6 PSEs'!$J$19+'6 PSEs'!$J$20+'6 PSEs'!$J$21+'6 PSEs'!$J$22='6 PSEs'!$J$23</f>
        <v>1</v>
      </c>
    </row>
    <row r="412" spans="1:6" ht="31.5" x14ac:dyDescent="0.25">
      <c r="A412" s="463" t="s">
        <v>1283</v>
      </c>
      <c r="B412" s="464" t="s">
        <v>775</v>
      </c>
      <c r="C412" s="13" t="s">
        <v>1530</v>
      </c>
      <c r="D412" s="442" t="s">
        <v>12124</v>
      </c>
      <c r="E412" s="465">
        <f t="shared" si="12"/>
        <v>402</v>
      </c>
      <c r="F412" s="439" t="b">
        <f>'6 PSEs'!$L$18+'6 PSEs'!$L$19+'6 PSEs'!$L$20+'6 PSEs'!$L$21+'6 PSEs'!$L$22='6 PSEs'!$L$23</f>
        <v>1</v>
      </c>
    </row>
    <row r="413" spans="1:6" ht="31.5" x14ac:dyDescent="0.25">
      <c r="A413" s="463" t="s">
        <v>1531</v>
      </c>
      <c r="B413" s="464" t="s">
        <v>775</v>
      </c>
      <c r="C413" s="13" t="s">
        <v>1532</v>
      </c>
      <c r="D413" s="442" t="s">
        <v>12125</v>
      </c>
      <c r="E413" s="465">
        <f t="shared" si="12"/>
        <v>403</v>
      </c>
      <c r="F413" s="439" t="b">
        <f>'6 PSEs'!$D$18+'6 PSEs'!$F$18+'6 PSEs'!$G$18+'6 PSEs'!$H$18='6 PSEs'!$J$18</f>
        <v>1</v>
      </c>
    </row>
    <row r="414" spans="1:6" ht="31.5" x14ac:dyDescent="0.25">
      <c r="A414" s="463" t="s">
        <v>1533</v>
      </c>
      <c r="B414" s="464" t="s">
        <v>775</v>
      </c>
      <c r="C414" s="13" t="s">
        <v>1534</v>
      </c>
      <c r="D414" s="442" t="s">
        <v>12126</v>
      </c>
      <c r="E414" s="465">
        <f t="shared" si="12"/>
        <v>404</v>
      </c>
      <c r="F414" s="439" t="b">
        <f>'6 PSEs'!$D$19+'6 PSEs'!$F$19+'6 PSEs'!$G$19+'6 PSEs'!$H$19='6 PSEs'!$J$19</f>
        <v>1</v>
      </c>
    </row>
    <row r="415" spans="1:6" ht="31.5" x14ac:dyDescent="0.25">
      <c r="A415" s="463" t="s">
        <v>1535</v>
      </c>
      <c r="B415" s="464" t="s">
        <v>775</v>
      </c>
      <c r="C415" s="13" t="s">
        <v>1536</v>
      </c>
      <c r="D415" s="442" t="s">
        <v>12127</v>
      </c>
      <c r="E415" s="465">
        <f t="shared" si="12"/>
        <v>405</v>
      </c>
      <c r="F415" s="439" t="b">
        <f>'6 PSEs'!$D$20+'6 PSEs'!$F$20+'6 PSEs'!$G$20+'6 PSEs'!$H$20='6 PSEs'!$J$20</f>
        <v>1</v>
      </c>
    </row>
    <row r="416" spans="1:6" ht="31.5" x14ac:dyDescent="0.25">
      <c r="A416" s="463" t="s">
        <v>1537</v>
      </c>
      <c r="B416" s="464" t="s">
        <v>775</v>
      </c>
      <c r="C416" s="13" t="s">
        <v>1538</v>
      </c>
      <c r="D416" s="442" t="s">
        <v>12128</v>
      </c>
      <c r="E416" s="465">
        <f t="shared" si="12"/>
        <v>406</v>
      </c>
      <c r="F416" s="439" t="b">
        <f>'6 PSEs'!$D$21+'6 PSEs'!$F$21+'6 PSEs'!$G$21+'6 PSEs'!$H$21='6 PSEs'!$J$21</f>
        <v>1</v>
      </c>
    </row>
    <row r="417" spans="1:6" ht="31.5" x14ac:dyDescent="0.25">
      <c r="A417" s="463" t="s">
        <v>1539</v>
      </c>
      <c r="B417" s="464" t="s">
        <v>775</v>
      </c>
      <c r="C417" s="13" t="s">
        <v>1540</v>
      </c>
      <c r="D417" s="442" t="s">
        <v>12129</v>
      </c>
      <c r="E417" s="465">
        <f t="shared" si="12"/>
        <v>407</v>
      </c>
      <c r="F417" s="439" t="b">
        <f>'6 PSEs'!$D$22+'6 PSEs'!$F$22+'6 PSEs'!$G$22+'6 PSEs'!$H$22='6 PSEs'!$J$22</f>
        <v>1</v>
      </c>
    </row>
    <row r="418" spans="1:6" x14ac:dyDescent="0.25">
      <c r="A418" s="463" t="s">
        <v>1295</v>
      </c>
      <c r="B418" s="464" t="s">
        <v>775</v>
      </c>
      <c r="C418" s="13" t="s">
        <v>1541</v>
      </c>
      <c r="D418" s="442" t="s">
        <v>14573</v>
      </c>
      <c r="E418" s="465">
        <f t="shared" si="12"/>
        <v>408</v>
      </c>
      <c r="F418" s="439" t="b">
        <f>ABS('6 PSEs'!$D$23+'6 PSEs'!$H$23-'6 PSEs'!$J$23)&lt;=2</f>
        <v>1</v>
      </c>
    </row>
    <row r="419" spans="1:6" ht="31.5" x14ac:dyDescent="0.25">
      <c r="A419" s="463" t="s">
        <v>1542</v>
      </c>
      <c r="B419" s="464" t="s">
        <v>775</v>
      </c>
      <c r="C419" s="13" t="s">
        <v>1543</v>
      </c>
      <c r="D419" s="442" t="s">
        <v>12130</v>
      </c>
      <c r="E419" s="465">
        <f t="shared" si="12"/>
        <v>409</v>
      </c>
      <c r="F419" s="439" t="b">
        <f>'6 PSEs'!$J$18*0%='6 PSEs'!$L$18</f>
        <v>1</v>
      </c>
    </row>
    <row r="420" spans="1:6" ht="31.5" x14ac:dyDescent="0.25">
      <c r="A420" s="463" t="s">
        <v>1544</v>
      </c>
      <c r="B420" s="464" t="s">
        <v>775</v>
      </c>
      <c r="C420" s="13" t="s">
        <v>1545</v>
      </c>
      <c r="D420" s="442" t="s">
        <v>12131</v>
      </c>
      <c r="E420" s="465">
        <f t="shared" si="12"/>
        <v>410</v>
      </c>
      <c r="F420" s="439" t="b">
        <f>'6 PSEs'!$J$19*20%='6 PSEs'!$L$19</f>
        <v>1</v>
      </c>
    </row>
    <row r="421" spans="1:6" ht="31.5" x14ac:dyDescent="0.25">
      <c r="A421" s="463" t="s">
        <v>1546</v>
      </c>
      <c r="B421" s="464" t="s">
        <v>775</v>
      </c>
      <c r="C421" s="13" t="s">
        <v>1547</v>
      </c>
      <c r="D421" s="442" t="s">
        <v>12132</v>
      </c>
      <c r="E421" s="465">
        <f t="shared" si="12"/>
        <v>411</v>
      </c>
      <c r="F421" s="439" t="b">
        <f>'6 PSEs'!$J$20*50%='6 PSEs'!$L$20</f>
        <v>1</v>
      </c>
    </row>
    <row r="422" spans="1:6" ht="31.5" x14ac:dyDescent="0.25">
      <c r="A422" s="463" t="s">
        <v>1548</v>
      </c>
      <c r="B422" s="464" t="s">
        <v>775</v>
      </c>
      <c r="C422" s="13" t="s">
        <v>1549</v>
      </c>
      <c r="D422" s="442" t="s">
        <v>12133</v>
      </c>
      <c r="E422" s="465">
        <f t="shared" si="12"/>
        <v>412</v>
      </c>
      <c r="F422" s="439" t="b">
        <f>'6 PSEs'!$J$21*100%='6 PSEs'!$L$21</f>
        <v>1</v>
      </c>
    </row>
    <row r="423" spans="1:6" ht="31.5" x14ac:dyDescent="0.25">
      <c r="A423" s="463" t="s">
        <v>1550</v>
      </c>
      <c r="B423" s="464" t="s">
        <v>775</v>
      </c>
      <c r="C423" s="13" t="s">
        <v>1551</v>
      </c>
      <c r="D423" s="442" t="s">
        <v>12134</v>
      </c>
      <c r="E423" s="465">
        <f t="shared" si="12"/>
        <v>413</v>
      </c>
      <c r="F423" s="439" t="b">
        <f>'6 PSEs'!$J$22*150%='6 PSEs'!$L$22</f>
        <v>1</v>
      </c>
    </row>
    <row r="424" spans="1:6" ht="31.5" x14ac:dyDescent="0.25">
      <c r="A424" s="463" t="s">
        <v>1317</v>
      </c>
      <c r="B424" s="464" t="s">
        <v>775</v>
      </c>
      <c r="C424" s="13" t="s">
        <v>1552</v>
      </c>
      <c r="D424" s="442" t="s">
        <v>12135</v>
      </c>
      <c r="E424" s="465">
        <f t="shared" si="12"/>
        <v>414</v>
      </c>
      <c r="F424" s="439" t="b">
        <f>'6 PSEs'!$F$18+'6 PSEs'!$F$19+'6 PSEs'!$F$20+'6 PSEs'!$F$21+'6 PSEs'!$F$22=0</f>
        <v>1</v>
      </c>
    </row>
    <row r="425" spans="1:6" ht="31.5" x14ac:dyDescent="0.25">
      <c r="A425" s="463" t="s">
        <v>1319</v>
      </c>
      <c r="B425" s="464" t="s">
        <v>775</v>
      </c>
      <c r="C425" s="13" t="s">
        <v>1553</v>
      </c>
      <c r="D425" s="442" t="s">
        <v>12136</v>
      </c>
      <c r="E425" s="465">
        <f t="shared" si="12"/>
        <v>415</v>
      </c>
      <c r="F425" s="439" t="b">
        <f>'6 PSEs'!$G$18+'6 PSEs'!$G$19+'6 PSEs'!$G$20+'6 PSEs'!$G$21+'6 PSEs'!$G$22=0</f>
        <v>1</v>
      </c>
    </row>
    <row r="426" spans="1:6" ht="31.5" x14ac:dyDescent="0.25">
      <c r="A426" s="463" t="s">
        <v>1321</v>
      </c>
      <c r="B426" s="464" t="s">
        <v>775</v>
      </c>
      <c r="C426" s="13" t="s">
        <v>1554</v>
      </c>
      <c r="D426" s="442" t="s">
        <v>12137</v>
      </c>
      <c r="E426" s="465">
        <f t="shared" si="12"/>
        <v>416</v>
      </c>
      <c r="F426" s="439" t="b">
        <f>'6 PSEs'!$C$26+'6 PSEs'!$C$27+'6 PSEs'!$C$28+'6 PSEs'!$C$29+'6 PSEs'!$C$30='6 PSEs'!$C$31</f>
        <v>1</v>
      </c>
    </row>
    <row r="427" spans="1:6" ht="31.5" x14ac:dyDescent="0.25">
      <c r="A427" s="463" t="s">
        <v>1323</v>
      </c>
      <c r="B427" s="464" t="s">
        <v>775</v>
      </c>
      <c r="C427" s="13" t="s">
        <v>1555</v>
      </c>
      <c r="D427" s="442" t="s">
        <v>12138</v>
      </c>
      <c r="E427" s="465">
        <f t="shared" si="12"/>
        <v>417</v>
      </c>
      <c r="F427" s="439" t="b">
        <f>'6 PSEs'!$D$26+'6 PSEs'!$D$27+'6 PSEs'!$D$28+'6 PSEs'!$D$29+'6 PSEs'!$D$30='6 PSEs'!$D$31</f>
        <v>1</v>
      </c>
    </row>
    <row r="428" spans="1:6" ht="31.5" x14ac:dyDescent="0.25">
      <c r="A428" s="463" t="s">
        <v>1325</v>
      </c>
      <c r="B428" s="464" t="s">
        <v>775</v>
      </c>
      <c r="C428" s="13" t="s">
        <v>11386</v>
      </c>
      <c r="D428" s="442" t="s">
        <v>12139</v>
      </c>
      <c r="E428" s="465">
        <f t="shared" si="12"/>
        <v>418</v>
      </c>
      <c r="F428" s="439" t="b">
        <f>'6 PSEs'!$H$26+'6 PSEs'!$H$27+'6 PSEs'!$H$28+'6 PSEs'!$H$29+'6 PSEs'!$H$30='6 PSEs'!$H$31</f>
        <v>1</v>
      </c>
    </row>
    <row r="429" spans="1:6" ht="31.5" x14ac:dyDescent="0.25">
      <c r="A429" s="463" t="s">
        <v>1327</v>
      </c>
      <c r="B429" s="464" t="s">
        <v>775</v>
      </c>
      <c r="C429" s="13" t="s">
        <v>11387</v>
      </c>
      <c r="D429" s="442" t="s">
        <v>12140</v>
      </c>
      <c r="E429" s="465">
        <f t="shared" si="12"/>
        <v>419</v>
      </c>
      <c r="F429" s="439" t="b">
        <f>'6 PSEs'!$J$26+'6 PSEs'!$J$27+'6 PSEs'!$J$28+'6 PSEs'!$J$29+'6 PSEs'!$J$30='6 PSEs'!$J$31</f>
        <v>1</v>
      </c>
    </row>
    <row r="430" spans="1:6" ht="31.5" x14ac:dyDescent="0.25">
      <c r="A430" s="463" t="s">
        <v>1329</v>
      </c>
      <c r="B430" s="464" t="s">
        <v>775</v>
      </c>
      <c r="C430" s="13" t="s">
        <v>11375</v>
      </c>
      <c r="D430" s="442" t="s">
        <v>12141</v>
      </c>
      <c r="E430" s="465">
        <f t="shared" si="12"/>
        <v>420</v>
      </c>
      <c r="F430" s="439" t="b">
        <f>'6 PSEs'!$L$26+'6 PSEs'!$L$27+'6 PSEs'!$L$28+'6 PSEs'!$L$29+'6 PSEs'!$L$30='6 PSEs'!$L$31</f>
        <v>1</v>
      </c>
    </row>
    <row r="431" spans="1:6" ht="31.5" x14ac:dyDescent="0.25">
      <c r="A431" s="463" t="s">
        <v>1556</v>
      </c>
      <c r="B431" s="464" t="s">
        <v>775</v>
      </c>
      <c r="C431" s="13" t="s">
        <v>1557</v>
      </c>
      <c r="D431" s="442" t="s">
        <v>12142</v>
      </c>
      <c r="E431" s="465">
        <f t="shared" si="12"/>
        <v>421</v>
      </c>
      <c r="F431" s="439" t="b">
        <f>'6 PSEs'!$D$26+'6 PSEs'!$F$26+'6 PSEs'!$G$26+'6 PSEs'!$H$26='6 PSEs'!$J$26</f>
        <v>1</v>
      </c>
    </row>
    <row r="432" spans="1:6" ht="31.5" x14ac:dyDescent="0.25">
      <c r="A432" s="463" t="s">
        <v>1558</v>
      </c>
      <c r="B432" s="464" t="s">
        <v>775</v>
      </c>
      <c r="C432" s="13" t="s">
        <v>1559</v>
      </c>
      <c r="D432" s="442" t="s">
        <v>12143</v>
      </c>
      <c r="E432" s="465">
        <f t="shared" ref="E432:E436" si="13">E431+1</f>
        <v>422</v>
      </c>
      <c r="F432" s="439" t="b">
        <f>'6 PSEs'!$D$27+'6 PSEs'!$F$27+'6 PSEs'!$G$27+'6 PSEs'!$H$27='6 PSEs'!$J$27</f>
        <v>1</v>
      </c>
    </row>
    <row r="433" spans="1:6" ht="31.5" x14ac:dyDescent="0.25">
      <c r="A433" s="463" t="s">
        <v>1560</v>
      </c>
      <c r="B433" s="464" t="s">
        <v>775</v>
      </c>
      <c r="C433" s="13" t="s">
        <v>1561</v>
      </c>
      <c r="D433" s="442" t="s">
        <v>12144</v>
      </c>
      <c r="E433" s="465">
        <f t="shared" si="13"/>
        <v>423</v>
      </c>
      <c r="F433" s="439" t="b">
        <f>'6 PSEs'!$D$28+'6 PSEs'!$F$28+'6 PSEs'!$G$28+'6 PSEs'!$H$28='6 PSEs'!$J$28</f>
        <v>1</v>
      </c>
    </row>
    <row r="434" spans="1:6" ht="31.5" x14ac:dyDescent="0.25">
      <c r="A434" s="463" t="s">
        <v>1562</v>
      </c>
      <c r="B434" s="464" t="s">
        <v>775</v>
      </c>
      <c r="C434" s="13" t="s">
        <v>1563</v>
      </c>
      <c r="D434" s="442" t="s">
        <v>12145</v>
      </c>
      <c r="E434" s="465">
        <f t="shared" si="13"/>
        <v>424</v>
      </c>
      <c r="F434" s="439" t="b">
        <f>'6 PSEs'!$D$29+'6 PSEs'!$F$29+'6 PSEs'!$G$29+'6 PSEs'!$H$29='6 PSEs'!$J$29</f>
        <v>1</v>
      </c>
    </row>
    <row r="435" spans="1:6" ht="31.5" x14ac:dyDescent="0.25">
      <c r="A435" s="463" t="s">
        <v>1564</v>
      </c>
      <c r="B435" s="464" t="s">
        <v>775</v>
      </c>
      <c r="C435" s="13" t="s">
        <v>1565</v>
      </c>
      <c r="D435" s="442" t="s">
        <v>12146</v>
      </c>
      <c r="E435" s="465">
        <f t="shared" si="13"/>
        <v>425</v>
      </c>
      <c r="F435" s="439" t="b">
        <f>'6 PSEs'!$D$30+'6 PSEs'!$F$30+'6 PSEs'!$G$30+'6 PSEs'!$H$30='6 PSEs'!$J$30</f>
        <v>1</v>
      </c>
    </row>
    <row r="436" spans="1:6" ht="31.5" x14ac:dyDescent="0.25">
      <c r="A436" s="463" t="s">
        <v>1351</v>
      </c>
      <c r="B436" s="464" t="s">
        <v>775</v>
      </c>
      <c r="C436" s="13" t="s">
        <v>1566</v>
      </c>
      <c r="D436" s="442" t="s">
        <v>14574</v>
      </c>
      <c r="E436" s="465">
        <f t="shared" si="13"/>
        <v>426</v>
      </c>
      <c r="F436" s="439" t="b">
        <f>ABS('6 PSEs'!$D$31+'6 PSEs'!$H$31-'6 PSEs'!$J$31)&lt;=2</f>
        <v>1</v>
      </c>
    </row>
    <row r="437" spans="1:6" ht="31.5" x14ac:dyDescent="0.25">
      <c r="A437" s="463" t="s">
        <v>1567</v>
      </c>
      <c r="B437" s="464" t="s">
        <v>775</v>
      </c>
      <c r="C437" s="13" t="s">
        <v>1568</v>
      </c>
      <c r="D437" s="442" t="s">
        <v>12147</v>
      </c>
      <c r="E437" s="465">
        <f t="shared" ref="E437:E469" si="14">E436+1</f>
        <v>427</v>
      </c>
      <c r="F437" s="439" t="b">
        <f>'6 PSEs'!$J$26*0%='6 PSEs'!$L$26</f>
        <v>1</v>
      </c>
    </row>
    <row r="438" spans="1:6" ht="31.5" x14ac:dyDescent="0.25">
      <c r="A438" s="463" t="s">
        <v>1569</v>
      </c>
      <c r="B438" s="464" t="s">
        <v>775</v>
      </c>
      <c r="C438" s="13" t="s">
        <v>1570</v>
      </c>
      <c r="D438" s="442" t="s">
        <v>12148</v>
      </c>
      <c r="E438" s="465">
        <f t="shared" si="14"/>
        <v>428</v>
      </c>
      <c r="F438" s="439" t="b">
        <f>'6 PSEs'!$J$27*20%='6 PSEs'!$L$27</f>
        <v>1</v>
      </c>
    </row>
    <row r="439" spans="1:6" ht="31.5" x14ac:dyDescent="0.25">
      <c r="A439" s="463" t="s">
        <v>1571</v>
      </c>
      <c r="B439" s="464" t="s">
        <v>775</v>
      </c>
      <c r="C439" s="13" t="s">
        <v>1572</v>
      </c>
      <c r="D439" s="442" t="s">
        <v>12149</v>
      </c>
      <c r="E439" s="465">
        <f t="shared" si="14"/>
        <v>429</v>
      </c>
      <c r="F439" s="439" t="b">
        <f>'6 PSEs'!$J$28*50%='6 PSEs'!$L$28</f>
        <v>1</v>
      </c>
    </row>
    <row r="440" spans="1:6" ht="31.5" x14ac:dyDescent="0.25">
      <c r="A440" s="463" t="s">
        <v>1573</v>
      </c>
      <c r="B440" s="464" t="s">
        <v>775</v>
      </c>
      <c r="C440" s="13" t="s">
        <v>1574</v>
      </c>
      <c r="D440" s="442" t="s">
        <v>12150</v>
      </c>
      <c r="E440" s="465">
        <f t="shared" si="14"/>
        <v>430</v>
      </c>
      <c r="F440" s="439" t="b">
        <f>'6 PSEs'!$J$29*100%='6 PSEs'!$L$29</f>
        <v>1</v>
      </c>
    </row>
    <row r="441" spans="1:6" ht="31.5" x14ac:dyDescent="0.25">
      <c r="A441" s="463" t="s">
        <v>1575</v>
      </c>
      <c r="B441" s="464" t="s">
        <v>775</v>
      </c>
      <c r="C441" s="13" t="s">
        <v>1576</v>
      </c>
      <c r="D441" s="442" t="s">
        <v>12151</v>
      </c>
      <c r="E441" s="465">
        <f t="shared" si="14"/>
        <v>431</v>
      </c>
      <c r="F441" s="439" t="b">
        <f>'6 PSEs'!$J$30*150%='6 PSEs'!$L$30</f>
        <v>1</v>
      </c>
    </row>
    <row r="442" spans="1:6" ht="47.25" x14ac:dyDescent="0.25">
      <c r="A442" s="463" t="s">
        <v>1577</v>
      </c>
      <c r="B442" s="464" t="s">
        <v>775</v>
      </c>
      <c r="C442" s="13" t="s">
        <v>1578</v>
      </c>
      <c r="D442" s="442" t="s">
        <v>12152</v>
      </c>
      <c r="E442" s="465">
        <f t="shared" si="14"/>
        <v>432</v>
      </c>
      <c r="F442" s="439" t="b">
        <f>'6 PSEs'!$F$26+'6 PSEs'!$F$27+'6 PSEs'!$F$28+'6 PSEs'!$F$29+'6 PSEs'!$F$30=0</f>
        <v>1</v>
      </c>
    </row>
    <row r="443" spans="1:6" ht="47.25" x14ac:dyDescent="0.25">
      <c r="A443" s="463" t="s">
        <v>1375</v>
      </c>
      <c r="B443" s="464" t="s">
        <v>775</v>
      </c>
      <c r="C443" s="13" t="s">
        <v>1579</v>
      </c>
      <c r="D443" s="442" t="s">
        <v>12153</v>
      </c>
      <c r="E443" s="465">
        <f t="shared" si="14"/>
        <v>433</v>
      </c>
      <c r="F443" s="439" t="b">
        <f>'6 PSEs'!$G$26+'6 PSEs'!$G$27+'6 PSEs'!$G$28+'6 PSEs'!$G$29+'6 PSEs'!$G$30=0</f>
        <v>1</v>
      </c>
    </row>
    <row r="444" spans="1:6" ht="31.5" x14ac:dyDescent="0.25">
      <c r="A444" s="463" t="s">
        <v>1377</v>
      </c>
      <c r="B444" s="464" t="s">
        <v>775</v>
      </c>
      <c r="C444" s="13" t="s">
        <v>1580</v>
      </c>
      <c r="D444" s="442" t="s">
        <v>12154</v>
      </c>
      <c r="E444" s="465">
        <f t="shared" si="14"/>
        <v>434</v>
      </c>
      <c r="F444" s="439" t="b">
        <f>'6 PSEs'!$B$34+'6 PSEs'!$B$35+'6 PSEs'!$B$36+'6 PSEs'!$B$37+'6 PSEs'!$B$38='6 PSEs'!$B$39</f>
        <v>1</v>
      </c>
    </row>
    <row r="445" spans="1:6" ht="31.5" x14ac:dyDescent="0.25">
      <c r="A445" s="463" t="s">
        <v>1379</v>
      </c>
      <c r="B445" s="464" t="s">
        <v>775</v>
      </c>
      <c r="C445" s="13" t="s">
        <v>1581</v>
      </c>
      <c r="D445" s="442" t="s">
        <v>12155</v>
      </c>
      <c r="E445" s="465">
        <f t="shared" si="14"/>
        <v>435</v>
      </c>
      <c r="F445" s="439" t="b">
        <f>'6 PSEs'!$C$34+'6 PSEs'!$C$35+'6 PSEs'!$C$36+'6 PSEs'!$C$37+'6 PSEs'!$C$38='6 PSEs'!$C$39</f>
        <v>1</v>
      </c>
    </row>
    <row r="446" spans="1:6" ht="31.5" x14ac:dyDescent="0.25">
      <c r="A446" s="463" t="s">
        <v>1381</v>
      </c>
      <c r="B446" s="464" t="s">
        <v>775</v>
      </c>
      <c r="C446" s="13" t="s">
        <v>1582</v>
      </c>
      <c r="D446" s="442" t="s">
        <v>12156</v>
      </c>
      <c r="E446" s="465">
        <f t="shared" si="14"/>
        <v>436</v>
      </c>
      <c r="F446" s="439" t="b">
        <f>'6 PSEs'!$D$34+'6 PSEs'!$D$35+'6 PSEs'!$D$36+'6 PSEs'!$D$37+'6 PSEs'!$D$38='6 PSEs'!$D$39</f>
        <v>1</v>
      </c>
    </row>
    <row r="447" spans="1:6" ht="31.5" x14ac:dyDescent="0.25">
      <c r="A447" s="463" t="s">
        <v>1383</v>
      </c>
      <c r="B447" s="464" t="s">
        <v>775</v>
      </c>
      <c r="C447" s="13" t="s">
        <v>1583</v>
      </c>
      <c r="D447" s="442" t="s">
        <v>12157</v>
      </c>
      <c r="E447" s="465">
        <f t="shared" si="14"/>
        <v>437</v>
      </c>
      <c r="F447" s="439" t="b">
        <f>'6 PSEs'!$H$34+'6 PSEs'!$H$35+'6 PSEs'!$H$36+'6 PSEs'!$H$37+'6 PSEs'!$H$38='6 PSEs'!$H$39</f>
        <v>1</v>
      </c>
    </row>
    <row r="448" spans="1:6" ht="31.5" x14ac:dyDescent="0.25">
      <c r="A448" s="463" t="s">
        <v>1385</v>
      </c>
      <c r="B448" s="464" t="s">
        <v>775</v>
      </c>
      <c r="C448" s="13" t="s">
        <v>1584</v>
      </c>
      <c r="D448" s="442" t="s">
        <v>12158</v>
      </c>
      <c r="E448" s="465">
        <f t="shared" si="14"/>
        <v>438</v>
      </c>
      <c r="F448" s="439" t="b">
        <f>'6 PSEs'!$J$34+'6 PSEs'!$J$35+'6 PSEs'!$J$36+'6 PSEs'!$J$37+'6 PSEs'!$J$38='6 PSEs'!$J$39</f>
        <v>1</v>
      </c>
    </row>
    <row r="449" spans="1:6" ht="31.5" x14ac:dyDescent="0.25">
      <c r="A449" s="463" t="s">
        <v>1387</v>
      </c>
      <c r="B449" s="464" t="s">
        <v>775</v>
      </c>
      <c r="C449" s="13" t="s">
        <v>1585</v>
      </c>
      <c r="D449" s="442" t="s">
        <v>12159</v>
      </c>
      <c r="E449" s="465">
        <f t="shared" si="14"/>
        <v>439</v>
      </c>
      <c r="F449" s="439" t="b">
        <f>'6 PSEs'!$L$34+'6 PSEs'!$L$35+'6 PSEs'!$L$36+'6 PSEs'!$L$37+'6 PSEs'!$L$38='6 PSEs'!$L$39</f>
        <v>1</v>
      </c>
    </row>
    <row r="450" spans="1:6" ht="31.5" x14ac:dyDescent="0.25">
      <c r="A450" s="463" t="s">
        <v>1586</v>
      </c>
      <c r="B450" s="464" t="s">
        <v>775</v>
      </c>
      <c r="C450" s="13" t="s">
        <v>1587</v>
      </c>
      <c r="D450" s="442" t="s">
        <v>12160</v>
      </c>
      <c r="E450" s="465">
        <f t="shared" si="14"/>
        <v>440</v>
      </c>
      <c r="F450" s="439" t="b">
        <f>'6 PSEs'!$D$34+'6 PSEs'!$F$34+'6 PSEs'!$G$34+'6 PSEs'!$H$34='6 PSEs'!$J$34</f>
        <v>1</v>
      </c>
    </row>
    <row r="451" spans="1:6" ht="31.5" x14ac:dyDescent="0.25">
      <c r="A451" s="463" t="s">
        <v>1588</v>
      </c>
      <c r="B451" s="464" t="s">
        <v>775</v>
      </c>
      <c r="C451" s="13" t="s">
        <v>1589</v>
      </c>
      <c r="D451" s="442" t="s">
        <v>12161</v>
      </c>
      <c r="E451" s="465">
        <f t="shared" si="14"/>
        <v>441</v>
      </c>
      <c r="F451" s="439" t="b">
        <f>'6 PSEs'!$D$35+'6 PSEs'!$F$35+'6 PSEs'!$G$35+'6 PSEs'!$H$35='6 PSEs'!$J$35</f>
        <v>1</v>
      </c>
    </row>
    <row r="452" spans="1:6" ht="31.5" x14ac:dyDescent="0.25">
      <c r="A452" s="463" t="s">
        <v>1590</v>
      </c>
      <c r="B452" s="464" t="s">
        <v>775</v>
      </c>
      <c r="C452" s="13" t="s">
        <v>1591</v>
      </c>
      <c r="D452" s="442" t="s">
        <v>12162</v>
      </c>
      <c r="E452" s="465">
        <f t="shared" si="14"/>
        <v>442</v>
      </c>
      <c r="F452" s="439" t="b">
        <f>'6 PSEs'!$D$36+'6 PSEs'!$F$36+'6 PSEs'!$G$36+'6 PSEs'!$H$36='6 PSEs'!$J$36</f>
        <v>1</v>
      </c>
    </row>
    <row r="453" spans="1:6" ht="31.5" x14ac:dyDescent="0.25">
      <c r="A453" s="463" t="s">
        <v>1592</v>
      </c>
      <c r="B453" s="464" t="s">
        <v>775</v>
      </c>
      <c r="C453" s="13" t="s">
        <v>1593</v>
      </c>
      <c r="D453" s="442" t="s">
        <v>12163</v>
      </c>
      <c r="E453" s="465">
        <f t="shared" si="14"/>
        <v>443</v>
      </c>
      <c r="F453" s="439" t="b">
        <f>'6 PSEs'!$D$37+'6 PSEs'!$F$37+'6 PSEs'!$G$37+'6 PSEs'!$H$37='6 PSEs'!$J$37</f>
        <v>1</v>
      </c>
    </row>
    <row r="454" spans="1:6" ht="31.5" x14ac:dyDescent="0.25">
      <c r="A454" s="463" t="s">
        <v>1594</v>
      </c>
      <c r="B454" s="464" t="s">
        <v>775</v>
      </c>
      <c r="C454" s="13" t="s">
        <v>1595</v>
      </c>
      <c r="D454" s="442" t="s">
        <v>12164</v>
      </c>
      <c r="E454" s="465">
        <f t="shared" si="14"/>
        <v>444</v>
      </c>
      <c r="F454" s="439" t="b">
        <f>'6 PSEs'!$D$38+'6 PSEs'!$F$38+'6 PSEs'!$G$38+'6 PSEs'!$H$38='6 PSEs'!$J$38</f>
        <v>1</v>
      </c>
    </row>
    <row r="455" spans="1:6" ht="31.5" x14ac:dyDescent="0.25">
      <c r="A455" s="463" t="s">
        <v>1596</v>
      </c>
      <c r="B455" s="464" t="s">
        <v>775</v>
      </c>
      <c r="C455" s="13" t="s">
        <v>1597</v>
      </c>
      <c r="D455" s="442" t="s">
        <v>14575</v>
      </c>
      <c r="E455" s="465">
        <f t="shared" si="14"/>
        <v>445</v>
      </c>
      <c r="F455" s="439" t="b">
        <f>ABS('6 PSEs'!$D$39+'6 PSEs'!$H$39-'6 PSEs'!$J$39)&lt;=2</f>
        <v>1</v>
      </c>
    </row>
    <row r="456" spans="1:6" ht="31.5" x14ac:dyDescent="0.25">
      <c r="A456" s="463" t="s">
        <v>1598</v>
      </c>
      <c r="B456" s="464" t="s">
        <v>775</v>
      </c>
      <c r="C456" s="13" t="s">
        <v>1599</v>
      </c>
      <c r="D456" s="442" t="s">
        <v>12165</v>
      </c>
      <c r="E456" s="465">
        <f t="shared" si="14"/>
        <v>446</v>
      </c>
      <c r="F456" s="439" t="b">
        <f>'6 PSEs'!$J$34*0%='6 PSEs'!$L$34</f>
        <v>1</v>
      </c>
    </row>
    <row r="457" spans="1:6" ht="31.5" x14ac:dyDescent="0.25">
      <c r="A457" s="463" t="s">
        <v>1600</v>
      </c>
      <c r="B457" s="464" t="s">
        <v>775</v>
      </c>
      <c r="C457" s="13" t="s">
        <v>1601</v>
      </c>
      <c r="D457" s="442" t="s">
        <v>12166</v>
      </c>
      <c r="E457" s="465">
        <f t="shared" si="14"/>
        <v>447</v>
      </c>
      <c r="F457" s="439" t="b">
        <f>'6 PSEs'!$J$35*20%='6 PSEs'!$L$35</f>
        <v>1</v>
      </c>
    </row>
    <row r="458" spans="1:6" ht="31.5" x14ac:dyDescent="0.25">
      <c r="A458" s="463" t="s">
        <v>1602</v>
      </c>
      <c r="B458" s="464" t="s">
        <v>775</v>
      </c>
      <c r="C458" s="13" t="s">
        <v>1603</v>
      </c>
      <c r="D458" s="442" t="s">
        <v>12167</v>
      </c>
      <c r="E458" s="465">
        <f t="shared" si="14"/>
        <v>448</v>
      </c>
      <c r="F458" s="439" t="b">
        <f>'6 PSEs'!$J$36*50%='6 PSEs'!$L$36</f>
        <v>1</v>
      </c>
    </row>
    <row r="459" spans="1:6" ht="31.5" x14ac:dyDescent="0.25">
      <c r="A459" s="463" t="s">
        <v>1604</v>
      </c>
      <c r="B459" s="464" t="s">
        <v>775</v>
      </c>
      <c r="C459" s="13" t="s">
        <v>1605</v>
      </c>
      <c r="D459" s="442" t="s">
        <v>12168</v>
      </c>
      <c r="E459" s="465">
        <f t="shared" si="14"/>
        <v>449</v>
      </c>
      <c r="F459" s="439" t="b">
        <f>'6 PSEs'!$J$37*100%='6 PSEs'!$L$37</f>
        <v>1</v>
      </c>
    </row>
    <row r="460" spans="1:6" ht="31.5" x14ac:dyDescent="0.25">
      <c r="A460" s="463" t="s">
        <v>1606</v>
      </c>
      <c r="B460" s="464" t="s">
        <v>775</v>
      </c>
      <c r="C460" s="13" t="s">
        <v>1607</v>
      </c>
      <c r="D460" s="442" t="s">
        <v>12169</v>
      </c>
      <c r="E460" s="465">
        <f t="shared" si="14"/>
        <v>450</v>
      </c>
      <c r="F460" s="439" t="b">
        <f>'6 PSEs'!$J$38*150%='6 PSEs'!$L$38</f>
        <v>1</v>
      </c>
    </row>
    <row r="461" spans="1:6" ht="31.5" x14ac:dyDescent="0.25">
      <c r="A461" s="463" t="s">
        <v>1431</v>
      </c>
      <c r="B461" s="464" t="s">
        <v>775</v>
      </c>
      <c r="C461" s="13" t="s">
        <v>1608</v>
      </c>
      <c r="D461" s="442" t="s">
        <v>12170</v>
      </c>
      <c r="E461" s="465">
        <f t="shared" si="14"/>
        <v>451</v>
      </c>
      <c r="F461" s="439" t="b">
        <f>'6 PSEs'!$F$34+'6 PSEs'!$F$35+'6 PSEs'!$F$36+'6 PSEs'!$F$37+'6 PSEs'!$F$38=0</f>
        <v>1</v>
      </c>
    </row>
    <row r="462" spans="1:6" ht="31.5" x14ac:dyDescent="0.25">
      <c r="A462" s="463" t="s">
        <v>1609</v>
      </c>
      <c r="B462" s="464" t="s">
        <v>775</v>
      </c>
      <c r="C462" s="13" t="s">
        <v>1610</v>
      </c>
      <c r="D462" s="442" t="s">
        <v>12171</v>
      </c>
      <c r="E462" s="465">
        <f t="shared" si="14"/>
        <v>452</v>
      </c>
      <c r="F462" s="439" t="b">
        <f>'6 PSEs'!$G$34+'6 PSEs'!$G$35+'6 PSEs'!$G$36+'6 PSEs'!$G$37+'6 PSEs'!$G$38=0</f>
        <v>1</v>
      </c>
    </row>
    <row r="463" spans="1:6" ht="31.5" x14ac:dyDescent="0.25">
      <c r="A463" s="463" t="s">
        <v>1611</v>
      </c>
      <c r="B463" s="464" t="s">
        <v>775</v>
      </c>
      <c r="C463" s="13" t="s">
        <v>1612</v>
      </c>
      <c r="D463" s="442" t="s">
        <v>12172</v>
      </c>
      <c r="E463" s="465">
        <f t="shared" si="14"/>
        <v>453</v>
      </c>
      <c r="F463" s="439" t="b">
        <f>'6 PSEs'!$B$42+'6 PSEs'!$B$43+'6 PSEs'!$B$44+'6 PSEs'!$B$45+'6 PSEs'!$B$46='6 PSEs'!$B$47</f>
        <v>1</v>
      </c>
    </row>
    <row r="464" spans="1:6" ht="31.5" x14ac:dyDescent="0.25">
      <c r="A464" s="463" t="s">
        <v>1437</v>
      </c>
      <c r="B464" s="464" t="s">
        <v>775</v>
      </c>
      <c r="C464" s="13" t="s">
        <v>1613</v>
      </c>
      <c r="D464" s="442" t="s">
        <v>12173</v>
      </c>
      <c r="E464" s="465">
        <f t="shared" si="14"/>
        <v>454</v>
      </c>
      <c r="F464" s="439" t="b">
        <f>'6 PSEs'!$C$42+'6 PSEs'!$C$43+'6 PSEs'!$C$44+'6 PSEs'!$C$45+'6 PSEs'!$C$46='6 PSEs'!$C$47</f>
        <v>1</v>
      </c>
    </row>
    <row r="465" spans="1:6" ht="31.5" x14ac:dyDescent="0.25">
      <c r="A465" s="463" t="s">
        <v>1439</v>
      </c>
      <c r="B465" s="464" t="s">
        <v>775</v>
      </c>
      <c r="C465" s="13" t="s">
        <v>1614</v>
      </c>
      <c r="D465" s="442" t="s">
        <v>12174</v>
      </c>
      <c r="E465" s="465">
        <f t="shared" si="14"/>
        <v>455</v>
      </c>
      <c r="F465" s="439" t="b">
        <f>'6 PSEs'!$D$42+'6 PSEs'!$D$43+'6 PSEs'!$D$44+'6 PSEs'!$D$45+'6 PSEs'!$D$46='6 PSEs'!$D$47</f>
        <v>1</v>
      </c>
    </row>
    <row r="466" spans="1:6" ht="31.5" x14ac:dyDescent="0.25">
      <c r="A466" s="463" t="s">
        <v>1441</v>
      </c>
      <c r="B466" s="464" t="s">
        <v>775</v>
      </c>
      <c r="C466" s="13" t="s">
        <v>1615</v>
      </c>
      <c r="D466" s="442" t="s">
        <v>12175</v>
      </c>
      <c r="E466" s="465">
        <f t="shared" si="14"/>
        <v>456</v>
      </c>
      <c r="F466" s="439" t="b">
        <f>'6 PSEs'!$H$42+'6 PSEs'!$H$43+'6 PSEs'!$H$44+'6 PSEs'!$H$45+'6 PSEs'!$H$46='6 PSEs'!$H$47</f>
        <v>1</v>
      </c>
    </row>
    <row r="467" spans="1:6" ht="31.5" x14ac:dyDescent="0.25">
      <c r="A467" s="463" t="s">
        <v>1443</v>
      </c>
      <c r="B467" s="464" t="s">
        <v>775</v>
      </c>
      <c r="C467" s="13" t="s">
        <v>1616</v>
      </c>
      <c r="D467" s="442" t="s">
        <v>12176</v>
      </c>
      <c r="E467" s="465">
        <f t="shared" si="14"/>
        <v>457</v>
      </c>
      <c r="F467" s="439" t="b">
        <f>'6 PSEs'!$J$42+'6 PSEs'!$J$43+'6 PSEs'!$J$44+'6 PSEs'!$J$45+'6 PSEs'!$J$46='6 PSEs'!$J$47</f>
        <v>1</v>
      </c>
    </row>
    <row r="468" spans="1:6" ht="31.5" x14ac:dyDescent="0.25">
      <c r="A468" s="463" t="s">
        <v>1445</v>
      </c>
      <c r="B468" s="464" t="s">
        <v>775</v>
      </c>
      <c r="C468" s="13" t="s">
        <v>1617</v>
      </c>
      <c r="D468" s="442" t="s">
        <v>12177</v>
      </c>
      <c r="E468" s="465">
        <f t="shared" si="14"/>
        <v>458</v>
      </c>
      <c r="F468" s="439" t="b">
        <f>'6 PSEs'!$L$42+'6 PSEs'!$L$43+'6 PSEs'!$L$44+'6 PSEs'!$L$45+'6 PSEs'!$L$46='6 PSEs'!$L$47</f>
        <v>1</v>
      </c>
    </row>
    <row r="469" spans="1:6" ht="31.5" x14ac:dyDescent="0.25">
      <c r="A469" s="463" t="s">
        <v>1618</v>
      </c>
      <c r="B469" s="464" t="s">
        <v>775</v>
      </c>
      <c r="C469" s="13" t="s">
        <v>1619</v>
      </c>
      <c r="D469" s="442" t="s">
        <v>12178</v>
      </c>
      <c r="E469" s="465">
        <f t="shared" si="14"/>
        <v>459</v>
      </c>
      <c r="F469" s="439" t="b">
        <f>'6 PSEs'!$D$42+'6 PSEs'!$F$42+'6 PSEs'!$G$42+'6 PSEs'!$H$42='6 PSEs'!$J$42</f>
        <v>1</v>
      </c>
    </row>
    <row r="470" spans="1:6" ht="31.5" x14ac:dyDescent="0.25">
      <c r="A470" s="463" t="s">
        <v>1620</v>
      </c>
      <c r="B470" s="464" t="s">
        <v>775</v>
      </c>
      <c r="C470" s="13" t="s">
        <v>1621</v>
      </c>
      <c r="D470" s="442" t="s">
        <v>12179</v>
      </c>
      <c r="E470" s="465">
        <f t="shared" ref="E470:E474" si="15">E469+1</f>
        <v>460</v>
      </c>
      <c r="F470" s="439" t="b">
        <f>'6 PSEs'!$D$43+'6 PSEs'!$F$43+'6 PSEs'!$G$43+'6 PSEs'!$H$43='6 PSEs'!$J$43</f>
        <v>1</v>
      </c>
    </row>
    <row r="471" spans="1:6" ht="31.5" x14ac:dyDescent="0.25">
      <c r="A471" s="463" t="s">
        <v>1622</v>
      </c>
      <c r="B471" s="464" t="s">
        <v>775</v>
      </c>
      <c r="C471" s="13" t="s">
        <v>1623</v>
      </c>
      <c r="D471" s="442" t="s">
        <v>12180</v>
      </c>
      <c r="E471" s="465">
        <f t="shared" si="15"/>
        <v>461</v>
      </c>
      <c r="F471" s="439" t="b">
        <f>'6 PSEs'!$D$44+'6 PSEs'!$F$44+'6 PSEs'!$G$44+'6 PSEs'!$H$44='6 PSEs'!$J$44</f>
        <v>1</v>
      </c>
    </row>
    <row r="472" spans="1:6" ht="31.5" x14ac:dyDescent="0.25">
      <c r="A472" s="463" t="s">
        <v>1624</v>
      </c>
      <c r="B472" s="464" t="s">
        <v>775</v>
      </c>
      <c r="C472" s="13" t="s">
        <v>1625</v>
      </c>
      <c r="D472" s="442" t="s">
        <v>12181</v>
      </c>
      <c r="E472" s="465">
        <f t="shared" si="15"/>
        <v>462</v>
      </c>
      <c r="F472" s="439" t="b">
        <f>'6 PSEs'!$D$45+'6 PSEs'!$F$45+'6 PSEs'!$G$45+'6 PSEs'!$H$45='6 PSEs'!$J$45</f>
        <v>1</v>
      </c>
    </row>
    <row r="473" spans="1:6" ht="31.5" x14ac:dyDescent="0.25">
      <c r="A473" s="463" t="s">
        <v>1626</v>
      </c>
      <c r="B473" s="464" t="s">
        <v>775</v>
      </c>
      <c r="C473" s="13" t="s">
        <v>1627</v>
      </c>
      <c r="D473" s="442" t="s">
        <v>12182</v>
      </c>
      <c r="E473" s="465">
        <f t="shared" si="15"/>
        <v>463</v>
      </c>
      <c r="F473" s="439" t="b">
        <f>'6 PSEs'!$D$46+'6 PSEs'!$F$46+'6 PSEs'!$G$46+'6 PSEs'!$H$46='6 PSEs'!$J$46</f>
        <v>1</v>
      </c>
    </row>
    <row r="474" spans="1:6" ht="31.5" x14ac:dyDescent="0.25">
      <c r="A474" s="463" t="s">
        <v>1467</v>
      </c>
      <c r="B474" s="464" t="s">
        <v>775</v>
      </c>
      <c r="C474" s="13" t="s">
        <v>1628</v>
      </c>
      <c r="D474" s="442" t="s">
        <v>14576</v>
      </c>
      <c r="E474" s="465">
        <f t="shared" si="15"/>
        <v>464</v>
      </c>
      <c r="F474" s="439" t="b">
        <f>ABS('6 PSEs'!$D$47+'6 PSEs'!$H$47-'6 PSEs'!$J$47)&lt;=2</f>
        <v>1</v>
      </c>
    </row>
    <row r="475" spans="1:6" ht="31.5" x14ac:dyDescent="0.25">
      <c r="A475" s="463" t="s">
        <v>1629</v>
      </c>
      <c r="B475" s="464" t="s">
        <v>775</v>
      </c>
      <c r="C475" s="13" t="s">
        <v>1630</v>
      </c>
      <c r="D475" s="442" t="s">
        <v>12183</v>
      </c>
      <c r="E475" s="465">
        <f t="shared" ref="E475:E484" si="16">E474+1</f>
        <v>465</v>
      </c>
      <c r="F475" s="439" t="b">
        <f>'6 PSEs'!$J$42*0%='6 PSEs'!$L$42</f>
        <v>1</v>
      </c>
    </row>
    <row r="476" spans="1:6" ht="31.5" x14ac:dyDescent="0.25">
      <c r="A476" s="463" t="s">
        <v>1631</v>
      </c>
      <c r="B476" s="464" t="s">
        <v>775</v>
      </c>
      <c r="C476" s="13" t="s">
        <v>1632</v>
      </c>
      <c r="D476" s="442" t="s">
        <v>12184</v>
      </c>
      <c r="E476" s="465">
        <f t="shared" si="16"/>
        <v>466</v>
      </c>
      <c r="F476" s="439" t="b">
        <f>'6 PSEs'!$J$43*20%='6 PSEs'!$L$43</f>
        <v>1</v>
      </c>
    </row>
    <row r="477" spans="1:6" ht="31.5" x14ac:dyDescent="0.25">
      <c r="A477" s="463" t="s">
        <v>1633</v>
      </c>
      <c r="B477" s="464" t="s">
        <v>775</v>
      </c>
      <c r="C477" s="13" t="s">
        <v>1634</v>
      </c>
      <c r="D477" s="442" t="s">
        <v>12185</v>
      </c>
      <c r="E477" s="465">
        <f t="shared" si="16"/>
        <v>467</v>
      </c>
      <c r="F477" s="439" t="b">
        <f>'6 PSEs'!$J$44*50%='6 PSEs'!$L$44</f>
        <v>1</v>
      </c>
    </row>
    <row r="478" spans="1:6" ht="31.5" x14ac:dyDescent="0.25">
      <c r="A478" s="463" t="s">
        <v>1635</v>
      </c>
      <c r="B478" s="464" t="s">
        <v>775</v>
      </c>
      <c r="C478" s="13" t="s">
        <v>1636</v>
      </c>
      <c r="D478" s="442" t="s">
        <v>12186</v>
      </c>
      <c r="E478" s="465">
        <f t="shared" si="16"/>
        <v>468</v>
      </c>
      <c r="F478" s="439" t="b">
        <f>'6 PSEs'!$J$45*100%='6 PSEs'!$L$45</f>
        <v>1</v>
      </c>
    </row>
    <row r="479" spans="1:6" ht="31.5" x14ac:dyDescent="0.25">
      <c r="A479" s="463" t="s">
        <v>1637</v>
      </c>
      <c r="B479" s="464" t="s">
        <v>775</v>
      </c>
      <c r="C479" s="13" t="s">
        <v>1638</v>
      </c>
      <c r="D479" s="442" t="s">
        <v>12187</v>
      </c>
      <c r="E479" s="465">
        <f t="shared" si="16"/>
        <v>469</v>
      </c>
      <c r="F479" s="439" t="b">
        <f>'6 PSEs'!$J$46*150%='6 PSEs'!$L$46</f>
        <v>1</v>
      </c>
    </row>
    <row r="480" spans="1:6" ht="31.5" x14ac:dyDescent="0.25">
      <c r="A480" s="463" t="s">
        <v>1639</v>
      </c>
      <c r="B480" s="464" t="s">
        <v>775</v>
      </c>
      <c r="C480" s="13" t="s">
        <v>1640</v>
      </c>
      <c r="D480" s="442" t="s">
        <v>12188</v>
      </c>
      <c r="E480" s="465">
        <f t="shared" si="16"/>
        <v>470</v>
      </c>
      <c r="F480" s="439" t="b">
        <f>'6 PSEs'!$F$42+'6 PSEs'!$F$43+'6 PSEs'!$F$44+'6 PSEs'!$F$45+'6 PSEs'!$F$46=0</f>
        <v>1</v>
      </c>
    </row>
    <row r="481" spans="1:6" ht="31.5" x14ac:dyDescent="0.25">
      <c r="A481" s="463" t="s">
        <v>1641</v>
      </c>
      <c r="B481" s="464" t="s">
        <v>775</v>
      </c>
      <c r="C481" s="13" t="s">
        <v>1642</v>
      </c>
      <c r="D481" s="442" t="s">
        <v>12189</v>
      </c>
      <c r="E481" s="465">
        <f t="shared" si="16"/>
        <v>471</v>
      </c>
      <c r="F481" s="439" t="b">
        <f>'6 PSEs'!$G$42+'6 PSEs'!$G$43+'6 PSEs'!$G$44+'6 PSEs'!$G$45+'6 PSEs'!$G$46=0</f>
        <v>1</v>
      </c>
    </row>
    <row r="482" spans="1:6" ht="47.25" x14ac:dyDescent="0.25">
      <c r="A482" s="463" t="s">
        <v>1643</v>
      </c>
      <c r="B482" s="464" t="s">
        <v>775</v>
      </c>
      <c r="C482" s="13" t="s">
        <v>1644</v>
      </c>
      <c r="D482" s="442" t="s">
        <v>12190</v>
      </c>
      <c r="E482" s="465">
        <f t="shared" si="16"/>
        <v>472</v>
      </c>
      <c r="F482" s="439" t="b">
        <f>'6 PSEs'!$C$15+'6 PSEs'!$C$23+'6 PSEs'!$C$31+'6 PSEs'!$C$39+'6 PSEs'!$C$47='6 PSEs'!$C$49</f>
        <v>1</v>
      </c>
    </row>
    <row r="483" spans="1:6" ht="47.25" x14ac:dyDescent="0.25">
      <c r="A483" s="463" t="s">
        <v>1645</v>
      </c>
      <c r="B483" s="464" t="s">
        <v>775</v>
      </c>
      <c r="C483" s="13" t="s">
        <v>1646</v>
      </c>
      <c r="D483" s="442" t="s">
        <v>12191</v>
      </c>
      <c r="E483" s="465">
        <f t="shared" si="16"/>
        <v>473</v>
      </c>
      <c r="F483" s="439" t="b">
        <f>'6 PSEs'!$D$15+'6 PSEs'!$D$23+'6 PSEs'!$D$31+'6 PSEs'!$D$39+'6 PSEs'!$D$47='6 PSEs'!$D$49</f>
        <v>1</v>
      </c>
    </row>
    <row r="484" spans="1:6" ht="47.25" x14ac:dyDescent="0.25">
      <c r="A484" s="463" t="s">
        <v>1647</v>
      </c>
      <c r="B484" s="464" t="s">
        <v>775</v>
      </c>
      <c r="C484" s="13" t="s">
        <v>1648</v>
      </c>
      <c r="D484" s="442" t="s">
        <v>12192</v>
      </c>
      <c r="E484" s="465">
        <f t="shared" si="16"/>
        <v>474</v>
      </c>
      <c r="F484" s="439" t="b">
        <f>'6 PSEs'!$L$15+'6 PSEs'!$L$23+'6 PSEs'!$L$31+'6 PSEs'!$L$39+'6 PSEs'!$L$47='6 PSEs'!$L$49</f>
        <v>1</v>
      </c>
    </row>
    <row r="485" spans="1:6" ht="18.75" x14ac:dyDescent="0.3">
      <c r="A485" s="953" t="s">
        <v>1649</v>
      </c>
      <c r="B485" s="954"/>
      <c r="C485" s="954"/>
      <c r="D485" s="954"/>
      <c r="E485" s="954"/>
      <c r="F485" s="954"/>
    </row>
    <row r="486" spans="1:6" ht="31.5" x14ac:dyDescent="0.25">
      <c r="A486" s="463" t="s">
        <v>1217</v>
      </c>
      <c r="B486" s="464" t="s">
        <v>775</v>
      </c>
      <c r="C486" s="13" t="s">
        <v>1650</v>
      </c>
      <c r="D486" s="442" t="s">
        <v>12193</v>
      </c>
      <c r="E486" s="465">
        <f>E484+1</f>
        <v>475</v>
      </c>
      <c r="F486" s="439" t="b">
        <f>'7 MDBs'!$C$10+'7 MDBs'!$C$11+'7 MDBs'!$C$12+'7 MDBs'!$C$13+'7 MDBs'!$C$14='7 MDBs'!$C$15</f>
        <v>1</v>
      </c>
    </row>
    <row r="487" spans="1:6" ht="31.5" x14ac:dyDescent="0.25">
      <c r="A487" s="463" t="s">
        <v>1219</v>
      </c>
      <c r="B487" s="464" t="s">
        <v>775</v>
      </c>
      <c r="C487" s="13" t="s">
        <v>1651</v>
      </c>
      <c r="D487" s="442" t="s">
        <v>12194</v>
      </c>
      <c r="E487" s="465">
        <f t="shared" ref="E487:E498" si="17">E486+1</f>
        <v>476</v>
      </c>
      <c r="F487" s="439" t="b">
        <f>'7 MDBs'!$D$10+'7 MDBs'!$D$11+'7 MDBs'!$D$12+'7 MDBs'!$D$13+'7 MDBs'!$D$14='7 MDBs'!$D$15</f>
        <v>1</v>
      </c>
    </row>
    <row r="488" spans="1:6" ht="31.5" x14ac:dyDescent="0.25">
      <c r="A488" s="463" t="s">
        <v>1221</v>
      </c>
      <c r="B488" s="464" t="s">
        <v>775</v>
      </c>
      <c r="C488" s="13" t="s">
        <v>1652</v>
      </c>
      <c r="D488" s="442" t="s">
        <v>12195</v>
      </c>
      <c r="E488" s="465">
        <f t="shared" si="17"/>
        <v>477</v>
      </c>
      <c r="F488" s="439" t="b">
        <f>'7 MDBs'!$H$10+'7 MDBs'!$H$11+'7 MDBs'!$H$12+'7 MDBs'!$H$13+'7 MDBs'!$H$14='7 MDBs'!$H$15</f>
        <v>1</v>
      </c>
    </row>
    <row r="489" spans="1:6" ht="31.5" x14ac:dyDescent="0.25">
      <c r="A489" s="463" t="s">
        <v>1223</v>
      </c>
      <c r="B489" s="464" t="s">
        <v>775</v>
      </c>
      <c r="C489" s="13" t="s">
        <v>1653</v>
      </c>
      <c r="D489" s="442" t="s">
        <v>12196</v>
      </c>
      <c r="E489" s="465">
        <f t="shared" si="17"/>
        <v>478</v>
      </c>
      <c r="F489" s="439" t="b">
        <f>'7 MDBs'!$J$10+'7 MDBs'!$J$11+'7 MDBs'!$J$12+'7 MDBs'!$J$13+'7 MDBs'!$J$14='7 MDBs'!$J$15</f>
        <v>1</v>
      </c>
    </row>
    <row r="490" spans="1:6" ht="31.5" x14ac:dyDescent="0.25">
      <c r="A490" s="463" t="s">
        <v>1225</v>
      </c>
      <c r="B490" s="464" t="s">
        <v>775</v>
      </c>
      <c r="C490" s="13" t="s">
        <v>1654</v>
      </c>
      <c r="D490" s="442" t="s">
        <v>12197</v>
      </c>
      <c r="E490" s="465">
        <f t="shared" si="17"/>
        <v>479</v>
      </c>
      <c r="F490" s="439" t="b">
        <f>'7 MDBs'!$L$10+'7 MDBs'!$L$11+'7 MDBs'!$L$12+'7 MDBs'!$L$13+'7 MDBs'!$L$14='7 MDBs'!$L$15</f>
        <v>1</v>
      </c>
    </row>
    <row r="491" spans="1:6" ht="31.5" x14ac:dyDescent="0.25">
      <c r="A491" s="463" t="s">
        <v>1503</v>
      </c>
      <c r="B491" s="464" t="s">
        <v>775</v>
      </c>
      <c r="C491" s="13" t="s">
        <v>1655</v>
      </c>
      <c r="D491" s="442" t="s">
        <v>12198</v>
      </c>
      <c r="E491" s="465">
        <f t="shared" si="17"/>
        <v>480</v>
      </c>
      <c r="F491" s="439" t="b">
        <f>'7 MDBs'!$D$10+'7 MDBs'!$F$10+'7 MDBs'!$G$10+'7 MDBs'!$H$10='7 MDBs'!$J$10</f>
        <v>1</v>
      </c>
    </row>
    <row r="492" spans="1:6" ht="31.5" x14ac:dyDescent="0.25">
      <c r="A492" s="463" t="s">
        <v>1504</v>
      </c>
      <c r="B492" s="464" t="s">
        <v>775</v>
      </c>
      <c r="C492" s="13" t="s">
        <v>1656</v>
      </c>
      <c r="D492" s="442" t="s">
        <v>12199</v>
      </c>
      <c r="E492" s="465">
        <f t="shared" si="17"/>
        <v>481</v>
      </c>
      <c r="F492" s="439" t="b">
        <f>'7 MDBs'!$D$11+'7 MDBs'!$F$11+'7 MDBs'!$G$11+'7 MDBs'!$H$11='7 MDBs'!$J$11</f>
        <v>1</v>
      </c>
    </row>
    <row r="493" spans="1:6" ht="31.5" x14ac:dyDescent="0.25">
      <c r="A493" s="463" t="s">
        <v>1506</v>
      </c>
      <c r="B493" s="464" t="s">
        <v>775</v>
      </c>
      <c r="C493" s="13" t="s">
        <v>1657</v>
      </c>
      <c r="D493" s="442" t="s">
        <v>12200</v>
      </c>
      <c r="E493" s="465">
        <f t="shared" si="17"/>
        <v>482</v>
      </c>
      <c r="F493" s="439" t="b">
        <f>'7 MDBs'!$D$12+'7 MDBs'!$F$12+'7 MDBs'!$G$12+'7 MDBs'!$H$12='7 MDBs'!$J$12</f>
        <v>1</v>
      </c>
    </row>
    <row r="494" spans="1:6" ht="31.5" x14ac:dyDescent="0.25">
      <c r="A494" s="463" t="s">
        <v>1508</v>
      </c>
      <c r="B494" s="464" t="s">
        <v>775</v>
      </c>
      <c r="C494" s="13" t="s">
        <v>1658</v>
      </c>
      <c r="D494" s="442" t="s">
        <v>12201</v>
      </c>
      <c r="E494" s="465">
        <f t="shared" si="17"/>
        <v>483</v>
      </c>
      <c r="F494" s="439" t="b">
        <f>'7 MDBs'!$D$13+'7 MDBs'!$F$13+'7 MDBs'!$G$13+'7 MDBs'!$H$13='7 MDBs'!$J$13</f>
        <v>1</v>
      </c>
    </row>
    <row r="495" spans="1:6" ht="31.5" x14ac:dyDescent="0.25">
      <c r="A495" s="463" t="s">
        <v>1510</v>
      </c>
      <c r="B495" s="464" t="s">
        <v>775</v>
      </c>
      <c r="C495" s="13" t="s">
        <v>1659</v>
      </c>
      <c r="D495" s="442" t="s">
        <v>12202</v>
      </c>
      <c r="E495" s="465">
        <f t="shared" si="17"/>
        <v>484</v>
      </c>
      <c r="F495" s="439" t="b">
        <f>'7 MDBs'!$D$14+'7 MDBs'!$F$14+'7 MDBs'!$G$14+'7 MDBs'!$H$14='7 MDBs'!$J$14</f>
        <v>1</v>
      </c>
    </row>
    <row r="496" spans="1:6" x14ac:dyDescent="0.25">
      <c r="A496" s="463" t="s">
        <v>1247</v>
      </c>
      <c r="B496" s="464" t="s">
        <v>775</v>
      </c>
      <c r="C496" s="13" t="s">
        <v>1660</v>
      </c>
      <c r="D496" s="442" t="s">
        <v>14577</v>
      </c>
      <c r="E496" s="465">
        <f t="shared" si="17"/>
        <v>485</v>
      </c>
      <c r="F496" s="439" t="b">
        <f>ABS('7 MDBs'!$D$15+'7 MDBs'!$H$15-'7 MDBs'!$J$15)&lt;=2</f>
        <v>1</v>
      </c>
    </row>
    <row r="497" spans="1:6" ht="31.5" x14ac:dyDescent="0.25">
      <c r="A497" s="463" t="s">
        <v>1513</v>
      </c>
      <c r="B497" s="464" t="s">
        <v>775</v>
      </c>
      <c r="C497" s="13" t="s">
        <v>1661</v>
      </c>
      <c r="D497" s="442" t="s">
        <v>12203</v>
      </c>
      <c r="E497" s="465">
        <f t="shared" si="17"/>
        <v>486</v>
      </c>
      <c r="F497" s="439" t="b">
        <f>'7 MDBs'!$J$10*0%='7 MDBs'!$L$10</f>
        <v>1</v>
      </c>
    </row>
    <row r="498" spans="1:6" ht="31.5" x14ac:dyDescent="0.25">
      <c r="A498" s="463" t="s">
        <v>1515</v>
      </c>
      <c r="B498" s="464" t="s">
        <v>775</v>
      </c>
      <c r="C498" s="13" t="s">
        <v>1662</v>
      </c>
      <c r="D498" s="442" t="s">
        <v>12204</v>
      </c>
      <c r="E498" s="465">
        <f t="shared" si="17"/>
        <v>487</v>
      </c>
      <c r="F498" s="439" t="b">
        <f>'7 MDBs'!$J$11*20%='7 MDBs'!$L$11</f>
        <v>1</v>
      </c>
    </row>
    <row r="499" spans="1:6" ht="31.5" x14ac:dyDescent="0.25">
      <c r="A499" s="463" t="s">
        <v>1517</v>
      </c>
      <c r="B499" s="464" t="s">
        <v>775</v>
      </c>
      <c r="C499" s="13" t="s">
        <v>1663</v>
      </c>
      <c r="D499" s="442" t="s">
        <v>12205</v>
      </c>
      <c r="E499" s="465">
        <f>E497+1</f>
        <v>487</v>
      </c>
      <c r="F499" s="439" t="b">
        <f>'7 MDBs'!$J$12*50%='7 MDBs'!$L$12</f>
        <v>1</v>
      </c>
    </row>
    <row r="500" spans="1:6" ht="31.5" x14ac:dyDescent="0.25">
      <c r="A500" s="463" t="s">
        <v>1519</v>
      </c>
      <c r="B500" s="464" t="s">
        <v>775</v>
      </c>
      <c r="C500" s="13" t="s">
        <v>1664</v>
      </c>
      <c r="D500" s="442" t="s">
        <v>12206</v>
      </c>
      <c r="E500" s="465">
        <f>E498+1</f>
        <v>488</v>
      </c>
      <c r="F500" s="439" t="b">
        <f>'7 MDBs'!$J$13*100%='7 MDBs'!$L$13</f>
        <v>1</v>
      </c>
    </row>
    <row r="501" spans="1:6" ht="31.5" x14ac:dyDescent="0.25">
      <c r="A501" s="463" t="s">
        <v>1521</v>
      </c>
      <c r="B501" s="464" t="s">
        <v>775</v>
      </c>
      <c r="C501" s="13" t="s">
        <v>1665</v>
      </c>
      <c r="D501" s="442" t="s">
        <v>12207</v>
      </c>
      <c r="E501" s="465">
        <f>E499+1</f>
        <v>488</v>
      </c>
      <c r="F501" s="439" t="b">
        <f>'7 MDBs'!$J$14*150%='7 MDBs'!$L$14</f>
        <v>1</v>
      </c>
    </row>
    <row r="502" spans="1:6" ht="31.5" x14ac:dyDescent="0.25">
      <c r="A502" s="463" t="s">
        <v>1269</v>
      </c>
      <c r="B502" s="464" t="s">
        <v>775</v>
      </c>
      <c r="C502" s="13" t="s">
        <v>1666</v>
      </c>
      <c r="D502" s="442" t="s">
        <v>12208</v>
      </c>
      <c r="E502" s="465">
        <f>E501+1</f>
        <v>489</v>
      </c>
      <c r="F502" s="439" t="b">
        <f>'7 MDBs'!$F$10+'7 MDBs'!$F$11+'7 MDBs'!$F$12+'7 MDBs'!$F$13+'7 MDBs'!$F$14=0</f>
        <v>1</v>
      </c>
    </row>
    <row r="503" spans="1:6" ht="31.5" x14ac:dyDescent="0.25">
      <c r="A503" s="463" t="s">
        <v>1271</v>
      </c>
      <c r="B503" s="464" t="s">
        <v>775</v>
      </c>
      <c r="C503" s="13" t="s">
        <v>1667</v>
      </c>
      <c r="D503" s="442" t="s">
        <v>12209</v>
      </c>
      <c r="E503" s="465">
        <f t="shared" ref="E503:E566" si="18">E502+1</f>
        <v>490</v>
      </c>
      <c r="F503" s="439" t="b">
        <f>'7 MDBs'!$G$10+'7 MDBs'!$G$11+'7 MDBs'!$G$12+'7 MDBs'!$G$13+'7 MDBs'!$G$14=0</f>
        <v>1</v>
      </c>
    </row>
    <row r="504" spans="1:6" ht="31.5" x14ac:dyDescent="0.25">
      <c r="A504" s="463" t="s">
        <v>1273</v>
      </c>
      <c r="B504" s="464" t="s">
        <v>775</v>
      </c>
      <c r="C504" s="13" t="s">
        <v>1668</v>
      </c>
      <c r="D504" s="442" t="s">
        <v>12210</v>
      </c>
      <c r="E504" s="465">
        <f t="shared" si="18"/>
        <v>491</v>
      </c>
      <c r="F504" s="439" t="b">
        <f>'7 MDBs'!$B$18+'7 MDBs'!$B$19+'7 MDBs'!$B$20+'7 MDBs'!$B$21+'7 MDBs'!$B$22='7 MDBs'!$B$23</f>
        <v>1</v>
      </c>
    </row>
    <row r="505" spans="1:6" ht="31.5" x14ac:dyDescent="0.25">
      <c r="A505" s="463" t="s">
        <v>1275</v>
      </c>
      <c r="B505" s="464" t="s">
        <v>775</v>
      </c>
      <c r="C505" s="13" t="s">
        <v>1669</v>
      </c>
      <c r="D505" s="442" t="s">
        <v>12211</v>
      </c>
      <c r="E505" s="465">
        <f t="shared" si="18"/>
        <v>492</v>
      </c>
      <c r="F505" s="439" t="b">
        <f>'7 MDBs'!$C$18+'7 MDBs'!$C$19+'7 MDBs'!$C$20+'7 MDBs'!$C$21+'7 MDBs'!$C$22='7 MDBs'!$C$23</f>
        <v>1</v>
      </c>
    </row>
    <row r="506" spans="1:6" ht="31.5" x14ac:dyDescent="0.25">
      <c r="A506" s="463" t="s">
        <v>1277</v>
      </c>
      <c r="B506" s="464" t="s">
        <v>775</v>
      </c>
      <c r="C506" s="13" t="s">
        <v>1670</v>
      </c>
      <c r="D506" s="442" t="s">
        <v>12212</v>
      </c>
      <c r="E506" s="465">
        <f t="shared" si="18"/>
        <v>493</v>
      </c>
      <c r="F506" s="439" t="b">
        <f>'7 MDBs'!$D$18+'7 MDBs'!$D$19+'7 MDBs'!$D$20+'7 MDBs'!$D$21+'7 MDBs'!$D$22='7 MDBs'!$D$23</f>
        <v>1</v>
      </c>
    </row>
    <row r="507" spans="1:6" ht="31.5" x14ac:dyDescent="0.25">
      <c r="A507" s="463" t="s">
        <v>1279</v>
      </c>
      <c r="B507" s="464" t="s">
        <v>775</v>
      </c>
      <c r="C507" s="13" t="s">
        <v>1671</v>
      </c>
      <c r="D507" s="442" t="s">
        <v>12213</v>
      </c>
      <c r="E507" s="465">
        <f t="shared" si="18"/>
        <v>494</v>
      </c>
      <c r="F507" s="439" t="b">
        <f>'7 MDBs'!$H$18+'7 MDBs'!$H$19+'7 MDBs'!$H$20+'7 MDBs'!$H$21+'7 MDBs'!$H$22='7 MDBs'!$H$23</f>
        <v>1</v>
      </c>
    </row>
    <row r="508" spans="1:6" ht="31.5" x14ac:dyDescent="0.25">
      <c r="A508" s="463" t="s">
        <v>1281</v>
      </c>
      <c r="B508" s="464" t="s">
        <v>775</v>
      </c>
      <c r="C508" s="13" t="s">
        <v>1672</v>
      </c>
      <c r="D508" s="442" t="s">
        <v>12214</v>
      </c>
      <c r="E508" s="465">
        <f t="shared" si="18"/>
        <v>495</v>
      </c>
      <c r="F508" s="439" t="b">
        <f>'7 MDBs'!$J$18+'7 MDBs'!$J$19+'7 MDBs'!$J$20+'7 MDBs'!$J$21+'7 MDBs'!$J$22='7 MDBs'!$J$23</f>
        <v>1</v>
      </c>
    </row>
    <row r="509" spans="1:6" ht="31.5" x14ac:dyDescent="0.25">
      <c r="A509" s="463" t="s">
        <v>1283</v>
      </c>
      <c r="B509" s="464" t="s">
        <v>775</v>
      </c>
      <c r="C509" s="13" t="s">
        <v>1673</v>
      </c>
      <c r="D509" s="442" t="s">
        <v>12215</v>
      </c>
      <c r="E509" s="465">
        <f t="shared" si="18"/>
        <v>496</v>
      </c>
      <c r="F509" s="439" t="b">
        <f>'7 MDBs'!$L$18+'7 MDBs'!$L$19+'7 MDBs'!$L$20+'7 MDBs'!$L$21+'7 MDBs'!$L$22='7 MDBs'!$L$23</f>
        <v>1</v>
      </c>
    </row>
    <row r="510" spans="1:6" ht="31.5" x14ac:dyDescent="0.25">
      <c r="A510" s="463" t="s">
        <v>1531</v>
      </c>
      <c r="B510" s="464" t="s">
        <v>775</v>
      </c>
      <c r="C510" s="13" t="s">
        <v>1674</v>
      </c>
      <c r="D510" s="442" t="s">
        <v>12216</v>
      </c>
      <c r="E510" s="465">
        <f t="shared" si="18"/>
        <v>497</v>
      </c>
      <c r="F510" s="439" t="b">
        <f>'7 MDBs'!$D$18+'7 MDBs'!$F$18+'7 MDBs'!$G$18+'7 MDBs'!$H$18='7 MDBs'!$J$18</f>
        <v>1</v>
      </c>
    </row>
    <row r="511" spans="1:6" ht="31.5" x14ac:dyDescent="0.25">
      <c r="A511" s="463" t="s">
        <v>1533</v>
      </c>
      <c r="B511" s="464" t="s">
        <v>775</v>
      </c>
      <c r="C511" s="13" t="s">
        <v>1675</v>
      </c>
      <c r="D511" s="442" t="s">
        <v>12217</v>
      </c>
      <c r="E511" s="465">
        <f t="shared" si="18"/>
        <v>498</v>
      </c>
      <c r="F511" s="439" t="b">
        <f>'7 MDBs'!$D$19+'7 MDBs'!$F$19+'7 MDBs'!$G$19+'7 MDBs'!$H$19='7 MDBs'!$J$19</f>
        <v>1</v>
      </c>
    </row>
    <row r="512" spans="1:6" ht="31.5" x14ac:dyDescent="0.25">
      <c r="A512" s="463" t="s">
        <v>1535</v>
      </c>
      <c r="B512" s="464" t="s">
        <v>775</v>
      </c>
      <c r="C512" s="13" t="s">
        <v>1676</v>
      </c>
      <c r="D512" s="442" t="s">
        <v>12218</v>
      </c>
      <c r="E512" s="465">
        <f t="shared" si="18"/>
        <v>499</v>
      </c>
      <c r="F512" s="439" t="b">
        <f>'7 MDBs'!$D$20+'7 MDBs'!$F$20+'7 MDBs'!$G$20+'7 MDBs'!$H$20='7 MDBs'!$J$20</f>
        <v>1</v>
      </c>
    </row>
    <row r="513" spans="1:6" ht="31.5" x14ac:dyDescent="0.25">
      <c r="A513" s="463" t="s">
        <v>1537</v>
      </c>
      <c r="B513" s="464" t="s">
        <v>775</v>
      </c>
      <c r="C513" s="13" t="s">
        <v>1677</v>
      </c>
      <c r="D513" s="442" t="s">
        <v>12219</v>
      </c>
      <c r="E513" s="465">
        <f t="shared" si="18"/>
        <v>500</v>
      </c>
      <c r="F513" s="439" t="b">
        <f>'7 MDBs'!$D$21+'7 MDBs'!$F$21+'7 MDBs'!$G$21+'7 MDBs'!$H$21='7 MDBs'!$J$21</f>
        <v>1</v>
      </c>
    </row>
    <row r="514" spans="1:6" ht="31.5" x14ac:dyDescent="0.25">
      <c r="A514" s="463" t="s">
        <v>1539</v>
      </c>
      <c r="B514" s="464" t="s">
        <v>775</v>
      </c>
      <c r="C514" s="13" t="s">
        <v>1678</v>
      </c>
      <c r="D514" s="442" t="s">
        <v>12220</v>
      </c>
      <c r="E514" s="465">
        <f t="shared" si="18"/>
        <v>501</v>
      </c>
      <c r="F514" s="439" t="b">
        <f>'7 MDBs'!$D$22+'7 MDBs'!$F$22+'7 MDBs'!$G$22+'7 MDBs'!$H$22='7 MDBs'!$J$22</f>
        <v>1</v>
      </c>
    </row>
    <row r="515" spans="1:6" x14ac:dyDescent="0.25">
      <c r="A515" s="463" t="s">
        <v>1295</v>
      </c>
      <c r="B515" s="464" t="s">
        <v>775</v>
      </c>
      <c r="C515" s="13" t="s">
        <v>1679</v>
      </c>
      <c r="D515" s="442" t="s">
        <v>14578</v>
      </c>
      <c r="E515" s="465">
        <f t="shared" si="18"/>
        <v>502</v>
      </c>
      <c r="F515" s="439" t="b">
        <f>ABS('7 MDBs'!$D$23+'7 MDBs'!$H$23-'7 MDBs'!$J$23)&lt;=2</f>
        <v>1</v>
      </c>
    </row>
    <row r="516" spans="1:6" ht="31.5" x14ac:dyDescent="0.25">
      <c r="A516" s="463" t="s">
        <v>1542</v>
      </c>
      <c r="B516" s="464" t="s">
        <v>775</v>
      </c>
      <c r="C516" s="13" t="s">
        <v>1680</v>
      </c>
      <c r="D516" s="442" t="s">
        <v>12221</v>
      </c>
      <c r="E516" s="465">
        <f t="shared" si="18"/>
        <v>503</v>
      </c>
      <c r="F516" s="439" t="b">
        <f>'7 MDBs'!$J$18*0%='7 MDBs'!$L$18</f>
        <v>1</v>
      </c>
    </row>
    <row r="517" spans="1:6" ht="31.5" x14ac:dyDescent="0.25">
      <c r="A517" s="463" t="s">
        <v>1544</v>
      </c>
      <c r="B517" s="464" t="s">
        <v>775</v>
      </c>
      <c r="C517" s="13" t="s">
        <v>1681</v>
      </c>
      <c r="D517" s="442" t="s">
        <v>12222</v>
      </c>
      <c r="E517" s="465">
        <f t="shared" si="18"/>
        <v>504</v>
      </c>
      <c r="F517" s="439" t="b">
        <f>'7 MDBs'!$J$19*20%='7 MDBs'!$L$19</f>
        <v>1</v>
      </c>
    </row>
    <row r="518" spans="1:6" ht="31.5" x14ac:dyDescent="0.25">
      <c r="A518" s="463" t="s">
        <v>1546</v>
      </c>
      <c r="B518" s="464" t="s">
        <v>775</v>
      </c>
      <c r="C518" s="13" t="s">
        <v>1682</v>
      </c>
      <c r="D518" s="442" t="s">
        <v>12223</v>
      </c>
      <c r="E518" s="465">
        <f t="shared" si="18"/>
        <v>505</v>
      </c>
      <c r="F518" s="439" t="b">
        <f>'7 MDBs'!$J$20*50%='7 MDBs'!$L$20</f>
        <v>1</v>
      </c>
    </row>
    <row r="519" spans="1:6" ht="31.5" x14ac:dyDescent="0.25">
      <c r="A519" s="463" t="s">
        <v>1548</v>
      </c>
      <c r="B519" s="464" t="s">
        <v>775</v>
      </c>
      <c r="C519" s="13" t="s">
        <v>1683</v>
      </c>
      <c r="D519" s="442" t="s">
        <v>12224</v>
      </c>
      <c r="E519" s="465">
        <f t="shared" si="18"/>
        <v>506</v>
      </c>
      <c r="F519" s="439" t="b">
        <f>'7 MDBs'!$J$21*100%='7 MDBs'!$L$21</f>
        <v>1</v>
      </c>
    </row>
    <row r="520" spans="1:6" ht="31.5" x14ac:dyDescent="0.25">
      <c r="A520" s="463" t="s">
        <v>1550</v>
      </c>
      <c r="B520" s="464" t="s">
        <v>775</v>
      </c>
      <c r="C520" s="13" t="s">
        <v>1684</v>
      </c>
      <c r="D520" s="442" t="s">
        <v>12225</v>
      </c>
      <c r="E520" s="465">
        <f t="shared" si="18"/>
        <v>507</v>
      </c>
      <c r="F520" s="439" t="b">
        <f>'7 MDBs'!$J$22*150%='7 MDBs'!$L$22</f>
        <v>1</v>
      </c>
    </row>
    <row r="521" spans="1:6" ht="31.5" x14ac:dyDescent="0.25">
      <c r="A521" s="463" t="s">
        <v>1317</v>
      </c>
      <c r="B521" s="464" t="s">
        <v>775</v>
      </c>
      <c r="C521" s="13" t="s">
        <v>1685</v>
      </c>
      <c r="D521" s="442" t="s">
        <v>12226</v>
      </c>
      <c r="E521" s="465">
        <f t="shared" si="18"/>
        <v>508</v>
      </c>
      <c r="F521" s="439" t="b">
        <f>'7 MDBs'!$F$18+'7 MDBs'!$F$19+'7 MDBs'!$F$20+'7 MDBs'!$F$21+'7 MDBs'!$F$22=0</f>
        <v>1</v>
      </c>
    </row>
    <row r="522" spans="1:6" ht="31.5" x14ac:dyDescent="0.25">
      <c r="A522" s="463" t="s">
        <v>1319</v>
      </c>
      <c r="B522" s="464" t="s">
        <v>775</v>
      </c>
      <c r="C522" s="13" t="s">
        <v>1686</v>
      </c>
      <c r="D522" s="442" t="s">
        <v>12227</v>
      </c>
      <c r="E522" s="465">
        <f t="shared" si="18"/>
        <v>509</v>
      </c>
      <c r="F522" s="439" t="b">
        <f>'7 MDBs'!$G$18+'7 MDBs'!$G$19+'7 MDBs'!$G$20+'7 MDBs'!$G$21+'7 MDBs'!$G$22=0</f>
        <v>1</v>
      </c>
    </row>
    <row r="523" spans="1:6" ht="31.5" x14ac:dyDescent="0.25">
      <c r="A523" s="463" t="s">
        <v>1321</v>
      </c>
      <c r="B523" s="464" t="s">
        <v>775</v>
      </c>
      <c r="C523" s="13" t="s">
        <v>1687</v>
      </c>
      <c r="D523" s="442" t="s">
        <v>12228</v>
      </c>
      <c r="E523" s="465">
        <f t="shared" si="18"/>
        <v>510</v>
      </c>
      <c r="F523" s="439" t="b">
        <f>'7 MDBs'!$C$26+'7 MDBs'!$C$27+'7 MDBs'!$C$28+'7 MDBs'!$C$29+'7 MDBs'!$C$30='7 MDBs'!$C$31</f>
        <v>1</v>
      </c>
    </row>
    <row r="524" spans="1:6" ht="31.5" x14ac:dyDescent="0.25">
      <c r="A524" s="463" t="s">
        <v>1323</v>
      </c>
      <c r="B524" s="464" t="s">
        <v>775</v>
      </c>
      <c r="C524" s="13" t="s">
        <v>1688</v>
      </c>
      <c r="D524" s="442" t="s">
        <v>12229</v>
      </c>
      <c r="E524" s="465">
        <f t="shared" si="18"/>
        <v>511</v>
      </c>
      <c r="F524" s="439" t="b">
        <f>'7 MDBs'!$D$26+'7 MDBs'!$D$27+'7 MDBs'!$D$28+'7 MDBs'!$D$29+'7 MDBs'!$D$30='7 MDBs'!$D$31</f>
        <v>1</v>
      </c>
    </row>
    <row r="525" spans="1:6" ht="31.5" x14ac:dyDescent="0.25">
      <c r="A525" s="463" t="s">
        <v>1325</v>
      </c>
      <c r="B525" s="464" t="s">
        <v>775</v>
      </c>
      <c r="C525" s="13" t="s">
        <v>1689</v>
      </c>
      <c r="D525" s="442" t="s">
        <v>12230</v>
      </c>
      <c r="E525" s="465">
        <f t="shared" si="18"/>
        <v>512</v>
      </c>
      <c r="F525" s="439" t="b">
        <f>'7 MDBs'!$H$26+'7 MDBs'!$H$27+'7 MDBs'!$H$28+'7 MDBs'!$H$29+'7 MDBs'!$H$30='7 MDBs'!$H$31</f>
        <v>1</v>
      </c>
    </row>
    <row r="526" spans="1:6" ht="31.5" x14ac:dyDescent="0.25">
      <c r="A526" s="463" t="s">
        <v>1327</v>
      </c>
      <c r="B526" s="464" t="s">
        <v>775</v>
      </c>
      <c r="C526" s="13" t="s">
        <v>1690</v>
      </c>
      <c r="D526" s="442" t="s">
        <v>12231</v>
      </c>
      <c r="E526" s="465">
        <f t="shared" si="18"/>
        <v>513</v>
      </c>
      <c r="F526" s="439" t="b">
        <f>'7 MDBs'!$J$26+'7 MDBs'!$J$27+'7 MDBs'!$J$28+'7 MDBs'!$J$29+'7 MDBs'!$J$30='7 MDBs'!$J$31</f>
        <v>1</v>
      </c>
    </row>
    <row r="527" spans="1:6" ht="31.5" x14ac:dyDescent="0.25">
      <c r="A527" s="463" t="s">
        <v>1329</v>
      </c>
      <c r="B527" s="464" t="s">
        <v>775</v>
      </c>
      <c r="C527" s="13" t="s">
        <v>1691</v>
      </c>
      <c r="D527" s="442" t="s">
        <v>12232</v>
      </c>
      <c r="E527" s="465">
        <f t="shared" si="18"/>
        <v>514</v>
      </c>
      <c r="F527" s="439" t="b">
        <f>'7 MDBs'!$L$26+'7 MDBs'!$L$27+'7 MDBs'!$L$28+'7 MDBs'!$L$29+'7 MDBs'!$L$30='7 MDBs'!$L$31</f>
        <v>1</v>
      </c>
    </row>
    <row r="528" spans="1:6" ht="31.5" x14ac:dyDescent="0.25">
      <c r="A528" s="463" t="s">
        <v>1556</v>
      </c>
      <c r="B528" s="464" t="s">
        <v>775</v>
      </c>
      <c r="C528" s="13" t="s">
        <v>1692</v>
      </c>
      <c r="D528" s="442" t="s">
        <v>12233</v>
      </c>
      <c r="E528" s="465">
        <f t="shared" si="18"/>
        <v>515</v>
      </c>
      <c r="F528" s="439" t="b">
        <f>'7 MDBs'!$D$26+'7 MDBs'!$F$26+'7 MDBs'!$G$26+'7 MDBs'!$H$26='7 MDBs'!$J$26</f>
        <v>1</v>
      </c>
    </row>
    <row r="529" spans="1:6" ht="31.5" x14ac:dyDescent="0.25">
      <c r="A529" s="463" t="s">
        <v>1558</v>
      </c>
      <c r="B529" s="464" t="s">
        <v>775</v>
      </c>
      <c r="C529" s="13" t="s">
        <v>1693</v>
      </c>
      <c r="D529" s="442" t="s">
        <v>12234</v>
      </c>
      <c r="E529" s="465">
        <f t="shared" si="18"/>
        <v>516</v>
      </c>
      <c r="F529" s="439" t="b">
        <f>'7 MDBs'!$D$27+'7 MDBs'!$F$27+'7 MDBs'!$G$27+'7 MDBs'!$H$27='7 MDBs'!$J$27</f>
        <v>1</v>
      </c>
    </row>
    <row r="530" spans="1:6" ht="31.5" x14ac:dyDescent="0.25">
      <c r="A530" s="463" t="s">
        <v>1560</v>
      </c>
      <c r="B530" s="464" t="s">
        <v>775</v>
      </c>
      <c r="C530" s="13" t="s">
        <v>1694</v>
      </c>
      <c r="D530" s="442" t="s">
        <v>12235</v>
      </c>
      <c r="E530" s="465">
        <f t="shared" si="18"/>
        <v>517</v>
      </c>
      <c r="F530" s="439" t="b">
        <f>'7 MDBs'!$D$28+'7 MDBs'!$F$28+'7 MDBs'!$G$28+'7 MDBs'!$H$28='7 MDBs'!$J$28</f>
        <v>1</v>
      </c>
    </row>
    <row r="531" spans="1:6" ht="31.5" x14ac:dyDescent="0.25">
      <c r="A531" s="463" t="s">
        <v>1562</v>
      </c>
      <c r="B531" s="464" t="s">
        <v>775</v>
      </c>
      <c r="C531" s="13" t="s">
        <v>1695</v>
      </c>
      <c r="D531" s="442" t="s">
        <v>12236</v>
      </c>
      <c r="E531" s="465">
        <f t="shared" si="18"/>
        <v>518</v>
      </c>
      <c r="F531" s="439" t="b">
        <f>'7 MDBs'!$D$29+'7 MDBs'!$F$29+'7 MDBs'!$G$29+'7 MDBs'!$H$29='7 MDBs'!$J$29</f>
        <v>1</v>
      </c>
    </row>
    <row r="532" spans="1:6" ht="31.5" x14ac:dyDescent="0.25">
      <c r="A532" s="463" t="s">
        <v>1564</v>
      </c>
      <c r="B532" s="464" t="s">
        <v>775</v>
      </c>
      <c r="C532" s="13" t="s">
        <v>1696</v>
      </c>
      <c r="D532" s="442" t="s">
        <v>12237</v>
      </c>
      <c r="E532" s="465">
        <f t="shared" si="18"/>
        <v>519</v>
      </c>
      <c r="F532" s="439" t="b">
        <f>'7 MDBs'!$D$30+'7 MDBs'!$F$30+'7 MDBs'!$G$30+'7 MDBs'!$H$30='7 MDBs'!$J$30</f>
        <v>1</v>
      </c>
    </row>
    <row r="533" spans="1:6" ht="31.5" x14ac:dyDescent="0.25">
      <c r="A533" s="463" t="s">
        <v>1351</v>
      </c>
      <c r="B533" s="464" t="s">
        <v>775</v>
      </c>
      <c r="C533" s="13" t="s">
        <v>1697</v>
      </c>
      <c r="D533" s="442" t="s">
        <v>14579</v>
      </c>
      <c r="E533" s="465">
        <f t="shared" si="18"/>
        <v>520</v>
      </c>
      <c r="F533" s="439" t="b">
        <f>ABS('7 MDBs'!$D$31+'7 MDBs'!$H$31-'7 MDBs'!$J$31)&lt;=2</f>
        <v>1</v>
      </c>
    </row>
    <row r="534" spans="1:6" ht="31.5" x14ac:dyDescent="0.25">
      <c r="A534" s="463" t="s">
        <v>1567</v>
      </c>
      <c r="B534" s="464" t="s">
        <v>775</v>
      </c>
      <c r="C534" s="13" t="s">
        <v>1698</v>
      </c>
      <c r="D534" s="442" t="s">
        <v>12238</v>
      </c>
      <c r="E534" s="465">
        <f t="shared" si="18"/>
        <v>521</v>
      </c>
      <c r="F534" s="439" t="b">
        <f>'7 MDBs'!$J$26*0%='7 MDBs'!$L$26</f>
        <v>1</v>
      </c>
    </row>
    <row r="535" spans="1:6" ht="31.5" x14ac:dyDescent="0.25">
      <c r="A535" s="463" t="s">
        <v>1569</v>
      </c>
      <c r="B535" s="464" t="s">
        <v>775</v>
      </c>
      <c r="C535" s="13" t="s">
        <v>1699</v>
      </c>
      <c r="D535" s="442" t="s">
        <v>12239</v>
      </c>
      <c r="E535" s="465">
        <f t="shared" si="18"/>
        <v>522</v>
      </c>
      <c r="F535" s="439" t="b">
        <f>'7 MDBs'!$J$27*20%='7 MDBs'!$L$27</f>
        <v>1</v>
      </c>
    </row>
    <row r="536" spans="1:6" ht="31.5" x14ac:dyDescent="0.25">
      <c r="A536" s="463" t="s">
        <v>1571</v>
      </c>
      <c r="B536" s="464" t="s">
        <v>775</v>
      </c>
      <c r="C536" s="13" t="s">
        <v>1700</v>
      </c>
      <c r="D536" s="442" t="s">
        <v>12240</v>
      </c>
      <c r="E536" s="465">
        <f t="shared" si="18"/>
        <v>523</v>
      </c>
      <c r="F536" s="439" t="b">
        <f>'7 MDBs'!$J$28*50%='7 MDBs'!$L$28</f>
        <v>1</v>
      </c>
    </row>
    <row r="537" spans="1:6" ht="31.5" x14ac:dyDescent="0.25">
      <c r="A537" s="463" t="s">
        <v>1573</v>
      </c>
      <c r="B537" s="464" t="s">
        <v>775</v>
      </c>
      <c r="C537" s="13" t="s">
        <v>1701</v>
      </c>
      <c r="D537" s="442" t="s">
        <v>12241</v>
      </c>
      <c r="E537" s="465">
        <f t="shared" si="18"/>
        <v>524</v>
      </c>
      <c r="F537" s="439" t="b">
        <f>'7 MDBs'!$J$29*100%='7 MDBs'!$L$29</f>
        <v>1</v>
      </c>
    </row>
    <row r="538" spans="1:6" ht="31.5" x14ac:dyDescent="0.25">
      <c r="A538" s="463" t="s">
        <v>1575</v>
      </c>
      <c r="B538" s="464" t="s">
        <v>775</v>
      </c>
      <c r="C538" s="13" t="s">
        <v>1702</v>
      </c>
      <c r="D538" s="442" t="s">
        <v>12242</v>
      </c>
      <c r="E538" s="465">
        <f t="shared" si="18"/>
        <v>525</v>
      </c>
      <c r="F538" s="439" t="b">
        <f>'7 MDBs'!$J$30*150%='7 MDBs'!$L$30</f>
        <v>1</v>
      </c>
    </row>
    <row r="539" spans="1:6" ht="47.25" x14ac:dyDescent="0.25">
      <c r="A539" s="463" t="s">
        <v>1577</v>
      </c>
      <c r="B539" s="464" t="s">
        <v>775</v>
      </c>
      <c r="C539" s="13" t="s">
        <v>1703</v>
      </c>
      <c r="D539" s="442" t="s">
        <v>12243</v>
      </c>
      <c r="E539" s="465">
        <f t="shared" si="18"/>
        <v>526</v>
      </c>
      <c r="F539" s="439" t="b">
        <f>'7 MDBs'!$F$26+'7 MDBs'!$F$27+'7 MDBs'!$F$28+'7 MDBs'!$F$29+'7 MDBs'!$F$30=0</f>
        <v>1</v>
      </c>
    </row>
    <row r="540" spans="1:6" ht="47.25" x14ac:dyDescent="0.25">
      <c r="A540" s="463" t="s">
        <v>1375</v>
      </c>
      <c r="B540" s="464" t="s">
        <v>775</v>
      </c>
      <c r="C540" s="13" t="s">
        <v>1704</v>
      </c>
      <c r="D540" s="442" t="s">
        <v>12244</v>
      </c>
      <c r="E540" s="465">
        <f t="shared" si="18"/>
        <v>527</v>
      </c>
      <c r="F540" s="439" t="b">
        <f>'7 MDBs'!$G$26+'7 MDBs'!$G$27+'7 MDBs'!$G$28+'7 MDBs'!$G$29+'7 MDBs'!$G$30=0</f>
        <v>1</v>
      </c>
    </row>
    <row r="541" spans="1:6" ht="31.5" x14ac:dyDescent="0.25">
      <c r="A541" s="463" t="s">
        <v>1377</v>
      </c>
      <c r="B541" s="464" t="s">
        <v>775</v>
      </c>
      <c r="C541" s="13" t="s">
        <v>1705</v>
      </c>
      <c r="D541" s="442" t="s">
        <v>12245</v>
      </c>
      <c r="E541" s="465">
        <f t="shared" si="18"/>
        <v>528</v>
      </c>
      <c r="F541" s="439" t="b">
        <f>'7 MDBs'!$B$34+'7 MDBs'!$B$35+'7 MDBs'!$B$36+'7 MDBs'!$B$37+'7 MDBs'!$B$38='7 MDBs'!$B$39</f>
        <v>1</v>
      </c>
    </row>
    <row r="542" spans="1:6" ht="31.5" x14ac:dyDescent="0.25">
      <c r="A542" s="463" t="s">
        <v>1379</v>
      </c>
      <c r="B542" s="464" t="s">
        <v>775</v>
      </c>
      <c r="C542" s="13" t="s">
        <v>1706</v>
      </c>
      <c r="D542" s="442" t="s">
        <v>12246</v>
      </c>
      <c r="E542" s="465">
        <f t="shared" si="18"/>
        <v>529</v>
      </c>
      <c r="F542" s="439" t="b">
        <f>'7 MDBs'!$C$34+'7 MDBs'!$C$35+'7 MDBs'!$C$36+'7 MDBs'!$C$37+'7 MDBs'!$C$38='7 MDBs'!$C$39</f>
        <v>1</v>
      </c>
    </row>
    <row r="543" spans="1:6" ht="31.5" x14ac:dyDescent="0.25">
      <c r="A543" s="463" t="s">
        <v>1381</v>
      </c>
      <c r="B543" s="464" t="s">
        <v>775</v>
      </c>
      <c r="C543" s="13" t="s">
        <v>1707</v>
      </c>
      <c r="D543" s="442" t="s">
        <v>12247</v>
      </c>
      <c r="E543" s="465">
        <f t="shared" si="18"/>
        <v>530</v>
      </c>
      <c r="F543" s="439" t="b">
        <f>'7 MDBs'!$D$34+'7 MDBs'!$D$35+'7 MDBs'!$D$36+'7 MDBs'!$D$37+'7 MDBs'!$D$38='7 MDBs'!$D$39</f>
        <v>1</v>
      </c>
    </row>
    <row r="544" spans="1:6" ht="31.5" x14ac:dyDescent="0.25">
      <c r="A544" s="463" t="s">
        <v>1383</v>
      </c>
      <c r="B544" s="464" t="s">
        <v>775</v>
      </c>
      <c r="C544" s="13" t="s">
        <v>1708</v>
      </c>
      <c r="D544" s="442" t="s">
        <v>12248</v>
      </c>
      <c r="E544" s="465">
        <f t="shared" si="18"/>
        <v>531</v>
      </c>
      <c r="F544" s="439" t="b">
        <f>'7 MDBs'!$H$34+'7 MDBs'!$H$35+'7 MDBs'!$H$36+'7 MDBs'!$H$37+'7 MDBs'!$H$38='7 MDBs'!$H$39</f>
        <v>1</v>
      </c>
    </row>
    <row r="545" spans="1:6" ht="31.5" x14ac:dyDescent="0.25">
      <c r="A545" s="463" t="s">
        <v>1385</v>
      </c>
      <c r="B545" s="464" t="s">
        <v>775</v>
      </c>
      <c r="C545" s="13" t="s">
        <v>1709</v>
      </c>
      <c r="D545" s="442" t="s">
        <v>12249</v>
      </c>
      <c r="E545" s="465">
        <f t="shared" si="18"/>
        <v>532</v>
      </c>
      <c r="F545" s="439" t="b">
        <f>'7 MDBs'!$J$34+'7 MDBs'!$J$35+'7 MDBs'!$J$36+'7 MDBs'!$J$37+'7 MDBs'!$J$38='7 MDBs'!$J$39</f>
        <v>1</v>
      </c>
    </row>
    <row r="546" spans="1:6" ht="31.5" x14ac:dyDescent="0.25">
      <c r="A546" s="463" t="s">
        <v>1387</v>
      </c>
      <c r="B546" s="464" t="s">
        <v>775</v>
      </c>
      <c r="C546" s="13" t="s">
        <v>1710</v>
      </c>
      <c r="D546" s="442" t="s">
        <v>12250</v>
      </c>
      <c r="E546" s="465">
        <f t="shared" si="18"/>
        <v>533</v>
      </c>
      <c r="F546" s="439" t="b">
        <f>'7 MDBs'!$L$34+'7 MDBs'!$L$35+'7 MDBs'!$L$36+'7 MDBs'!$L$37+'7 MDBs'!$L$38='7 MDBs'!$L$39</f>
        <v>1</v>
      </c>
    </row>
    <row r="547" spans="1:6" ht="31.5" x14ac:dyDescent="0.25">
      <c r="A547" s="463" t="s">
        <v>1586</v>
      </c>
      <c r="B547" s="464" t="s">
        <v>775</v>
      </c>
      <c r="C547" s="13" t="s">
        <v>1711</v>
      </c>
      <c r="D547" s="442" t="s">
        <v>12251</v>
      </c>
      <c r="E547" s="465">
        <f t="shared" si="18"/>
        <v>534</v>
      </c>
      <c r="F547" s="439" t="b">
        <f>'7 MDBs'!$D$34+'7 MDBs'!$F$34+'7 MDBs'!$G$34+'7 MDBs'!$H$34='7 MDBs'!$J$34</f>
        <v>1</v>
      </c>
    </row>
    <row r="548" spans="1:6" ht="31.5" x14ac:dyDescent="0.25">
      <c r="A548" s="463" t="s">
        <v>1588</v>
      </c>
      <c r="B548" s="464" t="s">
        <v>775</v>
      </c>
      <c r="C548" s="13" t="s">
        <v>1712</v>
      </c>
      <c r="D548" s="442" t="s">
        <v>12252</v>
      </c>
      <c r="E548" s="465">
        <f t="shared" si="18"/>
        <v>535</v>
      </c>
      <c r="F548" s="439" t="b">
        <f>'7 MDBs'!$D$35+'7 MDBs'!$F$35+'7 MDBs'!$G$35+'7 MDBs'!$H$35='7 MDBs'!$J$35</f>
        <v>1</v>
      </c>
    </row>
    <row r="549" spans="1:6" ht="31.5" x14ac:dyDescent="0.25">
      <c r="A549" s="463" t="s">
        <v>1590</v>
      </c>
      <c r="B549" s="464" t="s">
        <v>775</v>
      </c>
      <c r="C549" s="13" t="s">
        <v>1713</v>
      </c>
      <c r="D549" s="442" t="s">
        <v>12253</v>
      </c>
      <c r="E549" s="465">
        <f t="shared" si="18"/>
        <v>536</v>
      </c>
      <c r="F549" s="439" t="b">
        <f>'7 MDBs'!$D$36+'7 MDBs'!$F$36+'7 MDBs'!$G$36+'7 MDBs'!$H$36='7 MDBs'!$J$36</f>
        <v>1</v>
      </c>
    </row>
    <row r="550" spans="1:6" ht="31.5" x14ac:dyDescent="0.25">
      <c r="A550" s="463" t="s">
        <v>1592</v>
      </c>
      <c r="B550" s="464" t="s">
        <v>775</v>
      </c>
      <c r="C550" s="13" t="s">
        <v>1714</v>
      </c>
      <c r="D550" s="442" t="s">
        <v>12254</v>
      </c>
      <c r="E550" s="465">
        <f t="shared" si="18"/>
        <v>537</v>
      </c>
      <c r="F550" s="439" t="b">
        <f>'7 MDBs'!$D$37+'7 MDBs'!$F$37+'7 MDBs'!$G$37+'7 MDBs'!$H$37='7 MDBs'!$J$37</f>
        <v>1</v>
      </c>
    </row>
    <row r="551" spans="1:6" ht="31.5" x14ac:dyDescent="0.25">
      <c r="A551" s="463" t="s">
        <v>1594</v>
      </c>
      <c r="B551" s="464" t="s">
        <v>775</v>
      </c>
      <c r="C551" s="13" t="s">
        <v>1715</v>
      </c>
      <c r="D551" s="442" t="s">
        <v>12255</v>
      </c>
      <c r="E551" s="465">
        <f t="shared" si="18"/>
        <v>538</v>
      </c>
      <c r="F551" s="439" t="b">
        <f>'7 MDBs'!$D$38+'7 MDBs'!$F$38+'7 MDBs'!$G$38+'7 MDBs'!$H$38='7 MDBs'!$J$38</f>
        <v>1</v>
      </c>
    </row>
    <row r="552" spans="1:6" ht="31.5" x14ac:dyDescent="0.25">
      <c r="A552" s="463" t="s">
        <v>1596</v>
      </c>
      <c r="B552" s="464" t="s">
        <v>775</v>
      </c>
      <c r="C552" s="13" t="s">
        <v>1716</v>
      </c>
      <c r="D552" s="442" t="s">
        <v>14580</v>
      </c>
      <c r="E552" s="465">
        <f t="shared" si="18"/>
        <v>539</v>
      </c>
      <c r="F552" s="439" t="b">
        <f>ABS('7 MDBs'!$D$39+'7 MDBs'!$H$39-'7 MDBs'!$J$39)&lt;=2</f>
        <v>1</v>
      </c>
    </row>
    <row r="553" spans="1:6" ht="31.5" x14ac:dyDescent="0.25">
      <c r="A553" s="463" t="s">
        <v>1598</v>
      </c>
      <c r="B553" s="464" t="s">
        <v>775</v>
      </c>
      <c r="C553" s="13" t="s">
        <v>1717</v>
      </c>
      <c r="D553" s="442" t="s">
        <v>12256</v>
      </c>
      <c r="E553" s="465">
        <f t="shared" si="18"/>
        <v>540</v>
      </c>
      <c r="F553" s="439" t="b">
        <f>'7 MDBs'!$J$34*0%='7 MDBs'!$L$34</f>
        <v>1</v>
      </c>
    </row>
    <row r="554" spans="1:6" ht="31.5" x14ac:dyDescent="0.25">
      <c r="A554" s="463" t="s">
        <v>1600</v>
      </c>
      <c r="B554" s="464" t="s">
        <v>775</v>
      </c>
      <c r="C554" s="13" t="s">
        <v>1718</v>
      </c>
      <c r="D554" s="442" t="s">
        <v>12257</v>
      </c>
      <c r="E554" s="465">
        <f t="shared" si="18"/>
        <v>541</v>
      </c>
      <c r="F554" s="439" t="b">
        <f>'7 MDBs'!$J$35*20%='7 MDBs'!$L$35</f>
        <v>1</v>
      </c>
    </row>
    <row r="555" spans="1:6" ht="31.5" x14ac:dyDescent="0.25">
      <c r="A555" s="463" t="s">
        <v>1602</v>
      </c>
      <c r="B555" s="464" t="s">
        <v>775</v>
      </c>
      <c r="C555" s="13" t="s">
        <v>1719</v>
      </c>
      <c r="D555" s="442" t="s">
        <v>12258</v>
      </c>
      <c r="E555" s="465">
        <f t="shared" si="18"/>
        <v>542</v>
      </c>
      <c r="F555" s="439" t="b">
        <f>'7 MDBs'!$J$36*50%='7 MDBs'!$L$36</f>
        <v>1</v>
      </c>
    </row>
    <row r="556" spans="1:6" ht="31.5" x14ac:dyDescent="0.25">
      <c r="A556" s="463" t="s">
        <v>1604</v>
      </c>
      <c r="B556" s="464" t="s">
        <v>775</v>
      </c>
      <c r="C556" s="13" t="s">
        <v>1720</v>
      </c>
      <c r="D556" s="442" t="s">
        <v>12259</v>
      </c>
      <c r="E556" s="465">
        <f t="shared" si="18"/>
        <v>543</v>
      </c>
      <c r="F556" s="439" t="b">
        <f>'7 MDBs'!$J$37*100%='7 MDBs'!$L$37</f>
        <v>1</v>
      </c>
    </row>
    <row r="557" spans="1:6" ht="31.5" x14ac:dyDescent="0.25">
      <c r="A557" s="463" t="s">
        <v>1606</v>
      </c>
      <c r="B557" s="464" t="s">
        <v>775</v>
      </c>
      <c r="C557" s="13" t="s">
        <v>1721</v>
      </c>
      <c r="D557" s="442" t="s">
        <v>12260</v>
      </c>
      <c r="E557" s="465">
        <f t="shared" si="18"/>
        <v>544</v>
      </c>
      <c r="F557" s="439" t="b">
        <f>'7 MDBs'!$J$38*150%='7 MDBs'!$L$38</f>
        <v>1</v>
      </c>
    </row>
    <row r="558" spans="1:6" ht="31.5" x14ac:dyDescent="0.25">
      <c r="A558" s="463" t="s">
        <v>1431</v>
      </c>
      <c r="B558" s="464" t="s">
        <v>775</v>
      </c>
      <c r="C558" s="13" t="s">
        <v>1722</v>
      </c>
      <c r="D558" s="442" t="s">
        <v>12261</v>
      </c>
      <c r="E558" s="465">
        <f t="shared" si="18"/>
        <v>545</v>
      </c>
      <c r="F558" s="439" t="b">
        <f>'7 MDBs'!$F$34+'7 MDBs'!$F$35+'7 MDBs'!$F$36+'7 MDBs'!$F$37+'7 MDBs'!$F$38=0</f>
        <v>1</v>
      </c>
    </row>
    <row r="559" spans="1:6" ht="31.5" x14ac:dyDescent="0.25">
      <c r="A559" s="463" t="s">
        <v>1609</v>
      </c>
      <c r="B559" s="464" t="s">
        <v>775</v>
      </c>
      <c r="C559" s="13" t="s">
        <v>1723</v>
      </c>
      <c r="D559" s="442" t="s">
        <v>12262</v>
      </c>
      <c r="E559" s="465">
        <f t="shared" si="18"/>
        <v>546</v>
      </c>
      <c r="F559" s="439" t="b">
        <f>'7 MDBs'!$G$34+'7 MDBs'!$G$35+'7 MDBs'!$G$36+'7 MDBs'!$G$37+'7 MDBs'!$G$38=0</f>
        <v>1</v>
      </c>
    </row>
    <row r="560" spans="1:6" ht="31.5" x14ac:dyDescent="0.25">
      <c r="A560" s="463" t="s">
        <v>1435</v>
      </c>
      <c r="B560" s="464" t="s">
        <v>775</v>
      </c>
      <c r="C560" s="13" t="s">
        <v>1724</v>
      </c>
      <c r="D560" s="442" t="s">
        <v>12263</v>
      </c>
      <c r="E560" s="465">
        <f t="shared" si="18"/>
        <v>547</v>
      </c>
      <c r="F560" s="439" t="b">
        <f>'7 MDBs'!$B$42+'7 MDBs'!$B$43+'7 MDBs'!$B$44+'7 MDBs'!$B$45+'7 MDBs'!$B$46='7 MDBs'!$B$47</f>
        <v>1</v>
      </c>
    </row>
    <row r="561" spans="1:6" ht="31.5" x14ac:dyDescent="0.25">
      <c r="A561" s="463" t="s">
        <v>1437</v>
      </c>
      <c r="B561" s="464" t="s">
        <v>775</v>
      </c>
      <c r="C561" s="13" t="s">
        <v>1725</v>
      </c>
      <c r="D561" s="442" t="s">
        <v>12264</v>
      </c>
      <c r="E561" s="465">
        <f t="shared" si="18"/>
        <v>548</v>
      </c>
      <c r="F561" s="439" t="b">
        <f>'7 MDBs'!$C$42+'7 MDBs'!$C$43+'7 MDBs'!$C$44+'7 MDBs'!$C$45+'7 MDBs'!$C$46='7 MDBs'!$C$47</f>
        <v>1</v>
      </c>
    </row>
    <row r="562" spans="1:6" ht="31.5" x14ac:dyDescent="0.25">
      <c r="A562" s="463" t="s">
        <v>1439</v>
      </c>
      <c r="B562" s="464" t="s">
        <v>775</v>
      </c>
      <c r="C562" s="13" t="s">
        <v>1726</v>
      </c>
      <c r="D562" s="442" t="s">
        <v>12265</v>
      </c>
      <c r="E562" s="465">
        <f t="shared" si="18"/>
        <v>549</v>
      </c>
      <c r="F562" s="439" t="b">
        <f>'7 MDBs'!$D$42+'7 MDBs'!$D$43+'7 MDBs'!$D$44+'7 MDBs'!$D$45+'7 MDBs'!$D$46='7 MDBs'!$D$47</f>
        <v>1</v>
      </c>
    </row>
    <row r="563" spans="1:6" ht="31.5" x14ac:dyDescent="0.25">
      <c r="A563" s="463" t="s">
        <v>1441</v>
      </c>
      <c r="B563" s="464" t="s">
        <v>775</v>
      </c>
      <c r="C563" s="13" t="s">
        <v>1727</v>
      </c>
      <c r="D563" s="442" t="s">
        <v>12266</v>
      </c>
      <c r="E563" s="465">
        <f t="shared" si="18"/>
        <v>550</v>
      </c>
      <c r="F563" s="439" t="b">
        <f>'7 MDBs'!$H$42+'7 MDBs'!$H$43+'7 MDBs'!$H$44+'7 MDBs'!$H$45+'7 MDBs'!$H$46='7 MDBs'!$H$47</f>
        <v>1</v>
      </c>
    </row>
    <row r="564" spans="1:6" ht="31.5" x14ac:dyDescent="0.25">
      <c r="A564" s="463" t="s">
        <v>1443</v>
      </c>
      <c r="B564" s="464" t="s">
        <v>775</v>
      </c>
      <c r="C564" s="13" t="s">
        <v>1728</v>
      </c>
      <c r="D564" s="442" t="s">
        <v>12267</v>
      </c>
      <c r="E564" s="465">
        <f t="shared" si="18"/>
        <v>551</v>
      </c>
      <c r="F564" s="439" t="b">
        <f>'7 MDBs'!$J$42+'7 MDBs'!$J$43+'7 MDBs'!$J$44+'7 MDBs'!$J$45+'7 MDBs'!$J$46='7 MDBs'!$J$47</f>
        <v>1</v>
      </c>
    </row>
    <row r="565" spans="1:6" ht="31.5" x14ac:dyDescent="0.25">
      <c r="A565" s="463" t="s">
        <v>1729</v>
      </c>
      <c r="B565" s="464" t="s">
        <v>775</v>
      </c>
      <c r="C565" s="13" t="s">
        <v>1730</v>
      </c>
      <c r="D565" s="442" t="s">
        <v>12268</v>
      </c>
      <c r="E565" s="465">
        <f t="shared" si="18"/>
        <v>552</v>
      </c>
      <c r="F565" s="439" t="b">
        <f>'7 MDBs'!$L$42+'7 MDBs'!$L$43+'7 MDBs'!$L$44+'7 MDBs'!$L$45+'7 MDBs'!$L$46='7 MDBs'!$L$47</f>
        <v>1</v>
      </c>
    </row>
    <row r="566" spans="1:6" ht="31.5" x14ac:dyDescent="0.25">
      <c r="A566" s="463" t="s">
        <v>1618</v>
      </c>
      <c r="B566" s="464" t="s">
        <v>775</v>
      </c>
      <c r="C566" s="13" t="s">
        <v>1731</v>
      </c>
      <c r="D566" s="442" t="s">
        <v>12269</v>
      </c>
      <c r="E566" s="465">
        <f t="shared" si="18"/>
        <v>553</v>
      </c>
      <c r="F566" s="439" t="b">
        <f>'7 MDBs'!$D$42+'7 MDBs'!$F$42+'7 MDBs'!$G$42+'7 MDBs'!$H$42='7 MDBs'!$J$42</f>
        <v>1</v>
      </c>
    </row>
    <row r="567" spans="1:6" ht="31.5" x14ac:dyDescent="0.25">
      <c r="A567" s="463" t="s">
        <v>1620</v>
      </c>
      <c r="B567" s="464" t="s">
        <v>775</v>
      </c>
      <c r="C567" s="13" t="s">
        <v>1732</v>
      </c>
      <c r="D567" s="442" t="s">
        <v>12270</v>
      </c>
      <c r="E567" s="465">
        <f t="shared" ref="E567:E581" si="19">E566+1</f>
        <v>554</v>
      </c>
      <c r="F567" s="439" t="b">
        <f>'7 MDBs'!$D$43+'7 MDBs'!$F$43+'7 MDBs'!$G$43+'7 MDBs'!$H$43='7 MDBs'!$J$43</f>
        <v>1</v>
      </c>
    </row>
    <row r="568" spans="1:6" ht="31.5" x14ac:dyDescent="0.25">
      <c r="A568" s="463" t="s">
        <v>1622</v>
      </c>
      <c r="B568" s="464" t="s">
        <v>775</v>
      </c>
      <c r="C568" s="13" t="s">
        <v>1733</v>
      </c>
      <c r="D568" s="442" t="s">
        <v>12271</v>
      </c>
      <c r="E568" s="465">
        <f t="shared" si="19"/>
        <v>555</v>
      </c>
      <c r="F568" s="439" t="b">
        <f>'7 MDBs'!$D$44+'7 MDBs'!$F$44+'7 MDBs'!$G$44+'7 MDBs'!$H$44='7 MDBs'!$J$44</f>
        <v>1</v>
      </c>
    </row>
    <row r="569" spans="1:6" ht="31.5" x14ac:dyDescent="0.25">
      <c r="A569" s="463" t="s">
        <v>1624</v>
      </c>
      <c r="B569" s="464" t="s">
        <v>775</v>
      </c>
      <c r="C569" s="13" t="s">
        <v>1734</v>
      </c>
      <c r="D569" s="442" t="s">
        <v>12272</v>
      </c>
      <c r="E569" s="465">
        <f t="shared" si="19"/>
        <v>556</v>
      </c>
      <c r="F569" s="439" t="b">
        <f>'7 MDBs'!$D$45+'7 MDBs'!$F$45+'7 MDBs'!$G$45+'7 MDBs'!$H$45='7 MDBs'!$J$45</f>
        <v>1</v>
      </c>
    </row>
    <row r="570" spans="1:6" ht="31.5" x14ac:dyDescent="0.25">
      <c r="A570" s="463" t="s">
        <v>1626</v>
      </c>
      <c r="B570" s="464" t="s">
        <v>775</v>
      </c>
      <c r="C570" s="13" t="s">
        <v>1735</v>
      </c>
      <c r="D570" s="442" t="s">
        <v>12273</v>
      </c>
      <c r="E570" s="465">
        <f t="shared" si="19"/>
        <v>557</v>
      </c>
      <c r="F570" s="439" t="b">
        <f>'7 MDBs'!$D$46+'7 MDBs'!$F$46+'7 MDBs'!$G$46+'7 MDBs'!$H$46='7 MDBs'!$J$46</f>
        <v>1</v>
      </c>
    </row>
    <row r="571" spans="1:6" ht="31.5" x14ac:dyDescent="0.25">
      <c r="A571" s="463" t="s">
        <v>1467</v>
      </c>
      <c r="B571" s="464" t="s">
        <v>775</v>
      </c>
      <c r="C571" s="13" t="s">
        <v>1736</v>
      </c>
      <c r="D571" s="442" t="s">
        <v>14581</v>
      </c>
      <c r="E571" s="465">
        <f t="shared" si="19"/>
        <v>558</v>
      </c>
      <c r="F571" s="439" t="b">
        <f>ABS('7 MDBs'!$D$47+'7 MDBs'!$H$47-'7 MDBs'!$J$47)&lt;=2</f>
        <v>1</v>
      </c>
    </row>
    <row r="572" spans="1:6" ht="31.5" x14ac:dyDescent="0.25">
      <c r="A572" s="463" t="s">
        <v>1629</v>
      </c>
      <c r="B572" s="464" t="s">
        <v>775</v>
      </c>
      <c r="C572" s="13" t="s">
        <v>1737</v>
      </c>
      <c r="D572" s="442" t="s">
        <v>12274</v>
      </c>
      <c r="E572" s="465">
        <f t="shared" si="19"/>
        <v>559</v>
      </c>
      <c r="F572" s="439" t="b">
        <f>'7 MDBs'!$J$42*0%='7 MDBs'!$L$42</f>
        <v>1</v>
      </c>
    </row>
    <row r="573" spans="1:6" ht="31.5" x14ac:dyDescent="0.25">
      <c r="A573" s="463" t="s">
        <v>1631</v>
      </c>
      <c r="B573" s="464" t="s">
        <v>775</v>
      </c>
      <c r="C573" s="13" t="s">
        <v>1738</v>
      </c>
      <c r="D573" s="442" t="s">
        <v>12275</v>
      </c>
      <c r="E573" s="465">
        <f t="shared" si="19"/>
        <v>560</v>
      </c>
      <c r="F573" s="439" t="b">
        <f>'7 MDBs'!$J$43*20%='7 MDBs'!$L$43</f>
        <v>1</v>
      </c>
    </row>
    <row r="574" spans="1:6" ht="31.5" x14ac:dyDescent="0.25">
      <c r="A574" s="463" t="s">
        <v>1633</v>
      </c>
      <c r="B574" s="464" t="s">
        <v>775</v>
      </c>
      <c r="C574" s="13" t="s">
        <v>1739</v>
      </c>
      <c r="D574" s="442" t="s">
        <v>12276</v>
      </c>
      <c r="E574" s="465">
        <f t="shared" si="19"/>
        <v>561</v>
      </c>
      <c r="F574" s="439" t="b">
        <f>'7 MDBs'!$J$44*50%='7 MDBs'!$L$44</f>
        <v>1</v>
      </c>
    </row>
    <row r="575" spans="1:6" ht="31.5" x14ac:dyDescent="0.25">
      <c r="A575" s="463" t="s">
        <v>1635</v>
      </c>
      <c r="B575" s="464" t="s">
        <v>775</v>
      </c>
      <c r="C575" s="13" t="s">
        <v>1740</v>
      </c>
      <c r="D575" s="442" t="s">
        <v>12277</v>
      </c>
      <c r="E575" s="465">
        <f t="shared" si="19"/>
        <v>562</v>
      </c>
      <c r="F575" s="439" t="b">
        <f>'7 MDBs'!$J$45*100%='7 MDBs'!$L$45</f>
        <v>1</v>
      </c>
    </row>
    <row r="576" spans="1:6" ht="31.5" x14ac:dyDescent="0.25">
      <c r="A576" s="463" t="s">
        <v>1637</v>
      </c>
      <c r="B576" s="464" t="s">
        <v>775</v>
      </c>
      <c r="C576" s="13" t="s">
        <v>1741</v>
      </c>
      <c r="D576" s="442" t="s">
        <v>12278</v>
      </c>
      <c r="E576" s="465">
        <f t="shared" si="19"/>
        <v>563</v>
      </c>
      <c r="F576" s="439" t="b">
        <f>'7 MDBs'!$J$46*150%='7 MDBs'!$L$46</f>
        <v>1</v>
      </c>
    </row>
    <row r="577" spans="1:6" ht="31.5" x14ac:dyDescent="0.25">
      <c r="A577" s="463" t="s">
        <v>1639</v>
      </c>
      <c r="B577" s="464" t="s">
        <v>775</v>
      </c>
      <c r="C577" s="13" t="s">
        <v>1742</v>
      </c>
      <c r="D577" s="442" t="s">
        <v>12279</v>
      </c>
      <c r="E577" s="465">
        <f t="shared" si="19"/>
        <v>564</v>
      </c>
      <c r="F577" s="439" t="b">
        <f>'7 MDBs'!$F$42+'7 MDBs'!$F$43+'7 MDBs'!$F$44+'7 MDBs'!$F$45+'7 MDBs'!$F$46=0</f>
        <v>1</v>
      </c>
    </row>
    <row r="578" spans="1:6" ht="31.5" x14ac:dyDescent="0.25">
      <c r="A578" s="463" t="s">
        <v>1641</v>
      </c>
      <c r="B578" s="464" t="s">
        <v>775</v>
      </c>
      <c r="C578" s="13" t="s">
        <v>1743</v>
      </c>
      <c r="D578" s="442" t="s">
        <v>12280</v>
      </c>
      <c r="E578" s="465">
        <f t="shared" si="19"/>
        <v>565</v>
      </c>
      <c r="F578" s="439" t="b">
        <f>'7 MDBs'!$G$42+'7 MDBs'!$G$43+'7 MDBs'!$G$44+'7 MDBs'!$G$45+'7 MDBs'!$G$46=0</f>
        <v>1</v>
      </c>
    </row>
    <row r="579" spans="1:6" ht="47.25" x14ac:dyDescent="0.25">
      <c r="A579" s="463" t="s">
        <v>1493</v>
      </c>
      <c r="B579" s="464" t="s">
        <v>775</v>
      </c>
      <c r="C579" s="13" t="s">
        <v>1744</v>
      </c>
      <c r="D579" s="442" t="s">
        <v>12281</v>
      </c>
      <c r="E579" s="465">
        <f t="shared" si="19"/>
        <v>566</v>
      </c>
      <c r="F579" s="439" t="b">
        <f>'7 MDBs'!$C$15+'7 MDBs'!$C$23+'7 MDBs'!$C$31+'7 MDBs'!$C$39+'7 MDBs'!$C$47='7 MDBs'!$C$49</f>
        <v>1</v>
      </c>
    </row>
    <row r="580" spans="1:6" ht="47.25" x14ac:dyDescent="0.25">
      <c r="A580" s="463" t="s">
        <v>1495</v>
      </c>
      <c r="B580" s="464" t="s">
        <v>775</v>
      </c>
      <c r="C580" s="13" t="s">
        <v>1745</v>
      </c>
      <c r="D580" s="442" t="s">
        <v>12282</v>
      </c>
      <c r="E580" s="465">
        <f t="shared" si="19"/>
        <v>567</v>
      </c>
      <c r="F580" s="439" t="b">
        <f>'7 MDBs'!$D$15+'7 MDBs'!$D$23+'7 MDBs'!$D$31+'7 MDBs'!$D$39+'7 MDBs'!$D$47='7 MDBs'!$D$49</f>
        <v>1</v>
      </c>
    </row>
    <row r="581" spans="1:6" ht="47.25" x14ac:dyDescent="0.25">
      <c r="A581" s="463" t="s">
        <v>1497</v>
      </c>
      <c r="B581" s="464" t="s">
        <v>775</v>
      </c>
      <c r="C581" s="13" t="s">
        <v>1746</v>
      </c>
      <c r="D581" s="442" t="s">
        <v>12283</v>
      </c>
      <c r="E581" s="465">
        <f t="shared" si="19"/>
        <v>568</v>
      </c>
      <c r="F581" s="439" t="b">
        <f>'7 MDBs'!$L$15+'7 MDBs'!$L$23+'7 MDBs'!$L$31+'7 MDBs'!$L$39+'7 MDBs'!$L$47='7 MDBs'!$L$49</f>
        <v>1</v>
      </c>
    </row>
    <row r="582" spans="1:6" ht="18.75" x14ac:dyDescent="0.3">
      <c r="A582" s="953" t="s">
        <v>1747</v>
      </c>
      <c r="B582" s="954"/>
      <c r="C582" s="954"/>
      <c r="D582" s="954"/>
      <c r="E582" s="954"/>
      <c r="F582" s="954"/>
    </row>
    <row r="583" spans="1:6" ht="47.25" x14ac:dyDescent="0.25">
      <c r="A583" s="463" t="s">
        <v>1217</v>
      </c>
      <c r="B583" s="464" t="s">
        <v>775</v>
      </c>
      <c r="C583" s="13" t="s">
        <v>1748</v>
      </c>
      <c r="D583" s="442" t="s">
        <v>12284</v>
      </c>
      <c r="E583" s="468">
        <f>E581+1</f>
        <v>569</v>
      </c>
      <c r="F583" s="439" t="b">
        <f>'8 Bank &amp; Sec. Firms LT'!$C$11+'8 Bank &amp; Sec. Firms LT'!$C$12+'8 Bank &amp; Sec. Firms LT'!$C$13+'8 Bank &amp; Sec. Firms LT'!$C$14='8 Bank &amp; Sec. Firms LT'!$C$15</f>
        <v>1</v>
      </c>
    </row>
    <row r="584" spans="1:6" ht="47.25" x14ac:dyDescent="0.25">
      <c r="A584" s="463" t="s">
        <v>1219</v>
      </c>
      <c r="B584" s="464" t="s">
        <v>775</v>
      </c>
      <c r="C584" s="13" t="s">
        <v>1749</v>
      </c>
      <c r="D584" s="442" t="s">
        <v>12285</v>
      </c>
      <c r="E584" s="468">
        <f>E583+1</f>
        <v>570</v>
      </c>
      <c r="F584" s="439" t="b">
        <f>'8 Bank &amp; Sec. Firms LT'!$D$11+'8 Bank &amp; Sec. Firms LT'!$D$12+'8 Bank &amp; Sec. Firms LT'!$D$13+'8 Bank &amp; Sec. Firms LT'!$D$14='8 Bank &amp; Sec. Firms LT'!$D$15</f>
        <v>1</v>
      </c>
    </row>
    <row r="585" spans="1:6" ht="63" x14ac:dyDescent="0.25">
      <c r="A585" s="463" t="s">
        <v>1221</v>
      </c>
      <c r="B585" s="464" t="s">
        <v>775</v>
      </c>
      <c r="C585" s="13" t="s">
        <v>1750</v>
      </c>
      <c r="D585" s="442" t="s">
        <v>12286</v>
      </c>
      <c r="E585" s="468">
        <f t="shared" ref="E585:E648" si="20">E584+1</f>
        <v>571</v>
      </c>
      <c r="F585" s="439" t="b">
        <f>'8 Bank &amp; Sec. Firms LT'!$H$10+'8 Bank &amp; Sec. Firms LT'!$H$11+'8 Bank &amp; Sec. Firms LT'!$H$12+'8 Bank &amp; Sec. Firms LT'!$H$13+'8 Bank &amp; Sec. Firms LT'!$H$14='8 Bank &amp; Sec. Firms LT'!$H$15</f>
        <v>1</v>
      </c>
    </row>
    <row r="586" spans="1:6" ht="63" x14ac:dyDescent="0.25">
      <c r="A586" s="463" t="s">
        <v>1223</v>
      </c>
      <c r="B586" s="464" t="s">
        <v>775</v>
      </c>
      <c r="C586" s="13" t="s">
        <v>1751</v>
      </c>
      <c r="D586" s="442" t="s">
        <v>12287</v>
      </c>
      <c r="E586" s="468">
        <f t="shared" si="20"/>
        <v>572</v>
      </c>
      <c r="F586" s="439" t="b">
        <f>'8 Bank &amp; Sec. Firms LT'!$J$10+'8 Bank &amp; Sec. Firms LT'!$J$11+'8 Bank &amp; Sec. Firms LT'!$J$12+'8 Bank &amp; Sec. Firms LT'!$J$13+'8 Bank &amp; Sec. Firms LT'!$J$14='8 Bank &amp; Sec. Firms LT'!$J$15</f>
        <v>1</v>
      </c>
    </row>
    <row r="587" spans="1:6" ht="63" x14ac:dyDescent="0.25">
      <c r="A587" s="463" t="s">
        <v>1225</v>
      </c>
      <c r="B587" s="464" t="s">
        <v>775</v>
      </c>
      <c r="C587" s="13" t="s">
        <v>1752</v>
      </c>
      <c r="D587" s="442" t="s">
        <v>12288</v>
      </c>
      <c r="E587" s="468">
        <f t="shared" si="20"/>
        <v>573</v>
      </c>
      <c r="F587" s="439" t="b">
        <f>'8 Bank &amp; Sec. Firms LT'!$L$10+'8 Bank &amp; Sec. Firms LT'!$L$11+'8 Bank &amp; Sec. Firms LT'!$L$12+'8 Bank &amp; Sec. Firms LT'!$L$13+'8 Bank &amp; Sec. Firms LT'!$L$14='8 Bank &amp; Sec. Firms LT'!$L$15</f>
        <v>1</v>
      </c>
    </row>
    <row r="588" spans="1:6" ht="47.25" x14ac:dyDescent="0.25">
      <c r="A588" s="463" t="s">
        <v>1503</v>
      </c>
      <c r="B588" s="464" t="s">
        <v>775</v>
      </c>
      <c r="C588" s="13" t="s">
        <v>1753</v>
      </c>
      <c r="D588" s="442" t="s">
        <v>12289</v>
      </c>
      <c r="E588" s="468">
        <f t="shared" si="20"/>
        <v>574</v>
      </c>
      <c r="F588" s="439" t="b">
        <f>'8 Bank &amp; Sec. Firms LT'!$F$10+'8 Bank &amp; Sec. Firms LT'!$G$10+'8 Bank &amp; Sec. Firms LT'!$H$10='8 Bank &amp; Sec. Firms LT'!$J$10</f>
        <v>1</v>
      </c>
    </row>
    <row r="589" spans="1:6" ht="47.25" x14ac:dyDescent="0.25">
      <c r="A589" s="463" t="s">
        <v>1504</v>
      </c>
      <c r="B589" s="464" t="s">
        <v>775</v>
      </c>
      <c r="C589" s="13" t="s">
        <v>1754</v>
      </c>
      <c r="D589" s="442" t="s">
        <v>12290</v>
      </c>
      <c r="E589" s="468">
        <f t="shared" si="20"/>
        <v>575</v>
      </c>
      <c r="F589" s="439" t="b">
        <f>'8 Bank &amp; Sec. Firms LT'!$D$11+'8 Bank &amp; Sec. Firms LT'!$F$11+'8 Bank &amp; Sec. Firms LT'!$G$11+'8 Bank &amp; Sec. Firms LT'!$H$11='8 Bank &amp; Sec. Firms LT'!$J$11</f>
        <v>1</v>
      </c>
    </row>
    <row r="590" spans="1:6" ht="47.25" x14ac:dyDescent="0.25">
      <c r="A590" s="463" t="s">
        <v>1506</v>
      </c>
      <c r="B590" s="464" t="s">
        <v>775</v>
      </c>
      <c r="C590" s="13" t="s">
        <v>1755</v>
      </c>
      <c r="D590" s="442" t="s">
        <v>12291</v>
      </c>
      <c r="E590" s="468">
        <f t="shared" si="20"/>
        <v>576</v>
      </c>
      <c r="F590" s="439" t="b">
        <f>'8 Bank &amp; Sec. Firms LT'!$D$12+'8 Bank &amp; Sec. Firms LT'!$F$12+'8 Bank &amp; Sec. Firms LT'!$G$12+'8 Bank &amp; Sec. Firms LT'!$H$12='8 Bank &amp; Sec. Firms LT'!$J$12</f>
        <v>1</v>
      </c>
    </row>
    <row r="591" spans="1:6" ht="47.25" x14ac:dyDescent="0.25">
      <c r="A591" s="463" t="s">
        <v>1508</v>
      </c>
      <c r="B591" s="464" t="s">
        <v>775</v>
      </c>
      <c r="C591" s="13" t="s">
        <v>1756</v>
      </c>
      <c r="D591" s="442" t="s">
        <v>12292</v>
      </c>
      <c r="E591" s="468">
        <f t="shared" si="20"/>
        <v>577</v>
      </c>
      <c r="F591" s="439" t="b">
        <f>'8 Bank &amp; Sec. Firms LT'!$D$13+'8 Bank &amp; Sec. Firms LT'!$F$13+'8 Bank &amp; Sec. Firms LT'!$G$13+'8 Bank &amp; Sec. Firms LT'!$H$13='8 Bank &amp; Sec. Firms LT'!$J$13</f>
        <v>1</v>
      </c>
    </row>
    <row r="592" spans="1:6" ht="47.25" x14ac:dyDescent="0.25">
      <c r="A592" s="463" t="s">
        <v>1510</v>
      </c>
      <c r="B592" s="464" t="s">
        <v>775</v>
      </c>
      <c r="C592" s="13" t="s">
        <v>1757</v>
      </c>
      <c r="D592" s="442" t="s">
        <v>12293</v>
      </c>
      <c r="E592" s="468">
        <f t="shared" si="20"/>
        <v>578</v>
      </c>
      <c r="F592" s="439" t="b">
        <f>'8 Bank &amp; Sec. Firms LT'!$D$14+'8 Bank &amp; Sec. Firms LT'!$F$14+'8 Bank &amp; Sec. Firms LT'!$G$14+'8 Bank &amp; Sec. Firms LT'!$H$14='8 Bank &amp; Sec. Firms LT'!$J$14</f>
        <v>1</v>
      </c>
    </row>
    <row r="593" spans="1:6" ht="31.5" x14ac:dyDescent="0.25">
      <c r="A593" s="463" t="s">
        <v>1247</v>
      </c>
      <c r="B593" s="464" t="s">
        <v>775</v>
      </c>
      <c r="C593" s="13" t="s">
        <v>1758</v>
      </c>
      <c r="D593" s="442" t="s">
        <v>14582</v>
      </c>
      <c r="E593" s="468">
        <f t="shared" si="20"/>
        <v>579</v>
      </c>
      <c r="F593" s="439" t="b">
        <f>ABS('8 Bank &amp; Sec. Firms LT'!$D$15+'8 Bank &amp; Sec. Firms LT'!$H$15-'8 Bank &amp; Sec. Firms LT'!$J$15)&lt;=2</f>
        <v>1</v>
      </c>
    </row>
    <row r="594" spans="1:6" ht="31.5" x14ac:dyDescent="0.25">
      <c r="A594" s="463" t="s">
        <v>1513</v>
      </c>
      <c r="B594" s="464" t="s">
        <v>775</v>
      </c>
      <c r="C594" s="13" t="s">
        <v>1759</v>
      </c>
      <c r="D594" s="442" t="s">
        <v>12294</v>
      </c>
      <c r="E594" s="468">
        <f t="shared" si="20"/>
        <v>580</v>
      </c>
      <c r="F594" s="439" t="b">
        <f>'8 Bank &amp; Sec. Firms LT'!$J$10*0%='8 Bank &amp; Sec. Firms LT'!$L$10</f>
        <v>1</v>
      </c>
    </row>
    <row r="595" spans="1:6" ht="31.5" x14ac:dyDescent="0.25">
      <c r="A595" s="463" t="s">
        <v>1515</v>
      </c>
      <c r="B595" s="464" t="s">
        <v>775</v>
      </c>
      <c r="C595" s="13" t="s">
        <v>1760</v>
      </c>
      <c r="D595" s="442" t="s">
        <v>12295</v>
      </c>
      <c r="E595" s="468">
        <f t="shared" si="20"/>
        <v>581</v>
      </c>
      <c r="F595" s="439" t="b">
        <f>'8 Bank &amp; Sec. Firms LT'!$J$11*20%='8 Bank &amp; Sec. Firms LT'!$L$11</f>
        <v>1</v>
      </c>
    </row>
    <row r="596" spans="1:6" ht="31.5" x14ac:dyDescent="0.25">
      <c r="A596" s="463" t="s">
        <v>1517</v>
      </c>
      <c r="B596" s="464" t="s">
        <v>775</v>
      </c>
      <c r="C596" s="13" t="s">
        <v>1761</v>
      </c>
      <c r="D596" s="442" t="s">
        <v>12296</v>
      </c>
      <c r="E596" s="468">
        <f t="shared" si="20"/>
        <v>582</v>
      </c>
      <c r="F596" s="439" t="b">
        <f>'8 Bank &amp; Sec. Firms LT'!$J$12*50%='8 Bank &amp; Sec. Firms LT'!$L$12</f>
        <v>1</v>
      </c>
    </row>
    <row r="597" spans="1:6" ht="31.5" x14ac:dyDescent="0.25">
      <c r="A597" s="463" t="s">
        <v>1519</v>
      </c>
      <c r="B597" s="464" t="s">
        <v>775</v>
      </c>
      <c r="C597" s="13" t="s">
        <v>1762</v>
      </c>
      <c r="D597" s="442" t="s">
        <v>12297</v>
      </c>
      <c r="E597" s="468">
        <f t="shared" si="20"/>
        <v>583</v>
      </c>
      <c r="F597" s="439" t="b">
        <f>'8 Bank &amp; Sec. Firms LT'!$J$13*100%='8 Bank &amp; Sec. Firms LT'!$L$13</f>
        <v>1</v>
      </c>
    </row>
    <row r="598" spans="1:6" ht="31.5" x14ac:dyDescent="0.25">
      <c r="A598" s="463" t="s">
        <v>1521</v>
      </c>
      <c r="B598" s="464" t="s">
        <v>775</v>
      </c>
      <c r="C598" s="13" t="s">
        <v>1763</v>
      </c>
      <c r="D598" s="442" t="s">
        <v>12298</v>
      </c>
      <c r="E598" s="468">
        <f t="shared" si="20"/>
        <v>584</v>
      </c>
      <c r="F598" s="439" t="b">
        <f>'8 Bank &amp; Sec. Firms LT'!$J$14*150%='8 Bank &amp; Sec. Firms LT'!$L$14</f>
        <v>1</v>
      </c>
    </row>
    <row r="599" spans="1:6" ht="47.25" x14ac:dyDescent="0.25">
      <c r="A599" s="463" t="s">
        <v>1269</v>
      </c>
      <c r="B599" s="464" t="s">
        <v>775</v>
      </c>
      <c r="C599" s="13" t="s">
        <v>1764</v>
      </c>
      <c r="D599" s="442" t="s">
        <v>12299</v>
      </c>
      <c r="E599" s="468">
        <f t="shared" si="20"/>
        <v>585</v>
      </c>
      <c r="F599" s="439" t="b">
        <f>'8 Bank &amp; Sec. Firms LT'!$F$10+'8 Bank &amp; Sec. Firms LT'!$F$11+'8 Bank &amp; Sec. Firms LT'!$F$12+'8 Bank &amp; Sec. Firms LT'!$F$13+'8 Bank &amp; Sec. Firms LT'!$F$14=0</f>
        <v>1</v>
      </c>
    </row>
    <row r="600" spans="1:6" ht="47.25" x14ac:dyDescent="0.25">
      <c r="A600" s="463" t="s">
        <v>1271</v>
      </c>
      <c r="B600" s="464" t="s">
        <v>775</v>
      </c>
      <c r="C600" s="13" t="s">
        <v>1765</v>
      </c>
      <c r="D600" s="442" t="s">
        <v>12300</v>
      </c>
      <c r="E600" s="468">
        <f t="shared" si="20"/>
        <v>586</v>
      </c>
      <c r="F600" s="439" t="b">
        <f>'8 Bank &amp; Sec. Firms LT'!$G$10+'8 Bank &amp; Sec. Firms LT'!$G$11+'8 Bank &amp; Sec. Firms LT'!$G$12+'8 Bank &amp; Sec. Firms LT'!$G$13+'8 Bank &amp; Sec. Firms LT'!$G$14=0</f>
        <v>1</v>
      </c>
    </row>
    <row r="601" spans="1:6" ht="47.25" x14ac:dyDescent="0.25">
      <c r="A601" s="463" t="s">
        <v>1273</v>
      </c>
      <c r="B601" s="464" t="s">
        <v>775</v>
      </c>
      <c r="C601" s="13" t="s">
        <v>1766</v>
      </c>
      <c r="D601" s="442" t="s">
        <v>12301</v>
      </c>
      <c r="E601" s="468">
        <f t="shared" si="20"/>
        <v>587</v>
      </c>
      <c r="F601" s="439" t="b">
        <f>'8 Bank &amp; Sec. Firms LT'!$B$19+'8 Bank &amp; Sec. Firms LT'!$B$20+'8 Bank &amp; Sec. Firms LT'!$B$21+'8 Bank &amp; Sec. Firms LT'!$B$22='8 Bank &amp; Sec. Firms LT'!$B$23</f>
        <v>1</v>
      </c>
    </row>
    <row r="602" spans="1:6" ht="47.25" x14ac:dyDescent="0.25">
      <c r="A602" s="463" t="s">
        <v>1275</v>
      </c>
      <c r="B602" s="464" t="s">
        <v>775</v>
      </c>
      <c r="C602" s="13" t="s">
        <v>1767</v>
      </c>
      <c r="D602" s="442" t="s">
        <v>12302</v>
      </c>
      <c r="E602" s="468">
        <f t="shared" si="20"/>
        <v>588</v>
      </c>
      <c r="F602" s="439" t="b">
        <f>'8 Bank &amp; Sec. Firms LT'!$C$19+'8 Bank &amp; Sec. Firms LT'!$C$20+'8 Bank &amp; Sec. Firms LT'!$C$21+'8 Bank &amp; Sec. Firms LT'!$C$22='8 Bank &amp; Sec. Firms LT'!$C$23</f>
        <v>1</v>
      </c>
    </row>
    <row r="603" spans="1:6" ht="47.25" x14ac:dyDescent="0.25">
      <c r="A603" s="463" t="s">
        <v>1277</v>
      </c>
      <c r="B603" s="464" t="s">
        <v>775</v>
      </c>
      <c r="C603" s="13" t="s">
        <v>1768</v>
      </c>
      <c r="D603" s="442" t="s">
        <v>12303</v>
      </c>
      <c r="E603" s="468">
        <f t="shared" si="20"/>
        <v>589</v>
      </c>
      <c r="F603" s="439" t="b">
        <f>'8 Bank &amp; Sec. Firms LT'!$D$19+'8 Bank &amp; Sec. Firms LT'!$D$20+'8 Bank &amp; Sec. Firms LT'!$D$21+'8 Bank &amp; Sec. Firms LT'!$D$22='8 Bank &amp; Sec. Firms LT'!$D$23</f>
        <v>1</v>
      </c>
    </row>
    <row r="604" spans="1:6" ht="63" x14ac:dyDescent="0.25">
      <c r="A604" s="463" t="s">
        <v>1279</v>
      </c>
      <c r="B604" s="464" t="s">
        <v>775</v>
      </c>
      <c r="C604" s="13" t="s">
        <v>1769</v>
      </c>
      <c r="D604" s="442" t="s">
        <v>12304</v>
      </c>
      <c r="E604" s="468">
        <f t="shared" si="20"/>
        <v>590</v>
      </c>
      <c r="F604" s="439" t="b">
        <f>'8 Bank &amp; Sec. Firms LT'!$H$18+'8 Bank &amp; Sec. Firms LT'!$H$19+'8 Bank &amp; Sec. Firms LT'!$H$20+'8 Bank &amp; Sec. Firms LT'!$H$21+'8 Bank &amp; Sec. Firms LT'!$H$22='8 Bank &amp; Sec. Firms LT'!$H$23</f>
        <v>1</v>
      </c>
    </row>
    <row r="605" spans="1:6" ht="63" x14ac:dyDescent="0.25">
      <c r="A605" s="463" t="s">
        <v>1281</v>
      </c>
      <c r="B605" s="464" t="s">
        <v>775</v>
      </c>
      <c r="C605" s="13" t="s">
        <v>1770</v>
      </c>
      <c r="D605" s="442" t="s">
        <v>12305</v>
      </c>
      <c r="E605" s="468">
        <f t="shared" si="20"/>
        <v>591</v>
      </c>
      <c r="F605" s="439" t="b">
        <f>'8 Bank &amp; Sec. Firms LT'!$J$18+'8 Bank &amp; Sec. Firms LT'!$J$19+'8 Bank &amp; Sec. Firms LT'!$J$20+'8 Bank &amp; Sec. Firms LT'!$J$21+'8 Bank &amp; Sec. Firms LT'!$J$22='8 Bank &amp; Sec. Firms LT'!$J$23</f>
        <v>1</v>
      </c>
    </row>
    <row r="606" spans="1:6" ht="63" x14ac:dyDescent="0.25">
      <c r="A606" s="463" t="s">
        <v>1283</v>
      </c>
      <c r="B606" s="464" t="s">
        <v>775</v>
      </c>
      <c r="C606" s="13" t="s">
        <v>1771</v>
      </c>
      <c r="D606" s="442" t="s">
        <v>12306</v>
      </c>
      <c r="E606" s="468">
        <f t="shared" si="20"/>
        <v>592</v>
      </c>
      <c r="F606" s="439" t="b">
        <f>'8 Bank &amp; Sec. Firms LT'!$L$18+'8 Bank &amp; Sec. Firms LT'!$L$19+'8 Bank &amp; Sec. Firms LT'!$L$20+'8 Bank &amp; Sec. Firms LT'!$L$21+'8 Bank &amp; Sec. Firms LT'!$L$22='8 Bank &amp; Sec. Firms LT'!$L$23</f>
        <v>1</v>
      </c>
    </row>
    <row r="607" spans="1:6" ht="47.25" x14ac:dyDescent="0.25">
      <c r="A607" s="463" t="s">
        <v>1531</v>
      </c>
      <c r="B607" s="464" t="s">
        <v>775</v>
      </c>
      <c r="C607" s="13" t="s">
        <v>1772</v>
      </c>
      <c r="D607" s="442" t="s">
        <v>12307</v>
      </c>
      <c r="E607" s="468">
        <f t="shared" si="20"/>
        <v>593</v>
      </c>
      <c r="F607" s="439" t="b">
        <f>'8 Bank &amp; Sec. Firms LT'!$F$18+'8 Bank &amp; Sec. Firms LT'!$G$18+'8 Bank &amp; Sec. Firms LT'!$H$18='8 Bank &amp; Sec. Firms LT'!$J$18</f>
        <v>1</v>
      </c>
    </row>
    <row r="608" spans="1:6" ht="47.25" x14ac:dyDescent="0.25">
      <c r="A608" s="463" t="s">
        <v>1533</v>
      </c>
      <c r="B608" s="464" t="s">
        <v>775</v>
      </c>
      <c r="C608" s="13" t="s">
        <v>1773</v>
      </c>
      <c r="D608" s="442" t="s">
        <v>12308</v>
      </c>
      <c r="E608" s="468">
        <f t="shared" si="20"/>
        <v>594</v>
      </c>
      <c r="F608" s="439" t="b">
        <f>'8 Bank &amp; Sec. Firms LT'!$D$19+'8 Bank &amp; Sec. Firms LT'!$F$19+'8 Bank &amp; Sec. Firms LT'!$G$19+'8 Bank &amp; Sec. Firms LT'!$H$19='8 Bank &amp; Sec. Firms LT'!$J$19</f>
        <v>1</v>
      </c>
    </row>
    <row r="609" spans="1:6" ht="47.25" x14ac:dyDescent="0.25">
      <c r="A609" s="463" t="s">
        <v>1535</v>
      </c>
      <c r="B609" s="464" t="s">
        <v>775</v>
      </c>
      <c r="C609" s="13" t="s">
        <v>1774</v>
      </c>
      <c r="D609" s="442" t="s">
        <v>12309</v>
      </c>
      <c r="E609" s="468">
        <f t="shared" si="20"/>
        <v>595</v>
      </c>
      <c r="F609" s="439" t="b">
        <f>'8 Bank &amp; Sec. Firms LT'!$D$20+'8 Bank &amp; Sec. Firms LT'!$F$20+'8 Bank &amp; Sec. Firms LT'!$G$20+'8 Bank &amp; Sec. Firms LT'!$H$20='8 Bank &amp; Sec. Firms LT'!$J$20</f>
        <v>1</v>
      </c>
    </row>
    <row r="610" spans="1:6" ht="47.25" x14ac:dyDescent="0.25">
      <c r="A610" s="463" t="s">
        <v>1537</v>
      </c>
      <c r="B610" s="464" t="s">
        <v>775</v>
      </c>
      <c r="C610" s="13" t="s">
        <v>1775</v>
      </c>
      <c r="D610" s="442" t="s">
        <v>12310</v>
      </c>
      <c r="E610" s="468">
        <f t="shared" si="20"/>
        <v>596</v>
      </c>
      <c r="F610" s="439" t="b">
        <f>'8 Bank &amp; Sec. Firms LT'!$D$21+'8 Bank &amp; Sec. Firms LT'!$F$21+'8 Bank &amp; Sec. Firms LT'!$G$21+'8 Bank &amp; Sec. Firms LT'!$H$21='8 Bank &amp; Sec. Firms LT'!$J$21</f>
        <v>1</v>
      </c>
    </row>
    <row r="611" spans="1:6" ht="47.25" x14ac:dyDescent="0.25">
      <c r="A611" s="463" t="s">
        <v>1539</v>
      </c>
      <c r="B611" s="464" t="s">
        <v>775</v>
      </c>
      <c r="C611" s="13" t="s">
        <v>1776</v>
      </c>
      <c r="D611" s="442" t="s">
        <v>12311</v>
      </c>
      <c r="E611" s="468">
        <f t="shared" si="20"/>
        <v>597</v>
      </c>
      <c r="F611" s="439" t="b">
        <f>'8 Bank &amp; Sec. Firms LT'!$D$22+'8 Bank &amp; Sec. Firms LT'!$F$22+'8 Bank &amp; Sec. Firms LT'!$G$22+'8 Bank &amp; Sec. Firms LT'!$H$22='8 Bank &amp; Sec. Firms LT'!$J$22</f>
        <v>1</v>
      </c>
    </row>
    <row r="612" spans="1:6" ht="31.5" x14ac:dyDescent="0.25">
      <c r="A612" s="463" t="s">
        <v>1295</v>
      </c>
      <c r="B612" s="464" t="s">
        <v>775</v>
      </c>
      <c r="C612" s="13" t="s">
        <v>1777</v>
      </c>
      <c r="D612" s="442" t="s">
        <v>14583</v>
      </c>
      <c r="E612" s="468">
        <f t="shared" si="20"/>
        <v>598</v>
      </c>
      <c r="F612" s="439" t="b">
        <f>ABS('8 Bank &amp; Sec. Firms LT'!$D$23+'8 Bank &amp; Sec. Firms LT'!$H$23-'8 Bank &amp; Sec. Firms LT'!$J$23)&lt;=2</f>
        <v>1</v>
      </c>
    </row>
    <row r="613" spans="1:6" ht="31.5" x14ac:dyDescent="0.25">
      <c r="A613" s="463" t="s">
        <v>1542</v>
      </c>
      <c r="B613" s="464" t="s">
        <v>775</v>
      </c>
      <c r="C613" s="13" t="s">
        <v>1778</v>
      </c>
      <c r="D613" s="442" t="s">
        <v>12312</v>
      </c>
      <c r="E613" s="468">
        <f t="shared" si="20"/>
        <v>599</v>
      </c>
      <c r="F613" s="439" t="b">
        <f>'8 Bank &amp; Sec. Firms LT'!$J$18*0%='8 Bank &amp; Sec. Firms LT'!$L$18</f>
        <v>1</v>
      </c>
    </row>
    <row r="614" spans="1:6" ht="31.5" x14ac:dyDescent="0.25">
      <c r="A614" s="463" t="s">
        <v>1544</v>
      </c>
      <c r="B614" s="464" t="s">
        <v>775</v>
      </c>
      <c r="C614" s="13" t="s">
        <v>1779</v>
      </c>
      <c r="D614" s="442" t="s">
        <v>12313</v>
      </c>
      <c r="E614" s="468">
        <f t="shared" si="20"/>
        <v>600</v>
      </c>
      <c r="F614" s="439" t="b">
        <f>'8 Bank &amp; Sec. Firms LT'!$J$19*20%='8 Bank &amp; Sec. Firms LT'!$L$19</f>
        <v>1</v>
      </c>
    </row>
    <row r="615" spans="1:6" ht="31.5" x14ac:dyDescent="0.25">
      <c r="A615" s="463" t="s">
        <v>1546</v>
      </c>
      <c r="B615" s="464" t="s">
        <v>775</v>
      </c>
      <c r="C615" s="13" t="s">
        <v>1780</v>
      </c>
      <c r="D615" s="442" t="s">
        <v>12314</v>
      </c>
      <c r="E615" s="468">
        <f t="shared" si="20"/>
        <v>601</v>
      </c>
      <c r="F615" s="439" t="b">
        <f>'8 Bank &amp; Sec. Firms LT'!$J$20*50%='8 Bank &amp; Sec. Firms LT'!$L$20</f>
        <v>1</v>
      </c>
    </row>
    <row r="616" spans="1:6" ht="31.5" x14ac:dyDescent="0.25">
      <c r="A616" s="463" t="s">
        <v>1548</v>
      </c>
      <c r="B616" s="464" t="s">
        <v>775</v>
      </c>
      <c r="C616" s="13" t="s">
        <v>1781</v>
      </c>
      <c r="D616" s="442" t="s">
        <v>12315</v>
      </c>
      <c r="E616" s="468">
        <f t="shared" si="20"/>
        <v>602</v>
      </c>
      <c r="F616" s="439" t="b">
        <f>'8 Bank &amp; Sec. Firms LT'!$J$21*100%='8 Bank &amp; Sec. Firms LT'!$L$21</f>
        <v>1</v>
      </c>
    </row>
    <row r="617" spans="1:6" ht="31.5" x14ac:dyDescent="0.25">
      <c r="A617" s="463" t="s">
        <v>1550</v>
      </c>
      <c r="B617" s="464" t="s">
        <v>775</v>
      </c>
      <c r="C617" s="13" t="s">
        <v>1782</v>
      </c>
      <c r="D617" s="442" t="s">
        <v>12316</v>
      </c>
      <c r="E617" s="468">
        <f t="shared" si="20"/>
        <v>603</v>
      </c>
      <c r="F617" s="439" t="b">
        <f>'8 Bank &amp; Sec. Firms LT'!$J$22*150%='8 Bank &amp; Sec. Firms LT'!$L$22</f>
        <v>1</v>
      </c>
    </row>
    <row r="618" spans="1:6" ht="47.25" x14ac:dyDescent="0.25">
      <c r="A618" s="463" t="s">
        <v>1317</v>
      </c>
      <c r="B618" s="464" t="s">
        <v>775</v>
      </c>
      <c r="C618" s="13" t="s">
        <v>1783</v>
      </c>
      <c r="D618" s="442" t="s">
        <v>12317</v>
      </c>
      <c r="E618" s="468">
        <f t="shared" si="20"/>
        <v>604</v>
      </c>
      <c r="F618" s="439" t="b">
        <f>'8 Bank &amp; Sec. Firms LT'!$F$18+'8 Bank &amp; Sec. Firms LT'!$F$19+'8 Bank &amp; Sec. Firms LT'!$F$20+'8 Bank &amp; Sec. Firms LT'!$F$21+'8 Bank &amp; Sec. Firms LT'!$F$22=0</f>
        <v>1</v>
      </c>
    </row>
    <row r="619" spans="1:6" ht="47.25" x14ac:dyDescent="0.25">
      <c r="A619" s="463" t="s">
        <v>1319</v>
      </c>
      <c r="B619" s="464" t="s">
        <v>775</v>
      </c>
      <c r="C619" s="13" t="s">
        <v>1784</v>
      </c>
      <c r="D619" s="442" t="s">
        <v>12318</v>
      </c>
      <c r="E619" s="468">
        <f t="shared" si="20"/>
        <v>605</v>
      </c>
      <c r="F619" s="439" t="b">
        <f>'8 Bank &amp; Sec. Firms LT'!$G$18+'8 Bank &amp; Sec. Firms LT'!$G$19+'8 Bank &amp; Sec. Firms LT'!$G$20+'8 Bank &amp; Sec. Firms LT'!$G$21+'8 Bank &amp; Sec. Firms LT'!$G$22=0</f>
        <v>1</v>
      </c>
    </row>
    <row r="620" spans="1:6" ht="47.25" x14ac:dyDescent="0.25">
      <c r="A620" s="463" t="s">
        <v>1321</v>
      </c>
      <c r="B620" s="464" t="s">
        <v>775</v>
      </c>
      <c r="C620" s="13" t="s">
        <v>1785</v>
      </c>
      <c r="D620" s="442" t="s">
        <v>12319</v>
      </c>
      <c r="E620" s="468">
        <f t="shared" si="20"/>
        <v>606</v>
      </c>
      <c r="F620" s="439" t="b">
        <f>'8 Bank &amp; Sec. Firms LT'!$C$27+'8 Bank &amp; Sec. Firms LT'!$C$28+'8 Bank &amp; Sec. Firms LT'!$C$29+'8 Bank &amp; Sec. Firms LT'!$C$30='8 Bank &amp; Sec. Firms LT'!$C$31</f>
        <v>1</v>
      </c>
    </row>
    <row r="621" spans="1:6" ht="47.25" x14ac:dyDescent="0.25">
      <c r="A621" s="463" t="s">
        <v>1323</v>
      </c>
      <c r="B621" s="464" t="s">
        <v>775</v>
      </c>
      <c r="C621" s="13" t="s">
        <v>1786</v>
      </c>
      <c r="D621" s="442" t="s">
        <v>12320</v>
      </c>
      <c r="E621" s="468">
        <f t="shared" si="20"/>
        <v>607</v>
      </c>
      <c r="F621" s="439" t="b">
        <f>'8 Bank &amp; Sec. Firms LT'!$D$27+'8 Bank &amp; Sec. Firms LT'!$D$28+'8 Bank &amp; Sec. Firms LT'!$D$29+'8 Bank &amp; Sec. Firms LT'!$D$30='8 Bank &amp; Sec. Firms LT'!$D$31</f>
        <v>1</v>
      </c>
    </row>
    <row r="622" spans="1:6" ht="63" x14ac:dyDescent="0.25">
      <c r="A622" s="463" t="s">
        <v>1325</v>
      </c>
      <c r="B622" s="464" t="s">
        <v>775</v>
      </c>
      <c r="C622" s="13" t="s">
        <v>1787</v>
      </c>
      <c r="D622" s="442" t="s">
        <v>12321</v>
      </c>
      <c r="E622" s="468">
        <f t="shared" si="20"/>
        <v>608</v>
      </c>
      <c r="F622" s="439" t="b">
        <f>'8 Bank &amp; Sec. Firms LT'!$H$26+'8 Bank &amp; Sec. Firms LT'!$H$27+'8 Bank &amp; Sec. Firms LT'!$H$28+'8 Bank &amp; Sec. Firms LT'!$H$29+'8 Bank &amp; Sec. Firms LT'!$H$30='8 Bank &amp; Sec. Firms LT'!$H$31</f>
        <v>1</v>
      </c>
    </row>
    <row r="623" spans="1:6" ht="63" x14ac:dyDescent="0.25">
      <c r="A623" s="463" t="s">
        <v>1327</v>
      </c>
      <c r="B623" s="464" t="s">
        <v>775</v>
      </c>
      <c r="C623" s="13" t="s">
        <v>1788</v>
      </c>
      <c r="D623" s="442" t="s">
        <v>12322</v>
      </c>
      <c r="E623" s="468">
        <f t="shared" si="20"/>
        <v>609</v>
      </c>
      <c r="F623" s="439" t="b">
        <f>'8 Bank &amp; Sec. Firms LT'!$J$26+'8 Bank &amp; Sec. Firms LT'!$J$27+'8 Bank &amp; Sec. Firms LT'!$J$28+'8 Bank &amp; Sec. Firms LT'!$J$29+'8 Bank &amp; Sec. Firms LT'!$J$30='8 Bank &amp; Sec. Firms LT'!$J$31</f>
        <v>1</v>
      </c>
    </row>
    <row r="624" spans="1:6" ht="63" x14ac:dyDescent="0.25">
      <c r="A624" s="463" t="s">
        <v>1329</v>
      </c>
      <c r="B624" s="464" t="s">
        <v>775</v>
      </c>
      <c r="C624" s="13" t="s">
        <v>1789</v>
      </c>
      <c r="D624" s="442" t="s">
        <v>12323</v>
      </c>
      <c r="E624" s="468">
        <f t="shared" si="20"/>
        <v>610</v>
      </c>
      <c r="F624" s="439" t="b">
        <f>'8 Bank &amp; Sec. Firms LT'!$L$26+'8 Bank &amp; Sec. Firms LT'!$L$27+'8 Bank &amp; Sec. Firms LT'!$L$28+'8 Bank &amp; Sec. Firms LT'!$L$29+'8 Bank &amp; Sec. Firms LT'!$L$30='8 Bank &amp; Sec. Firms LT'!$L$31</f>
        <v>1</v>
      </c>
    </row>
    <row r="625" spans="1:6" ht="47.25" x14ac:dyDescent="0.25">
      <c r="A625" s="463" t="s">
        <v>1556</v>
      </c>
      <c r="B625" s="464" t="s">
        <v>775</v>
      </c>
      <c r="C625" s="13" t="s">
        <v>1790</v>
      </c>
      <c r="D625" s="442" t="s">
        <v>12324</v>
      </c>
      <c r="E625" s="468">
        <f t="shared" si="20"/>
        <v>611</v>
      </c>
      <c r="F625" s="439" t="b">
        <f>'8 Bank &amp; Sec. Firms LT'!$F$26+'8 Bank &amp; Sec. Firms LT'!$G$26+'8 Bank &amp; Sec. Firms LT'!$H$26='8 Bank &amp; Sec. Firms LT'!$J$26</f>
        <v>1</v>
      </c>
    </row>
    <row r="626" spans="1:6" ht="47.25" x14ac:dyDescent="0.25">
      <c r="A626" s="463" t="s">
        <v>1558</v>
      </c>
      <c r="B626" s="464" t="s">
        <v>775</v>
      </c>
      <c r="C626" s="13" t="s">
        <v>1791</v>
      </c>
      <c r="D626" s="442" t="s">
        <v>12325</v>
      </c>
      <c r="E626" s="468">
        <f t="shared" si="20"/>
        <v>612</v>
      </c>
      <c r="F626" s="439" t="b">
        <f>'8 Bank &amp; Sec. Firms LT'!$D$27+'8 Bank &amp; Sec. Firms LT'!$F$27+'8 Bank &amp; Sec. Firms LT'!$G$27+'8 Bank &amp; Sec. Firms LT'!$H$27='8 Bank &amp; Sec. Firms LT'!$J$27</f>
        <v>1</v>
      </c>
    </row>
    <row r="627" spans="1:6" ht="47.25" x14ac:dyDescent="0.25">
      <c r="A627" s="463" t="s">
        <v>1560</v>
      </c>
      <c r="B627" s="464" t="s">
        <v>775</v>
      </c>
      <c r="C627" s="13" t="s">
        <v>1792</v>
      </c>
      <c r="D627" s="442" t="s">
        <v>12326</v>
      </c>
      <c r="E627" s="468">
        <f t="shared" si="20"/>
        <v>613</v>
      </c>
      <c r="F627" s="439" t="b">
        <f>'8 Bank &amp; Sec. Firms LT'!$D$28+'8 Bank &amp; Sec. Firms LT'!$F$28+'8 Bank &amp; Sec. Firms LT'!$G$28+'8 Bank &amp; Sec. Firms LT'!$H$28='8 Bank &amp; Sec. Firms LT'!$J$28</f>
        <v>1</v>
      </c>
    </row>
    <row r="628" spans="1:6" ht="47.25" x14ac:dyDescent="0.25">
      <c r="A628" s="463" t="s">
        <v>1562</v>
      </c>
      <c r="B628" s="464" t="s">
        <v>775</v>
      </c>
      <c r="C628" s="13" t="s">
        <v>1793</v>
      </c>
      <c r="D628" s="442" t="s">
        <v>12327</v>
      </c>
      <c r="E628" s="468">
        <f t="shared" si="20"/>
        <v>614</v>
      </c>
      <c r="F628" s="439" t="b">
        <f>'8 Bank &amp; Sec. Firms LT'!$D$29+'8 Bank &amp; Sec. Firms LT'!$F$29+'8 Bank &amp; Sec. Firms LT'!$G$29+'8 Bank &amp; Sec. Firms LT'!$H$29='8 Bank &amp; Sec. Firms LT'!$J$29</f>
        <v>1</v>
      </c>
    </row>
    <row r="629" spans="1:6" ht="47.25" x14ac:dyDescent="0.25">
      <c r="A629" s="463" t="s">
        <v>1564</v>
      </c>
      <c r="B629" s="464" t="s">
        <v>775</v>
      </c>
      <c r="C629" s="13" t="s">
        <v>1794</v>
      </c>
      <c r="D629" s="442" t="s">
        <v>12328</v>
      </c>
      <c r="E629" s="468">
        <f t="shared" si="20"/>
        <v>615</v>
      </c>
      <c r="F629" s="439" t="b">
        <f>'8 Bank &amp; Sec. Firms LT'!$D$30+'8 Bank &amp; Sec. Firms LT'!$F$30+'8 Bank &amp; Sec. Firms LT'!$G$30+'8 Bank &amp; Sec. Firms LT'!$H$30='8 Bank &amp; Sec. Firms LT'!$J$30</f>
        <v>1</v>
      </c>
    </row>
    <row r="630" spans="1:6" ht="31.5" x14ac:dyDescent="0.25">
      <c r="A630" s="463" t="s">
        <v>1351</v>
      </c>
      <c r="B630" s="464" t="s">
        <v>775</v>
      </c>
      <c r="C630" s="13" t="s">
        <v>1795</v>
      </c>
      <c r="D630" s="442" t="s">
        <v>14584</v>
      </c>
      <c r="E630" s="468">
        <f t="shared" si="20"/>
        <v>616</v>
      </c>
      <c r="F630" s="439" t="b">
        <f>ABS('8 Bank &amp; Sec. Firms LT'!$D$31+'8 Bank &amp; Sec. Firms LT'!$H$31-'8 Bank &amp; Sec. Firms LT'!$J$31)&lt;=2</f>
        <v>1</v>
      </c>
    </row>
    <row r="631" spans="1:6" ht="31.5" x14ac:dyDescent="0.25">
      <c r="A631" s="463" t="s">
        <v>1567</v>
      </c>
      <c r="B631" s="464" t="s">
        <v>775</v>
      </c>
      <c r="C631" s="13" t="s">
        <v>1796</v>
      </c>
      <c r="D631" s="442" t="s">
        <v>12329</v>
      </c>
      <c r="E631" s="468">
        <f t="shared" si="20"/>
        <v>617</v>
      </c>
      <c r="F631" s="439" t="b">
        <f>'8 Bank &amp; Sec. Firms LT'!$J$26*0%='8 Bank &amp; Sec. Firms LT'!$L$26</f>
        <v>1</v>
      </c>
    </row>
    <row r="632" spans="1:6" ht="31.5" x14ac:dyDescent="0.25">
      <c r="A632" s="463" t="s">
        <v>1569</v>
      </c>
      <c r="B632" s="464" t="s">
        <v>775</v>
      </c>
      <c r="C632" s="13" t="s">
        <v>1797</v>
      </c>
      <c r="D632" s="442" t="s">
        <v>12330</v>
      </c>
      <c r="E632" s="468">
        <f t="shared" si="20"/>
        <v>618</v>
      </c>
      <c r="F632" s="439" t="b">
        <f>'8 Bank &amp; Sec. Firms LT'!$J$27*20%='8 Bank &amp; Sec. Firms LT'!$L$27</f>
        <v>1</v>
      </c>
    </row>
    <row r="633" spans="1:6" ht="31.5" x14ac:dyDescent="0.25">
      <c r="A633" s="463" t="s">
        <v>1571</v>
      </c>
      <c r="B633" s="464" t="s">
        <v>775</v>
      </c>
      <c r="C633" s="13" t="s">
        <v>1798</v>
      </c>
      <c r="D633" s="442" t="s">
        <v>12331</v>
      </c>
      <c r="E633" s="468">
        <f t="shared" si="20"/>
        <v>619</v>
      </c>
      <c r="F633" s="439" t="b">
        <f>'8 Bank &amp; Sec. Firms LT'!$J$28*50%='8 Bank &amp; Sec. Firms LT'!$L$28</f>
        <v>1</v>
      </c>
    </row>
    <row r="634" spans="1:6" ht="31.5" x14ac:dyDescent="0.25">
      <c r="A634" s="463" t="s">
        <v>1573</v>
      </c>
      <c r="B634" s="464" t="s">
        <v>775</v>
      </c>
      <c r="C634" s="13" t="s">
        <v>1799</v>
      </c>
      <c r="D634" s="442" t="s">
        <v>12332</v>
      </c>
      <c r="E634" s="468">
        <f t="shared" si="20"/>
        <v>620</v>
      </c>
      <c r="F634" s="439" t="b">
        <f>'8 Bank &amp; Sec. Firms LT'!$J$29*100%='8 Bank &amp; Sec. Firms LT'!$L$29</f>
        <v>1</v>
      </c>
    </row>
    <row r="635" spans="1:6" ht="31.5" x14ac:dyDescent="0.25">
      <c r="A635" s="463" t="s">
        <v>1575</v>
      </c>
      <c r="B635" s="464" t="s">
        <v>775</v>
      </c>
      <c r="C635" s="13" t="s">
        <v>1800</v>
      </c>
      <c r="D635" s="442" t="s">
        <v>12333</v>
      </c>
      <c r="E635" s="468">
        <f t="shared" si="20"/>
        <v>621</v>
      </c>
      <c r="F635" s="439" t="b">
        <f>'8 Bank &amp; Sec. Firms LT'!$J$30*150%='8 Bank &amp; Sec. Firms LT'!$L$30</f>
        <v>1</v>
      </c>
    </row>
    <row r="636" spans="1:6" ht="47.25" x14ac:dyDescent="0.25">
      <c r="A636" s="463" t="s">
        <v>1577</v>
      </c>
      <c r="B636" s="464" t="s">
        <v>775</v>
      </c>
      <c r="C636" s="13" t="s">
        <v>1801</v>
      </c>
      <c r="D636" s="442" t="s">
        <v>12334</v>
      </c>
      <c r="E636" s="468">
        <f t="shared" si="20"/>
        <v>622</v>
      </c>
      <c r="F636" s="439" t="b">
        <f>'8 Bank &amp; Sec. Firms LT'!$F$26+'8 Bank &amp; Sec. Firms LT'!$F$27+'8 Bank &amp; Sec. Firms LT'!$F$28+'8 Bank &amp; Sec. Firms LT'!$F$29+'8 Bank &amp; Sec. Firms LT'!$F$30=0</f>
        <v>1</v>
      </c>
    </row>
    <row r="637" spans="1:6" ht="47.25" x14ac:dyDescent="0.25">
      <c r="A637" s="463" t="s">
        <v>1375</v>
      </c>
      <c r="B637" s="464" t="s">
        <v>775</v>
      </c>
      <c r="C637" s="13" t="s">
        <v>1802</v>
      </c>
      <c r="D637" s="442" t="s">
        <v>12335</v>
      </c>
      <c r="E637" s="468">
        <f t="shared" si="20"/>
        <v>623</v>
      </c>
      <c r="F637" s="439" t="b">
        <f>'8 Bank &amp; Sec. Firms LT'!$G$26+'8 Bank &amp; Sec. Firms LT'!$G$27+'8 Bank &amp; Sec. Firms LT'!$G$28+'8 Bank &amp; Sec. Firms LT'!$G$29+'8 Bank &amp; Sec. Firms LT'!$G$30=0</f>
        <v>1</v>
      </c>
    </row>
    <row r="638" spans="1:6" ht="47.25" x14ac:dyDescent="0.25">
      <c r="A638" s="463" t="s">
        <v>1377</v>
      </c>
      <c r="B638" s="464" t="s">
        <v>775</v>
      </c>
      <c r="C638" s="13" t="s">
        <v>1803</v>
      </c>
      <c r="D638" s="442" t="s">
        <v>12336</v>
      </c>
      <c r="E638" s="468">
        <f t="shared" si="20"/>
        <v>624</v>
      </c>
      <c r="F638" s="439" t="b">
        <f>'8 Bank &amp; Sec. Firms LT'!$B$35+'8 Bank &amp; Sec. Firms LT'!$B$36+'8 Bank &amp; Sec. Firms LT'!$B$37+'8 Bank &amp; Sec. Firms LT'!$B$38='8 Bank &amp; Sec. Firms LT'!$B$39</f>
        <v>1</v>
      </c>
    </row>
    <row r="639" spans="1:6" ht="47.25" x14ac:dyDescent="0.25">
      <c r="A639" s="463" t="s">
        <v>1379</v>
      </c>
      <c r="B639" s="464" t="s">
        <v>775</v>
      </c>
      <c r="C639" s="13" t="s">
        <v>1804</v>
      </c>
      <c r="D639" s="442" t="s">
        <v>12337</v>
      </c>
      <c r="E639" s="468">
        <f t="shared" si="20"/>
        <v>625</v>
      </c>
      <c r="F639" s="439" t="b">
        <f>'8 Bank &amp; Sec. Firms LT'!$C$35+'8 Bank &amp; Sec. Firms LT'!$C$36+'8 Bank &amp; Sec. Firms LT'!$C$37+'8 Bank &amp; Sec. Firms LT'!$C$38='8 Bank &amp; Sec. Firms LT'!$C$39</f>
        <v>1</v>
      </c>
    </row>
    <row r="640" spans="1:6" ht="47.25" x14ac:dyDescent="0.25">
      <c r="A640" s="463" t="s">
        <v>1381</v>
      </c>
      <c r="B640" s="464" t="s">
        <v>775</v>
      </c>
      <c r="C640" s="13" t="s">
        <v>1805</v>
      </c>
      <c r="D640" s="442" t="s">
        <v>12338</v>
      </c>
      <c r="E640" s="468">
        <f t="shared" si="20"/>
        <v>626</v>
      </c>
      <c r="F640" s="439" t="b">
        <f>'8 Bank &amp; Sec. Firms LT'!$D$35+'8 Bank &amp; Sec. Firms LT'!$D$36+'8 Bank &amp; Sec. Firms LT'!$D$37+'8 Bank &amp; Sec. Firms LT'!$D$38='8 Bank &amp; Sec. Firms LT'!$D$39</f>
        <v>1</v>
      </c>
    </row>
    <row r="641" spans="1:6" ht="63" x14ac:dyDescent="0.25">
      <c r="A641" s="463" t="s">
        <v>1383</v>
      </c>
      <c r="B641" s="464" t="s">
        <v>775</v>
      </c>
      <c r="C641" s="13" t="s">
        <v>1806</v>
      </c>
      <c r="D641" s="442" t="s">
        <v>12339</v>
      </c>
      <c r="E641" s="468">
        <f t="shared" si="20"/>
        <v>627</v>
      </c>
      <c r="F641" s="439" t="b">
        <f>'8 Bank &amp; Sec. Firms LT'!$H$34+'8 Bank &amp; Sec. Firms LT'!$H$35+'8 Bank &amp; Sec. Firms LT'!$H$36+'8 Bank &amp; Sec. Firms LT'!$H$37+'8 Bank &amp; Sec. Firms LT'!$H$38='8 Bank &amp; Sec. Firms LT'!$H$39</f>
        <v>1</v>
      </c>
    </row>
    <row r="642" spans="1:6" ht="63" x14ac:dyDescent="0.25">
      <c r="A642" s="463" t="s">
        <v>1385</v>
      </c>
      <c r="B642" s="464" t="s">
        <v>775</v>
      </c>
      <c r="C642" s="13" t="s">
        <v>1807</v>
      </c>
      <c r="D642" s="442" t="s">
        <v>12340</v>
      </c>
      <c r="E642" s="468">
        <f t="shared" si="20"/>
        <v>628</v>
      </c>
      <c r="F642" s="439" t="b">
        <f>'8 Bank &amp; Sec. Firms LT'!$J$34+'8 Bank &amp; Sec. Firms LT'!$J$35+'8 Bank &amp; Sec. Firms LT'!$J$36+'8 Bank &amp; Sec. Firms LT'!$J$37+'8 Bank &amp; Sec. Firms LT'!$J$38='8 Bank &amp; Sec. Firms LT'!$J$39</f>
        <v>1</v>
      </c>
    </row>
    <row r="643" spans="1:6" ht="63" x14ac:dyDescent="0.25">
      <c r="A643" s="463" t="s">
        <v>1387</v>
      </c>
      <c r="B643" s="464" t="s">
        <v>775</v>
      </c>
      <c r="C643" s="13" t="s">
        <v>1808</v>
      </c>
      <c r="D643" s="442" t="s">
        <v>12341</v>
      </c>
      <c r="E643" s="468">
        <f t="shared" si="20"/>
        <v>629</v>
      </c>
      <c r="F643" s="439" t="b">
        <f>'8 Bank &amp; Sec. Firms LT'!$L$34+'8 Bank &amp; Sec. Firms LT'!$L$35+'8 Bank &amp; Sec. Firms LT'!$L$36+'8 Bank &amp; Sec. Firms LT'!$L$37+'8 Bank &amp; Sec. Firms LT'!$L$38='8 Bank &amp; Sec. Firms LT'!$L$39</f>
        <v>1</v>
      </c>
    </row>
    <row r="644" spans="1:6" ht="47.25" x14ac:dyDescent="0.25">
      <c r="A644" s="463" t="s">
        <v>1586</v>
      </c>
      <c r="B644" s="464" t="s">
        <v>775</v>
      </c>
      <c r="C644" s="13" t="s">
        <v>1809</v>
      </c>
      <c r="D644" s="442" t="s">
        <v>12342</v>
      </c>
      <c r="E644" s="468">
        <f t="shared" si="20"/>
        <v>630</v>
      </c>
      <c r="F644" s="439" t="b">
        <f>'8 Bank &amp; Sec. Firms LT'!$F$34+'8 Bank &amp; Sec. Firms LT'!$G$34+'8 Bank &amp; Sec. Firms LT'!$H$34='8 Bank &amp; Sec. Firms LT'!$J$34</f>
        <v>1</v>
      </c>
    </row>
    <row r="645" spans="1:6" ht="47.25" x14ac:dyDescent="0.25">
      <c r="A645" s="463" t="s">
        <v>1588</v>
      </c>
      <c r="B645" s="464" t="s">
        <v>775</v>
      </c>
      <c r="C645" s="13" t="s">
        <v>1810</v>
      </c>
      <c r="D645" s="442" t="s">
        <v>12343</v>
      </c>
      <c r="E645" s="468">
        <f t="shared" si="20"/>
        <v>631</v>
      </c>
      <c r="F645" s="439" t="b">
        <f>'8 Bank &amp; Sec. Firms LT'!$D$35+'8 Bank &amp; Sec. Firms LT'!$F$35+'8 Bank &amp; Sec. Firms LT'!$G$35+'8 Bank &amp; Sec. Firms LT'!$H$35='8 Bank &amp; Sec. Firms LT'!$J$35</f>
        <v>1</v>
      </c>
    </row>
    <row r="646" spans="1:6" ht="47.25" x14ac:dyDescent="0.25">
      <c r="A646" s="463" t="s">
        <v>1590</v>
      </c>
      <c r="B646" s="464" t="s">
        <v>775</v>
      </c>
      <c r="C646" s="13" t="s">
        <v>1811</v>
      </c>
      <c r="D646" s="442" t="s">
        <v>12344</v>
      </c>
      <c r="E646" s="468">
        <f t="shared" si="20"/>
        <v>632</v>
      </c>
      <c r="F646" s="439" t="b">
        <f>'8 Bank &amp; Sec. Firms LT'!$D$36+'8 Bank &amp; Sec. Firms LT'!$F$36+'8 Bank &amp; Sec. Firms LT'!$G$36+'8 Bank &amp; Sec. Firms LT'!$H$36='8 Bank &amp; Sec. Firms LT'!$J$36</f>
        <v>1</v>
      </c>
    </row>
    <row r="647" spans="1:6" ht="47.25" x14ac:dyDescent="0.25">
      <c r="A647" s="463" t="s">
        <v>1592</v>
      </c>
      <c r="B647" s="464" t="s">
        <v>775</v>
      </c>
      <c r="C647" s="13" t="s">
        <v>1812</v>
      </c>
      <c r="D647" s="442" t="s">
        <v>12345</v>
      </c>
      <c r="E647" s="468">
        <f t="shared" si="20"/>
        <v>633</v>
      </c>
      <c r="F647" s="439" t="b">
        <f>'8 Bank &amp; Sec. Firms LT'!$D$37+'8 Bank &amp; Sec. Firms LT'!$F$37+'8 Bank &amp; Sec. Firms LT'!$G$37+'8 Bank &amp; Sec. Firms LT'!$H$37='8 Bank &amp; Sec. Firms LT'!$J$37</f>
        <v>1</v>
      </c>
    </row>
    <row r="648" spans="1:6" ht="47.25" x14ac:dyDescent="0.25">
      <c r="A648" s="463" t="s">
        <v>1594</v>
      </c>
      <c r="B648" s="464" t="s">
        <v>775</v>
      </c>
      <c r="C648" s="13" t="s">
        <v>1813</v>
      </c>
      <c r="D648" s="442" t="s">
        <v>12346</v>
      </c>
      <c r="E648" s="468">
        <f t="shared" si="20"/>
        <v>634</v>
      </c>
      <c r="F648" s="439" t="b">
        <f>'8 Bank &amp; Sec. Firms LT'!$D$38+'8 Bank &amp; Sec. Firms LT'!$F$38+'8 Bank &amp; Sec. Firms LT'!$G$38+'8 Bank &amp; Sec. Firms LT'!$H$38='8 Bank &amp; Sec. Firms LT'!$J$38</f>
        <v>1</v>
      </c>
    </row>
    <row r="649" spans="1:6" ht="31.5" x14ac:dyDescent="0.25">
      <c r="A649" s="463" t="s">
        <v>1596</v>
      </c>
      <c r="B649" s="464" t="s">
        <v>775</v>
      </c>
      <c r="C649" s="13" t="s">
        <v>1814</v>
      </c>
      <c r="D649" s="442" t="s">
        <v>14585</v>
      </c>
      <c r="E649" s="468">
        <f t="shared" ref="E649:E678" si="21">E648+1</f>
        <v>635</v>
      </c>
      <c r="F649" s="439" t="b">
        <f>ABS('8 Bank &amp; Sec. Firms LT'!$D$39+'8 Bank &amp; Sec. Firms LT'!$H$39-'8 Bank &amp; Sec. Firms LT'!$J$39)&lt;=2</f>
        <v>1</v>
      </c>
    </row>
    <row r="650" spans="1:6" ht="31.5" x14ac:dyDescent="0.25">
      <c r="A650" s="463" t="s">
        <v>1598</v>
      </c>
      <c r="B650" s="464" t="s">
        <v>775</v>
      </c>
      <c r="C650" s="13" t="s">
        <v>1815</v>
      </c>
      <c r="D650" s="442" t="s">
        <v>12347</v>
      </c>
      <c r="E650" s="468">
        <f t="shared" si="21"/>
        <v>636</v>
      </c>
      <c r="F650" s="439" t="b">
        <f>'8 Bank &amp; Sec. Firms LT'!$J$34*0%='8 Bank &amp; Sec. Firms LT'!$L$34</f>
        <v>1</v>
      </c>
    </row>
    <row r="651" spans="1:6" ht="31.5" x14ac:dyDescent="0.25">
      <c r="A651" s="463" t="s">
        <v>1600</v>
      </c>
      <c r="B651" s="464" t="s">
        <v>775</v>
      </c>
      <c r="C651" s="13" t="s">
        <v>1816</v>
      </c>
      <c r="D651" s="442" t="s">
        <v>12348</v>
      </c>
      <c r="E651" s="468">
        <f t="shared" si="21"/>
        <v>637</v>
      </c>
      <c r="F651" s="439" t="b">
        <f>'8 Bank &amp; Sec. Firms LT'!$J$35*20%='8 Bank &amp; Sec. Firms LT'!$L$35</f>
        <v>1</v>
      </c>
    </row>
    <row r="652" spans="1:6" ht="31.5" x14ac:dyDescent="0.25">
      <c r="A652" s="463" t="s">
        <v>1602</v>
      </c>
      <c r="B652" s="464" t="s">
        <v>775</v>
      </c>
      <c r="C652" s="13" t="s">
        <v>1817</v>
      </c>
      <c r="D652" s="442" t="s">
        <v>12349</v>
      </c>
      <c r="E652" s="468">
        <f t="shared" si="21"/>
        <v>638</v>
      </c>
      <c r="F652" s="439" t="b">
        <f>'8 Bank &amp; Sec. Firms LT'!$J$36*50%='8 Bank &amp; Sec. Firms LT'!$L$36</f>
        <v>1</v>
      </c>
    </row>
    <row r="653" spans="1:6" ht="31.5" x14ac:dyDescent="0.25">
      <c r="A653" s="463" t="s">
        <v>1604</v>
      </c>
      <c r="B653" s="464" t="s">
        <v>775</v>
      </c>
      <c r="C653" s="13" t="s">
        <v>1818</v>
      </c>
      <c r="D653" s="442" t="s">
        <v>12350</v>
      </c>
      <c r="E653" s="468">
        <f t="shared" si="21"/>
        <v>639</v>
      </c>
      <c r="F653" s="439" t="b">
        <f>'8 Bank &amp; Sec. Firms LT'!$J$37*100%='8 Bank &amp; Sec. Firms LT'!$L$37</f>
        <v>1</v>
      </c>
    </row>
    <row r="654" spans="1:6" ht="31.5" x14ac:dyDescent="0.25">
      <c r="A654" s="463" t="s">
        <v>1606</v>
      </c>
      <c r="B654" s="464" t="s">
        <v>775</v>
      </c>
      <c r="C654" s="13" t="s">
        <v>1819</v>
      </c>
      <c r="D654" s="442" t="s">
        <v>12351</v>
      </c>
      <c r="E654" s="468">
        <f t="shared" si="21"/>
        <v>640</v>
      </c>
      <c r="F654" s="439" t="b">
        <f>'8 Bank &amp; Sec. Firms LT'!$J$38*150%='8 Bank &amp; Sec. Firms LT'!$L$38</f>
        <v>1</v>
      </c>
    </row>
    <row r="655" spans="1:6" ht="47.25" x14ac:dyDescent="0.25">
      <c r="A655" s="463" t="s">
        <v>1431</v>
      </c>
      <c r="B655" s="464" t="s">
        <v>775</v>
      </c>
      <c r="C655" s="13" t="s">
        <v>1820</v>
      </c>
      <c r="D655" s="442" t="s">
        <v>12352</v>
      </c>
      <c r="E655" s="468">
        <f t="shared" si="21"/>
        <v>641</v>
      </c>
      <c r="F655" s="439" t="b">
        <f>'8 Bank &amp; Sec. Firms LT'!$F$34+'8 Bank &amp; Sec. Firms LT'!$F$35+'8 Bank &amp; Sec. Firms LT'!$F$36+'8 Bank &amp; Sec. Firms LT'!$F$37+'8 Bank &amp; Sec. Firms LT'!$F$38=0</f>
        <v>1</v>
      </c>
    </row>
    <row r="656" spans="1:6" ht="47.25" x14ac:dyDescent="0.25">
      <c r="A656" s="463" t="s">
        <v>1609</v>
      </c>
      <c r="B656" s="464" t="s">
        <v>775</v>
      </c>
      <c r="C656" s="13" t="s">
        <v>1821</v>
      </c>
      <c r="D656" s="442" t="s">
        <v>12353</v>
      </c>
      <c r="E656" s="468">
        <f t="shared" si="21"/>
        <v>642</v>
      </c>
      <c r="F656" s="439" t="b">
        <f>'8 Bank &amp; Sec. Firms LT'!$G$34+'8 Bank &amp; Sec. Firms LT'!$G$35+'8 Bank &amp; Sec. Firms LT'!$G$36+'8 Bank &amp; Sec. Firms LT'!$G$37+'8 Bank &amp; Sec. Firms LT'!$G$38=0</f>
        <v>1</v>
      </c>
    </row>
    <row r="657" spans="1:6" ht="47.25" x14ac:dyDescent="0.25">
      <c r="A657" s="463" t="s">
        <v>1435</v>
      </c>
      <c r="B657" s="464" t="s">
        <v>775</v>
      </c>
      <c r="C657" s="13" t="s">
        <v>1822</v>
      </c>
      <c r="D657" s="442" t="s">
        <v>12354</v>
      </c>
      <c r="E657" s="468">
        <f t="shared" si="21"/>
        <v>643</v>
      </c>
      <c r="F657" s="439" t="b">
        <f>'8 Bank &amp; Sec. Firms LT'!$B$43+'8 Bank &amp; Sec. Firms LT'!$B$44+'8 Bank &amp; Sec. Firms LT'!$B$45+'8 Bank &amp; Sec. Firms LT'!$B$46='8 Bank &amp; Sec. Firms LT'!$B$47</f>
        <v>1</v>
      </c>
    </row>
    <row r="658" spans="1:6" ht="47.25" x14ac:dyDescent="0.25">
      <c r="A658" s="463" t="s">
        <v>1437</v>
      </c>
      <c r="B658" s="464" t="s">
        <v>775</v>
      </c>
      <c r="C658" s="13" t="s">
        <v>1823</v>
      </c>
      <c r="D658" s="442" t="s">
        <v>12355</v>
      </c>
      <c r="E658" s="468">
        <f t="shared" si="21"/>
        <v>644</v>
      </c>
      <c r="F658" s="439" t="b">
        <f>'8 Bank &amp; Sec. Firms LT'!$C$43+'8 Bank &amp; Sec. Firms LT'!$C$44+'8 Bank &amp; Sec. Firms LT'!$C$45+'8 Bank &amp; Sec. Firms LT'!$C$46='8 Bank &amp; Sec. Firms LT'!$C$47</f>
        <v>1</v>
      </c>
    </row>
    <row r="659" spans="1:6" ht="47.25" x14ac:dyDescent="0.25">
      <c r="A659" s="463" t="s">
        <v>1439</v>
      </c>
      <c r="B659" s="464" t="s">
        <v>775</v>
      </c>
      <c r="C659" s="13" t="s">
        <v>1824</v>
      </c>
      <c r="D659" s="442" t="s">
        <v>12356</v>
      </c>
      <c r="E659" s="468">
        <f t="shared" si="21"/>
        <v>645</v>
      </c>
      <c r="F659" s="439" t="b">
        <f>'8 Bank &amp; Sec. Firms LT'!$D$43+'8 Bank &amp; Sec. Firms LT'!$D$44+'8 Bank &amp; Sec. Firms LT'!$D$45+'8 Bank &amp; Sec. Firms LT'!$D$46='8 Bank &amp; Sec. Firms LT'!$D$47</f>
        <v>1</v>
      </c>
    </row>
    <row r="660" spans="1:6" ht="63" x14ac:dyDescent="0.25">
      <c r="A660" s="463" t="s">
        <v>1441</v>
      </c>
      <c r="B660" s="464" t="s">
        <v>775</v>
      </c>
      <c r="C660" s="13" t="s">
        <v>1825</v>
      </c>
      <c r="D660" s="442" t="s">
        <v>12357</v>
      </c>
      <c r="E660" s="468">
        <f t="shared" si="21"/>
        <v>646</v>
      </c>
      <c r="F660" s="439" t="b">
        <f>'8 Bank &amp; Sec. Firms LT'!$H$42+'8 Bank &amp; Sec. Firms LT'!$H$43+'8 Bank &amp; Sec. Firms LT'!$H$44+'8 Bank &amp; Sec. Firms LT'!$H$45+'8 Bank &amp; Sec. Firms LT'!$H$46='8 Bank &amp; Sec. Firms LT'!$H$47</f>
        <v>1</v>
      </c>
    </row>
    <row r="661" spans="1:6" ht="63" x14ac:dyDescent="0.25">
      <c r="A661" s="463" t="s">
        <v>1443</v>
      </c>
      <c r="B661" s="464" t="s">
        <v>775</v>
      </c>
      <c r="C661" s="13" t="s">
        <v>1826</v>
      </c>
      <c r="D661" s="442" t="s">
        <v>12358</v>
      </c>
      <c r="E661" s="468">
        <f t="shared" si="21"/>
        <v>647</v>
      </c>
      <c r="F661" s="439" t="b">
        <f>'8 Bank &amp; Sec. Firms LT'!$J$42+'8 Bank &amp; Sec. Firms LT'!$J$43+'8 Bank &amp; Sec. Firms LT'!$J$44+'8 Bank &amp; Sec. Firms LT'!$J$45+'8 Bank &amp; Sec. Firms LT'!$J$46='8 Bank &amp; Sec. Firms LT'!$J$47</f>
        <v>1</v>
      </c>
    </row>
    <row r="662" spans="1:6" ht="63" x14ac:dyDescent="0.25">
      <c r="A662" s="463" t="s">
        <v>1445</v>
      </c>
      <c r="B662" s="464" t="s">
        <v>775</v>
      </c>
      <c r="C662" s="13" t="s">
        <v>1827</v>
      </c>
      <c r="D662" s="442" t="s">
        <v>12359</v>
      </c>
      <c r="E662" s="468">
        <f t="shared" si="21"/>
        <v>648</v>
      </c>
      <c r="F662" s="439" t="b">
        <f>'8 Bank &amp; Sec. Firms LT'!$L$42+'8 Bank &amp; Sec. Firms LT'!$L$43+'8 Bank &amp; Sec. Firms LT'!$L$44+'8 Bank &amp; Sec. Firms LT'!$L$45+'8 Bank &amp; Sec. Firms LT'!$L$46='8 Bank &amp; Sec. Firms LT'!$L$47</f>
        <v>1</v>
      </c>
    </row>
    <row r="663" spans="1:6" ht="47.25" x14ac:dyDescent="0.25">
      <c r="A663" s="463" t="s">
        <v>1618</v>
      </c>
      <c r="B663" s="464" t="s">
        <v>775</v>
      </c>
      <c r="C663" s="13" t="s">
        <v>1828</v>
      </c>
      <c r="D663" s="442" t="s">
        <v>12360</v>
      </c>
      <c r="E663" s="468">
        <f t="shared" si="21"/>
        <v>649</v>
      </c>
      <c r="F663" s="439" t="b">
        <f>'8 Bank &amp; Sec. Firms LT'!$F$42+'8 Bank &amp; Sec. Firms LT'!$G$42+'8 Bank &amp; Sec. Firms LT'!$H$42='8 Bank &amp; Sec. Firms LT'!$J$42</f>
        <v>1</v>
      </c>
    </row>
    <row r="664" spans="1:6" ht="47.25" x14ac:dyDescent="0.25">
      <c r="A664" s="463" t="s">
        <v>1620</v>
      </c>
      <c r="B664" s="464" t="s">
        <v>775</v>
      </c>
      <c r="C664" s="13" t="s">
        <v>1829</v>
      </c>
      <c r="D664" s="442" t="s">
        <v>12361</v>
      </c>
      <c r="E664" s="468">
        <f t="shared" si="21"/>
        <v>650</v>
      </c>
      <c r="F664" s="439" t="b">
        <f>'8 Bank &amp; Sec. Firms LT'!$D$43+'8 Bank &amp; Sec. Firms LT'!$F$43+'8 Bank &amp; Sec. Firms LT'!$G$43+'8 Bank &amp; Sec. Firms LT'!$H$43='8 Bank &amp; Sec. Firms LT'!$J$43</f>
        <v>1</v>
      </c>
    </row>
    <row r="665" spans="1:6" ht="47.25" x14ac:dyDescent="0.25">
      <c r="A665" s="463" t="s">
        <v>1622</v>
      </c>
      <c r="B665" s="464" t="s">
        <v>775</v>
      </c>
      <c r="C665" s="13" t="s">
        <v>1830</v>
      </c>
      <c r="D665" s="442" t="s">
        <v>12362</v>
      </c>
      <c r="E665" s="468">
        <f t="shared" si="21"/>
        <v>651</v>
      </c>
      <c r="F665" s="439" t="b">
        <f>'8 Bank &amp; Sec. Firms LT'!$D$44+'8 Bank &amp; Sec. Firms LT'!$F$44+'8 Bank &amp; Sec. Firms LT'!$G$44+'8 Bank &amp; Sec. Firms LT'!$H$44='8 Bank &amp; Sec. Firms LT'!$J$44</f>
        <v>1</v>
      </c>
    </row>
    <row r="666" spans="1:6" ht="47.25" x14ac:dyDescent="0.25">
      <c r="A666" s="463" t="s">
        <v>1624</v>
      </c>
      <c r="B666" s="464" t="s">
        <v>775</v>
      </c>
      <c r="C666" s="13" t="s">
        <v>1831</v>
      </c>
      <c r="D666" s="442" t="s">
        <v>12363</v>
      </c>
      <c r="E666" s="468">
        <f t="shared" si="21"/>
        <v>652</v>
      </c>
      <c r="F666" s="439" t="b">
        <f>'8 Bank &amp; Sec. Firms LT'!$D$45+'8 Bank &amp; Sec. Firms LT'!$F$45+'8 Bank &amp; Sec. Firms LT'!$G$45+'8 Bank &amp; Sec. Firms LT'!$H$45='8 Bank &amp; Sec. Firms LT'!$J$45</f>
        <v>1</v>
      </c>
    </row>
    <row r="667" spans="1:6" ht="47.25" x14ac:dyDescent="0.25">
      <c r="A667" s="463" t="s">
        <v>1626</v>
      </c>
      <c r="B667" s="464" t="s">
        <v>775</v>
      </c>
      <c r="C667" s="13" t="s">
        <v>1832</v>
      </c>
      <c r="D667" s="442" t="s">
        <v>12364</v>
      </c>
      <c r="E667" s="468">
        <f t="shared" si="21"/>
        <v>653</v>
      </c>
      <c r="F667" s="439" t="b">
        <f>'8 Bank &amp; Sec. Firms LT'!$D$46+'8 Bank &amp; Sec. Firms LT'!$F$46+'8 Bank &amp; Sec. Firms LT'!$G$46+'8 Bank &amp; Sec. Firms LT'!$H$46='8 Bank &amp; Sec. Firms LT'!$J$46</f>
        <v>1</v>
      </c>
    </row>
    <row r="668" spans="1:6" ht="31.5" x14ac:dyDescent="0.25">
      <c r="A668" s="463" t="s">
        <v>1467</v>
      </c>
      <c r="B668" s="464" t="s">
        <v>775</v>
      </c>
      <c r="C668" s="13" t="s">
        <v>1833</v>
      </c>
      <c r="D668" s="442" t="s">
        <v>14586</v>
      </c>
      <c r="E668" s="468">
        <f t="shared" si="21"/>
        <v>654</v>
      </c>
      <c r="F668" s="439" t="b">
        <f>ABS('8 Bank &amp; Sec. Firms LT'!$D$47+'8 Bank &amp; Sec. Firms LT'!$H$47-'8 Bank &amp; Sec. Firms LT'!$J$47)&lt;=2</f>
        <v>1</v>
      </c>
    </row>
    <row r="669" spans="1:6" ht="31.5" x14ac:dyDescent="0.25">
      <c r="A669" s="463" t="s">
        <v>1629</v>
      </c>
      <c r="B669" s="464" t="s">
        <v>775</v>
      </c>
      <c r="C669" s="13" t="s">
        <v>1834</v>
      </c>
      <c r="D669" s="442" t="s">
        <v>12365</v>
      </c>
      <c r="E669" s="468">
        <f t="shared" si="21"/>
        <v>655</v>
      </c>
      <c r="F669" s="439" t="b">
        <f>'8 Bank &amp; Sec. Firms LT'!$J$42*0%='8 Bank &amp; Sec. Firms LT'!$L$42</f>
        <v>1</v>
      </c>
    </row>
    <row r="670" spans="1:6" ht="31.5" x14ac:dyDescent="0.25">
      <c r="A670" s="463" t="s">
        <v>1631</v>
      </c>
      <c r="B670" s="464" t="s">
        <v>775</v>
      </c>
      <c r="C670" s="13" t="s">
        <v>1835</v>
      </c>
      <c r="D670" s="442" t="s">
        <v>12366</v>
      </c>
      <c r="E670" s="468">
        <f t="shared" si="21"/>
        <v>656</v>
      </c>
      <c r="F670" s="439" t="b">
        <f>'8 Bank &amp; Sec. Firms LT'!$J$43*20%='8 Bank &amp; Sec. Firms LT'!$L$43</f>
        <v>1</v>
      </c>
    </row>
    <row r="671" spans="1:6" ht="31.5" x14ac:dyDescent="0.25">
      <c r="A671" s="463" t="s">
        <v>1633</v>
      </c>
      <c r="B671" s="464" t="s">
        <v>775</v>
      </c>
      <c r="C671" s="13" t="s">
        <v>1836</v>
      </c>
      <c r="D671" s="442" t="s">
        <v>12367</v>
      </c>
      <c r="E671" s="468">
        <f t="shared" si="21"/>
        <v>657</v>
      </c>
      <c r="F671" s="439" t="b">
        <f>'8 Bank &amp; Sec. Firms LT'!$J$44*50%='8 Bank &amp; Sec. Firms LT'!$L$44</f>
        <v>1</v>
      </c>
    </row>
    <row r="672" spans="1:6" ht="31.5" x14ac:dyDescent="0.25">
      <c r="A672" s="463" t="s">
        <v>1635</v>
      </c>
      <c r="B672" s="464" t="s">
        <v>775</v>
      </c>
      <c r="C672" s="13" t="s">
        <v>1837</v>
      </c>
      <c r="D672" s="442" t="s">
        <v>12368</v>
      </c>
      <c r="E672" s="468">
        <f t="shared" si="21"/>
        <v>658</v>
      </c>
      <c r="F672" s="439" t="b">
        <f>'8 Bank &amp; Sec. Firms LT'!$J$45*100%='8 Bank &amp; Sec. Firms LT'!$L$45</f>
        <v>1</v>
      </c>
    </row>
    <row r="673" spans="1:6" ht="31.5" x14ac:dyDescent="0.25">
      <c r="A673" s="463" t="s">
        <v>1637</v>
      </c>
      <c r="B673" s="464" t="s">
        <v>775</v>
      </c>
      <c r="C673" s="13" t="s">
        <v>1838</v>
      </c>
      <c r="D673" s="442" t="s">
        <v>12369</v>
      </c>
      <c r="E673" s="468">
        <f t="shared" si="21"/>
        <v>659</v>
      </c>
      <c r="F673" s="439" t="b">
        <f>'8 Bank &amp; Sec. Firms LT'!$J$46*150%='8 Bank &amp; Sec. Firms LT'!$L$46</f>
        <v>1</v>
      </c>
    </row>
    <row r="674" spans="1:6" ht="47.25" x14ac:dyDescent="0.25">
      <c r="A674" s="463" t="s">
        <v>1639</v>
      </c>
      <c r="B674" s="464" t="s">
        <v>775</v>
      </c>
      <c r="C674" s="13" t="s">
        <v>1839</v>
      </c>
      <c r="D674" s="442" t="s">
        <v>12370</v>
      </c>
      <c r="E674" s="468">
        <f t="shared" si="21"/>
        <v>660</v>
      </c>
      <c r="F674" s="439" t="b">
        <f>'8 Bank &amp; Sec. Firms LT'!$F$42+'8 Bank &amp; Sec. Firms LT'!$F$43+'8 Bank &amp; Sec. Firms LT'!$F$44+'8 Bank &amp; Sec. Firms LT'!$F$45+'8 Bank &amp; Sec. Firms LT'!$F$46=0</f>
        <v>1</v>
      </c>
    </row>
    <row r="675" spans="1:6" ht="47.25" x14ac:dyDescent="0.25">
      <c r="A675" s="463" t="s">
        <v>1641</v>
      </c>
      <c r="B675" s="464" t="s">
        <v>775</v>
      </c>
      <c r="C675" s="13" t="s">
        <v>1840</v>
      </c>
      <c r="D675" s="442" t="s">
        <v>12371</v>
      </c>
      <c r="E675" s="468">
        <f t="shared" si="21"/>
        <v>661</v>
      </c>
      <c r="F675" s="439" t="b">
        <f>'8 Bank &amp; Sec. Firms LT'!$G$42+'8 Bank &amp; Sec. Firms LT'!$G$43+'8 Bank &amp; Sec. Firms LT'!$G$44+'8 Bank &amp; Sec. Firms LT'!$G$45+'8 Bank &amp; Sec. Firms LT'!$G$46=0</f>
        <v>1</v>
      </c>
    </row>
    <row r="676" spans="1:6" ht="63" x14ac:dyDescent="0.25">
      <c r="A676" s="463" t="s">
        <v>1493</v>
      </c>
      <c r="B676" s="464" t="s">
        <v>775</v>
      </c>
      <c r="C676" s="13" t="s">
        <v>1841</v>
      </c>
      <c r="D676" s="442" t="s">
        <v>12372</v>
      </c>
      <c r="E676" s="468">
        <f t="shared" si="21"/>
        <v>662</v>
      </c>
      <c r="F676" s="439" t="b">
        <f>'8 Bank &amp; Sec. Firms LT'!$C$15+'8 Bank &amp; Sec. Firms LT'!$C$23+'8 Bank &amp; Sec. Firms LT'!$C$31+'8 Bank &amp; Sec. Firms LT'!$C$39+'8 Bank &amp; Sec. Firms LT'!$C$47='8 Bank &amp; Sec. Firms LT'!$C$49</f>
        <v>1</v>
      </c>
    </row>
    <row r="677" spans="1:6" ht="63" x14ac:dyDescent="0.25">
      <c r="A677" s="463" t="s">
        <v>1495</v>
      </c>
      <c r="B677" s="464" t="s">
        <v>775</v>
      </c>
      <c r="C677" s="13" t="s">
        <v>1842</v>
      </c>
      <c r="D677" s="442" t="s">
        <v>12373</v>
      </c>
      <c r="E677" s="468">
        <f t="shared" si="21"/>
        <v>663</v>
      </c>
      <c r="F677" s="439" t="b">
        <f>'8 Bank &amp; Sec. Firms LT'!$D$15+'8 Bank &amp; Sec. Firms LT'!$D$23+'8 Bank &amp; Sec. Firms LT'!$D$31+'8 Bank &amp; Sec. Firms LT'!$D$39+'8 Bank &amp; Sec. Firms LT'!$D$47='8 Bank &amp; Sec. Firms LT'!$D$49</f>
        <v>1</v>
      </c>
    </row>
    <row r="678" spans="1:6" ht="63" x14ac:dyDescent="0.25">
      <c r="A678" s="463" t="s">
        <v>1497</v>
      </c>
      <c r="B678" s="464" t="s">
        <v>775</v>
      </c>
      <c r="C678" s="13" t="s">
        <v>1843</v>
      </c>
      <c r="D678" s="442" t="s">
        <v>12374</v>
      </c>
      <c r="E678" s="468">
        <f t="shared" si="21"/>
        <v>664</v>
      </c>
      <c r="F678" s="439" t="b">
        <f>'8 Bank &amp; Sec. Firms LT'!$L$15+'8 Bank &amp; Sec. Firms LT'!$L$23+'8 Bank &amp; Sec. Firms LT'!$L$31+'8 Bank &amp; Sec. Firms LT'!$L$39+'8 Bank &amp; Sec. Firms LT'!$L$47='8 Bank &amp; Sec. Firms LT'!$L$49</f>
        <v>1</v>
      </c>
    </row>
    <row r="679" spans="1:6" ht="18.75" x14ac:dyDescent="0.3">
      <c r="A679" s="953" t="s">
        <v>1844</v>
      </c>
      <c r="B679" s="954"/>
      <c r="C679" s="954"/>
      <c r="D679" s="954"/>
      <c r="E679" s="954"/>
      <c r="F679" s="954"/>
    </row>
    <row r="680" spans="1:6" ht="47.25" x14ac:dyDescent="0.25">
      <c r="A680" s="463" t="s">
        <v>1217</v>
      </c>
      <c r="B680" s="464" t="s">
        <v>775</v>
      </c>
      <c r="C680" s="13" t="s">
        <v>1845</v>
      </c>
      <c r="D680" s="442" t="s">
        <v>12375</v>
      </c>
      <c r="E680" s="468">
        <f>E678+1</f>
        <v>665</v>
      </c>
      <c r="F680" s="439" t="b">
        <f>'8A Bank &amp; Sec. Firms ST'!$C$11+'8A Bank &amp; Sec. Firms ST'!$C$12+'8A Bank &amp; Sec. Firms ST'!$C$13+'8A Bank &amp; Sec. Firms ST'!$C$14='8A Bank &amp; Sec. Firms ST'!$C$15</f>
        <v>1</v>
      </c>
    </row>
    <row r="681" spans="1:6" ht="47.25" x14ac:dyDescent="0.25">
      <c r="A681" s="463" t="s">
        <v>1219</v>
      </c>
      <c r="B681" s="464" t="s">
        <v>775</v>
      </c>
      <c r="C681" s="13" t="s">
        <v>1846</v>
      </c>
      <c r="D681" s="442" t="s">
        <v>12376</v>
      </c>
      <c r="E681" s="468">
        <f>E680+1</f>
        <v>666</v>
      </c>
      <c r="F681" s="439" t="b">
        <f>'8A Bank &amp; Sec. Firms ST'!$D$11+'8A Bank &amp; Sec. Firms ST'!$D$12+'8A Bank &amp; Sec. Firms ST'!$D$13+'8A Bank &amp; Sec. Firms ST'!$D$14='8A Bank &amp; Sec. Firms ST'!$D$15</f>
        <v>1</v>
      </c>
    </row>
    <row r="682" spans="1:6" ht="63" x14ac:dyDescent="0.25">
      <c r="A682" s="463" t="s">
        <v>1221</v>
      </c>
      <c r="B682" s="464" t="s">
        <v>775</v>
      </c>
      <c r="C682" s="13" t="s">
        <v>1847</v>
      </c>
      <c r="D682" s="442" t="s">
        <v>12377</v>
      </c>
      <c r="E682" s="468">
        <f t="shared" ref="E682:E745" si="22">E681+1</f>
        <v>667</v>
      </c>
      <c r="F682" s="439" t="b">
        <f>'8A Bank &amp; Sec. Firms ST'!$H$10+'8A Bank &amp; Sec. Firms ST'!$H$11+'8A Bank &amp; Sec. Firms ST'!$H$12+'8A Bank &amp; Sec. Firms ST'!$H$13+'8A Bank &amp; Sec. Firms ST'!$H$14='8A Bank &amp; Sec. Firms ST'!$H$15</f>
        <v>1</v>
      </c>
    </row>
    <row r="683" spans="1:6" ht="63" x14ac:dyDescent="0.25">
      <c r="A683" s="463" t="s">
        <v>1223</v>
      </c>
      <c r="B683" s="464" t="s">
        <v>775</v>
      </c>
      <c r="C683" s="13" t="s">
        <v>1848</v>
      </c>
      <c r="D683" s="442" t="s">
        <v>12378</v>
      </c>
      <c r="E683" s="468">
        <f t="shared" si="22"/>
        <v>668</v>
      </c>
      <c r="F683" s="439" t="b">
        <f>'8A Bank &amp; Sec. Firms ST'!$J$10+'8A Bank &amp; Sec. Firms ST'!$J$11+'8A Bank &amp; Sec. Firms ST'!$J$12+'8A Bank &amp; Sec. Firms ST'!$J$13+'8A Bank &amp; Sec. Firms ST'!$J$14='8A Bank &amp; Sec. Firms ST'!$J$15</f>
        <v>1</v>
      </c>
    </row>
    <row r="684" spans="1:6" ht="63" x14ac:dyDescent="0.25">
      <c r="A684" s="463" t="s">
        <v>1225</v>
      </c>
      <c r="B684" s="464" t="s">
        <v>775</v>
      </c>
      <c r="C684" s="13" t="s">
        <v>1849</v>
      </c>
      <c r="D684" s="442" t="s">
        <v>12379</v>
      </c>
      <c r="E684" s="468">
        <f t="shared" si="22"/>
        <v>669</v>
      </c>
      <c r="F684" s="439" t="b">
        <f>'8A Bank &amp; Sec. Firms ST'!$L$10+'8A Bank &amp; Sec. Firms ST'!$L$11+'8A Bank &amp; Sec. Firms ST'!$L$12+'8A Bank &amp; Sec. Firms ST'!$L$13+'8A Bank &amp; Sec. Firms ST'!$L$14='8A Bank &amp; Sec. Firms ST'!$L$15</f>
        <v>1</v>
      </c>
    </row>
    <row r="685" spans="1:6" ht="47.25" x14ac:dyDescent="0.25">
      <c r="A685" s="463" t="s">
        <v>1503</v>
      </c>
      <c r="B685" s="464" t="s">
        <v>775</v>
      </c>
      <c r="C685" s="13" t="s">
        <v>1850</v>
      </c>
      <c r="D685" s="442" t="s">
        <v>12380</v>
      </c>
      <c r="E685" s="468">
        <f t="shared" si="22"/>
        <v>670</v>
      </c>
      <c r="F685" s="439" t="b">
        <f>'8A Bank &amp; Sec. Firms ST'!$F$10+'8A Bank &amp; Sec. Firms ST'!$G$10+'8A Bank &amp; Sec. Firms ST'!$H$10='8A Bank &amp; Sec. Firms ST'!$J$10</f>
        <v>1</v>
      </c>
    </row>
    <row r="686" spans="1:6" ht="47.25" x14ac:dyDescent="0.25">
      <c r="A686" s="463" t="s">
        <v>1504</v>
      </c>
      <c r="B686" s="464" t="s">
        <v>775</v>
      </c>
      <c r="C686" s="13" t="s">
        <v>1851</v>
      </c>
      <c r="D686" s="442" t="s">
        <v>12381</v>
      </c>
      <c r="E686" s="468">
        <f t="shared" si="22"/>
        <v>671</v>
      </c>
      <c r="F686" s="439" t="b">
        <f>'8A Bank &amp; Sec. Firms ST'!$D$11+'8A Bank &amp; Sec. Firms ST'!$F$11+'8A Bank &amp; Sec. Firms ST'!$G$11+'8A Bank &amp; Sec. Firms ST'!$H$11='8A Bank &amp; Sec. Firms ST'!$J$11</f>
        <v>1</v>
      </c>
    </row>
    <row r="687" spans="1:6" ht="47.25" x14ac:dyDescent="0.25">
      <c r="A687" s="463" t="s">
        <v>1506</v>
      </c>
      <c r="B687" s="464" t="s">
        <v>775</v>
      </c>
      <c r="C687" s="13" t="s">
        <v>1852</v>
      </c>
      <c r="D687" s="442" t="s">
        <v>12382</v>
      </c>
      <c r="E687" s="468">
        <f t="shared" si="22"/>
        <v>672</v>
      </c>
      <c r="F687" s="439" t="b">
        <f>'8A Bank &amp; Sec. Firms ST'!$D$12+'8A Bank &amp; Sec. Firms ST'!$F$12+'8A Bank &amp; Sec. Firms ST'!$G$12+'8A Bank &amp; Sec. Firms ST'!$H$12='8A Bank &amp; Sec. Firms ST'!$J$12</f>
        <v>1</v>
      </c>
    </row>
    <row r="688" spans="1:6" ht="47.25" x14ac:dyDescent="0.25">
      <c r="A688" s="463" t="s">
        <v>1508</v>
      </c>
      <c r="B688" s="464" t="s">
        <v>775</v>
      </c>
      <c r="C688" s="13" t="s">
        <v>1853</v>
      </c>
      <c r="D688" s="442" t="s">
        <v>12383</v>
      </c>
      <c r="E688" s="468">
        <f t="shared" si="22"/>
        <v>673</v>
      </c>
      <c r="F688" s="439" t="b">
        <f>'8A Bank &amp; Sec. Firms ST'!$D$13+'8A Bank &amp; Sec. Firms ST'!$F$13+'8A Bank &amp; Sec. Firms ST'!$G$13+'8A Bank &amp; Sec. Firms ST'!$H$13='8A Bank &amp; Sec. Firms ST'!$J$13</f>
        <v>1</v>
      </c>
    </row>
    <row r="689" spans="1:6" ht="47.25" x14ac:dyDescent="0.25">
      <c r="A689" s="463" t="s">
        <v>1510</v>
      </c>
      <c r="B689" s="464" t="s">
        <v>775</v>
      </c>
      <c r="C689" s="13" t="s">
        <v>1854</v>
      </c>
      <c r="D689" s="442" t="s">
        <v>12384</v>
      </c>
      <c r="E689" s="468">
        <f t="shared" si="22"/>
        <v>674</v>
      </c>
      <c r="F689" s="439" t="b">
        <f>'8A Bank &amp; Sec. Firms ST'!$D$14+'8A Bank &amp; Sec. Firms ST'!$F$14+'8A Bank &amp; Sec. Firms ST'!$G$14+'8A Bank &amp; Sec. Firms ST'!$H$14='8A Bank &amp; Sec. Firms ST'!$J$14</f>
        <v>1</v>
      </c>
    </row>
    <row r="690" spans="1:6" ht="31.5" x14ac:dyDescent="0.25">
      <c r="A690" s="463" t="s">
        <v>1247</v>
      </c>
      <c r="B690" s="464" t="s">
        <v>775</v>
      </c>
      <c r="C690" s="13" t="s">
        <v>1855</v>
      </c>
      <c r="D690" s="442" t="s">
        <v>14587</v>
      </c>
      <c r="E690" s="468">
        <f t="shared" si="22"/>
        <v>675</v>
      </c>
      <c r="F690" s="439" t="b">
        <f>ABS('8A Bank &amp; Sec. Firms ST'!$D$15+'8A Bank &amp; Sec. Firms ST'!$H$15-'8A Bank &amp; Sec. Firms ST'!$J$15)&lt;=2</f>
        <v>1</v>
      </c>
    </row>
    <row r="691" spans="1:6" ht="31.5" x14ac:dyDescent="0.25">
      <c r="A691" s="463" t="s">
        <v>1513</v>
      </c>
      <c r="B691" s="464" t="s">
        <v>775</v>
      </c>
      <c r="C691" s="13" t="s">
        <v>1856</v>
      </c>
      <c r="D691" s="442" t="s">
        <v>12385</v>
      </c>
      <c r="E691" s="468">
        <f t="shared" si="22"/>
        <v>676</v>
      </c>
      <c r="F691" s="439" t="b">
        <f>'8A Bank &amp; Sec. Firms ST'!$J$10*0%='8A Bank &amp; Sec. Firms ST'!$L$10</f>
        <v>1</v>
      </c>
    </row>
    <row r="692" spans="1:6" ht="31.5" x14ac:dyDescent="0.25">
      <c r="A692" s="463" t="s">
        <v>1515</v>
      </c>
      <c r="B692" s="464" t="s">
        <v>775</v>
      </c>
      <c r="C692" s="13" t="s">
        <v>1857</v>
      </c>
      <c r="D692" s="442" t="s">
        <v>12386</v>
      </c>
      <c r="E692" s="468">
        <f t="shared" si="22"/>
        <v>677</v>
      </c>
      <c r="F692" s="439" t="b">
        <f>'8A Bank &amp; Sec. Firms ST'!$J$11*20%='8A Bank &amp; Sec. Firms ST'!$L$11</f>
        <v>1</v>
      </c>
    </row>
    <row r="693" spans="1:6" ht="31.5" x14ac:dyDescent="0.25">
      <c r="A693" s="463" t="s">
        <v>1517</v>
      </c>
      <c r="B693" s="464" t="s">
        <v>775</v>
      </c>
      <c r="C693" s="13" t="s">
        <v>1858</v>
      </c>
      <c r="D693" s="442" t="s">
        <v>12387</v>
      </c>
      <c r="E693" s="468">
        <f t="shared" si="22"/>
        <v>678</v>
      </c>
      <c r="F693" s="439" t="b">
        <f>'8A Bank &amp; Sec. Firms ST'!$J$12*50%='8A Bank &amp; Sec. Firms ST'!$L$12</f>
        <v>1</v>
      </c>
    </row>
    <row r="694" spans="1:6" ht="31.5" x14ac:dyDescent="0.25">
      <c r="A694" s="463" t="s">
        <v>1519</v>
      </c>
      <c r="B694" s="464" t="s">
        <v>775</v>
      </c>
      <c r="C694" s="13" t="s">
        <v>1859</v>
      </c>
      <c r="D694" s="442" t="s">
        <v>12388</v>
      </c>
      <c r="E694" s="468">
        <f t="shared" si="22"/>
        <v>679</v>
      </c>
      <c r="F694" s="439" t="b">
        <f>'8A Bank &amp; Sec. Firms ST'!$J$13*100%='8A Bank &amp; Sec. Firms ST'!$L$13</f>
        <v>1</v>
      </c>
    </row>
    <row r="695" spans="1:6" ht="31.5" x14ac:dyDescent="0.25">
      <c r="A695" s="463" t="s">
        <v>1521</v>
      </c>
      <c r="B695" s="464" t="s">
        <v>775</v>
      </c>
      <c r="C695" s="13" t="s">
        <v>1860</v>
      </c>
      <c r="D695" s="442" t="s">
        <v>12389</v>
      </c>
      <c r="E695" s="468">
        <f t="shared" si="22"/>
        <v>680</v>
      </c>
      <c r="F695" s="439" t="b">
        <f>'8A Bank &amp; Sec. Firms ST'!$J$14*150%='8A Bank &amp; Sec. Firms ST'!$L$14</f>
        <v>1</v>
      </c>
    </row>
    <row r="696" spans="1:6" ht="47.25" x14ac:dyDescent="0.25">
      <c r="A696" s="463" t="s">
        <v>1269</v>
      </c>
      <c r="B696" s="464" t="s">
        <v>775</v>
      </c>
      <c r="C696" s="13" t="s">
        <v>1861</v>
      </c>
      <c r="D696" s="442" t="s">
        <v>12390</v>
      </c>
      <c r="E696" s="468">
        <f t="shared" si="22"/>
        <v>681</v>
      </c>
      <c r="F696" s="439" t="b">
        <f>'8A Bank &amp; Sec. Firms ST'!$F$10+'8A Bank &amp; Sec. Firms ST'!$F$11+'8A Bank &amp; Sec. Firms ST'!$F$12+'8A Bank &amp; Sec. Firms ST'!$F$13+'8A Bank &amp; Sec. Firms ST'!$F$14=0</f>
        <v>1</v>
      </c>
    </row>
    <row r="697" spans="1:6" ht="47.25" x14ac:dyDescent="0.25">
      <c r="A697" s="463" t="s">
        <v>1271</v>
      </c>
      <c r="B697" s="464" t="s">
        <v>775</v>
      </c>
      <c r="C697" s="13" t="s">
        <v>1862</v>
      </c>
      <c r="D697" s="442" t="s">
        <v>12391</v>
      </c>
      <c r="E697" s="468">
        <f t="shared" si="22"/>
        <v>682</v>
      </c>
      <c r="F697" s="439" t="b">
        <f>'8A Bank &amp; Sec. Firms ST'!$G$10+'8A Bank &amp; Sec. Firms ST'!$G$11+'8A Bank &amp; Sec. Firms ST'!$G$12+'8A Bank &amp; Sec. Firms ST'!$G$13+'8A Bank &amp; Sec. Firms ST'!$G$14=0</f>
        <v>1</v>
      </c>
    </row>
    <row r="698" spans="1:6" ht="47.25" x14ac:dyDescent="0.25">
      <c r="A698" s="463" t="s">
        <v>1273</v>
      </c>
      <c r="B698" s="464" t="s">
        <v>775</v>
      </c>
      <c r="C698" s="13" t="s">
        <v>1863</v>
      </c>
      <c r="D698" s="442" t="s">
        <v>12392</v>
      </c>
      <c r="E698" s="468">
        <f t="shared" si="22"/>
        <v>683</v>
      </c>
      <c r="F698" s="439" t="b">
        <f>'8A Bank &amp; Sec. Firms ST'!$B$19+'8A Bank &amp; Sec. Firms ST'!$B$20+'8A Bank &amp; Sec. Firms ST'!$B$21+'8A Bank &amp; Sec. Firms ST'!$B$22='8A Bank &amp; Sec. Firms ST'!$B$23</f>
        <v>1</v>
      </c>
    </row>
    <row r="699" spans="1:6" ht="47.25" x14ac:dyDescent="0.25">
      <c r="A699" s="463" t="s">
        <v>1275</v>
      </c>
      <c r="B699" s="464" t="s">
        <v>775</v>
      </c>
      <c r="C699" s="13" t="s">
        <v>1864</v>
      </c>
      <c r="D699" s="442" t="s">
        <v>12393</v>
      </c>
      <c r="E699" s="468">
        <f t="shared" si="22"/>
        <v>684</v>
      </c>
      <c r="F699" s="439" t="b">
        <f>'8A Bank &amp; Sec. Firms ST'!$C$19+'8A Bank &amp; Sec. Firms ST'!$C$20+'8A Bank &amp; Sec. Firms ST'!$C$21+'8A Bank &amp; Sec. Firms ST'!$C$22='8A Bank &amp; Sec. Firms ST'!$C$23</f>
        <v>1</v>
      </c>
    </row>
    <row r="700" spans="1:6" ht="47.25" x14ac:dyDescent="0.25">
      <c r="A700" s="463" t="s">
        <v>1277</v>
      </c>
      <c r="B700" s="464" t="s">
        <v>775</v>
      </c>
      <c r="C700" s="13" t="s">
        <v>1865</v>
      </c>
      <c r="D700" s="442" t="s">
        <v>12394</v>
      </c>
      <c r="E700" s="468">
        <f t="shared" si="22"/>
        <v>685</v>
      </c>
      <c r="F700" s="439" t="b">
        <f>'8A Bank &amp; Sec. Firms ST'!$D$19+'8A Bank &amp; Sec. Firms ST'!$D$20+'8A Bank &amp; Sec. Firms ST'!$D$21+'8A Bank &amp; Sec. Firms ST'!$D$22='8A Bank &amp; Sec. Firms ST'!$D$23</f>
        <v>1</v>
      </c>
    </row>
    <row r="701" spans="1:6" ht="63" x14ac:dyDescent="0.25">
      <c r="A701" s="463" t="s">
        <v>1279</v>
      </c>
      <c r="B701" s="464" t="s">
        <v>775</v>
      </c>
      <c r="C701" s="13" t="s">
        <v>1866</v>
      </c>
      <c r="D701" s="442" t="s">
        <v>12395</v>
      </c>
      <c r="E701" s="468">
        <f t="shared" si="22"/>
        <v>686</v>
      </c>
      <c r="F701" s="439" t="b">
        <f>'8A Bank &amp; Sec. Firms ST'!$H$18+'8A Bank &amp; Sec. Firms ST'!$H$19+'8A Bank &amp; Sec. Firms ST'!$H$20+'8A Bank &amp; Sec. Firms ST'!$H$21+'8A Bank &amp; Sec. Firms ST'!$H$22='8A Bank &amp; Sec. Firms ST'!$H$23</f>
        <v>1</v>
      </c>
    </row>
    <row r="702" spans="1:6" ht="63" x14ac:dyDescent="0.25">
      <c r="A702" s="463" t="s">
        <v>1281</v>
      </c>
      <c r="B702" s="464" t="s">
        <v>775</v>
      </c>
      <c r="C702" s="13" t="s">
        <v>1867</v>
      </c>
      <c r="D702" s="442" t="s">
        <v>12396</v>
      </c>
      <c r="E702" s="468">
        <f t="shared" si="22"/>
        <v>687</v>
      </c>
      <c r="F702" s="439" t="b">
        <f>'8A Bank &amp; Sec. Firms ST'!$J$18+'8A Bank &amp; Sec. Firms ST'!$J$19+'8A Bank &amp; Sec. Firms ST'!$J$20+'8A Bank &amp; Sec. Firms ST'!$J$21+'8A Bank &amp; Sec. Firms ST'!$J$22='8A Bank &amp; Sec. Firms ST'!$J$23</f>
        <v>1</v>
      </c>
    </row>
    <row r="703" spans="1:6" ht="63" x14ac:dyDescent="0.25">
      <c r="A703" s="463" t="s">
        <v>1283</v>
      </c>
      <c r="B703" s="464" t="s">
        <v>775</v>
      </c>
      <c r="C703" s="13" t="s">
        <v>1868</v>
      </c>
      <c r="D703" s="442" t="s">
        <v>12397</v>
      </c>
      <c r="E703" s="468">
        <f t="shared" si="22"/>
        <v>688</v>
      </c>
      <c r="F703" s="439" t="b">
        <f>'8A Bank &amp; Sec. Firms ST'!$L$18+'8A Bank &amp; Sec. Firms ST'!$L$19+'8A Bank &amp; Sec. Firms ST'!$L$20+'8A Bank &amp; Sec. Firms ST'!$L$21+'8A Bank &amp; Sec. Firms ST'!$L$22='8A Bank &amp; Sec. Firms ST'!$L$23</f>
        <v>1</v>
      </c>
    </row>
    <row r="704" spans="1:6" ht="47.25" x14ac:dyDescent="0.25">
      <c r="A704" s="463" t="s">
        <v>1531</v>
      </c>
      <c r="B704" s="464" t="s">
        <v>775</v>
      </c>
      <c r="C704" s="13" t="s">
        <v>1869</v>
      </c>
      <c r="D704" s="442" t="s">
        <v>12398</v>
      </c>
      <c r="E704" s="468">
        <f t="shared" si="22"/>
        <v>689</v>
      </c>
      <c r="F704" s="439" t="b">
        <f>'8A Bank &amp; Sec. Firms ST'!$F$18+'8A Bank &amp; Sec. Firms ST'!$G$18+'8A Bank &amp; Sec. Firms ST'!$H$18='8A Bank &amp; Sec. Firms ST'!$J$18</f>
        <v>1</v>
      </c>
    </row>
    <row r="705" spans="1:6" ht="47.25" x14ac:dyDescent="0.25">
      <c r="A705" s="463" t="s">
        <v>1533</v>
      </c>
      <c r="B705" s="464" t="s">
        <v>775</v>
      </c>
      <c r="C705" s="13" t="s">
        <v>1870</v>
      </c>
      <c r="D705" s="442" t="s">
        <v>12399</v>
      </c>
      <c r="E705" s="468">
        <f t="shared" si="22"/>
        <v>690</v>
      </c>
      <c r="F705" s="439" t="b">
        <f>'8A Bank &amp; Sec. Firms ST'!$D$19+'8A Bank &amp; Sec. Firms ST'!$F$19+'8A Bank &amp; Sec. Firms ST'!$G$19+'8A Bank &amp; Sec. Firms ST'!$H$19='8A Bank &amp; Sec. Firms ST'!$J$19</f>
        <v>1</v>
      </c>
    </row>
    <row r="706" spans="1:6" ht="47.25" x14ac:dyDescent="0.25">
      <c r="A706" s="463" t="s">
        <v>1535</v>
      </c>
      <c r="B706" s="464" t="s">
        <v>775</v>
      </c>
      <c r="C706" s="13" t="s">
        <v>1871</v>
      </c>
      <c r="D706" s="442" t="s">
        <v>12400</v>
      </c>
      <c r="E706" s="468">
        <f t="shared" si="22"/>
        <v>691</v>
      </c>
      <c r="F706" s="439" t="b">
        <f>'8A Bank &amp; Sec. Firms ST'!$D$20+'8A Bank &amp; Sec. Firms ST'!$F$20+'8A Bank &amp; Sec. Firms ST'!$G$20+'8A Bank &amp; Sec. Firms ST'!$H$20='8A Bank &amp; Sec. Firms ST'!$J$20</f>
        <v>1</v>
      </c>
    </row>
    <row r="707" spans="1:6" ht="47.25" x14ac:dyDescent="0.25">
      <c r="A707" s="463" t="s">
        <v>1537</v>
      </c>
      <c r="B707" s="464" t="s">
        <v>775</v>
      </c>
      <c r="C707" s="13" t="s">
        <v>1872</v>
      </c>
      <c r="D707" s="442" t="s">
        <v>12401</v>
      </c>
      <c r="E707" s="468">
        <f t="shared" si="22"/>
        <v>692</v>
      </c>
      <c r="F707" s="439" t="b">
        <f>'8A Bank &amp; Sec. Firms ST'!$D$21+'8A Bank &amp; Sec. Firms ST'!$F$21+'8A Bank &amp; Sec. Firms ST'!$G$21+'8A Bank &amp; Sec. Firms ST'!$H$21='8A Bank &amp; Sec. Firms ST'!$J$21</f>
        <v>1</v>
      </c>
    </row>
    <row r="708" spans="1:6" ht="47.25" x14ac:dyDescent="0.25">
      <c r="A708" s="463" t="s">
        <v>1539</v>
      </c>
      <c r="B708" s="464" t="s">
        <v>775</v>
      </c>
      <c r="C708" s="13" t="s">
        <v>1873</v>
      </c>
      <c r="D708" s="442" t="s">
        <v>12402</v>
      </c>
      <c r="E708" s="468">
        <f t="shared" si="22"/>
        <v>693</v>
      </c>
      <c r="F708" s="439" t="b">
        <f>'8A Bank &amp; Sec. Firms ST'!$D$22+'8A Bank &amp; Sec. Firms ST'!$F$22+'8A Bank &amp; Sec. Firms ST'!$G$22+'8A Bank &amp; Sec. Firms ST'!$H$22='8A Bank &amp; Sec. Firms ST'!$J$22</f>
        <v>1</v>
      </c>
    </row>
    <row r="709" spans="1:6" ht="31.5" x14ac:dyDescent="0.25">
      <c r="A709" s="463" t="s">
        <v>1295</v>
      </c>
      <c r="B709" s="464" t="s">
        <v>775</v>
      </c>
      <c r="C709" s="13" t="s">
        <v>1874</v>
      </c>
      <c r="D709" s="442" t="s">
        <v>14588</v>
      </c>
      <c r="E709" s="468">
        <f t="shared" si="22"/>
        <v>694</v>
      </c>
      <c r="F709" s="439" t="b">
        <f>ABS('8A Bank &amp; Sec. Firms ST'!$D$23+'8A Bank &amp; Sec. Firms ST'!$H$23-'8A Bank &amp; Sec. Firms ST'!$J$23)&lt;=2</f>
        <v>1</v>
      </c>
    </row>
    <row r="710" spans="1:6" ht="31.5" x14ac:dyDescent="0.25">
      <c r="A710" s="463" t="s">
        <v>1542</v>
      </c>
      <c r="B710" s="464" t="s">
        <v>775</v>
      </c>
      <c r="C710" s="13" t="s">
        <v>1875</v>
      </c>
      <c r="D710" s="442" t="s">
        <v>12403</v>
      </c>
      <c r="E710" s="468">
        <f t="shared" si="22"/>
        <v>695</v>
      </c>
      <c r="F710" s="439" t="b">
        <f>'8A Bank &amp; Sec. Firms ST'!$J$18*0%='8A Bank &amp; Sec. Firms ST'!$L$18</f>
        <v>1</v>
      </c>
    </row>
    <row r="711" spans="1:6" ht="31.5" x14ac:dyDescent="0.25">
      <c r="A711" s="463" t="s">
        <v>1544</v>
      </c>
      <c r="B711" s="464" t="s">
        <v>775</v>
      </c>
      <c r="C711" s="13" t="s">
        <v>1876</v>
      </c>
      <c r="D711" s="442" t="s">
        <v>12404</v>
      </c>
      <c r="E711" s="468">
        <f t="shared" si="22"/>
        <v>696</v>
      </c>
      <c r="F711" s="439" t="b">
        <f>'8A Bank &amp; Sec. Firms ST'!$J$19*20%='8A Bank &amp; Sec. Firms ST'!$L$19</f>
        <v>1</v>
      </c>
    </row>
    <row r="712" spans="1:6" ht="31.5" x14ac:dyDescent="0.25">
      <c r="A712" s="463" t="s">
        <v>1546</v>
      </c>
      <c r="B712" s="464" t="s">
        <v>775</v>
      </c>
      <c r="C712" s="13" t="s">
        <v>1877</v>
      </c>
      <c r="D712" s="442" t="s">
        <v>12405</v>
      </c>
      <c r="E712" s="468">
        <f t="shared" si="22"/>
        <v>697</v>
      </c>
      <c r="F712" s="439" t="b">
        <f>'8A Bank &amp; Sec. Firms ST'!$J$20*50%='8A Bank &amp; Sec. Firms ST'!$L$20</f>
        <v>1</v>
      </c>
    </row>
    <row r="713" spans="1:6" ht="31.5" x14ac:dyDescent="0.25">
      <c r="A713" s="463" t="s">
        <v>1548</v>
      </c>
      <c r="B713" s="464" t="s">
        <v>775</v>
      </c>
      <c r="C713" s="13" t="s">
        <v>1878</v>
      </c>
      <c r="D713" s="442" t="s">
        <v>12406</v>
      </c>
      <c r="E713" s="468">
        <f t="shared" si="22"/>
        <v>698</v>
      </c>
      <c r="F713" s="439" t="b">
        <f>'8A Bank &amp; Sec. Firms ST'!$J$21*100%='8A Bank &amp; Sec. Firms ST'!$L$21</f>
        <v>1</v>
      </c>
    </row>
    <row r="714" spans="1:6" ht="31.5" x14ac:dyDescent="0.25">
      <c r="A714" s="463" t="s">
        <v>1550</v>
      </c>
      <c r="B714" s="464" t="s">
        <v>775</v>
      </c>
      <c r="C714" s="13" t="s">
        <v>1879</v>
      </c>
      <c r="D714" s="442" t="s">
        <v>12407</v>
      </c>
      <c r="E714" s="468">
        <f t="shared" si="22"/>
        <v>699</v>
      </c>
      <c r="F714" s="439" t="b">
        <f>'8A Bank &amp; Sec. Firms ST'!$J$22*150%='8A Bank &amp; Sec. Firms ST'!$L$22</f>
        <v>1</v>
      </c>
    </row>
    <row r="715" spans="1:6" ht="47.25" x14ac:dyDescent="0.25">
      <c r="A715" s="463" t="s">
        <v>1317</v>
      </c>
      <c r="B715" s="464" t="s">
        <v>775</v>
      </c>
      <c r="C715" s="13" t="s">
        <v>1880</v>
      </c>
      <c r="D715" s="442" t="s">
        <v>12408</v>
      </c>
      <c r="E715" s="468">
        <f t="shared" si="22"/>
        <v>700</v>
      </c>
      <c r="F715" s="439" t="b">
        <f>'8A Bank &amp; Sec. Firms ST'!$F$18+'8A Bank &amp; Sec. Firms ST'!$F$19+'8A Bank &amp; Sec. Firms ST'!$F$20+'8A Bank &amp; Sec. Firms ST'!$F$21+'8A Bank &amp; Sec. Firms ST'!$F$22=0</f>
        <v>1</v>
      </c>
    </row>
    <row r="716" spans="1:6" ht="47.25" x14ac:dyDescent="0.25">
      <c r="A716" s="463" t="s">
        <v>1319</v>
      </c>
      <c r="B716" s="464" t="s">
        <v>775</v>
      </c>
      <c r="C716" s="13" t="s">
        <v>1881</v>
      </c>
      <c r="D716" s="442" t="s">
        <v>12409</v>
      </c>
      <c r="E716" s="468">
        <f t="shared" si="22"/>
        <v>701</v>
      </c>
      <c r="F716" s="439" t="b">
        <f>'8A Bank &amp; Sec. Firms ST'!$G$18+'8A Bank &amp; Sec. Firms ST'!$G$19+'8A Bank &amp; Sec. Firms ST'!$G$20+'8A Bank &amp; Sec. Firms ST'!$G$21+'8A Bank &amp; Sec. Firms ST'!$G$22=0</f>
        <v>1</v>
      </c>
    </row>
    <row r="717" spans="1:6" ht="47.25" x14ac:dyDescent="0.25">
      <c r="A717" s="463" t="s">
        <v>1321</v>
      </c>
      <c r="B717" s="464" t="s">
        <v>775</v>
      </c>
      <c r="C717" s="13" t="s">
        <v>1882</v>
      </c>
      <c r="D717" s="442" t="s">
        <v>12410</v>
      </c>
      <c r="E717" s="468">
        <f t="shared" si="22"/>
        <v>702</v>
      </c>
      <c r="F717" s="439" t="b">
        <f>'8A Bank &amp; Sec. Firms ST'!$C$27+'8A Bank &amp; Sec. Firms ST'!$C$28+'8A Bank &amp; Sec. Firms ST'!$C$29+'8A Bank &amp; Sec. Firms ST'!$C$30='8A Bank &amp; Sec. Firms ST'!$C$31</f>
        <v>1</v>
      </c>
    </row>
    <row r="718" spans="1:6" ht="47.25" x14ac:dyDescent="0.25">
      <c r="A718" s="463" t="s">
        <v>1323</v>
      </c>
      <c r="B718" s="464" t="s">
        <v>775</v>
      </c>
      <c r="C718" s="13" t="s">
        <v>1883</v>
      </c>
      <c r="D718" s="442" t="s">
        <v>12411</v>
      </c>
      <c r="E718" s="468">
        <f t="shared" si="22"/>
        <v>703</v>
      </c>
      <c r="F718" s="439" t="b">
        <f>'8A Bank &amp; Sec. Firms ST'!$D$27+'8A Bank &amp; Sec. Firms ST'!$D$28+'8A Bank &amp; Sec. Firms ST'!$D$29+'8A Bank &amp; Sec. Firms ST'!$D$30='8A Bank &amp; Sec. Firms ST'!$D$31</f>
        <v>1</v>
      </c>
    </row>
    <row r="719" spans="1:6" ht="63" x14ac:dyDescent="0.25">
      <c r="A719" s="463" t="s">
        <v>1325</v>
      </c>
      <c r="B719" s="464" t="s">
        <v>775</v>
      </c>
      <c r="C719" s="13" t="s">
        <v>1884</v>
      </c>
      <c r="D719" s="442" t="s">
        <v>12412</v>
      </c>
      <c r="E719" s="468">
        <f t="shared" si="22"/>
        <v>704</v>
      </c>
      <c r="F719" s="439" t="b">
        <f>'8A Bank &amp; Sec. Firms ST'!$H$26+'8A Bank &amp; Sec. Firms ST'!$H$27+'8A Bank &amp; Sec. Firms ST'!$H$28+'8A Bank &amp; Sec. Firms ST'!$H$29+'8A Bank &amp; Sec. Firms ST'!$H$30='8A Bank &amp; Sec. Firms ST'!$H$31</f>
        <v>1</v>
      </c>
    </row>
    <row r="720" spans="1:6" ht="63" x14ac:dyDescent="0.25">
      <c r="A720" s="463" t="s">
        <v>1327</v>
      </c>
      <c r="B720" s="464" t="s">
        <v>775</v>
      </c>
      <c r="C720" s="13" t="s">
        <v>1885</v>
      </c>
      <c r="D720" s="442" t="s">
        <v>12413</v>
      </c>
      <c r="E720" s="468">
        <f t="shared" si="22"/>
        <v>705</v>
      </c>
      <c r="F720" s="439" t="b">
        <f>'8A Bank &amp; Sec. Firms ST'!$J$26+'8A Bank &amp; Sec. Firms ST'!$J$27+'8A Bank &amp; Sec. Firms ST'!$J$28+'8A Bank &amp; Sec. Firms ST'!$J$29+'8A Bank &amp; Sec. Firms ST'!$J$30='8A Bank &amp; Sec. Firms ST'!$J$31</f>
        <v>1</v>
      </c>
    </row>
    <row r="721" spans="1:6" ht="63" x14ac:dyDescent="0.25">
      <c r="A721" s="463" t="s">
        <v>1329</v>
      </c>
      <c r="B721" s="464" t="s">
        <v>775</v>
      </c>
      <c r="C721" s="13" t="s">
        <v>1886</v>
      </c>
      <c r="D721" s="442" t="s">
        <v>12414</v>
      </c>
      <c r="E721" s="468">
        <f t="shared" si="22"/>
        <v>706</v>
      </c>
      <c r="F721" s="439" t="b">
        <f>'8A Bank &amp; Sec. Firms ST'!$L$26+'8A Bank &amp; Sec. Firms ST'!$L$27+'8A Bank &amp; Sec. Firms ST'!$L$28+'8A Bank &amp; Sec. Firms ST'!$L$29+'8A Bank &amp; Sec. Firms ST'!$L$30='8A Bank &amp; Sec. Firms ST'!$L$31</f>
        <v>1</v>
      </c>
    </row>
    <row r="722" spans="1:6" ht="47.25" x14ac:dyDescent="0.25">
      <c r="A722" s="463" t="s">
        <v>1556</v>
      </c>
      <c r="B722" s="464" t="s">
        <v>775</v>
      </c>
      <c r="C722" s="13" t="s">
        <v>1887</v>
      </c>
      <c r="D722" s="442" t="s">
        <v>12415</v>
      </c>
      <c r="E722" s="468">
        <f t="shared" si="22"/>
        <v>707</v>
      </c>
      <c r="F722" s="439" t="b">
        <f>'8A Bank &amp; Sec. Firms ST'!$F$26+'8A Bank &amp; Sec. Firms ST'!$G$26+'8A Bank &amp; Sec. Firms ST'!$H$26='8A Bank &amp; Sec. Firms ST'!$J$26</f>
        <v>1</v>
      </c>
    </row>
    <row r="723" spans="1:6" ht="47.25" x14ac:dyDescent="0.25">
      <c r="A723" s="463" t="s">
        <v>1558</v>
      </c>
      <c r="B723" s="464" t="s">
        <v>775</v>
      </c>
      <c r="C723" s="13" t="s">
        <v>1888</v>
      </c>
      <c r="D723" s="442" t="s">
        <v>12416</v>
      </c>
      <c r="E723" s="468">
        <f t="shared" si="22"/>
        <v>708</v>
      </c>
      <c r="F723" s="439" t="b">
        <f>'8A Bank &amp; Sec. Firms ST'!$D$27+'8A Bank &amp; Sec. Firms ST'!$F$27+'8A Bank &amp; Sec. Firms ST'!$G$27+'8A Bank &amp; Sec. Firms ST'!$H$27='8A Bank &amp; Sec. Firms ST'!$J$27</f>
        <v>1</v>
      </c>
    </row>
    <row r="724" spans="1:6" ht="47.25" x14ac:dyDescent="0.25">
      <c r="A724" s="463" t="s">
        <v>1560</v>
      </c>
      <c r="B724" s="464" t="s">
        <v>775</v>
      </c>
      <c r="C724" s="13" t="s">
        <v>1889</v>
      </c>
      <c r="D724" s="442" t="s">
        <v>12417</v>
      </c>
      <c r="E724" s="468">
        <f t="shared" si="22"/>
        <v>709</v>
      </c>
      <c r="F724" s="439" t="b">
        <f>'8A Bank &amp; Sec. Firms ST'!$D$28+'8A Bank &amp; Sec. Firms ST'!$F$28+'8A Bank &amp; Sec. Firms ST'!$G$28+'8A Bank &amp; Sec. Firms ST'!$H$28='8A Bank &amp; Sec. Firms ST'!$J$28</f>
        <v>1</v>
      </c>
    </row>
    <row r="725" spans="1:6" ht="47.25" x14ac:dyDescent="0.25">
      <c r="A725" s="463" t="s">
        <v>1562</v>
      </c>
      <c r="B725" s="464" t="s">
        <v>775</v>
      </c>
      <c r="C725" s="13" t="s">
        <v>1890</v>
      </c>
      <c r="D725" s="442" t="s">
        <v>12418</v>
      </c>
      <c r="E725" s="468">
        <f t="shared" si="22"/>
        <v>710</v>
      </c>
      <c r="F725" s="439" t="b">
        <f>'8A Bank &amp; Sec. Firms ST'!$D$29+'8A Bank &amp; Sec. Firms ST'!$F$29+'8A Bank &amp; Sec. Firms ST'!$G$29+'8A Bank &amp; Sec. Firms ST'!$H$29='8A Bank &amp; Sec. Firms ST'!$J$29</f>
        <v>1</v>
      </c>
    </row>
    <row r="726" spans="1:6" ht="47.25" x14ac:dyDescent="0.25">
      <c r="A726" s="463" t="s">
        <v>1564</v>
      </c>
      <c r="B726" s="464" t="s">
        <v>775</v>
      </c>
      <c r="C726" s="13" t="s">
        <v>1891</v>
      </c>
      <c r="D726" s="442" t="s">
        <v>12419</v>
      </c>
      <c r="E726" s="468">
        <f t="shared" si="22"/>
        <v>711</v>
      </c>
      <c r="F726" s="439" t="b">
        <f>'8A Bank &amp; Sec. Firms ST'!$D$30+'8A Bank &amp; Sec. Firms ST'!$F$30+'8A Bank &amp; Sec. Firms ST'!$G$30+'8A Bank &amp; Sec. Firms ST'!$H$30='8A Bank &amp; Sec. Firms ST'!$J$30</f>
        <v>1</v>
      </c>
    </row>
    <row r="727" spans="1:6" ht="31.5" x14ac:dyDescent="0.25">
      <c r="A727" s="463" t="s">
        <v>1351</v>
      </c>
      <c r="B727" s="464" t="s">
        <v>775</v>
      </c>
      <c r="C727" s="13" t="s">
        <v>1892</v>
      </c>
      <c r="D727" s="442" t="s">
        <v>14589</v>
      </c>
      <c r="E727" s="468">
        <f t="shared" si="22"/>
        <v>712</v>
      </c>
      <c r="F727" s="439" t="b">
        <f>('8A Bank &amp; Sec. Firms ST'!$D$31+'8A Bank &amp; Sec. Firms ST'!$H$31-'8A Bank &amp; Sec. Firms ST'!$J$31)&lt;=2</f>
        <v>1</v>
      </c>
    </row>
    <row r="728" spans="1:6" ht="31.5" x14ac:dyDescent="0.25">
      <c r="A728" s="463" t="s">
        <v>1567</v>
      </c>
      <c r="B728" s="464" t="s">
        <v>775</v>
      </c>
      <c r="C728" s="13" t="s">
        <v>1893</v>
      </c>
      <c r="D728" s="442" t="s">
        <v>12420</v>
      </c>
      <c r="E728" s="468">
        <f t="shared" si="22"/>
        <v>713</v>
      </c>
      <c r="F728" s="439" t="b">
        <f>'8A Bank &amp; Sec. Firms ST'!$J$26*0%='8A Bank &amp; Sec. Firms ST'!$L$26</f>
        <v>1</v>
      </c>
    </row>
    <row r="729" spans="1:6" ht="31.5" x14ac:dyDescent="0.25">
      <c r="A729" s="463" t="s">
        <v>1569</v>
      </c>
      <c r="B729" s="464" t="s">
        <v>775</v>
      </c>
      <c r="C729" s="13" t="s">
        <v>1894</v>
      </c>
      <c r="D729" s="442" t="s">
        <v>12421</v>
      </c>
      <c r="E729" s="468">
        <f t="shared" si="22"/>
        <v>714</v>
      </c>
      <c r="F729" s="439" t="b">
        <f>'8A Bank &amp; Sec. Firms ST'!$J$27*20%='8A Bank &amp; Sec. Firms ST'!$L$27</f>
        <v>1</v>
      </c>
    </row>
    <row r="730" spans="1:6" ht="31.5" x14ac:dyDescent="0.25">
      <c r="A730" s="463" t="s">
        <v>1571</v>
      </c>
      <c r="B730" s="464" t="s">
        <v>775</v>
      </c>
      <c r="C730" s="13" t="s">
        <v>1895</v>
      </c>
      <c r="D730" s="442" t="s">
        <v>12422</v>
      </c>
      <c r="E730" s="468">
        <f t="shared" si="22"/>
        <v>715</v>
      </c>
      <c r="F730" s="439" t="b">
        <f>'8A Bank &amp; Sec. Firms ST'!$J$28*50%='8A Bank &amp; Sec. Firms ST'!$L$28</f>
        <v>1</v>
      </c>
    </row>
    <row r="731" spans="1:6" ht="31.5" x14ac:dyDescent="0.25">
      <c r="A731" s="463" t="s">
        <v>1573</v>
      </c>
      <c r="B731" s="464" t="s">
        <v>775</v>
      </c>
      <c r="C731" s="13" t="s">
        <v>1896</v>
      </c>
      <c r="D731" s="442" t="s">
        <v>12423</v>
      </c>
      <c r="E731" s="468">
        <f t="shared" si="22"/>
        <v>716</v>
      </c>
      <c r="F731" s="439" t="b">
        <f>'8A Bank &amp; Sec. Firms ST'!$J$29*100%='8A Bank &amp; Sec. Firms ST'!$L$29</f>
        <v>1</v>
      </c>
    </row>
    <row r="732" spans="1:6" ht="31.5" x14ac:dyDescent="0.25">
      <c r="A732" s="463" t="s">
        <v>1575</v>
      </c>
      <c r="B732" s="464" t="s">
        <v>775</v>
      </c>
      <c r="C732" s="13" t="s">
        <v>1897</v>
      </c>
      <c r="D732" s="442" t="s">
        <v>12424</v>
      </c>
      <c r="E732" s="468">
        <f t="shared" si="22"/>
        <v>717</v>
      </c>
      <c r="F732" s="439" t="b">
        <f>'8A Bank &amp; Sec. Firms ST'!$J$30*150%='8A Bank &amp; Sec. Firms ST'!$L$30</f>
        <v>1</v>
      </c>
    </row>
    <row r="733" spans="1:6" ht="47.25" x14ac:dyDescent="0.25">
      <c r="A733" s="463" t="s">
        <v>1577</v>
      </c>
      <c r="B733" s="464" t="s">
        <v>775</v>
      </c>
      <c r="C733" s="13" t="s">
        <v>1898</v>
      </c>
      <c r="D733" s="442" t="s">
        <v>12425</v>
      </c>
      <c r="E733" s="468">
        <f t="shared" si="22"/>
        <v>718</v>
      </c>
      <c r="F733" s="439" t="b">
        <f>'8A Bank &amp; Sec. Firms ST'!$F$26+'8A Bank &amp; Sec. Firms ST'!$F$27+'8A Bank &amp; Sec. Firms ST'!$F$28+'8A Bank &amp; Sec. Firms ST'!$F$29+'8A Bank &amp; Sec. Firms ST'!$F$30=0</f>
        <v>1</v>
      </c>
    </row>
    <row r="734" spans="1:6" ht="47.25" x14ac:dyDescent="0.25">
      <c r="A734" s="463" t="s">
        <v>1375</v>
      </c>
      <c r="B734" s="464" t="s">
        <v>775</v>
      </c>
      <c r="C734" s="13" t="s">
        <v>1899</v>
      </c>
      <c r="D734" s="442" t="s">
        <v>12426</v>
      </c>
      <c r="E734" s="468">
        <f t="shared" si="22"/>
        <v>719</v>
      </c>
      <c r="F734" s="439" t="b">
        <f>'8A Bank &amp; Sec. Firms ST'!$G$26+'8A Bank &amp; Sec. Firms ST'!$G$27+'8A Bank &amp; Sec. Firms ST'!$G$28+'8A Bank &amp; Sec. Firms ST'!$G$29+'8A Bank &amp; Sec. Firms ST'!$G$30=0</f>
        <v>1</v>
      </c>
    </row>
    <row r="735" spans="1:6" ht="47.25" x14ac:dyDescent="0.25">
      <c r="A735" s="463" t="s">
        <v>1377</v>
      </c>
      <c r="B735" s="464" t="s">
        <v>775</v>
      </c>
      <c r="C735" s="13" t="s">
        <v>1900</v>
      </c>
      <c r="D735" s="442" t="s">
        <v>12427</v>
      </c>
      <c r="E735" s="468">
        <f t="shared" si="22"/>
        <v>720</v>
      </c>
      <c r="F735" s="439" t="b">
        <f>'8A Bank &amp; Sec. Firms ST'!$B$35+'8A Bank &amp; Sec. Firms ST'!$B$36+'8A Bank &amp; Sec. Firms ST'!$B$37+'8A Bank &amp; Sec. Firms ST'!$B$38='8A Bank &amp; Sec. Firms ST'!$B$39</f>
        <v>1</v>
      </c>
    </row>
    <row r="736" spans="1:6" ht="47.25" x14ac:dyDescent="0.25">
      <c r="A736" s="463" t="s">
        <v>1379</v>
      </c>
      <c r="B736" s="464" t="s">
        <v>775</v>
      </c>
      <c r="C736" s="13" t="s">
        <v>1901</v>
      </c>
      <c r="D736" s="442" t="s">
        <v>12428</v>
      </c>
      <c r="E736" s="468">
        <f t="shared" si="22"/>
        <v>721</v>
      </c>
      <c r="F736" s="439" t="b">
        <f>'8A Bank &amp; Sec. Firms ST'!$C$35+'8A Bank &amp; Sec. Firms ST'!$C$36+'8A Bank &amp; Sec. Firms ST'!$C$37+'8A Bank &amp; Sec. Firms ST'!$C$38='8A Bank &amp; Sec. Firms ST'!$C$39</f>
        <v>1</v>
      </c>
    </row>
    <row r="737" spans="1:6" ht="47.25" x14ac:dyDescent="0.25">
      <c r="A737" s="463" t="s">
        <v>1381</v>
      </c>
      <c r="B737" s="464" t="s">
        <v>775</v>
      </c>
      <c r="C737" s="13" t="s">
        <v>1902</v>
      </c>
      <c r="D737" s="442" t="s">
        <v>12429</v>
      </c>
      <c r="E737" s="468">
        <f t="shared" si="22"/>
        <v>722</v>
      </c>
      <c r="F737" s="439" t="b">
        <f>'8A Bank &amp; Sec. Firms ST'!$D$35+'8A Bank &amp; Sec. Firms ST'!$D$36+'8A Bank &amp; Sec. Firms ST'!$D$37+'8A Bank &amp; Sec. Firms ST'!$D$38='8A Bank &amp; Sec. Firms ST'!$D$39</f>
        <v>1</v>
      </c>
    </row>
    <row r="738" spans="1:6" ht="63" x14ac:dyDescent="0.25">
      <c r="A738" s="463" t="s">
        <v>1383</v>
      </c>
      <c r="B738" s="464" t="s">
        <v>775</v>
      </c>
      <c r="C738" s="13" t="s">
        <v>1903</v>
      </c>
      <c r="D738" s="442" t="s">
        <v>12430</v>
      </c>
      <c r="E738" s="468">
        <f t="shared" si="22"/>
        <v>723</v>
      </c>
      <c r="F738" s="439" t="b">
        <f>'8A Bank &amp; Sec. Firms ST'!$H$34+'8A Bank &amp; Sec. Firms ST'!$H$35+'8A Bank &amp; Sec. Firms ST'!$H$36+'8A Bank &amp; Sec. Firms ST'!$H$37+'8A Bank &amp; Sec. Firms ST'!$H$38='8A Bank &amp; Sec. Firms ST'!$H$39</f>
        <v>1</v>
      </c>
    </row>
    <row r="739" spans="1:6" ht="63" x14ac:dyDescent="0.25">
      <c r="A739" s="463" t="s">
        <v>1385</v>
      </c>
      <c r="B739" s="464" t="s">
        <v>775</v>
      </c>
      <c r="C739" s="13" t="s">
        <v>1904</v>
      </c>
      <c r="D739" s="442" t="s">
        <v>12431</v>
      </c>
      <c r="E739" s="468">
        <f t="shared" si="22"/>
        <v>724</v>
      </c>
      <c r="F739" s="439" t="b">
        <f>'8A Bank &amp; Sec. Firms ST'!$J$34+'8A Bank &amp; Sec. Firms ST'!$J$35+'8A Bank &amp; Sec. Firms ST'!$J$36+'8A Bank &amp; Sec. Firms ST'!$J$37+'8A Bank &amp; Sec. Firms ST'!$J$38='8A Bank &amp; Sec. Firms ST'!$J$39</f>
        <v>1</v>
      </c>
    </row>
    <row r="740" spans="1:6" ht="63" x14ac:dyDescent="0.25">
      <c r="A740" s="463" t="s">
        <v>1387</v>
      </c>
      <c r="B740" s="464" t="s">
        <v>775</v>
      </c>
      <c r="C740" s="13" t="s">
        <v>1905</v>
      </c>
      <c r="D740" s="442" t="s">
        <v>12432</v>
      </c>
      <c r="E740" s="468">
        <f t="shared" si="22"/>
        <v>725</v>
      </c>
      <c r="F740" s="439" t="b">
        <f>'8A Bank &amp; Sec. Firms ST'!$L$34+'8A Bank &amp; Sec. Firms ST'!$L$35+'8A Bank &amp; Sec. Firms ST'!$L$36+'8A Bank &amp; Sec. Firms ST'!$L$37+'8A Bank &amp; Sec. Firms ST'!$L$38='8A Bank &amp; Sec. Firms ST'!$L$39</f>
        <v>1</v>
      </c>
    </row>
    <row r="741" spans="1:6" ht="47.25" x14ac:dyDescent="0.25">
      <c r="A741" s="463" t="s">
        <v>1586</v>
      </c>
      <c r="B741" s="464" t="s">
        <v>775</v>
      </c>
      <c r="C741" s="13" t="s">
        <v>1906</v>
      </c>
      <c r="D741" s="442" t="s">
        <v>12433</v>
      </c>
      <c r="E741" s="468">
        <f t="shared" si="22"/>
        <v>726</v>
      </c>
      <c r="F741" s="439" t="b">
        <f>'8A Bank &amp; Sec. Firms ST'!$F$34+'8A Bank &amp; Sec. Firms ST'!$G$34+'8A Bank &amp; Sec. Firms ST'!$H$34='8A Bank &amp; Sec. Firms ST'!$J$34</f>
        <v>1</v>
      </c>
    </row>
    <row r="742" spans="1:6" ht="47.25" x14ac:dyDescent="0.25">
      <c r="A742" s="463" t="s">
        <v>1588</v>
      </c>
      <c r="B742" s="464" t="s">
        <v>775</v>
      </c>
      <c r="C742" s="13" t="s">
        <v>1907</v>
      </c>
      <c r="D742" s="442" t="s">
        <v>12434</v>
      </c>
      <c r="E742" s="468">
        <f t="shared" si="22"/>
        <v>727</v>
      </c>
      <c r="F742" s="439" t="b">
        <f>'8A Bank &amp; Sec. Firms ST'!$D$35+'8A Bank &amp; Sec. Firms ST'!$F$35+'8A Bank &amp; Sec. Firms ST'!$G$35+'8A Bank &amp; Sec. Firms ST'!$H$35='8A Bank &amp; Sec. Firms ST'!$J$35</f>
        <v>1</v>
      </c>
    </row>
    <row r="743" spans="1:6" ht="47.25" x14ac:dyDescent="0.25">
      <c r="A743" s="463" t="s">
        <v>1590</v>
      </c>
      <c r="B743" s="464" t="s">
        <v>775</v>
      </c>
      <c r="C743" s="13" t="s">
        <v>1908</v>
      </c>
      <c r="D743" s="442" t="s">
        <v>12435</v>
      </c>
      <c r="E743" s="468">
        <f t="shared" si="22"/>
        <v>728</v>
      </c>
      <c r="F743" s="439" t="b">
        <f>'8A Bank &amp; Sec. Firms ST'!$D$36+'8A Bank &amp; Sec. Firms ST'!$F$36+'8A Bank &amp; Sec. Firms ST'!$G$36+'8A Bank &amp; Sec. Firms ST'!$H$36='8A Bank &amp; Sec. Firms ST'!$J$36</f>
        <v>1</v>
      </c>
    </row>
    <row r="744" spans="1:6" ht="47.25" x14ac:dyDescent="0.25">
      <c r="A744" s="463" t="s">
        <v>1592</v>
      </c>
      <c r="B744" s="464" t="s">
        <v>775</v>
      </c>
      <c r="C744" s="13" t="s">
        <v>1909</v>
      </c>
      <c r="D744" s="442" t="s">
        <v>12436</v>
      </c>
      <c r="E744" s="468">
        <f t="shared" si="22"/>
        <v>729</v>
      </c>
      <c r="F744" s="439" t="b">
        <f>'8A Bank &amp; Sec. Firms ST'!$D$37+'8A Bank &amp; Sec. Firms ST'!$F$37+'8A Bank &amp; Sec. Firms ST'!$G$37+'8A Bank &amp; Sec. Firms ST'!$H$37='8A Bank &amp; Sec. Firms ST'!$J$37</f>
        <v>1</v>
      </c>
    </row>
    <row r="745" spans="1:6" ht="47.25" x14ac:dyDescent="0.25">
      <c r="A745" s="463" t="s">
        <v>1594</v>
      </c>
      <c r="B745" s="464" t="s">
        <v>775</v>
      </c>
      <c r="C745" s="13" t="s">
        <v>1910</v>
      </c>
      <c r="D745" s="442" t="s">
        <v>12437</v>
      </c>
      <c r="E745" s="468">
        <f t="shared" si="22"/>
        <v>730</v>
      </c>
      <c r="F745" s="439" t="b">
        <f>'8A Bank &amp; Sec. Firms ST'!$D$38+'8A Bank &amp; Sec. Firms ST'!$F$38+'8A Bank &amp; Sec. Firms ST'!$G$38+'8A Bank &amp; Sec. Firms ST'!$H$38='8A Bank &amp; Sec. Firms ST'!$J$38</f>
        <v>1</v>
      </c>
    </row>
    <row r="746" spans="1:6" ht="31.5" x14ac:dyDescent="0.25">
      <c r="A746" s="463" t="s">
        <v>1596</v>
      </c>
      <c r="B746" s="464" t="s">
        <v>775</v>
      </c>
      <c r="C746" s="13" t="s">
        <v>1911</v>
      </c>
      <c r="D746" s="442" t="s">
        <v>14590</v>
      </c>
      <c r="E746" s="468">
        <f t="shared" ref="E746:E775" si="23">E745+1</f>
        <v>731</v>
      </c>
      <c r="F746" s="439" t="b">
        <f>ABS('8A Bank &amp; Sec. Firms ST'!$D$39+'8A Bank &amp; Sec. Firms ST'!$H$39-'8A Bank &amp; Sec. Firms ST'!$J$39)&lt;=2</f>
        <v>1</v>
      </c>
    </row>
    <row r="747" spans="1:6" ht="31.5" x14ac:dyDescent="0.25">
      <c r="A747" s="463" t="s">
        <v>1598</v>
      </c>
      <c r="B747" s="464" t="s">
        <v>775</v>
      </c>
      <c r="C747" s="13" t="s">
        <v>1912</v>
      </c>
      <c r="D747" s="442" t="s">
        <v>12438</v>
      </c>
      <c r="E747" s="468">
        <f t="shared" si="23"/>
        <v>732</v>
      </c>
      <c r="F747" s="439" t="b">
        <f>'8A Bank &amp; Sec. Firms ST'!$J$34*0%='8A Bank &amp; Sec. Firms ST'!$L$34</f>
        <v>1</v>
      </c>
    </row>
    <row r="748" spans="1:6" ht="31.5" x14ac:dyDescent="0.25">
      <c r="A748" s="463" t="s">
        <v>1600</v>
      </c>
      <c r="B748" s="464" t="s">
        <v>775</v>
      </c>
      <c r="C748" s="13" t="s">
        <v>1913</v>
      </c>
      <c r="D748" s="442" t="s">
        <v>12439</v>
      </c>
      <c r="E748" s="468">
        <f t="shared" si="23"/>
        <v>733</v>
      </c>
      <c r="F748" s="439" t="b">
        <f>'8A Bank &amp; Sec. Firms ST'!$J$35*20%='8A Bank &amp; Sec. Firms ST'!$L$35</f>
        <v>1</v>
      </c>
    </row>
    <row r="749" spans="1:6" ht="31.5" x14ac:dyDescent="0.25">
      <c r="A749" s="463" t="s">
        <v>1602</v>
      </c>
      <c r="B749" s="464" t="s">
        <v>775</v>
      </c>
      <c r="C749" s="13" t="s">
        <v>1914</v>
      </c>
      <c r="D749" s="442" t="s">
        <v>12440</v>
      </c>
      <c r="E749" s="468">
        <f t="shared" si="23"/>
        <v>734</v>
      </c>
      <c r="F749" s="439" t="b">
        <f>'8A Bank &amp; Sec. Firms ST'!$J$36*50%='8A Bank &amp; Sec. Firms ST'!$L$36</f>
        <v>1</v>
      </c>
    </row>
    <row r="750" spans="1:6" ht="31.5" x14ac:dyDescent="0.25">
      <c r="A750" s="463" t="s">
        <v>1604</v>
      </c>
      <c r="B750" s="464" t="s">
        <v>775</v>
      </c>
      <c r="C750" s="13" t="s">
        <v>1915</v>
      </c>
      <c r="D750" s="442" t="s">
        <v>12441</v>
      </c>
      <c r="E750" s="468">
        <f t="shared" si="23"/>
        <v>735</v>
      </c>
      <c r="F750" s="439" t="b">
        <f>'8A Bank &amp; Sec. Firms ST'!$J$37*100%='8A Bank &amp; Sec. Firms ST'!$L$37</f>
        <v>1</v>
      </c>
    </row>
    <row r="751" spans="1:6" ht="31.5" x14ac:dyDescent="0.25">
      <c r="A751" s="463" t="s">
        <v>1606</v>
      </c>
      <c r="B751" s="464" t="s">
        <v>775</v>
      </c>
      <c r="C751" s="13" t="s">
        <v>1916</v>
      </c>
      <c r="D751" s="442" t="s">
        <v>12442</v>
      </c>
      <c r="E751" s="468">
        <f t="shared" si="23"/>
        <v>736</v>
      </c>
      <c r="F751" s="439" t="b">
        <f>'8A Bank &amp; Sec. Firms ST'!$J$38*150%='8A Bank &amp; Sec. Firms ST'!$L$38</f>
        <v>1</v>
      </c>
    </row>
    <row r="752" spans="1:6" ht="47.25" x14ac:dyDescent="0.25">
      <c r="A752" s="463" t="s">
        <v>1431</v>
      </c>
      <c r="B752" s="464" t="s">
        <v>775</v>
      </c>
      <c r="C752" s="13" t="s">
        <v>1917</v>
      </c>
      <c r="D752" s="442" t="s">
        <v>12443</v>
      </c>
      <c r="E752" s="468">
        <f t="shared" si="23"/>
        <v>737</v>
      </c>
      <c r="F752" s="439" t="b">
        <f>'8A Bank &amp; Sec. Firms ST'!$F$34+'8A Bank &amp; Sec. Firms ST'!$F$35+'8A Bank &amp; Sec. Firms ST'!$F$36+'8A Bank &amp; Sec. Firms ST'!$F$37+'8A Bank &amp; Sec. Firms ST'!$F$38=0</f>
        <v>1</v>
      </c>
    </row>
    <row r="753" spans="1:6" ht="47.25" x14ac:dyDescent="0.25">
      <c r="A753" s="463" t="s">
        <v>1609</v>
      </c>
      <c r="B753" s="464" t="s">
        <v>775</v>
      </c>
      <c r="C753" s="13" t="s">
        <v>1918</v>
      </c>
      <c r="D753" s="442" t="s">
        <v>12444</v>
      </c>
      <c r="E753" s="468">
        <f t="shared" si="23"/>
        <v>738</v>
      </c>
      <c r="F753" s="439" t="b">
        <f>'8A Bank &amp; Sec. Firms ST'!$G$34+'8A Bank &amp; Sec. Firms ST'!$G$35+'8A Bank &amp; Sec. Firms ST'!$G$36+'8A Bank &amp; Sec. Firms ST'!$G$37+'8A Bank &amp; Sec. Firms ST'!$G$38=0</f>
        <v>1</v>
      </c>
    </row>
    <row r="754" spans="1:6" ht="47.25" x14ac:dyDescent="0.25">
      <c r="A754" s="463" t="s">
        <v>1435</v>
      </c>
      <c r="B754" s="464" t="s">
        <v>775</v>
      </c>
      <c r="C754" s="13" t="s">
        <v>1919</v>
      </c>
      <c r="D754" s="442" t="s">
        <v>12445</v>
      </c>
      <c r="E754" s="468">
        <f t="shared" si="23"/>
        <v>739</v>
      </c>
      <c r="F754" s="439" t="b">
        <f>'8A Bank &amp; Sec. Firms ST'!$B$43+'8A Bank &amp; Sec. Firms ST'!$B$44+'8A Bank &amp; Sec. Firms ST'!$B$45+'8A Bank &amp; Sec. Firms ST'!$B$46='8A Bank &amp; Sec. Firms ST'!$B$47</f>
        <v>1</v>
      </c>
    </row>
    <row r="755" spans="1:6" ht="47.25" x14ac:dyDescent="0.25">
      <c r="A755" s="463" t="s">
        <v>1437</v>
      </c>
      <c r="B755" s="464" t="s">
        <v>775</v>
      </c>
      <c r="C755" s="13" t="s">
        <v>1920</v>
      </c>
      <c r="D755" s="442" t="s">
        <v>12446</v>
      </c>
      <c r="E755" s="468">
        <f t="shared" si="23"/>
        <v>740</v>
      </c>
      <c r="F755" s="439" t="b">
        <f>'8A Bank &amp; Sec. Firms ST'!$C$43+'8A Bank &amp; Sec. Firms ST'!$C$44+'8A Bank &amp; Sec. Firms ST'!$C$45+'8A Bank &amp; Sec. Firms ST'!$C$46='8A Bank &amp; Sec. Firms ST'!$C$47</f>
        <v>1</v>
      </c>
    </row>
    <row r="756" spans="1:6" ht="47.25" x14ac:dyDescent="0.25">
      <c r="A756" s="463" t="s">
        <v>1439</v>
      </c>
      <c r="B756" s="464" t="s">
        <v>775</v>
      </c>
      <c r="C756" s="13" t="s">
        <v>1921</v>
      </c>
      <c r="D756" s="442" t="s">
        <v>12447</v>
      </c>
      <c r="E756" s="468">
        <f t="shared" si="23"/>
        <v>741</v>
      </c>
      <c r="F756" s="439" t="b">
        <f>'8A Bank &amp; Sec. Firms ST'!$D$43+'8A Bank &amp; Sec. Firms ST'!$D$44+'8A Bank &amp; Sec. Firms ST'!$D$45+'8A Bank &amp; Sec. Firms ST'!$D$46='8A Bank &amp; Sec. Firms ST'!$D$47</f>
        <v>1</v>
      </c>
    </row>
    <row r="757" spans="1:6" ht="63" x14ac:dyDescent="0.25">
      <c r="A757" s="463" t="s">
        <v>1441</v>
      </c>
      <c r="B757" s="464" t="s">
        <v>775</v>
      </c>
      <c r="C757" s="13" t="s">
        <v>1922</v>
      </c>
      <c r="D757" s="442" t="s">
        <v>12448</v>
      </c>
      <c r="E757" s="468">
        <f t="shared" si="23"/>
        <v>742</v>
      </c>
      <c r="F757" s="439" t="b">
        <f>'8A Bank &amp; Sec. Firms ST'!$H$42+'8A Bank &amp; Sec. Firms ST'!$H$43+'8A Bank &amp; Sec. Firms ST'!$H$44+'8A Bank &amp; Sec. Firms ST'!$H$45+'8A Bank &amp; Sec. Firms ST'!$H$46='8A Bank &amp; Sec. Firms ST'!$H$47</f>
        <v>1</v>
      </c>
    </row>
    <row r="758" spans="1:6" ht="63" x14ac:dyDescent="0.25">
      <c r="A758" s="463" t="s">
        <v>1443</v>
      </c>
      <c r="B758" s="464" t="s">
        <v>775</v>
      </c>
      <c r="C758" s="13" t="s">
        <v>1923</v>
      </c>
      <c r="D758" s="442" t="s">
        <v>12449</v>
      </c>
      <c r="E758" s="468">
        <f t="shared" si="23"/>
        <v>743</v>
      </c>
      <c r="F758" s="439" t="b">
        <f>'8A Bank &amp; Sec. Firms ST'!$J$42+'8A Bank &amp; Sec. Firms ST'!$J$43+'8A Bank &amp; Sec. Firms ST'!$J$44+'8A Bank &amp; Sec. Firms ST'!$J$45+'8A Bank &amp; Sec. Firms ST'!$J$46='8A Bank &amp; Sec. Firms ST'!$J$47</f>
        <v>1</v>
      </c>
    </row>
    <row r="759" spans="1:6" ht="63" x14ac:dyDescent="0.25">
      <c r="A759" s="463" t="s">
        <v>1445</v>
      </c>
      <c r="B759" s="464" t="s">
        <v>775</v>
      </c>
      <c r="C759" s="13" t="s">
        <v>1924</v>
      </c>
      <c r="D759" s="442" t="s">
        <v>12450</v>
      </c>
      <c r="E759" s="468">
        <f t="shared" si="23"/>
        <v>744</v>
      </c>
      <c r="F759" s="439" t="b">
        <f>'8A Bank &amp; Sec. Firms ST'!$L$42+'8A Bank &amp; Sec. Firms ST'!$L$43+'8A Bank &amp; Sec. Firms ST'!$L$44+'8A Bank &amp; Sec. Firms ST'!$L$45+'8A Bank &amp; Sec. Firms ST'!$L$46='8A Bank &amp; Sec. Firms ST'!$L$47</f>
        <v>1</v>
      </c>
    </row>
    <row r="760" spans="1:6" ht="47.25" x14ac:dyDescent="0.25">
      <c r="A760" s="463" t="s">
        <v>1618</v>
      </c>
      <c r="B760" s="464" t="s">
        <v>775</v>
      </c>
      <c r="C760" s="13" t="s">
        <v>1925</v>
      </c>
      <c r="D760" s="442" t="s">
        <v>12451</v>
      </c>
      <c r="E760" s="468">
        <f t="shared" si="23"/>
        <v>745</v>
      </c>
      <c r="F760" s="439" t="b">
        <f>'8A Bank &amp; Sec. Firms ST'!$F$42+'8A Bank &amp; Sec. Firms ST'!$G$42+'8A Bank &amp; Sec. Firms ST'!$H$42='8A Bank &amp; Sec. Firms ST'!$J$42</f>
        <v>1</v>
      </c>
    </row>
    <row r="761" spans="1:6" ht="47.25" x14ac:dyDescent="0.25">
      <c r="A761" s="463" t="s">
        <v>1620</v>
      </c>
      <c r="B761" s="464" t="s">
        <v>775</v>
      </c>
      <c r="C761" s="13" t="s">
        <v>1926</v>
      </c>
      <c r="D761" s="442" t="s">
        <v>12452</v>
      </c>
      <c r="E761" s="468">
        <f t="shared" si="23"/>
        <v>746</v>
      </c>
      <c r="F761" s="439" t="b">
        <f>'8A Bank &amp; Sec. Firms ST'!$D$43+'8A Bank &amp; Sec. Firms ST'!$F$43+'8A Bank &amp; Sec. Firms ST'!$G$43+'8A Bank &amp; Sec. Firms ST'!$H$43='8A Bank &amp; Sec. Firms ST'!$J$43</f>
        <v>1</v>
      </c>
    </row>
    <row r="762" spans="1:6" ht="47.25" x14ac:dyDescent="0.25">
      <c r="A762" s="463" t="s">
        <v>1622</v>
      </c>
      <c r="B762" s="464" t="s">
        <v>775</v>
      </c>
      <c r="C762" s="13" t="s">
        <v>1927</v>
      </c>
      <c r="D762" s="442" t="s">
        <v>12453</v>
      </c>
      <c r="E762" s="468">
        <f t="shared" si="23"/>
        <v>747</v>
      </c>
      <c r="F762" s="439" t="b">
        <f>'8A Bank &amp; Sec. Firms ST'!$D$44+'8A Bank &amp; Sec. Firms ST'!$F$44+'8A Bank &amp; Sec. Firms ST'!$G$44+'8A Bank &amp; Sec. Firms ST'!$H$44='8A Bank &amp; Sec. Firms ST'!$J$44</f>
        <v>1</v>
      </c>
    </row>
    <row r="763" spans="1:6" ht="47.25" x14ac:dyDescent="0.25">
      <c r="A763" s="463" t="s">
        <v>1624</v>
      </c>
      <c r="B763" s="464" t="s">
        <v>775</v>
      </c>
      <c r="C763" s="13" t="s">
        <v>1928</v>
      </c>
      <c r="D763" s="442" t="s">
        <v>12454</v>
      </c>
      <c r="E763" s="468">
        <f t="shared" si="23"/>
        <v>748</v>
      </c>
      <c r="F763" s="439" t="b">
        <f>'8A Bank &amp; Sec. Firms ST'!$D$45+'8A Bank &amp; Sec. Firms ST'!$F$45+'8A Bank &amp; Sec. Firms ST'!$G$45+'8A Bank &amp; Sec. Firms ST'!$H$45='8A Bank &amp; Sec. Firms ST'!$J$45</f>
        <v>1</v>
      </c>
    </row>
    <row r="764" spans="1:6" ht="47.25" x14ac:dyDescent="0.25">
      <c r="A764" s="463" t="s">
        <v>1626</v>
      </c>
      <c r="B764" s="464" t="s">
        <v>775</v>
      </c>
      <c r="C764" s="13" t="s">
        <v>1929</v>
      </c>
      <c r="D764" s="442" t="s">
        <v>12455</v>
      </c>
      <c r="E764" s="468">
        <f t="shared" si="23"/>
        <v>749</v>
      </c>
      <c r="F764" s="439" t="b">
        <f>'8A Bank &amp; Sec. Firms ST'!$D$46+'8A Bank &amp; Sec. Firms ST'!$F$46+'8A Bank &amp; Sec. Firms ST'!$G$46+'8A Bank &amp; Sec. Firms ST'!$H$46='8A Bank &amp; Sec. Firms ST'!$J$46</f>
        <v>1</v>
      </c>
    </row>
    <row r="765" spans="1:6" ht="31.5" x14ac:dyDescent="0.25">
      <c r="A765" s="463" t="s">
        <v>1467</v>
      </c>
      <c r="B765" s="464" t="s">
        <v>775</v>
      </c>
      <c r="C765" s="13" t="s">
        <v>1930</v>
      </c>
      <c r="D765" s="442" t="s">
        <v>14591</v>
      </c>
      <c r="E765" s="468">
        <f t="shared" si="23"/>
        <v>750</v>
      </c>
      <c r="F765" s="439" t="b">
        <f>ABS('8A Bank &amp; Sec. Firms ST'!$D$47+'8A Bank &amp; Sec. Firms ST'!$H$47-'8A Bank &amp; Sec. Firms ST'!$J$47)&lt;=2</f>
        <v>1</v>
      </c>
    </row>
    <row r="766" spans="1:6" ht="31.5" x14ac:dyDescent="0.25">
      <c r="A766" s="463" t="s">
        <v>1629</v>
      </c>
      <c r="B766" s="464" t="s">
        <v>775</v>
      </c>
      <c r="C766" s="13" t="s">
        <v>1931</v>
      </c>
      <c r="D766" s="442" t="s">
        <v>12456</v>
      </c>
      <c r="E766" s="468">
        <f t="shared" si="23"/>
        <v>751</v>
      </c>
      <c r="F766" s="439" t="b">
        <f>'8A Bank &amp; Sec. Firms ST'!$J$42*0%='8A Bank &amp; Sec. Firms ST'!$L$42</f>
        <v>1</v>
      </c>
    </row>
    <row r="767" spans="1:6" ht="31.5" x14ac:dyDescent="0.25">
      <c r="A767" s="463" t="s">
        <v>1631</v>
      </c>
      <c r="B767" s="464" t="s">
        <v>775</v>
      </c>
      <c r="C767" s="13" t="s">
        <v>1932</v>
      </c>
      <c r="D767" s="442" t="s">
        <v>12457</v>
      </c>
      <c r="E767" s="468">
        <f t="shared" si="23"/>
        <v>752</v>
      </c>
      <c r="F767" s="439" t="b">
        <f>'8A Bank &amp; Sec. Firms ST'!$J$43*20%='8A Bank &amp; Sec. Firms ST'!$L$43</f>
        <v>1</v>
      </c>
    </row>
    <row r="768" spans="1:6" ht="31.5" x14ac:dyDescent="0.25">
      <c r="A768" s="463" t="s">
        <v>1633</v>
      </c>
      <c r="B768" s="464" t="s">
        <v>775</v>
      </c>
      <c r="C768" s="13" t="s">
        <v>1933</v>
      </c>
      <c r="D768" s="442" t="s">
        <v>12458</v>
      </c>
      <c r="E768" s="468">
        <f t="shared" si="23"/>
        <v>753</v>
      </c>
      <c r="F768" s="439" t="b">
        <f>'8A Bank &amp; Sec. Firms ST'!$J$44*50%='8A Bank &amp; Sec. Firms ST'!$L$44</f>
        <v>1</v>
      </c>
    </row>
    <row r="769" spans="1:6" ht="31.5" x14ac:dyDescent="0.25">
      <c r="A769" s="463" t="s">
        <v>1635</v>
      </c>
      <c r="B769" s="464" t="s">
        <v>775</v>
      </c>
      <c r="C769" s="13" t="s">
        <v>1934</v>
      </c>
      <c r="D769" s="442" t="s">
        <v>12459</v>
      </c>
      <c r="E769" s="468">
        <f t="shared" si="23"/>
        <v>754</v>
      </c>
      <c r="F769" s="439" t="b">
        <f>'8A Bank &amp; Sec. Firms ST'!$J$45*100%='8A Bank &amp; Sec. Firms ST'!$L$45</f>
        <v>1</v>
      </c>
    </row>
    <row r="770" spans="1:6" ht="31.5" x14ac:dyDescent="0.25">
      <c r="A770" s="463" t="s">
        <v>1637</v>
      </c>
      <c r="B770" s="464" t="s">
        <v>775</v>
      </c>
      <c r="C770" s="13" t="s">
        <v>1935</v>
      </c>
      <c r="D770" s="442" t="s">
        <v>12460</v>
      </c>
      <c r="E770" s="468">
        <f t="shared" si="23"/>
        <v>755</v>
      </c>
      <c r="F770" s="439" t="b">
        <f>'8A Bank &amp; Sec. Firms ST'!$J$46*150%='8A Bank &amp; Sec. Firms ST'!$L$46</f>
        <v>1</v>
      </c>
    </row>
    <row r="771" spans="1:6" ht="47.25" x14ac:dyDescent="0.25">
      <c r="A771" s="463" t="s">
        <v>1639</v>
      </c>
      <c r="B771" s="464" t="s">
        <v>775</v>
      </c>
      <c r="C771" s="13" t="s">
        <v>1936</v>
      </c>
      <c r="D771" s="442" t="s">
        <v>12461</v>
      </c>
      <c r="E771" s="468">
        <f t="shared" si="23"/>
        <v>756</v>
      </c>
      <c r="F771" s="439" t="b">
        <f>'8A Bank &amp; Sec. Firms ST'!$F$42+'8A Bank &amp; Sec. Firms ST'!$F$43+'8A Bank &amp; Sec. Firms ST'!$F$44+'8A Bank &amp; Sec. Firms ST'!$F$45+'8A Bank &amp; Sec. Firms ST'!$F$46=0</f>
        <v>1</v>
      </c>
    </row>
    <row r="772" spans="1:6" ht="47.25" x14ac:dyDescent="0.25">
      <c r="A772" s="463" t="s">
        <v>1641</v>
      </c>
      <c r="B772" s="464" t="s">
        <v>775</v>
      </c>
      <c r="C772" s="13" t="s">
        <v>1937</v>
      </c>
      <c r="D772" s="442" t="s">
        <v>12462</v>
      </c>
      <c r="E772" s="468">
        <f t="shared" si="23"/>
        <v>757</v>
      </c>
      <c r="F772" s="439" t="b">
        <f>'8A Bank &amp; Sec. Firms ST'!$G$42+'8A Bank &amp; Sec. Firms ST'!$G$43+'8A Bank &amp; Sec. Firms ST'!$G$44+'8A Bank &amp; Sec. Firms ST'!$G$45+'8A Bank &amp; Sec. Firms ST'!$G$46=0</f>
        <v>1</v>
      </c>
    </row>
    <row r="773" spans="1:6" ht="63" x14ac:dyDescent="0.25">
      <c r="A773" s="463" t="s">
        <v>1493</v>
      </c>
      <c r="B773" s="464" t="s">
        <v>775</v>
      </c>
      <c r="C773" s="13" t="s">
        <v>1938</v>
      </c>
      <c r="D773" s="442" t="s">
        <v>12463</v>
      </c>
      <c r="E773" s="468">
        <f t="shared" si="23"/>
        <v>758</v>
      </c>
      <c r="F773" s="439" t="b">
        <f>'8A Bank &amp; Sec. Firms ST'!$C$15+'8A Bank &amp; Sec. Firms ST'!$C$23+'8A Bank &amp; Sec. Firms ST'!$C$31+'8A Bank &amp; Sec. Firms ST'!$C$39+'8A Bank &amp; Sec. Firms ST'!$C$47='8A Bank &amp; Sec. Firms ST'!$C$49</f>
        <v>1</v>
      </c>
    </row>
    <row r="774" spans="1:6" ht="63" x14ac:dyDescent="0.25">
      <c r="A774" s="463" t="s">
        <v>1495</v>
      </c>
      <c r="B774" s="464" t="s">
        <v>775</v>
      </c>
      <c r="C774" s="13" t="s">
        <v>1939</v>
      </c>
      <c r="D774" s="442" t="s">
        <v>12464</v>
      </c>
      <c r="E774" s="468">
        <f t="shared" si="23"/>
        <v>759</v>
      </c>
      <c r="F774" s="439" t="b">
        <f>'8A Bank &amp; Sec. Firms ST'!$D$15+'8A Bank &amp; Sec. Firms ST'!$D$23+'8A Bank &amp; Sec. Firms ST'!$D$31+'8A Bank &amp; Sec. Firms ST'!$D$39+'8A Bank &amp; Sec. Firms ST'!$D$47='8A Bank &amp; Sec. Firms ST'!$D$49</f>
        <v>1</v>
      </c>
    </row>
    <row r="775" spans="1:6" ht="63" x14ac:dyDescent="0.25">
      <c r="A775" s="463" t="s">
        <v>1497</v>
      </c>
      <c r="B775" s="464" t="s">
        <v>775</v>
      </c>
      <c r="C775" s="13" t="s">
        <v>1940</v>
      </c>
      <c r="D775" s="442" t="s">
        <v>12465</v>
      </c>
      <c r="E775" s="468">
        <f t="shared" si="23"/>
        <v>760</v>
      </c>
      <c r="F775" s="439" t="b">
        <f>'8A Bank &amp; Sec. Firms ST'!$L$15+'8A Bank &amp; Sec. Firms ST'!$L$23+'8A Bank &amp; Sec. Firms ST'!$L$31+'8A Bank &amp; Sec. Firms ST'!$L$39+'8A Bank &amp; Sec. Firms ST'!$L$47='8A Bank &amp; Sec. Firms ST'!$L$49</f>
        <v>1</v>
      </c>
    </row>
    <row r="776" spans="1:6" ht="18.75" x14ac:dyDescent="0.3">
      <c r="A776" s="953" t="s">
        <v>1941</v>
      </c>
      <c r="B776" s="954"/>
      <c r="C776" s="954"/>
      <c r="D776" s="954"/>
      <c r="E776" s="954"/>
      <c r="F776" s="954"/>
    </row>
    <row r="777" spans="1:6" ht="47.25" x14ac:dyDescent="0.25">
      <c r="A777" s="463" t="s">
        <v>1217</v>
      </c>
      <c r="B777" s="464" t="s">
        <v>775</v>
      </c>
      <c r="C777" s="13" t="s">
        <v>1942</v>
      </c>
      <c r="D777" s="442" t="s">
        <v>12466</v>
      </c>
      <c r="E777" s="468">
        <f>E775+1</f>
        <v>761</v>
      </c>
      <c r="F777" s="439" t="b">
        <f>' 9 Corp. &amp; Sec. firms LT'!$C$11+' 9 Corp. &amp; Sec. firms LT'!$C$12+' 9 Corp. &amp; Sec. firms LT'!$C$13+' 9 Corp. &amp; Sec. firms LT'!$C$14=' 9 Corp. &amp; Sec. firms LT'!$C$15</f>
        <v>1</v>
      </c>
    </row>
    <row r="778" spans="1:6" ht="47.25" x14ac:dyDescent="0.25">
      <c r="A778" s="463" t="s">
        <v>1219</v>
      </c>
      <c r="B778" s="464" t="s">
        <v>775</v>
      </c>
      <c r="C778" s="13" t="s">
        <v>1943</v>
      </c>
      <c r="D778" s="442" t="s">
        <v>12467</v>
      </c>
      <c r="E778" s="468">
        <f>E777+1</f>
        <v>762</v>
      </c>
      <c r="F778" s="439" t="b">
        <f>' 9 Corp. &amp; Sec. firms LT'!$D$11+' 9 Corp. &amp; Sec. firms LT'!$D$12+' 9 Corp. &amp; Sec. firms LT'!$D$13+' 9 Corp. &amp; Sec. firms LT'!$D$14=' 9 Corp. &amp; Sec. firms LT'!$D$15</f>
        <v>1</v>
      </c>
    </row>
    <row r="779" spans="1:6" ht="63" x14ac:dyDescent="0.25">
      <c r="A779" s="463" t="s">
        <v>1221</v>
      </c>
      <c r="B779" s="464" t="s">
        <v>775</v>
      </c>
      <c r="C779" s="13" t="s">
        <v>1944</v>
      </c>
      <c r="D779" s="442" t="s">
        <v>12468</v>
      </c>
      <c r="E779" s="468">
        <f t="shared" ref="E779:E842" si="24">E778+1</f>
        <v>763</v>
      </c>
      <c r="F779" s="439" t="b">
        <f>' 9 Corp. &amp; Sec. firms LT'!$H$10+' 9 Corp. &amp; Sec. firms LT'!$H$11+' 9 Corp. &amp; Sec. firms LT'!$H$12+' 9 Corp. &amp; Sec. firms LT'!$H$13+' 9 Corp. &amp; Sec. firms LT'!$H$14=' 9 Corp. &amp; Sec. firms LT'!$H$15</f>
        <v>1</v>
      </c>
    </row>
    <row r="780" spans="1:6" ht="63" x14ac:dyDescent="0.25">
      <c r="A780" s="463" t="s">
        <v>1223</v>
      </c>
      <c r="B780" s="464" t="s">
        <v>775</v>
      </c>
      <c r="C780" s="13" t="s">
        <v>1945</v>
      </c>
      <c r="D780" s="442" t="s">
        <v>12469</v>
      </c>
      <c r="E780" s="468">
        <f t="shared" si="24"/>
        <v>764</v>
      </c>
      <c r="F780" s="439" t="b">
        <f>' 9 Corp. &amp; Sec. firms LT'!$J$10+' 9 Corp. &amp; Sec. firms LT'!$J$11+' 9 Corp. &amp; Sec. firms LT'!$J$12+' 9 Corp. &amp; Sec. firms LT'!$J$13+' 9 Corp. &amp; Sec. firms LT'!$J$14=' 9 Corp. &amp; Sec. firms LT'!$J$15</f>
        <v>1</v>
      </c>
    </row>
    <row r="781" spans="1:6" ht="63" x14ac:dyDescent="0.25">
      <c r="A781" s="463" t="s">
        <v>1225</v>
      </c>
      <c r="B781" s="464" t="s">
        <v>775</v>
      </c>
      <c r="C781" s="13" t="s">
        <v>1946</v>
      </c>
      <c r="D781" s="442" t="s">
        <v>12470</v>
      </c>
      <c r="E781" s="468">
        <f t="shared" si="24"/>
        <v>765</v>
      </c>
      <c r="F781" s="439" t="b">
        <f>' 9 Corp. &amp; Sec. firms LT'!$L$10+' 9 Corp. &amp; Sec. firms LT'!$L$11+' 9 Corp. &amp; Sec. firms LT'!$L$12+' 9 Corp. &amp; Sec. firms LT'!$L$13+' 9 Corp. &amp; Sec. firms LT'!$L$14=' 9 Corp. &amp; Sec. firms LT'!$L$15</f>
        <v>1</v>
      </c>
    </row>
    <row r="782" spans="1:6" ht="47.25" x14ac:dyDescent="0.25">
      <c r="A782" s="463" t="s">
        <v>1503</v>
      </c>
      <c r="B782" s="464" t="s">
        <v>775</v>
      </c>
      <c r="C782" s="13" t="s">
        <v>1947</v>
      </c>
      <c r="D782" s="442" t="s">
        <v>12471</v>
      </c>
      <c r="E782" s="468">
        <f t="shared" si="24"/>
        <v>766</v>
      </c>
      <c r="F782" s="439" t="b">
        <f>' 9 Corp. &amp; Sec. firms LT'!$F$10+' 9 Corp. &amp; Sec. firms LT'!$G$10+' 9 Corp. &amp; Sec. firms LT'!$H$10=' 9 Corp. &amp; Sec. firms LT'!$J$10</f>
        <v>1</v>
      </c>
    </row>
    <row r="783" spans="1:6" ht="47.25" x14ac:dyDescent="0.25">
      <c r="A783" s="463" t="s">
        <v>1504</v>
      </c>
      <c r="B783" s="464" t="s">
        <v>775</v>
      </c>
      <c r="C783" s="13" t="s">
        <v>1948</v>
      </c>
      <c r="D783" s="442" t="s">
        <v>12472</v>
      </c>
      <c r="E783" s="468">
        <f t="shared" si="24"/>
        <v>767</v>
      </c>
      <c r="F783" s="439" t="b">
        <f>' 9 Corp. &amp; Sec. firms LT'!$D$11+' 9 Corp. &amp; Sec. firms LT'!$F$11+' 9 Corp. &amp; Sec. firms LT'!$G$11+' 9 Corp. &amp; Sec. firms LT'!$H$11=' 9 Corp. &amp; Sec. firms LT'!$J$11</f>
        <v>1</v>
      </c>
    </row>
    <row r="784" spans="1:6" ht="47.25" x14ac:dyDescent="0.25">
      <c r="A784" s="463" t="s">
        <v>1506</v>
      </c>
      <c r="B784" s="464" t="s">
        <v>775</v>
      </c>
      <c r="C784" s="13" t="s">
        <v>1949</v>
      </c>
      <c r="D784" s="442" t="s">
        <v>12473</v>
      </c>
      <c r="E784" s="468">
        <f t="shared" si="24"/>
        <v>768</v>
      </c>
      <c r="F784" s="439" t="b">
        <f>' 9 Corp. &amp; Sec. firms LT'!$D$12+' 9 Corp. &amp; Sec. firms LT'!$F$12+' 9 Corp. &amp; Sec. firms LT'!$G$12+' 9 Corp. &amp; Sec. firms LT'!$H$12=' 9 Corp. &amp; Sec. firms LT'!$J$12</f>
        <v>1</v>
      </c>
    </row>
    <row r="785" spans="1:6" ht="47.25" x14ac:dyDescent="0.25">
      <c r="A785" s="463" t="s">
        <v>1508</v>
      </c>
      <c r="B785" s="464" t="s">
        <v>775</v>
      </c>
      <c r="C785" s="13" t="s">
        <v>1950</v>
      </c>
      <c r="D785" s="442" t="s">
        <v>12474</v>
      </c>
      <c r="E785" s="468">
        <f t="shared" si="24"/>
        <v>769</v>
      </c>
      <c r="F785" s="439" t="b">
        <f>' 9 Corp. &amp; Sec. firms LT'!$D$13+' 9 Corp. &amp; Sec. firms LT'!$F$13+' 9 Corp. &amp; Sec. firms LT'!$G$13+' 9 Corp. &amp; Sec. firms LT'!$H$13=' 9 Corp. &amp; Sec. firms LT'!$J$13</f>
        <v>1</v>
      </c>
    </row>
    <row r="786" spans="1:6" ht="47.25" x14ac:dyDescent="0.25">
      <c r="A786" s="463" t="s">
        <v>1510</v>
      </c>
      <c r="B786" s="464" t="s">
        <v>775</v>
      </c>
      <c r="C786" s="13" t="s">
        <v>1951</v>
      </c>
      <c r="D786" s="442" t="s">
        <v>12475</v>
      </c>
      <c r="E786" s="468">
        <f t="shared" si="24"/>
        <v>770</v>
      </c>
      <c r="F786" s="439" t="b">
        <f>' 9 Corp. &amp; Sec. firms LT'!$D$14+' 9 Corp. &amp; Sec. firms LT'!$F$14+' 9 Corp. &amp; Sec. firms LT'!$G$14+' 9 Corp. &amp; Sec. firms LT'!$H$14=' 9 Corp. &amp; Sec. firms LT'!$J$14</f>
        <v>1</v>
      </c>
    </row>
    <row r="787" spans="1:6" ht="31.5" x14ac:dyDescent="0.25">
      <c r="A787" s="463" t="s">
        <v>1247</v>
      </c>
      <c r="B787" s="464" t="s">
        <v>775</v>
      </c>
      <c r="C787" s="13" t="s">
        <v>1952</v>
      </c>
      <c r="D787" s="442" t="s">
        <v>14592</v>
      </c>
      <c r="E787" s="468">
        <f t="shared" si="24"/>
        <v>771</v>
      </c>
      <c r="F787" s="439" t="b">
        <f>ABS(' 9 Corp. &amp; Sec. firms LT'!$D$15+' 9 Corp. &amp; Sec. firms LT'!$H$15-' 9 Corp. &amp; Sec. firms LT'!$J$15)&lt;=2</f>
        <v>1</v>
      </c>
    </row>
    <row r="788" spans="1:6" ht="31.5" x14ac:dyDescent="0.25">
      <c r="A788" s="463" t="s">
        <v>1513</v>
      </c>
      <c r="B788" s="464" t="s">
        <v>775</v>
      </c>
      <c r="C788" s="13" t="s">
        <v>1953</v>
      </c>
      <c r="D788" s="442" t="s">
        <v>12476</v>
      </c>
      <c r="E788" s="468">
        <f t="shared" si="24"/>
        <v>772</v>
      </c>
      <c r="F788" s="439" t="b">
        <f>' 9 Corp. &amp; Sec. firms LT'!$J$10*0%=' 9 Corp. &amp; Sec. firms LT'!$L$10</f>
        <v>1</v>
      </c>
    </row>
    <row r="789" spans="1:6" ht="31.5" x14ac:dyDescent="0.25">
      <c r="A789" s="463" t="s">
        <v>1515</v>
      </c>
      <c r="B789" s="464" t="s">
        <v>775</v>
      </c>
      <c r="C789" s="13" t="s">
        <v>1954</v>
      </c>
      <c r="D789" s="442" t="s">
        <v>12477</v>
      </c>
      <c r="E789" s="468">
        <f t="shared" si="24"/>
        <v>773</v>
      </c>
      <c r="F789" s="439" t="b">
        <f>' 9 Corp. &amp; Sec. firms LT'!$J$11*20%=' 9 Corp. &amp; Sec. firms LT'!$L$11</f>
        <v>1</v>
      </c>
    </row>
    <row r="790" spans="1:6" ht="31.5" x14ac:dyDescent="0.25">
      <c r="A790" s="463" t="s">
        <v>1517</v>
      </c>
      <c r="B790" s="464" t="s">
        <v>775</v>
      </c>
      <c r="C790" s="13" t="s">
        <v>1955</v>
      </c>
      <c r="D790" s="442" t="s">
        <v>12478</v>
      </c>
      <c r="E790" s="468">
        <f t="shared" si="24"/>
        <v>774</v>
      </c>
      <c r="F790" s="439" t="b">
        <f>' 9 Corp. &amp; Sec. firms LT'!$J$12*50%=' 9 Corp. &amp; Sec. firms LT'!$L$12</f>
        <v>1</v>
      </c>
    </row>
    <row r="791" spans="1:6" ht="31.5" x14ac:dyDescent="0.25">
      <c r="A791" s="463" t="s">
        <v>1519</v>
      </c>
      <c r="B791" s="464" t="s">
        <v>775</v>
      </c>
      <c r="C791" s="13" t="s">
        <v>1956</v>
      </c>
      <c r="D791" s="442" t="s">
        <v>12479</v>
      </c>
      <c r="E791" s="468">
        <f t="shared" si="24"/>
        <v>775</v>
      </c>
      <c r="F791" s="439" t="b">
        <f>' 9 Corp. &amp; Sec. firms LT'!$J$13*100%=' 9 Corp. &amp; Sec. firms LT'!$L$13</f>
        <v>1</v>
      </c>
    </row>
    <row r="792" spans="1:6" ht="31.5" x14ac:dyDescent="0.25">
      <c r="A792" s="463" t="s">
        <v>1521</v>
      </c>
      <c r="B792" s="464" t="s">
        <v>775</v>
      </c>
      <c r="C792" s="13" t="s">
        <v>1957</v>
      </c>
      <c r="D792" s="442" t="s">
        <v>12480</v>
      </c>
      <c r="E792" s="468">
        <f t="shared" si="24"/>
        <v>776</v>
      </c>
      <c r="F792" s="439" t="b">
        <f>' 9 Corp. &amp; Sec. firms LT'!$J$14*150%=' 9 Corp. &amp; Sec. firms LT'!$L$14</f>
        <v>1</v>
      </c>
    </row>
    <row r="793" spans="1:6" ht="47.25" x14ac:dyDescent="0.25">
      <c r="A793" s="463" t="s">
        <v>1269</v>
      </c>
      <c r="B793" s="464" t="s">
        <v>775</v>
      </c>
      <c r="C793" s="13" t="s">
        <v>1958</v>
      </c>
      <c r="D793" s="442" t="s">
        <v>12481</v>
      </c>
      <c r="E793" s="468">
        <f t="shared" si="24"/>
        <v>777</v>
      </c>
      <c r="F793" s="439" t="b">
        <f>' 9 Corp. &amp; Sec. firms LT'!$F$10+' 9 Corp. &amp; Sec. firms LT'!$F$11+' 9 Corp. &amp; Sec. firms LT'!$F$12+' 9 Corp. &amp; Sec. firms LT'!$F$13+' 9 Corp. &amp; Sec. firms LT'!$F$14=0</f>
        <v>1</v>
      </c>
    </row>
    <row r="794" spans="1:6" ht="47.25" x14ac:dyDescent="0.25">
      <c r="A794" s="463" t="s">
        <v>1271</v>
      </c>
      <c r="B794" s="464" t="s">
        <v>775</v>
      </c>
      <c r="C794" s="13" t="s">
        <v>1959</v>
      </c>
      <c r="D794" s="442" t="s">
        <v>12482</v>
      </c>
      <c r="E794" s="468">
        <f t="shared" si="24"/>
        <v>778</v>
      </c>
      <c r="F794" s="439" t="b">
        <f>' 9 Corp. &amp; Sec. firms LT'!$G$10+' 9 Corp. &amp; Sec. firms LT'!$G$11+' 9 Corp. &amp; Sec. firms LT'!$G$12+' 9 Corp. &amp; Sec. firms LT'!$G$13+' 9 Corp. &amp; Sec. firms LT'!$G$14=0</f>
        <v>1</v>
      </c>
    </row>
    <row r="795" spans="1:6" ht="47.25" x14ac:dyDescent="0.25">
      <c r="A795" s="463" t="s">
        <v>1273</v>
      </c>
      <c r="B795" s="464" t="s">
        <v>775</v>
      </c>
      <c r="C795" s="13" t="s">
        <v>1960</v>
      </c>
      <c r="D795" s="442" t="s">
        <v>12483</v>
      </c>
      <c r="E795" s="468">
        <f t="shared" si="24"/>
        <v>779</v>
      </c>
      <c r="F795" s="439" t="b">
        <f>' 9 Corp. &amp; Sec. firms LT'!$B$19+' 9 Corp. &amp; Sec. firms LT'!$B$20+' 9 Corp. &amp; Sec. firms LT'!$B$21+' 9 Corp. &amp; Sec. firms LT'!$B$22=' 9 Corp. &amp; Sec. firms LT'!$B$23</f>
        <v>1</v>
      </c>
    </row>
    <row r="796" spans="1:6" ht="47.25" x14ac:dyDescent="0.25">
      <c r="A796" s="463" t="s">
        <v>1275</v>
      </c>
      <c r="B796" s="464" t="s">
        <v>775</v>
      </c>
      <c r="C796" s="13" t="s">
        <v>1961</v>
      </c>
      <c r="D796" s="442" t="s">
        <v>12484</v>
      </c>
      <c r="E796" s="468">
        <f t="shared" si="24"/>
        <v>780</v>
      </c>
      <c r="F796" s="439" t="b">
        <f>' 9 Corp. &amp; Sec. firms LT'!$C$19+' 9 Corp. &amp; Sec. firms LT'!$C$20+' 9 Corp. &amp; Sec. firms LT'!$C$21+' 9 Corp. &amp; Sec. firms LT'!$C$22=' 9 Corp. &amp; Sec. firms LT'!$C$23</f>
        <v>1</v>
      </c>
    </row>
    <row r="797" spans="1:6" ht="47.25" x14ac:dyDescent="0.25">
      <c r="A797" s="463" t="s">
        <v>1277</v>
      </c>
      <c r="B797" s="464" t="s">
        <v>775</v>
      </c>
      <c r="C797" s="13" t="s">
        <v>1962</v>
      </c>
      <c r="D797" s="442" t="s">
        <v>12485</v>
      </c>
      <c r="E797" s="468">
        <f t="shared" si="24"/>
        <v>781</v>
      </c>
      <c r="F797" s="439" t="b">
        <f>' 9 Corp. &amp; Sec. firms LT'!$D$19+' 9 Corp. &amp; Sec. firms LT'!$D$20+' 9 Corp. &amp; Sec. firms LT'!$D$21+' 9 Corp. &amp; Sec. firms LT'!$D$22=' 9 Corp. &amp; Sec. firms LT'!$D$23</f>
        <v>1</v>
      </c>
    </row>
    <row r="798" spans="1:6" ht="63" x14ac:dyDescent="0.25">
      <c r="A798" s="463" t="s">
        <v>1279</v>
      </c>
      <c r="B798" s="464" t="s">
        <v>775</v>
      </c>
      <c r="C798" s="13" t="s">
        <v>1963</v>
      </c>
      <c r="D798" s="442" t="s">
        <v>12486</v>
      </c>
      <c r="E798" s="468">
        <f t="shared" si="24"/>
        <v>782</v>
      </c>
      <c r="F798" s="439" t="b">
        <f>' 9 Corp. &amp; Sec. firms LT'!$H$18+' 9 Corp. &amp; Sec. firms LT'!$H$19+' 9 Corp. &amp; Sec. firms LT'!$H$20+' 9 Corp. &amp; Sec. firms LT'!$H$21+' 9 Corp. &amp; Sec. firms LT'!$H$22=' 9 Corp. &amp; Sec. firms LT'!$H$23</f>
        <v>1</v>
      </c>
    </row>
    <row r="799" spans="1:6" ht="63" x14ac:dyDescent="0.25">
      <c r="A799" s="463" t="s">
        <v>1281</v>
      </c>
      <c r="B799" s="464" t="s">
        <v>775</v>
      </c>
      <c r="C799" s="13" t="s">
        <v>1964</v>
      </c>
      <c r="D799" s="442" t="s">
        <v>12487</v>
      </c>
      <c r="E799" s="468">
        <f t="shared" si="24"/>
        <v>783</v>
      </c>
      <c r="F799" s="439" t="b">
        <f>' 9 Corp. &amp; Sec. firms LT'!$J$18+' 9 Corp. &amp; Sec. firms LT'!$J$19+' 9 Corp. &amp; Sec. firms LT'!$J$20+' 9 Corp. &amp; Sec. firms LT'!$J$21+' 9 Corp. &amp; Sec. firms LT'!$J$22=' 9 Corp. &amp; Sec. firms LT'!$J$23</f>
        <v>1</v>
      </c>
    </row>
    <row r="800" spans="1:6" ht="63" x14ac:dyDescent="0.25">
      <c r="A800" s="463" t="s">
        <v>1283</v>
      </c>
      <c r="B800" s="464" t="s">
        <v>775</v>
      </c>
      <c r="C800" s="13" t="s">
        <v>1965</v>
      </c>
      <c r="D800" s="442" t="s">
        <v>12488</v>
      </c>
      <c r="E800" s="468">
        <f t="shared" si="24"/>
        <v>784</v>
      </c>
      <c r="F800" s="439" t="b">
        <f>' 9 Corp. &amp; Sec. firms LT'!$L$18+' 9 Corp. &amp; Sec. firms LT'!$L$19+' 9 Corp. &amp; Sec. firms LT'!$L$20+' 9 Corp. &amp; Sec. firms LT'!$L$21+' 9 Corp. &amp; Sec. firms LT'!$L$22=' 9 Corp. &amp; Sec. firms LT'!$L$23</f>
        <v>1</v>
      </c>
    </row>
    <row r="801" spans="1:6" ht="47.25" x14ac:dyDescent="0.25">
      <c r="A801" s="463" t="s">
        <v>1531</v>
      </c>
      <c r="B801" s="464" t="s">
        <v>775</v>
      </c>
      <c r="C801" s="13" t="s">
        <v>1966</v>
      </c>
      <c r="D801" s="442" t="s">
        <v>12489</v>
      </c>
      <c r="E801" s="468">
        <f t="shared" si="24"/>
        <v>785</v>
      </c>
      <c r="F801" s="439" t="b">
        <f>' 9 Corp. &amp; Sec. firms LT'!$F$18+' 9 Corp. &amp; Sec. firms LT'!$G$18+' 9 Corp. &amp; Sec. firms LT'!$H$18=' 9 Corp. &amp; Sec. firms LT'!$J$18</f>
        <v>1</v>
      </c>
    </row>
    <row r="802" spans="1:6" ht="47.25" x14ac:dyDescent="0.25">
      <c r="A802" s="463" t="s">
        <v>1533</v>
      </c>
      <c r="B802" s="464" t="s">
        <v>775</v>
      </c>
      <c r="C802" s="13" t="s">
        <v>1967</v>
      </c>
      <c r="D802" s="442" t="s">
        <v>12490</v>
      </c>
      <c r="E802" s="468">
        <f t="shared" si="24"/>
        <v>786</v>
      </c>
      <c r="F802" s="439" t="b">
        <f>' 9 Corp. &amp; Sec. firms LT'!$D$19+' 9 Corp. &amp; Sec. firms LT'!$F$19+' 9 Corp. &amp; Sec. firms LT'!$G$19+' 9 Corp. &amp; Sec. firms LT'!$H$19=' 9 Corp. &amp; Sec. firms LT'!$J$19</f>
        <v>1</v>
      </c>
    </row>
    <row r="803" spans="1:6" ht="47.25" x14ac:dyDescent="0.25">
      <c r="A803" s="463" t="s">
        <v>1535</v>
      </c>
      <c r="B803" s="464" t="s">
        <v>775</v>
      </c>
      <c r="C803" s="13" t="s">
        <v>1968</v>
      </c>
      <c r="D803" s="442" t="s">
        <v>12491</v>
      </c>
      <c r="E803" s="468">
        <f t="shared" si="24"/>
        <v>787</v>
      </c>
      <c r="F803" s="439" t="b">
        <f>' 9 Corp. &amp; Sec. firms LT'!$D$20+' 9 Corp. &amp; Sec. firms LT'!$F$20+' 9 Corp. &amp; Sec. firms LT'!$G$20+' 9 Corp. &amp; Sec. firms LT'!$H$20=' 9 Corp. &amp; Sec. firms LT'!$J$20</f>
        <v>1</v>
      </c>
    </row>
    <row r="804" spans="1:6" ht="47.25" x14ac:dyDescent="0.25">
      <c r="A804" s="463" t="s">
        <v>1537</v>
      </c>
      <c r="B804" s="464" t="s">
        <v>775</v>
      </c>
      <c r="C804" s="13" t="s">
        <v>1969</v>
      </c>
      <c r="D804" s="442" t="s">
        <v>12492</v>
      </c>
      <c r="E804" s="468">
        <f t="shared" si="24"/>
        <v>788</v>
      </c>
      <c r="F804" s="439" t="b">
        <f>' 9 Corp. &amp; Sec. firms LT'!$D$21+' 9 Corp. &amp; Sec. firms LT'!$F$21+' 9 Corp. &amp; Sec. firms LT'!$G$21+' 9 Corp. &amp; Sec. firms LT'!$H$21=' 9 Corp. &amp; Sec. firms LT'!$J$21</f>
        <v>1</v>
      </c>
    </row>
    <row r="805" spans="1:6" ht="47.25" x14ac:dyDescent="0.25">
      <c r="A805" s="463" t="s">
        <v>1539</v>
      </c>
      <c r="B805" s="464" t="s">
        <v>775</v>
      </c>
      <c r="C805" s="13" t="s">
        <v>1970</v>
      </c>
      <c r="D805" s="442" t="s">
        <v>12493</v>
      </c>
      <c r="E805" s="468">
        <f t="shared" si="24"/>
        <v>789</v>
      </c>
      <c r="F805" s="439" t="b">
        <f>' 9 Corp. &amp; Sec. firms LT'!$D$22+' 9 Corp. &amp; Sec. firms LT'!$F$22+' 9 Corp. &amp; Sec. firms LT'!$G$22+' 9 Corp. &amp; Sec. firms LT'!$H$22=' 9 Corp. &amp; Sec. firms LT'!$J$22</f>
        <v>1</v>
      </c>
    </row>
    <row r="806" spans="1:6" ht="31.5" x14ac:dyDescent="0.25">
      <c r="A806" s="463" t="s">
        <v>1295</v>
      </c>
      <c r="B806" s="464" t="s">
        <v>775</v>
      </c>
      <c r="C806" s="13" t="s">
        <v>1971</v>
      </c>
      <c r="D806" s="442" t="s">
        <v>14593</v>
      </c>
      <c r="E806" s="468">
        <f t="shared" si="24"/>
        <v>790</v>
      </c>
      <c r="F806" s="439" t="b">
        <f>ABS(' 9 Corp. &amp; Sec. firms LT'!$D$23+' 9 Corp. &amp; Sec. firms LT'!$H$23-' 9 Corp. &amp; Sec. firms LT'!$J$23)&lt;=2</f>
        <v>1</v>
      </c>
    </row>
    <row r="807" spans="1:6" ht="31.5" x14ac:dyDescent="0.25">
      <c r="A807" s="463" t="s">
        <v>1542</v>
      </c>
      <c r="B807" s="464" t="s">
        <v>775</v>
      </c>
      <c r="C807" s="13" t="s">
        <v>1972</v>
      </c>
      <c r="D807" s="442" t="s">
        <v>12494</v>
      </c>
      <c r="E807" s="468">
        <f t="shared" si="24"/>
        <v>791</v>
      </c>
      <c r="F807" s="439" t="b">
        <f>' 9 Corp. &amp; Sec. firms LT'!$J$18*0%=' 9 Corp. &amp; Sec. firms LT'!$L$18</f>
        <v>1</v>
      </c>
    </row>
    <row r="808" spans="1:6" ht="31.5" x14ac:dyDescent="0.25">
      <c r="A808" s="463" t="s">
        <v>1544</v>
      </c>
      <c r="B808" s="464" t="s">
        <v>775</v>
      </c>
      <c r="C808" s="13" t="s">
        <v>1973</v>
      </c>
      <c r="D808" s="442" t="s">
        <v>12495</v>
      </c>
      <c r="E808" s="468">
        <f t="shared" si="24"/>
        <v>792</v>
      </c>
      <c r="F808" s="439" t="b">
        <f>' 9 Corp. &amp; Sec. firms LT'!$J$19*20%=' 9 Corp. &amp; Sec. firms LT'!$L$19</f>
        <v>1</v>
      </c>
    </row>
    <row r="809" spans="1:6" ht="31.5" x14ac:dyDescent="0.25">
      <c r="A809" s="463" t="s">
        <v>1546</v>
      </c>
      <c r="B809" s="464" t="s">
        <v>775</v>
      </c>
      <c r="C809" s="13" t="s">
        <v>1974</v>
      </c>
      <c r="D809" s="442" t="s">
        <v>12496</v>
      </c>
      <c r="E809" s="468">
        <f t="shared" si="24"/>
        <v>793</v>
      </c>
      <c r="F809" s="439" t="b">
        <f>' 9 Corp. &amp; Sec. firms LT'!$J$20*50%=' 9 Corp. &amp; Sec. firms LT'!$L$20</f>
        <v>1</v>
      </c>
    </row>
    <row r="810" spans="1:6" ht="31.5" x14ac:dyDescent="0.25">
      <c r="A810" s="463" t="s">
        <v>1548</v>
      </c>
      <c r="B810" s="464" t="s">
        <v>775</v>
      </c>
      <c r="C810" s="13" t="s">
        <v>1975</v>
      </c>
      <c r="D810" s="442" t="s">
        <v>12497</v>
      </c>
      <c r="E810" s="468">
        <f t="shared" si="24"/>
        <v>794</v>
      </c>
      <c r="F810" s="439" t="b">
        <f>' 9 Corp. &amp; Sec. firms LT'!$J$21*100%=' 9 Corp. &amp; Sec. firms LT'!$L$21</f>
        <v>1</v>
      </c>
    </row>
    <row r="811" spans="1:6" ht="31.5" x14ac:dyDescent="0.25">
      <c r="A811" s="463" t="s">
        <v>1550</v>
      </c>
      <c r="B811" s="464" t="s">
        <v>775</v>
      </c>
      <c r="C811" s="13" t="s">
        <v>1976</v>
      </c>
      <c r="D811" s="442" t="s">
        <v>12498</v>
      </c>
      <c r="E811" s="468">
        <f t="shared" si="24"/>
        <v>795</v>
      </c>
      <c r="F811" s="439" t="b">
        <f>' 9 Corp. &amp; Sec. firms LT'!$J$22*150%=' 9 Corp. &amp; Sec. firms LT'!$L$22</f>
        <v>1</v>
      </c>
    </row>
    <row r="812" spans="1:6" ht="47.25" x14ac:dyDescent="0.25">
      <c r="A812" s="463" t="s">
        <v>1317</v>
      </c>
      <c r="B812" s="464" t="s">
        <v>775</v>
      </c>
      <c r="C812" s="13" t="s">
        <v>1977</v>
      </c>
      <c r="D812" s="442" t="s">
        <v>12499</v>
      </c>
      <c r="E812" s="468">
        <f t="shared" si="24"/>
        <v>796</v>
      </c>
      <c r="F812" s="439" t="b">
        <f>' 9 Corp. &amp; Sec. firms LT'!$F$18+' 9 Corp. &amp; Sec. firms LT'!$F$19+' 9 Corp. &amp; Sec. firms LT'!$F$20+' 9 Corp. &amp; Sec. firms LT'!$F$21+' 9 Corp. &amp; Sec. firms LT'!$F$22=0</f>
        <v>1</v>
      </c>
    </row>
    <row r="813" spans="1:6" ht="47.25" x14ac:dyDescent="0.25">
      <c r="A813" s="463" t="s">
        <v>1319</v>
      </c>
      <c r="B813" s="464" t="s">
        <v>775</v>
      </c>
      <c r="C813" s="13" t="s">
        <v>1978</v>
      </c>
      <c r="D813" s="442" t="s">
        <v>12500</v>
      </c>
      <c r="E813" s="468">
        <f t="shared" si="24"/>
        <v>797</v>
      </c>
      <c r="F813" s="439" t="b">
        <f>' 9 Corp. &amp; Sec. firms LT'!$G$18+' 9 Corp. &amp; Sec. firms LT'!$G$19+' 9 Corp. &amp; Sec. firms LT'!$G$20+' 9 Corp. &amp; Sec. firms LT'!$G$21+' 9 Corp. &amp; Sec. firms LT'!$G$22=0</f>
        <v>1</v>
      </c>
    </row>
    <row r="814" spans="1:6" ht="47.25" x14ac:dyDescent="0.25">
      <c r="A814" s="463" t="s">
        <v>1321</v>
      </c>
      <c r="B814" s="464" t="s">
        <v>775</v>
      </c>
      <c r="C814" s="13" t="s">
        <v>1979</v>
      </c>
      <c r="D814" s="442" t="s">
        <v>12501</v>
      </c>
      <c r="E814" s="468">
        <f t="shared" si="24"/>
        <v>798</v>
      </c>
      <c r="F814" s="439" t="b">
        <f>' 9 Corp. &amp; Sec. firms LT'!$C$27+' 9 Corp. &amp; Sec. firms LT'!$C$28+' 9 Corp. &amp; Sec. firms LT'!$C$29+' 9 Corp. &amp; Sec. firms LT'!$C$30=' 9 Corp. &amp; Sec. firms LT'!$C$31</f>
        <v>1</v>
      </c>
    </row>
    <row r="815" spans="1:6" ht="47.25" x14ac:dyDescent="0.25">
      <c r="A815" s="463" t="s">
        <v>1323</v>
      </c>
      <c r="B815" s="464" t="s">
        <v>775</v>
      </c>
      <c r="C815" s="13" t="s">
        <v>1980</v>
      </c>
      <c r="D815" s="442" t="s">
        <v>12502</v>
      </c>
      <c r="E815" s="468">
        <f t="shared" si="24"/>
        <v>799</v>
      </c>
      <c r="F815" s="439" t="b">
        <f>' 9 Corp. &amp; Sec. firms LT'!$D$27+' 9 Corp. &amp; Sec. firms LT'!$D$28+' 9 Corp. &amp; Sec. firms LT'!$D$29+' 9 Corp. &amp; Sec. firms LT'!$D$30=' 9 Corp. &amp; Sec. firms LT'!$D$31</f>
        <v>1</v>
      </c>
    </row>
    <row r="816" spans="1:6" ht="63" x14ac:dyDescent="0.25">
      <c r="A816" s="463" t="s">
        <v>1325</v>
      </c>
      <c r="B816" s="464" t="s">
        <v>775</v>
      </c>
      <c r="C816" s="13" t="s">
        <v>1981</v>
      </c>
      <c r="D816" s="442" t="s">
        <v>12503</v>
      </c>
      <c r="E816" s="468">
        <f t="shared" si="24"/>
        <v>800</v>
      </c>
      <c r="F816" s="439" t="b">
        <f>' 9 Corp. &amp; Sec. firms LT'!$H$26+' 9 Corp. &amp; Sec. firms LT'!$H$27+' 9 Corp. &amp; Sec. firms LT'!$H$28+' 9 Corp. &amp; Sec. firms LT'!$H$29+' 9 Corp. &amp; Sec. firms LT'!$H$30=' 9 Corp. &amp; Sec. firms LT'!$H$31</f>
        <v>1</v>
      </c>
    </row>
    <row r="817" spans="1:6" ht="63" x14ac:dyDescent="0.25">
      <c r="A817" s="463" t="s">
        <v>1327</v>
      </c>
      <c r="B817" s="464" t="s">
        <v>775</v>
      </c>
      <c r="C817" s="13" t="s">
        <v>1982</v>
      </c>
      <c r="D817" s="442" t="s">
        <v>12504</v>
      </c>
      <c r="E817" s="468">
        <f t="shared" si="24"/>
        <v>801</v>
      </c>
      <c r="F817" s="439" t="b">
        <f>' 9 Corp. &amp; Sec. firms LT'!$J$26+' 9 Corp. &amp; Sec. firms LT'!$J$27+' 9 Corp. &amp; Sec. firms LT'!$J$28+' 9 Corp. &amp; Sec. firms LT'!$J$29+' 9 Corp. &amp; Sec. firms LT'!$J$30=' 9 Corp. &amp; Sec. firms LT'!$J$31</f>
        <v>1</v>
      </c>
    </row>
    <row r="818" spans="1:6" ht="63" x14ac:dyDescent="0.25">
      <c r="A818" s="463" t="s">
        <v>1329</v>
      </c>
      <c r="B818" s="464" t="s">
        <v>775</v>
      </c>
      <c r="C818" s="13" t="s">
        <v>1983</v>
      </c>
      <c r="D818" s="442" t="s">
        <v>12505</v>
      </c>
      <c r="E818" s="468">
        <f t="shared" si="24"/>
        <v>802</v>
      </c>
      <c r="F818" s="439" t="b">
        <f>' 9 Corp. &amp; Sec. firms LT'!$L$26+' 9 Corp. &amp; Sec. firms LT'!$L$27+' 9 Corp. &amp; Sec. firms LT'!$L$28+' 9 Corp. &amp; Sec. firms LT'!$L$29+' 9 Corp. &amp; Sec. firms LT'!$L$30=' 9 Corp. &amp; Sec. firms LT'!$L$31</f>
        <v>1</v>
      </c>
    </row>
    <row r="819" spans="1:6" ht="47.25" x14ac:dyDescent="0.25">
      <c r="A819" s="463" t="s">
        <v>1556</v>
      </c>
      <c r="B819" s="464" t="s">
        <v>775</v>
      </c>
      <c r="C819" s="13" t="s">
        <v>1984</v>
      </c>
      <c r="D819" s="442" t="s">
        <v>12506</v>
      </c>
      <c r="E819" s="468">
        <f t="shared" si="24"/>
        <v>803</v>
      </c>
      <c r="F819" s="439" t="b">
        <f>' 9 Corp. &amp; Sec. firms LT'!$F$26+' 9 Corp. &amp; Sec. firms LT'!$G$26+' 9 Corp. &amp; Sec. firms LT'!$H$26=' 9 Corp. &amp; Sec. firms LT'!$J$26</f>
        <v>1</v>
      </c>
    </row>
    <row r="820" spans="1:6" ht="47.25" x14ac:dyDescent="0.25">
      <c r="A820" s="463" t="s">
        <v>1558</v>
      </c>
      <c r="B820" s="464" t="s">
        <v>775</v>
      </c>
      <c r="C820" s="13" t="s">
        <v>1985</v>
      </c>
      <c r="D820" s="442" t="s">
        <v>12507</v>
      </c>
      <c r="E820" s="468">
        <f t="shared" si="24"/>
        <v>804</v>
      </c>
      <c r="F820" s="439" t="b">
        <f>' 9 Corp. &amp; Sec. firms LT'!$D$27+' 9 Corp. &amp; Sec. firms LT'!$F$27+' 9 Corp. &amp; Sec. firms LT'!$G$27+' 9 Corp. &amp; Sec. firms LT'!$H$27=' 9 Corp. &amp; Sec. firms LT'!$J$27</f>
        <v>1</v>
      </c>
    </row>
    <row r="821" spans="1:6" ht="47.25" x14ac:dyDescent="0.25">
      <c r="A821" s="463" t="s">
        <v>1560</v>
      </c>
      <c r="B821" s="464" t="s">
        <v>775</v>
      </c>
      <c r="C821" s="13" t="s">
        <v>1986</v>
      </c>
      <c r="D821" s="442" t="s">
        <v>12508</v>
      </c>
      <c r="E821" s="468">
        <f t="shared" si="24"/>
        <v>805</v>
      </c>
      <c r="F821" s="439" t="b">
        <f>' 9 Corp. &amp; Sec. firms LT'!$D$28+' 9 Corp. &amp; Sec. firms LT'!$F$28+' 9 Corp. &amp; Sec. firms LT'!$G$28+' 9 Corp. &amp; Sec. firms LT'!$H$28=' 9 Corp. &amp; Sec. firms LT'!$J$28</f>
        <v>1</v>
      </c>
    </row>
    <row r="822" spans="1:6" ht="47.25" x14ac:dyDescent="0.25">
      <c r="A822" s="463" t="s">
        <v>1562</v>
      </c>
      <c r="B822" s="464" t="s">
        <v>775</v>
      </c>
      <c r="C822" s="13" t="s">
        <v>1987</v>
      </c>
      <c r="D822" s="442" t="s">
        <v>12509</v>
      </c>
      <c r="E822" s="468">
        <f t="shared" si="24"/>
        <v>806</v>
      </c>
      <c r="F822" s="439" t="b">
        <f>' 9 Corp. &amp; Sec. firms LT'!$D$29+' 9 Corp. &amp; Sec. firms LT'!$F$29+' 9 Corp. &amp; Sec. firms LT'!$G$29+' 9 Corp. &amp; Sec. firms LT'!$H$29=' 9 Corp. &amp; Sec. firms LT'!$J$29</f>
        <v>1</v>
      </c>
    </row>
    <row r="823" spans="1:6" ht="47.25" x14ac:dyDescent="0.25">
      <c r="A823" s="463" t="s">
        <v>1564</v>
      </c>
      <c r="B823" s="464" t="s">
        <v>775</v>
      </c>
      <c r="C823" s="13" t="s">
        <v>1988</v>
      </c>
      <c r="D823" s="442" t="s">
        <v>12510</v>
      </c>
      <c r="E823" s="468">
        <f t="shared" si="24"/>
        <v>807</v>
      </c>
      <c r="F823" s="439" t="b">
        <f>' 9 Corp. &amp; Sec. firms LT'!$D$30+' 9 Corp. &amp; Sec. firms LT'!$F$30+' 9 Corp. &amp; Sec. firms LT'!$G$30+' 9 Corp. &amp; Sec. firms LT'!$H$30=' 9 Corp. &amp; Sec. firms LT'!$J$30</f>
        <v>1</v>
      </c>
    </row>
    <row r="824" spans="1:6" ht="31.5" x14ac:dyDescent="0.25">
      <c r="A824" s="463" t="s">
        <v>1351</v>
      </c>
      <c r="B824" s="464" t="s">
        <v>775</v>
      </c>
      <c r="C824" s="13" t="s">
        <v>1989</v>
      </c>
      <c r="D824" s="442" t="s">
        <v>14594</v>
      </c>
      <c r="E824" s="468">
        <f t="shared" si="24"/>
        <v>808</v>
      </c>
      <c r="F824" s="439" t="b">
        <f>ABS(' 9 Corp. &amp; Sec. firms LT'!$D$31+' 9 Corp. &amp; Sec. firms LT'!$H$31-' 9 Corp. &amp; Sec. firms LT'!$J$31)&lt;=2</f>
        <v>1</v>
      </c>
    </row>
    <row r="825" spans="1:6" ht="31.5" x14ac:dyDescent="0.25">
      <c r="A825" s="463" t="s">
        <v>1567</v>
      </c>
      <c r="B825" s="464" t="s">
        <v>775</v>
      </c>
      <c r="C825" s="13" t="s">
        <v>1990</v>
      </c>
      <c r="D825" s="442" t="s">
        <v>12511</v>
      </c>
      <c r="E825" s="468">
        <f t="shared" si="24"/>
        <v>809</v>
      </c>
      <c r="F825" s="439" t="b">
        <f>' 9 Corp. &amp; Sec. firms LT'!$J$26*0%=' 9 Corp. &amp; Sec. firms LT'!$L$26</f>
        <v>1</v>
      </c>
    </row>
    <row r="826" spans="1:6" ht="31.5" x14ac:dyDescent="0.25">
      <c r="A826" s="463" t="s">
        <v>1569</v>
      </c>
      <c r="B826" s="464" t="s">
        <v>775</v>
      </c>
      <c r="C826" s="13" t="s">
        <v>1991</v>
      </c>
      <c r="D826" s="442" t="s">
        <v>12512</v>
      </c>
      <c r="E826" s="468">
        <f t="shared" si="24"/>
        <v>810</v>
      </c>
      <c r="F826" s="439" t="b">
        <f>' 9 Corp. &amp; Sec. firms LT'!$J$27*20%=' 9 Corp. &amp; Sec. firms LT'!$L$27</f>
        <v>1</v>
      </c>
    </row>
    <row r="827" spans="1:6" ht="31.5" x14ac:dyDescent="0.25">
      <c r="A827" s="463" t="s">
        <v>1571</v>
      </c>
      <c r="B827" s="464" t="s">
        <v>775</v>
      </c>
      <c r="C827" s="13" t="s">
        <v>1992</v>
      </c>
      <c r="D827" s="442" t="s">
        <v>12513</v>
      </c>
      <c r="E827" s="468">
        <f t="shared" si="24"/>
        <v>811</v>
      </c>
      <c r="F827" s="439" t="b">
        <f>' 9 Corp. &amp; Sec. firms LT'!$J$28*50%=' 9 Corp. &amp; Sec. firms LT'!$L$28</f>
        <v>1</v>
      </c>
    </row>
    <row r="828" spans="1:6" ht="31.5" x14ac:dyDescent="0.25">
      <c r="A828" s="463" t="s">
        <v>1573</v>
      </c>
      <c r="B828" s="464" t="s">
        <v>775</v>
      </c>
      <c r="C828" s="13" t="s">
        <v>1993</v>
      </c>
      <c r="D828" s="442" t="s">
        <v>12514</v>
      </c>
      <c r="E828" s="468">
        <f t="shared" si="24"/>
        <v>812</v>
      </c>
      <c r="F828" s="439" t="b">
        <f>' 9 Corp. &amp; Sec. firms LT'!$J$29*100%=' 9 Corp. &amp; Sec. firms LT'!$L$29</f>
        <v>1</v>
      </c>
    </row>
    <row r="829" spans="1:6" ht="31.5" x14ac:dyDescent="0.25">
      <c r="A829" s="463" t="s">
        <v>1575</v>
      </c>
      <c r="B829" s="464" t="s">
        <v>775</v>
      </c>
      <c r="C829" s="13" t="s">
        <v>1994</v>
      </c>
      <c r="D829" s="442" t="s">
        <v>12515</v>
      </c>
      <c r="E829" s="468">
        <f t="shared" si="24"/>
        <v>813</v>
      </c>
      <c r="F829" s="439" t="b">
        <f>' 9 Corp. &amp; Sec. firms LT'!$J$30*150%=' 9 Corp. &amp; Sec. firms LT'!$L$30</f>
        <v>1</v>
      </c>
    </row>
    <row r="830" spans="1:6" ht="47.25" x14ac:dyDescent="0.25">
      <c r="A830" s="463" t="s">
        <v>1577</v>
      </c>
      <c r="B830" s="464" t="s">
        <v>775</v>
      </c>
      <c r="C830" s="13" t="s">
        <v>1995</v>
      </c>
      <c r="D830" s="442" t="s">
        <v>12516</v>
      </c>
      <c r="E830" s="468">
        <f t="shared" si="24"/>
        <v>814</v>
      </c>
      <c r="F830" s="439" t="b">
        <f>' 9 Corp. &amp; Sec. firms LT'!$F$26+' 9 Corp. &amp; Sec. firms LT'!$F$27+' 9 Corp. &amp; Sec. firms LT'!$F$28+' 9 Corp. &amp; Sec. firms LT'!$F$29+' 9 Corp. &amp; Sec. firms LT'!$F$30=0</f>
        <v>1</v>
      </c>
    </row>
    <row r="831" spans="1:6" ht="47.25" x14ac:dyDescent="0.25">
      <c r="A831" s="463" t="s">
        <v>1375</v>
      </c>
      <c r="B831" s="464" t="s">
        <v>775</v>
      </c>
      <c r="C831" s="13" t="s">
        <v>1996</v>
      </c>
      <c r="D831" s="442" t="s">
        <v>12517</v>
      </c>
      <c r="E831" s="468">
        <f t="shared" si="24"/>
        <v>815</v>
      </c>
      <c r="F831" s="439" t="b">
        <f>' 9 Corp. &amp; Sec. firms LT'!$G$26+' 9 Corp. &amp; Sec. firms LT'!$G$27+' 9 Corp. &amp; Sec. firms LT'!$G$28+' 9 Corp. &amp; Sec. firms LT'!$G$29+' 9 Corp. &amp; Sec. firms LT'!$G$30=0</f>
        <v>1</v>
      </c>
    </row>
    <row r="832" spans="1:6" ht="47.25" x14ac:dyDescent="0.25">
      <c r="A832" s="463" t="s">
        <v>1377</v>
      </c>
      <c r="B832" s="464" t="s">
        <v>775</v>
      </c>
      <c r="C832" s="13" t="s">
        <v>1997</v>
      </c>
      <c r="D832" s="442" t="s">
        <v>12518</v>
      </c>
      <c r="E832" s="468">
        <f t="shared" si="24"/>
        <v>816</v>
      </c>
      <c r="F832" s="439" t="b">
        <f>' 9 Corp. &amp; Sec. firms LT'!$B$35+' 9 Corp. &amp; Sec. firms LT'!$B$36+' 9 Corp. &amp; Sec. firms LT'!$B$37+' 9 Corp. &amp; Sec. firms LT'!$B$38=' 9 Corp. &amp; Sec. firms LT'!$B$39</f>
        <v>1</v>
      </c>
    </row>
    <row r="833" spans="1:6" ht="47.25" x14ac:dyDescent="0.25">
      <c r="A833" s="463" t="s">
        <v>1379</v>
      </c>
      <c r="B833" s="464" t="s">
        <v>775</v>
      </c>
      <c r="C833" s="13" t="s">
        <v>1998</v>
      </c>
      <c r="D833" s="442" t="s">
        <v>12519</v>
      </c>
      <c r="E833" s="468">
        <f t="shared" si="24"/>
        <v>817</v>
      </c>
      <c r="F833" s="439" t="b">
        <f>' 9 Corp. &amp; Sec. firms LT'!$C$35+' 9 Corp. &amp; Sec. firms LT'!$C$36+' 9 Corp. &amp; Sec. firms LT'!$C$37+' 9 Corp. &amp; Sec. firms LT'!$C$38=' 9 Corp. &amp; Sec. firms LT'!$C$39</f>
        <v>1</v>
      </c>
    </row>
    <row r="834" spans="1:6" ht="47.25" x14ac:dyDescent="0.25">
      <c r="A834" s="463" t="s">
        <v>1381</v>
      </c>
      <c r="B834" s="464" t="s">
        <v>775</v>
      </c>
      <c r="C834" s="13" t="s">
        <v>1999</v>
      </c>
      <c r="D834" s="442" t="s">
        <v>12520</v>
      </c>
      <c r="E834" s="468">
        <f t="shared" si="24"/>
        <v>818</v>
      </c>
      <c r="F834" s="439" t="b">
        <f>' 9 Corp. &amp; Sec. firms LT'!$D$35+' 9 Corp. &amp; Sec. firms LT'!$D$36+' 9 Corp. &amp; Sec. firms LT'!$D$37+' 9 Corp. &amp; Sec. firms LT'!$D$38=' 9 Corp. &amp; Sec. firms LT'!$D$39</f>
        <v>1</v>
      </c>
    </row>
    <row r="835" spans="1:6" ht="63" x14ac:dyDescent="0.25">
      <c r="A835" s="463" t="s">
        <v>1383</v>
      </c>
      <c r="B835" s="464" t="s">
        <v>775</v>
      </c>
      <c r="C835" s="13" t="s">
        <v>2000</v>
      </c>
      <c r="D835" s="442" t="s">
        <v>12521</v>
      </c>
      <c r="E835" s="468">
        <f t="shared" si="24"/>
        <v>819</v>
      </c>
      <c r="F835" s="439" t="b">
        <f>' 9 Corp. &amp; Sec. firms LT'!$H$34+' 9 Corp. &amp; Sec. firms LT'!$H$35+' 9 Corp. &amp; Sec. firms LT'!$H$36+' 9 Corp. &amp; Sec. firms LT'!$H$37+' 9 Corp. &amp; Sec. firms LT'!$H$38=' 9 Corp. &amp; Sec. firms LT'!$H$39</f>
        <v>1</v>
      </c>
    </row>
    <row r="836" spans="1:6" ht="63" x14ac:dyDescent="0.25">
      <c r="A836" s="463" t="s">
        <v>1385</v>
      </c>
      <c r="B836" s="464" t="s">
        <v>775</v>
      </c>
      <c r="C836" s="13" t="s">
        <v>2001</v>
      </c>
      <c r="D836" s="442" t="s">
        <v>12522</v>
      </c>
      <c r="E836" s="468">
        <f t="shared" si="24"/>
        <v>820</v>
      </c>
      <c r="F836" s="439" t="b">
        <f>' 9 Corp. &amp; Sec. firms LT'!$J$34+' 9 Corp. &amp; Sec. firms LT'!$J$35+' 9 Corp. &amp; Sec. firms LT'!$J$36+' 9 Corp. &amp; Sec. firms LT'!$J$37+' 9 Corp. &amp; Sec. firms LT'!$J$38=' 9 Corp. &amp; Sec. firms LT'!$J$39</f>
        <v>1</v>
      </c>
    </row>
    <row r="837" spans="1:6" ht="63" x14ac:dyDescent="0.25">
      <c r="A837" s="463" t="s">
        <v>1387</v>
      </c>
      <c r="B837" s="464" t="s">
        <v>775</v>
      </c>
      <c r="C837" s="13" t="s">
        <v>2002</v>
      </c>
      <c r="D837" s="442" t="s">
        <v>12523</v>
      </c>
      <c r="E837" s="468">
        <f t="shared" si="24"/>
        <v>821</v>
      </c>
      <c r="F837" s="439" t="b">
        <f>' 9 Corp. &amp; Sec. firms LT'!$L$34+' 9 Corp. &amp; Sec. firms LT'!$L$35+' 9 Corp. &amp; Sec. firms LT'!$L$36+' 9 Corp. &amp; Sec. firms LT'!$L$37+' 9 Corp. &amp; Sec. firms LT'!$L$38=' 9 Corp. &amp; Sec. firms LT'!$L$39</f>
        <v>1</v>
      </c>
    </row>
    <row r="838" spans="1:6" ht="47.25" x14ac:dyDescent="0.25">
      <c r="A838" s="463" t="s">
        <v>1586</v>
      </c>
      <c r="B838" s="464" t="s">
        <v>775</v>
      </c>
      <c r="C838" s="13" t="s">
        <v>2003</v>
      </c>
      <c r="D838" s="442" t="s">
        <v>12524</v>
      </c>
      <c r="E838" s="468">
        <f t="shared" si="24"/>
        <v>822</v>
      </c>
      <c r="F838" s="439" t="b">
        <f>' 9 Corp. &amp; Sec. firms LT'!$F$34+' 9 Corp. &amp; Sec. firms LT'!$G$34+' 9 Corp. &amp; Sec. firms LT'!$H$34=' 9 Corp. &amp; Sec. firms LT'!$J$34</f>
        <v>1</v>
      </c>
    </row>
    <row r="839" spans="1:6" ht="47.25" x14ac:dyDescent="0.25">
      <c r="A839" s="463" t="s">
        <v>1588</v>
      </c>
      <c r="B839" s="464" t="s">
        <v>775</v>
      </c>
      <c r="C839" s="13" t="s">
        <v>2004</v>
      </c>
      <c r="D839" s="442" t="s">
        <v>12525</v>
      </c>
      <c r="E839" s="468">
        <f t="shared" si="24"/>
        <v>823</v>
      </c>
      <c r="F839" s="439" t="b">
        <f>' 9 Corp. &amp; Sec. firms LT'!$D$35+' 9 Corp. &amp; Sec. firms LT'!$F$35+' 9 Corp. &amp; Sec. firms LT'!$G$35+' 9 Corp. &amp; Sec. firms LT'!$H$35=' 9 Corp. &amp; Sec. firms LT'!$J$35</f>
        <v>1</v>
      </c>
    </row>
    <row r="840" spans="1:6" ht="47.25" x14ac:dyDescent="0.25">
      <c r="A840" s="463" t="s">
        <v>1590</v>
      </c>
      <c r="B840" s="464" t="s">
        <v>775</v>
      </c>
      <c r="C840" s="13" t="s">
        <v>2005</v>
      </c>
      <c r="D840" s="442" t="s">
        <v>12526</v>
      </c>
      <c r="E840" s="468">
        <f t="shared" si="24"/>
        <v>824</v>
      </c>
      <c r="F840" s="439" t="b">
        <f>' 9 Corp. &amp; Sec. firms LT'!$D$36+' 9 Corp. &amp; Sec. firms LT'!$F$36+' 9 Corp. &amp; Sec. firms LT'!$G$36+' 9 Corp. &amp; Sec. firms LT'!$H$36=' 9 Corp. &amp; Sec. firms LT'!$J$36</f>
        <v>1</v>
      </c>
    </row>
    <row r="841" spans="1:6" ht="47.25" x14ac:dyDescent="0.25">
      <c r="A841" s="463" t="s">
        <v>1592</v>
      </c>
      <c r="B841" s="464" t="s">
        <v>775</v>
      </c>
      <c r="C841" s="13" t="s">
        <v>2006</v>
      </c>
      <c r="D841" s="442" t="s">
        <v>12527</v>
      </c>
      <c r="E841" s="468">
        <f t="shared" si="24"/>
        <v>825</v>
      </c>
      <c r="F841" s="439" t="b">
        <f>' 9 Corp. &amp; Sec. firms LT'!$D$37+' 9 Corp. &amp; Sec. firms LT'!$F$37+' 9 Corp. &amp; Sec. firms LT'!$G$37+' 9 Corp. &amp; Sec. firms LT'!$H$37=' 9 Corp. &amp; Sec. firms LT'!$J$37</f>
        <v>1</v>
      </c>
    </row>
    <row r="842" spans="1:6" ht="47.25" x14ac:dyDescent="0.25">
      <c r="A842" s="463" t="s">
        <v>1594</v>
      </c>
      <c r="B842" s="464" t="s">
        <v>775</v>
      </c>
      <c r="C842" s="13" t="s">
        <v>2007</v>
      </c>
      <c r="D842" s="442" t="s">
        <v>12528</v>
      </c>
      <c r="E842" s="468">
        <f t="shared" si="24"/>
        <v>826</v>
      </c>
      <c r="F842" s="439" t="b">
        <f>' 9 Corp. &amp; Sec. firms LT'!$D$38+' 9 Corp. &amp; Sec. firms LT'!$F$38+' 9 Corp. &amp; Sec. firms LT'!$G$38+' 9 Corp. &amp; Sec. firms LT'!$H$38=' 9 Corp. &amp; Sec. firms LT'!$J$38</f>
        <v>1</v>
      </c>
    </row>
    <row r="843" spans="1:6" ht="31.5" x14ac:dyDescent="0.25">
      <c r="A843" s="463" t="s">
        <v>1596</v>
      </c>
      <c r="B843" s="464" t="s">
        <v>775</v>
      </c>
      <c r="C843" s="13" t="s">
        <v>2008</v>
      </c>
      <c r="D843" s="442" t="s">
        <v>14595</v>
      </c>
      <c r="E843" s="468">
        <f t="shared" ref="E843:E872" si="25">E842+1</f>
        <v>827</v>
      </c>
      <c r="F843" s="439" t="b">
        <f>ABS(' 9 Corp. &amp; Sec. firms LT'!$D$39+' 9 Corp. &amp; Sec. firms LT'!$H$39-' 9 Corp. &amp; Sec. firms LT'!$J$39)&lt;=2</f>
        <v>1</v>
      </c>
    </row>
    <row r="844" spans="1:6" ht="31.5" x14ac:dyDescent="0.25">
      <c r="A844" s="463" t="s">
        <v>1598</v>
      </c>
      <c r="B844" s="464" t="s">
        <v>775</v>
      </c>
      <c r="C844" s="13" t="s">
        <v>2009</v>
      </c>
      <c r="D844" s="442" t="s">
        <v>12529</v>
      </c>
      <c r="E844" s="468">
        <f t="shared" si="25"/>
        <v>828</v>
      </c>
      <c r="F844" s="439" t="b">
        <f>' 9 Corp. &amp; Sec. firms LT'!$J$34*0%=' 9 Corp. &amp; Sec. firms LT'!$L$34</f>
        <v>1</v>
      </c>
    </row>
    <row r="845" spans="1:6" ht="31.5" x14ac:dyDescent="0.25">
      <c r="A845" s="463" t="s">
        <v>1600</v>
      </c>
      <c r="B845" s="464" t="s">
        <v>775</v>
      </c>
      <c r="C845" s="13" t="s">
        <v>2010</v>
      </c>
      <c r="D845" s="442" t="s">
        <v>12530</v>
      </c>
      <c r="E845" s="468">
        <f t="shared" si="25"/>
        <v>829</v>
      </c>
      <c r="F845" s="439" t="b">
        <f>' 9 Corp. &amp; Sec. firms LT'!$J$35*20%=' 9 Corp. &amp; Sec. firms LT'!$L$35</f>
        <v>1</v>
      </c>
    </row>
    <row r="846" spans="1:6" ht="31.5" x14ac:dyDescent="0.25">
      <c r="A846" s="463" t="s">
        <v>1602</v>
      </c>
      <c r="B846" s="464" t="s">
        <v>775</v>
      </c>
      <c r="C846" s="13" t="s">
        <v>2011</v>
      </c>
      <c r="D846" s="442" t="s">
        <v>12531</v>
      </c>
      <c r="E846" s="468">
        <f t="shared" si="25"/>
        <v>830</v>
      </c>
      <c r="F846" s="439" t="b">
        <f>' 9 Corp. &amp; Sec. firms LT'!$J$36*50%=' 9 Corp. &amp; Sec. firms LT'!$L$36</f>
        <v>1</v>
      </c>
    </row>
    <row r="847" spans="1:6" ht="31.5" x14ac:dyDescent="0.25">
      <c r="A847" s="463" t="s">
        <v>1604</v>
      </c>
      <c r="B847" s="464" t="s">
        <v>775</v>
      </c>
      <c r="C847" s="13" t="s">
        <v>2012</v>
      </c>
      <c r="D847" s="442" t="s">
        <v>12532</v>
      </c>
      <c r="E847" s="468">
        <f t="shared" si="25"/>
        <v>831</v>
      </c>
      <c r="F847" s="439" t="b">
        <f>' 9 Corp. &amp; Sec. firms LT'!$J$37*100%=' 9 Corp. &amp; Sec. firms LT'!$L$37</f>
        <v>1</v>
      </c>
    </row>
    <row r="848" spans="1:6" ht="31.5" x14ac:dyDescent="0.25">
      <c r="A848" s="463" t="s">
        <v>1606</v>
      </c>
      <c r="B848" s="464" t="s">
        <v>775</v>
      </c>
      <c r="C848" s="13" t="s">
        <v>2013</v>
      </c>
      <c r="D848" s="442" t="s">
        <v>12533</v>
      </c>
      <c r="E848" s="468">
        <f t="shared" si="25"/>
        <v>832</v>
      </c>
      <c r="F848" s="439" t="b">
        <f>' 9 Corp. &amp; Sec. firms LT'!$J$38*150%=' 9 Corp. &amp; Sec. firms LT'!$L$38</f>
        <v>1</v>
      </c>
    </row>
    <row r="849" spans="1:6" ht="47.25" x14ac:dyDescent="0.25">
      <c r="A849" s="463" t="s">
        <v>1431</v>
      </c>
      <c r="B849" s="464" t="s">
        <v>775</v>
      </c>
      <c r="C849" s="13" t="s">
        <v>2014</v>
      </c>
      <c r="D849" s="442" t="s">
        <v>12534</v>
      </c>
      <c r="E849" s="468">
        <f t="shared" si="25"/>
        <v>833</v>
      </c>
      <c r="F849" s="439" t="b">
        <f>' 9 Corp. &amp; Sec. firms LT'!$F$34+' 9 Corp. &amp; Sec. firms LT'!$F$35+' 9 Corp. &amp; Sec. firms LT'!$F$36+' 9 Corp. &amp; Sec. firms LT'!$F$37+' 9 Corp. &amp; Sec. firms LT'!$F$38=0</f>
        <v>1</v>
      </c>
    </row>
    <row r="850" spans="1:6" ht="47.25" x14ac:dyDescent="0.25">
      <c r="A850" s="463" t="s">
        <v>1609</v>
      </c>
      <c r="B850" s="464" t="s">
        <v>775</v>
      </c>
      <c r="C850" s="13" t="s">
        <v>2015</v>
      </c>
      <c r="D850" s="442" t="s">
        <v>12535</v>
      </c>
      <c r="E850" s="468">
        <f t="shared" si="25"/>
        <v>834</v>
      </c>
      <c r="F850" s="439" t="b">
        <f>' 9 Corp. &amp; Sec. firms LT'!$G$34+' 9 Corp. &amp; Sec. firms LT'!$G$35+' 9 Corp. &amp; Sec. firms LT'!$G$36+' 9 Corp. &amp; Sec. firms LT'!$G$37+' 9 Corp. &amp; Sec. firms LT'!$G$38=0</f>
        <v>1</v>
      </c>
    </row>
    <row r="851" spans="1:6" ht="47.25" x14ac:dyDescent="0.25">
      <c r="A851" s="463" t="s">
        <v>1435</v>
      </c>
      <c r="B851" s="464" t="s">
        <v>775</v>
      </c>
      <c r="C851" s="13" t="s">
        <v>2016</v>
      </c>
      <c r="D851" s="442" t="s">
        <v>12536</v>
      </c>
      <c r="E851" s="468">
        <f t="shared" si="25"/>
        <v>835</v>
      </c>
      <c r="F851" s="439" t="b">
        <f>' 9 Corp. &amp; Sec. firms LT'!$B$43+' 9 Corp. &amp; Sec. firms LT'!$B$44+' 9 Corp. &amp; Sec. firms LT'!$B$45+' 9 Corp. &amp; Sec. firms LT'!$B$46=' 9 Corp. &amp; Sec. firms LT'!$B$47</f>
        <v>1</v>
      </c>
    </row>
    <row r="852" spans="1:6" ht="47.25" x14ac:dyDescent="0.25">
      <c r="A852" s="463" t="s">
        <v>1437</v>
      </c>
      <c r="B852" s="464" t="s">
        <v>775</v>
      </c>
      <c r="C852" s="13" t="s">
        <v>2017</v>
      </c>
      <c r="D852" s="442" t="s">
        <v>12537</v>
      </c>
      <c r="E852" s="468">
        <f t="shared" si="25"/>
        <v>836</v>
      </c>
      <c r="F852" s="439" t="b">
        <f>' 9 Corp. &amp; Sec. firms LT'!$C$43+' 9 Corp. &amp; Sec. firms LT'!$C$44+' 9 Corp. &amp; Sec. firms LT'!$C$45+' 9 Corp. &amp; Sec. firms LT'!$C$46=' 9 Corp. &amp; Sec. firms LT'!$C$47</f>
        <v>1</v>
      </c>
    </row>
    <row r="853" spans="1:6" ht="47.25" x14ac:dyDescent="0.25">
      <c r="A853" s="463" t="s">
        <v>1439</v>
      </c>
      <c r="B853" s="464" t="s">
        <v>775</v>
      </c>
      <c r="C853" s="13" t="s">
        <v>2018</v>
      </c>
      <c r="D853" s="442" t="s">
        <v>12538</v>
      </c>
      <c r="E853" s="468">
        <f t="shared" si="25"/>
        <v>837</v>
      </c>
      <c r="F853" s="439" t="b">
        <f>' 9 Corp. &amp; Sec. firms LT'!$D$43+' 9 Corp. &amp; Sec. firms LT'!$D$44+' 9 Corp. &amp; Sec. firms LT'!$D$45+' 9 Corp. &amp; Sec. firms LT'!$D$46=' 9 Corp. &amp; Sec. firms LT'!$D$47</f>
        <v>1</v>
      </c>
    </row>
    <row r="854" spans="1:6" ht="63" x14ac:dyDescent="0.25">
      <c r="A854" s="463" t="s">
        <v>1441</v>
      </c>
      <c r="B854" s="464" t="s">
        <v>775</v>
      </c>
      <c r="C854" s="13" t="s">
        <v>2019</v>
      </c>
      <c r="D854" s="442" t="s">
        <v>12539</v>
      </c>
      <c r="E854" s="468">
        <f t="shared" si="25"/>
        <v>838</v>
      </c>
      <c r="F854" s="439" t="b">
        <f>' 9 Corp. &amp; Sec. firms LT'!$H$42+' 9 Corp. &amp; Sec. firms LT'!$H$43+' 9 Corp. &amp; Sec. firms LT'!$H$44+' 9 Corp. &amp; Sec. firms LT'!$H$45+' 9 Corp. &amp; Sec. firms LT'!$H$46=' 9 Corp. &amp; Sec. firms LT'!$H$47</f>
        <v>1</v>
      </c>
    </row>
    <row r="855" spans="1:6" ht="63" x14ac:dyDescent="0.25">
      <c r="A855" s="463" t="s">
        <v>1443</v>
      </c>
      <c r="B855" s="464" t="s">
        <v>775</v>
      </c>
      <c r="C855" s="13" t="s">
        <v>2020</v>
      </c>
      <c r="D855" s="442" t="s">
        <v>12540</v>
      </c>
      <c r="E855" s="468">
        <f t="shared" si="25"/>
        <v>839</v>
      </c>
      <c r="F855" s="439" t="b">
        <f>' 9 Corp. &amp; Sec. firms LT'!$J$42+' 9 Corp. &amp; Sec. firms LT'!$J$43+' 9 Corp. &amp; Sec. firms LT'!$J$44+' 9 Corp. &amp; Sec. firms LT'!$J$45+' 9 Corp. &amp; Sec. firms LT'!$J$46=' 9 Corp. &amp; Sec. firms LT'!$J$47</f>
        <v>1</v>
      </c>
    </row>
    <row r="856" spans="1:6" ht="63" x14ac:dyDescent="0.25">
      <c r="A856" s="463" t="s">
        <v>1445</v>
      </c>
      <c r="B856" s="464" t="s">
        <v>775</v>
      </c>
      <c r="C856" s="13" t="s">
        <v>2021</v>
      </c>
      <c r="D856" s="442" t="s">
        <v>12541</v>
      </c>
      <c r="E856" s="468">
        <f t="shared" si="25"/>
        <v>840</v>
      </c>
      <c r="F856" s="439" t="b">
        <f>' 9 Corp. &amp; Sec. firms LT'!$L$42+' 9 Corp. &amp; Sec. firms LT'!$L$43+' 9 Corp. &amp; Sec. firms LT'!$L$44+' 9 Corp. &amp; Sec. firms LT'!$L$45+' 9 Corp. &amp; Sec. firms LT'!$L$46=' 9 Corp. &amp; Sec. firms LT'!$L$47</f>
        <v>1</v>
      </c>
    </row>
    <row r="857" spans="1:6" ht="47.25" x14ac:dyDescent="0.25">
      <c r="A857" s="463" t="s">
        <v>1618</v>
      </c>
      <c r="B857" s="464" t="s">
        <v>775</v>
      </c>
      <c r="C857" s="13" t="s">
        <v>2022</v>
      </c>
      <c r="D857" s="442" t="s">
        <v>12542</v>
      </c>
      <c r="E857" s="468">
        <f t="shared" si="25"/>
        <v>841</v>
      </c>
      <c r="F857" s="439" t="b">
        <f>' 9 Corp. &amp; Sec. firms LT'!$F$42+' 9 Corp. &amp; Sec. firms LT'!$G$42+' 9 Corp. &amp; Sec. firms LT'!$H$42=' 9 Corp. &amp; Sec. firms LT'!$J$42</f>
        <v>1</v>
      </c>
    </row>
    <row r="858" spans="1:6" ht="47.25" x14ac:dyDescent="0.25">
      <c r="A858" s="463" t="s">
        <v>1620</v>
      </c>
      <c r="B858" s="464" t="s">
        <v>775</v>
      </c>
      <c r="C858" s="13" t="s">
        <v>2023</v>
      </c>
      <c r="D858" s="442" t="s">
        <v>12543</v>
      </c>
      <c r="E858" s="468">
        <f t="shared" si="25"/>
        <v>842</v>
      </c>
      <c r="F858" s="439" t="b">
        <f>' 9 Corp. &amp; Sec. firms LT'!$D$43+' 9 Corp. &amp; Sec. firms LT'!$F$43+' 9 Corp. &amp; Sec. firms LT'!$G$43+' 9 Corp. &amp; Sec. firms LT'!$H$43=' 9 Corp. &amp; Sec. firms LT'!$J$43</f>
        <v>1</v>
      </c>
    </row>
    <row r="859" spans="1:6" ht="47.25" x14ac:dyDescent="0.25">
      <c r="A859" s="463" t="s">
        <v>1622</v>
      </c>
      <c r="B859" s="464" t="s">
        <v>775</v>
      </c>
      <c r="C859" s="13" t="s">
        <v>2024</v>
      </c>
      <c r="D859" s="442" t="s">
        <v>12544</v>
      </c>
      <c r="E859" s="468">
        <f t="shared" si="25"/>
        <v>843</v>
      </c>
      <c r="F859" s="439" t="b">
        <f>' 9 Corp. &amp; Sec. firms LT'!$D$44+' 9 Corp. &amp; Sec. firms LT'!$F$44+' 9 Corp. &amp; Sec. firms LT'!$G$44+' 9 Corp. &amp; Sec. firms LT'!$H$44=' 9 Corp. &amp; Sec. firms LT'!$J$44</f>
        <v>1</v>
      </c>
    </row>
    <row r="860" spans="1:6" ht="47.25" x14ac:dyDescent="0.25">
      <c r="A860" s="463" t="s">
        <v>1624</v>
      </c>
      <c r="B860" s="464" t="s">
        <v>775</v>
      </c>
      <c r="C860" s="13" t="s">
        <v>2025</v>
      </c>
      <c r="D860" s="442" t="s">
        <v>12545</v>
      </c>
      <c r="E860" s="468">
        <f t="shared" si="25"/>
        <v>844</v>
      </c>
      <c r="F860" s="439" t="b">
        <f>' 9 Corp. &amp; Sec. firms LT'!$D$45+' 9 Corp. &amp; Sec. firms LT'!$F$45+' 9 Corp. &amp; Sec. firms LT'!$G$45+' 9 Corp. &amp; Sec. firms LT'!$H$45=' 9 Corp. &amp; Sec. firms LT'!$J$45</f>
        <v>1</v>
      </c>
    </row>
    <row r="861" spans="1:6" ht="47.25" x14ac:dyDescent="0.25">
      <c r="A861" s="463" t="s">
        <v>1626</v>
      </c>
      <c r="B861" s="464" t="s">
        <v>775</v>
      </c>
      <c r="C861" s="13" t="s">
        <v>2026</v>
      </c>
      <c r="D861" s="442" t="s">
        <v>12546</v>
      </c>
      <c r="E861" s="468">
        <f t="shared" si="25"/>
        <v>845</v>
      </c>
      <c r="F861" s="439" t="b">
        <f>' 9 Corp. &amp; Sec. firms LT'!$D$46+' 9 Corp. &amp; Sec. firms LT'!$F$46+' 9 Corp. &amp; Sec. firms LT'!$G$46+' 9 Corp. &amp; Sec. firms LT'!$H$46=' 9 Corp. &amp; Sec. firms LT'!$J$46</f>
        <v>1</v>
      </c>
    </row>
    <row r="862" spans="1:6" ht="31.5" x14ac:dyDescent="0.25">
      <c r="A862" s="463" t="s">
        <v>1467</v>
      </c>
      <c r="B862" s="464" t="s">
        <v>775</v>
      </c>
      <c r="C862" s="13" t="s">
        <v>2027</v>
      </c>
      <c r="D862" s="442" t="s">
        <v>14596</v>
      </c>
      <c r="E862" s="468">
        <f t="shared" si="25"/>
        <v>846</v>
      </c>
      <c r="F862" s="439" t="b">
        <f>ABS(' 9 Corp. &amp; Sec. firms LT'!$D$47+' 9 Corp. &amp; Sec. firms LT'!$H$47-' 9 Corp. &amp; Sec. firms LT'!$J$47)&lt;=2</f>
        <v>1</v>
      </c>
    </row>
    <row r="863" spans="1:6" ht="31.5" x14ac:dyDescent="0.25">
      <c r="A863" s="463" t="s">
        <v>1629</v>
      </c>
      <c r="B863" s="464" t="s">
        <v>775</v>
      </c>
      <c r="C863" s="13" t="s">
        <v>2028</v>
      </c>
      <c r="D863" s="442" t="s">
        <v>12547</v>
      </c>
      <c r="E863" s="468">
        <f t="shared" si="25"/>
        <v>847</v>
      </c>
      <c r="F863" s="439" t="b">
        <f>' 9 Corp. &amp; Sec. firms LT'!$J$42*0%=' 9 Corp. &amp; Sec. firms LT'!$L$42</f>
        <v>1</v>
      </c>
    </row>
    <row r="864" spans="1:6" ht="31.5" x14ac:dyDescent="0.25">
      <c r="A864" s="463" t="s">
        <v>1631</v>
      </c>
      <c r="B864" s="464" t="s">
        <v>775</v>
      </c>
      <c r="C864" s="13" t="s">
        <v>2029</v>
      </c>
      <c r="D864" s="442" t="s">
        <v>12548</v>
      </c>
      <c r="E864" s="468">
        <f t="shared" si="25"/>
        <v>848</v>
      </c>
      <c r="F864" s="439" t="b">
        <f>' 9 Corp. &amp; Sec. firms LT'!$J$43*20%=' 9 Corp. &amp; Sec. firms LT'!$L$43</f>
        <v>1</v>
      </c>
    </row>
    <row r="865" spans="1:6" ht="31.5" x14ac:dyDescent="0.25">
      <c r="A865" s="463" t="s">
        <v>1633</v>
      </c>
      <c r="B865" s="464" t="s">
        <v>775</v>
      </c>
      <c r="C865" s="13" t="s">
        <v>2030</v>
      </c>
      <c r="D865" s="442" t="s">
        <v>12549</v>
      </c>
      <c r="E865" s="468">
        <f t="shared" si="25"/>
        <v>849</v>
      </c>
      <c r="F865" s="439" t="b">
        <f>' 9 Corp. &amp; Sec. firms LT'!$J$44*50%=' 9 Corp. &amp; Sec. firms LT'!$L$44</f>
        <v>1</v>
      </c>
    </row>
    <row r="866" spans="1:6" ht="31.5" x14ac:dyDescent="0.25">
      <c r="A866" s="463" t="s">
        <v>1635</v>
      </c>
      <c r="B866" s="464" t="s">
        <v>775</v>
      </c>
      <c r="C866" s="13" t="s">
        <v>2031</v>
      </c>
      <c r="D866" s="442" t="s">
        <v>12550</v>
      </c>
      <c r="E866" s="468">
        <f t="shared" si="25"/>
        <v>850</v>
      </c>
      <c r="F866" s="439" t="b">
        <f>' 9 Corp. &amp; Sec. firms LT'!$J$45*100%=' 9 Corp. &amp; Sec. firms LT'!$L$45</f>
        <v>1</v>
      </c>
    </row>
    <row r="867" spans="1:6" ht="31.5" x14ac:dyDescent="0.25">
      <c r="A867" s="463" t="s">
        <v>1637</v>
      </c>
      <c r="B867" s="464" t="s">
        <v>775</v>
      </c>
      <c r="C867" s="13" t="s">
        <v>2032</v>
      </c>
      <c r="D867" s="442" t="s">
        <v>12551</v>
      </c>
      <c r="E867" s="468">
        <f t="shared" si="25"/>
        <v>851</v>
      </c>
      <c r="F867" s="439" t="b">
        <f>' 9 Corp. &amp; Sec. firms LT'!$J$46*150%=' 9 Corp. &amp; Sec. firms LT'!$L$46</f>
        <v>1</v>
      </c>
    </row>
    <row r="868" spans="1:6" ht="47.25" x14ac:dyDescent="0.25">
      <c r="A868" s="463" t="s">
        <v>1639</v>
      </c>
      <c r="B868" s="464" t="s">
        <v>775</v>
      </c>
      <c r="C868" s="13" t="s">
        <v>2033</v>
      </c>
      <c r="D868" s="442" t="s">
        <v>12552</v>
      </c>
      <c r="E868" s="468">
        <f t="shared" si="25"/>
        <v>852</v>
      </c>
      <c r="F868" s="439" t="b">
        <f>' 9 Corp. &amp; Sec. firms LT'!$F$42+' 9 Corp. &amp; Sec. firms LT'!$F$43+' 9 Corp. &amp; Sec. firms LT'!$F$44+' 9 Corp. &amp; Sec. firms LT'!$F$45+' 9 Corp. &amp; Sec. firms LT'!$F$46=0</f>
        <v>1</v>
      </c>
    </row>
    <row r="869" spans="1:6" ht="47.25" x14ac:dyDescent="0.25">
      <c r="A869" s="463" t="s">
        <v>1641</v>
      </c>
      <c r="B869" s="464" t="s">
        <v>775</v>
      </c>
      <c r="C869" s="13" t="s">
        <v>2034</v>
      </c>
      <c r="D869" s="442" t="s">
        <v>12553</v>
      </c>
      <c r="E869" s="468">
        <f t="shared" si="25"/>
        <v>853</v>
      </c>
      <c r="F869" s="439" t="b">
        <f>' 9 Corp. &amp; Sec. firms LT'!$G$42+' 9 Corp. &amp; Sec. firms LT'!$G$43+' 9 Corp. &amp; Sec. firms LT'!$G$44+' 9 Corp. &amp; Sec. firms LT'!$G$45+' 9 Corp. &amp; Sec. firms LT'!$G$46=0</f>
        <v>1</v>
      </c>
    </row>
    <row r="870" spans="1:6" ht="63" x14ac:dyDescent="0.25">
      <c r="A870" s="463" t="s">
        <v>1493</v>
      </c>
      <c r="B870" s="464" t="s">
        <v>775</v>
      </c>
      <c r="C870" s="13" t="s">
        <v>2035</v>
      </c>
      <c r="D870" s="442" t="s">
        <v>12554</v>
      </c>
      <c r="E870" s="468">
        <f t="shared" si="25"/>
        <v>854</v>
      </c>
      <c r="F870" s="439" t="b">
        <f>' 9 Corp. &amp; Sec. firms LT'!$C$15+' 9 Corp. &amp; Sec. firms LT'!$C$23+' 9 Corp. &amp; Sec. firms LT'!$C$31+' 9 Corp. &amp; Sec. firms LT'!$C$39+' 9 Corp. &amp; Sec. firms LT'!$C$47=' 9 Corp. &amp; Sec. firms LT'!$C$49</f>
        <v>1</v>
      </c>
    </row>
    <row r="871" spans="1:6" ht="63" x14ac:dyDescent="0.25">
      <c r="A871" s="463" t="s">
        <v>1495</v>
      </c>
      <c r="B871" s="464" t="s">
        <v>775</v>
      </c>
      <c r="C871" s="13" t="s">
        <v>2036</v>
      </c>
      <c r="D871" s="442" t="s">
        <v>12555</v>
      </c>
      <c r="E871" s="468">
        <f t="shared" si="25"/>
        <v>855</v>
      </c>
      <c r="F871" s="439" t="b">
        <f>' 9 Corp. &amp; Sec. firms LT'!$D$15+' 9 Corp. &amp; Sec. firms LT'!$D$23+' 9 Corp. &amp; Sec. firms LT'!$D$31+' 9 Corp. &amp; Sec. firms LT'!$D$39+' 9 Corp. &amp; Sec. firms LT'!$D$47=' 9 Corp. &amp; Sec. firms LT'!$D$49</f>
        <v>1</v>
      </c>
    </row>
    <row r="872" spans="1:6" ht="63" x14ac:dyDescent="0.25">
      <c r="A872" s="463" t="s">
        <v>1497</v>
      </c>
      <c r="B872" s="464" t="s">
        <v>775</v>
      </c>
      <c r="C872" s="13" t="s">
        <v>2037</v>
      </c>
      <c r="D872" s="442" t="s">
        <v>12556</v>
      </c>
      <c r="E872" s="468">
        <f t="shared" si="25"/>
        <v>856</v>
      </c>
      <c r="F872" s="439" t="b">
        <f>' 9 Corp. &amp; Sec. firms LT'!$L$15+' 9 Corp. &amp; Sec. firms LT'!$L$23+' 9 Corp. &amp; Sec. firms LT'!$L$31+' 9 Corp. &amp; Sec. firms LT'!$L$39+' 9 Corp. &amp; Sec. firms LT'!$L$47=' 9 Corp. &amp; Sec. firms LT'!$L$49</f>
        <v>1</v>
      </c>
    </row>
    <row r="873" spans="1:6" ht="18.75" x14ac:dyDescent="0.3">
      <c r="A873" s="953" t="s">
        <v>2038</v>
      </c>
      <c r="B873" s="954"/>
      <c r="C873" s="954"/>
      <c r="D873" s="954"/>
      <c r="E873" s="954"/>
      <c r="F873" s="954"/>
    </row>
    <row r="874" spans="1:6" ht="47.25" x14ac:dyDescent="0.25">
      <c r="A874" s="463" t="s">
        <v>1217</v>
      </c>
      <c r="B874" s="464" t="s">
        <v>775</v>
      </c>
      <c r="C874" s="13" t="s">
        <v>2039</v>
      </c>
      <c r="D874" s="442" t="s">
        <v>12557</v>
      </c>
      <c r="E874" s="468">
        <f>E872+1</f>
        <v>857</v>
      </c>
      <c r="F874" s="439" t="b">
        <f>'9A Corp. &amp; Sec. Firms ST'!$C$11+'9A Corp. &amp; Sec. Firms ST'!$C$12+'9A Corp. &amp; Sec. Firms ST'!$C$13+'9A Corp. &amp; Sec. Firms ST'!$C$14='9A Corp. &amp; Sec. Firms ST'!$C$15</f>
        <v>1</v>
      </c>
    </row>
    <row r="875" spans="1:6" ht="47.25" x14ac:dyDescent="0.25">
      <c r="A875" s="463" t="s">
        <v>1219</v>
      </c>
      <c r="B875" s="464" t="s">
        <v>775</v>
      </c>
      <c r="C875" s="13" t="s">
        <v>2040</v>
      </c>
      <c r="D875" s="442" t="s">
        <v>12558</v>
      </c>
      <c r="E875" s="468">
        <f>E874+1</f>
        <v>858</v>
      </c>
      <c r="F875" s="439" t="b">
        <f>'9A Corp. &amp; Sec. Firms ST'!$D$11+'9A Corp. &amp; Sec. Firms ST'!$D$12+'9A Corp. &amp; Sec. Firms ST'!$D$13+'9A Corp. &amp; Sec. Firms ST'!$D$14='9A Corp. &amp; Sec. Firms ST'!$D$15</f>
        <v>1</v>
      </c>
    </row>
    <row r="876" spans="1:6" ht="63" x14ac:dyDescent="0.25">
      <c r="A876" s="463" t="s">
        <v>1221</v>
      </c>
      <c r="B876" s="464" t="s">
        <v>775</v>
      </c>
      <c r="C876" s="13" t="s">
        <v>2041</v>
      </c>
      <c r="D876" s="442" t="s">
        <v>12559</v>
      </c>
      <c r="E876" s="468">
        <f t="shared" ref="E876:E939" si="26">E875+1</f>
        <v>859</v>
      </c>
      <c r="F876" s="439" t="b">
        <f>'9A Corp. &amp; Sec. Firms ST'!$H$10+'9A Corp. &amp; Sec. Firms ST'!$H$11+'9A Corp. &amp; Sec. Firms ST'!$H$12+'9A Corp. &amp; Sec. Firms ST'!$H$13+'9A Corp. &amp; Sec. Firms ST'!$H$14='9A Corp. &amp; Sec. Firms ST'!$H$15</f>
        <v>1</v>
      </c>
    </row>
    <row r="877" spans="1:6" ht="63" x14ac:dyDescent="0.25">
      <c r="A877" s="463" t="s">
        <v>1223</v>
      </c>
      <c r="B877" s="464" t="s">
        <v>775</v>
      </c>
      <c r="C877" s="13" t="s">
        <v>2042</v>
      </c>
      <c r="D877" s="442" t="s">
        <v>12560</v>
      </c>
      <c r="E877" s="468">
        <f t="shared" si="26"/>
        <v>860</v>
      </c>
      <c r="F877" s="439" t="b">
        <f>'9A Corp. &amp; Sec. Firms ST'!$J$10+'9A Corp. &amp; Sec. Firms ST'!$J$11+'9A Corp. &amp; Sec. Firms ST'!$J$12+'9A Corp. &amp; Sec. Firms ST'!$J$13+'9A Corp. &amp; Sec. Firms ST'!$J$14='9A Corp. &amp; Sec. Firms ST'!$J$15</f>
        <v>1</v>
      </c>
    </row>
    <row r="878" spans="1:6" ht="63" x14ac:dyDescent="0.25">
      <c r="A878" s="463" t="s">
        <v>1225</v>
      </c>
      <c r="B878" s="464" t="s">
        <v>775</v>
      </c>
      <c r="C878" s="13" t="s">
        <v>2043</v>
      </c>
      <c r="D878" s="442" t="s">
        <v>12561</v>
      </c>
      <c r="E878" s="468">
        <f t="shared" si="26"/>
        <v>861</v>
      </c>
      <c r="F878" s="439" t="b">
        <f>'9A Corp. &amp; Sec. Firms ST'!$L$10+'9A Corp. &amp; Sec. Firms ST'!$L$11+'9A Corp. &amp; Sec. Firms ST'!$L$12+'9A Corp. &amp; Sec. Firms ST'!$L$13+'9A Corp. &amp; Sec. Firms ST'!$L$14='9A Corp. &amp; Sec. Firms ST'!$L$15</f>
        <v>1</v>
      </c>
    </row>
    <row r="879" spans="1:6" ht="47.25" x14ac:dyDescent="0.25">
      <c r="A879" s="463" t="s">
        <v>1503</v>
      </c>
      <c r="B879" s="464" t="s">
        <v>775</v>
      </c>
      <c r="C879" s="13" t="s">
        <v>2044</v>
      </c>
      <c r="D879" s="442" t="s">
        <v>12562</v>
      </c>
      <c r="E879" s="468">
        <f t="shared" si="26"/>
        <v>862</v>
      </c>
      <c r="F879" s="439" t="b">
        <f>'9A Corp. &amp; Sec. Firms ST'!$F$10+'9A Corp. &amp; Sec. Firms ST'!$G$10+'9A Corp. &amp; Sec. Firms ST'!$H$10='9A Corp. &amp; Sec. Firms ST'!$J$10</f>
        <v>1</v>
      </c>
    </row>
    <row r="880" spans="1:6" ht="47.25" x14ac:dyDescent="0.25">
      <c r="A880" s="463" t="s">
        <v>1504</v>
      </c>
      <c r="B880" s="464" t="s">
        <v>775</v>
      </c>
      <c r="C880" s="13" t="s">
        <v>2045</v>
      </c>
      <c r="D880" s="442" t="s">
        <v>12563</v>
      </c>
      <c r="E880" s="468">
        <f t="shared" si="26"/>
        <v>863</v>
      </c>
      <c r="F880" s="439" t="b">
        <f>'9A Corp. &amp; Sec. Firms ST'!$D$11+'9A Corp. &amp; Sec. Firms ST'!$F$11+'9A Corp. &amp; Sec. Firms ST'!$G$11+'9A Corp. &amp; Sec. Firms ST'!$H$11='9A Corp. &amp; Sec. Firms ST'!$J$11</f>
        <v>1</v>
      </c>
    </row>
    <row r="881" spans="1:6" ht="47.25" x14ac:dyDescent="0.25">
      <c r="A881" s="463" t="s">
        <v>1506</v>
      </c>
      <c r="B881" s="464" t="s">
        <v>775</v>
      </c>
      <c r="C881" s="13" t="s">
        <v>2046</v>
      </c>
      <c r="D881" s="442" t="s">
        <v>12564</v>
      </c>
      <c r="E881" s="468">
        <f t="shared" si="26"/>
        <v>864</v>
      </c>
      <c r="F881" s="439" t="b">
        <f>'9A Corp. &amp; Sec. Firms ST'!$D$12+'9A Corp. &amp; Sec. Firms ST'!$F$12+'9A Corp. &amp; Sec. Firms ST'!$G$12+'9A Corp. &amp; Sec. Firms ST'!$H$12='9A Corp. &amp; Sec. Firms ST'!$J$12</f>
        <v>1</v>
      </c>
    </row>
    <row r="882" spans="1:6" ht="47.25" x14ac:dyDescent="0.25">
      <c r="A882" s="463" t="s">
        <v>1508</v>
      </c>
      <c r="B882" s="464" t="s">
        <v>775</v>
      </c>
      <c r="C882" s="13" t="s">
        <v>2047</v>
      </c>
      <c r="D882" s="442" t="s">
        <v>12565</v>
      </c>
      <c r="E882" s="468">
        <f t="shared" si="26"/>
        <v>865</v>
      </c>
      <c r="F882" s="439" t="b">
        <f>'9A Corp. &amp; Sec. Firms ST'!$D$13+'9A Corp. &amp; Sec. Firms ST'!$F$13+'9A Corp. &amp; Sec. Firms ST'!$G$13+'9A Corp. &amp; Sec. Firms ST'!$H$13='9A Corp. &amp; Sec. Firms ST'!$J$13</f>
        <v>1</v>
      </c>
    </row>
    <row r="883" spans="1:6" ht="47.25" x14ac:dyDescent="0.25">
      <c r="A883" s="463" t="s">
        <v>1510</v>
      </c>
      <c r="B883" s="464" t="s">
        <v>775</v>
      </c>
      <c r="C883" s="13" t="s">
        <v>2048</v>
      </c>
      <c r="D883" s="442" t="s">
        <v>12566</v>
      </c>
      <c r="E883" s="468">
        <f t="shared" si="26"/>
        <v>866</v>
      </c>
      <c r="F883" s="439" t="b">
        <f>'9A Corp. &amp; Sec. Firms ST'!$D$14+'9A Corp. &amp; Sec. Firms ST'!$F$14+'9A Corp. &amp; Sec. Firms ST'!$G$14+'9A Corp. &amp; Sec. Firms ST'!$H$14='9A Corp. &amp; Sec. Firms ST'!$J$14</f>
        <v>1</v>
      </c>
    </row>
    <row r="884" spans="1:6" ht="31.5" x14ac:dyDescent="0.25">
      <c r="A884" s="463" t="s">
        <v>1247</v>
      </c>
      <c r="B884" s="464" t="s">
        <v>775</v>
      </c>
      <c r="C884" s="13" t="s">
        <v>2049</v>
      </c>
      <c r="D884" s="442" t="s">
        <v>14597</v>
      </c>
      <c r="E884" s="468">
        <f t="shared" si="26"/>
        <v>867</v>
      </c>
      <c r="F884" s="439" t="b">
        <f>ABS('9A Corp. &amp; Sec. Firms ST'!$D$15+'9A Corp. &amp; Sec. Firms ST'!$H$15-'9A Corp. &amp; Sec. Firms ST'!$J$15)&lt;=2</f>
        <v>1</v>
      </c>
    </row>
    <row r="885" spans="1:6" ht="31.5" x14ac:dyDescent="0.25">
      <c r="A885" s="463" t="s">
        <v>1513</v>
      </c>
      <c r="B885" s="464" t="s">
        <v>775</v>
      </c>
      <c r="C885" s="13" t="s">
        <v>2050</v>
      </c>
      <c r="D885" s="442" t="s">
        <v>12567</v>
      </c>
      <c r="E885" s="468">
        <f t="shared" si="26"/>
        <v>868</v>
      </c>
      <c r="F885" s="439" t="b">
        <f>'9A Corp. &amp; Sec. Firms ST'!$J$10*0%='9A Corp. &amp; Sec. Firms ST'!$L$10</f>
        <v>1</v>
      </c>
    </row>
    <row r="886" spans="1:6" ht="31.5" x14ac:dyDescent="0.25">
      <c r="A886" s="463" t="s">
        <v>1515</v>
      </c>
      <c r="B886" s="464" t="s">
        <v>775</v>
      </c>
      <c r="C886" s="13" t="s">
        <v>2051</v>
      </c>
      <c r="D886" s="442" t="s">
        <v>12568</v>
      </c>
      <c r="E886" s="468">
        <f t="shared" si="26"/>
        <v>869</v>
      </c>
      <c r="F886" s="439" t="b">
        <f>'9A Corp. &amp; Sec. Firms ST'!$J$11*20%='9A Corp. &amp; Sec. Firms ST'!$L$11</f>
        <v>1</v>
      </c>
    </row>
    <row r="887" spans="1:6" ht="31.5" x14ac:dyDescent="0.25">
      <c r="A887" s="463" t="s">
        <v>1517</v>
      </c>
      <c r="B887" s="464" t="s">
        <v>775</v>
      </c>
      <c r="C887" s="13" t="s">
        <v>2052</v>
      </c>
      <c r="D887" s="442" t="s">
        <v>12569</v>
      </c>
      <c r="E887" s="468">
        <f t="shared" si="26"/>
        <v>870</v>
      </c>
      <c r="F887" s="439" t="b">
        <f>'9A Corp. &amp; Sec. Firms ST'!$J$12*50%='9A Corp. &amp; Sec. Firms ST'!$L$12</f>
        <v>1</v>
      </c>
    </row>
    <row r="888" spans="1:6" ht="31.5" x14ac:dyDescent="0.25">
      <c r="A888" s="463" t="s">
        <v>1519</v>
      </c>
      <c r="B888" s="464" t="s">
        <v>775</v>
      </c>
      <c r="C888" s="13" t="s">
        <v>2053</v>
      </c>
      <c r="D888" s="442" t="s">
        <v>12570</v>
      </c>
      <c r="E888" s="468">
        <f t="shared" si="26"/>
        <v>871</v>
      </c>
      <c r="F888" s="439" t="b">
        <f>'9A Corp. &amp; Sec. Firms ST'!$J$13*100%='9A Corp. &amp; Sec. Firms ST'!$L$13</f>
        <v>1</v>
      </c>
    </row>
    <row r="889" spans="1:6" ht="31.5" x14ac:dyDescent="0.25">
      <c r="A889" s="463" t="s">
        <v>1521</v>
      </c>
      <c r="B889" s="464" t="s">
        <v>775</v>
      </c>
      <c r="C889" s="13" t="s">
        <v>2054</v>
      </c>
      <c r="D889" s="442" t="s">
        <v>12571</v>
      </c>
      <c r="E889" s="468">
        <f t="shared" si="26"/>
        <v>872</v>
      </c>
      <c r="F889" s="439" t="b">
        <f>'9A Corp. &amp; Sec. Firms ST'!$J$14*150%='9A Corp. &amp; Sec. Firms ST'!$L$14</f>
        <v>1</v>
      </c>
    </row>
    <row r="890" spans="1:6" ht="47.25" x14ac:dyDescent="0.25">
      <c r="A890" s="463" t="s">
        <v>1269</v>
      </c>
      <c r="B890" s="464" t="s">
        <v>775</v>
      </c>
      <c r="C890" s="13" t="s">
        <v>2055</v>
      </c>
      <c r="D890" s="442" t="s">
        <v>12572</v>
      </c>
      <c r="E890" s="468">
        <f t="shared" si="26"/>
        <v>873</v>
      </c>
      <c r="F890" s="439" t="b">
        <f>'9A Corp. &amp; Sec. Firms ST'!$F$10+'9A Corp. &amp; Sec. Firms ST'!$F$11+'9A Corp. &amp; Sec. Firms ST'!$F$12+'9A Corp. &amp; Sec. Firms ST'!$F$13+'9A Corp. &amp; Sec. Firms ST'!$F$14=0</f>
        <v>1</v>
      </c>
    </row>
    <row r="891" spans="1:6" ht="47.25" x14ac:dyDescent="0.25">
      <c r="A891" s="463" t="s">
        <v>1271</v>
      </c>
      <c r="B891" s="464" t="s">
        <v>775</v>
      </c>
      <c r="C891" s="13" t="s">
        <v>2056</v>
      </c>
      <c r="D891" s="442" t="s">
        <v>12573</v>
      </c>
      <c r="E891" s="468">
        <f t="shared" si="26"/>
        <v>874</v>
      </c>
      <c r="F891" s="439" t="b">
        <f>'9A Corp. &amp; Sec. Firms ST'!$G$10+'9A Corp. &amp; Sec. Firms ST'!$G$11+'9A Corp. &amp; Sec. Firms ST'!$G$12+'9A Corp. &amp; Sec. Firms ST'!$G$13+'9A Corp. &amp; Sec. Firms ST'!$G$14=0</f>
        <v>1</v>
      </c>
    </row>
    <row r="892" spans="1:6" ht="47.25" x14ac:dyDescent="0.25">
      <c r="A892" s="463" t="s">
        <v>1273</v>
      </c>
      <c r="B892" s="464" t="s">
        <v>775</v>
      </c>
      <c r="C892" s="13" t="s">
        <v>2057</v>
      </c>
      <c r="D892" s="442" t="s">
        <v>12574</v>
      </c>
      <c r="E892" s="468">
        <f t="shared" si="26"/>
        <v>875</v>
      </c>
      <c r="F892" s="439" t="b">
        <f>'9A Corp. &amp; Sec. Firms ST'!$B$19+'9A Corp. &amp; Sec. Firms ST'!$B$20+'9A Corp. &amp; Sec. Firms ST'!$B$21+'9A Corp. &amp; Sec. Firms ST'!$B$22='9A Corp. &amp; Sec. Firms ST'!$B$23</f>
        <v>1</v>
      </c>
    </row>
    <row r="893" spans="1:6" ht="47.25" x14ac:dyDescent="0.25">
      <c r="A893" s="463" t="s">
        <v>1275</v>
      </c>
      <c r="B893" s="464" t="s">
        <v>775</v>
      </c>
      <c r="C893" s="13" t="s">
        <v>2058</v>
      </c>
      <c r="D893" s="442" t="s">
        <v>12575</v>
      </c>
      <c r="E893" s="468">
        <f t="shared" si="26"/>
        <v>876</v>
      </c>
      <c r="F893" s="439" t="b">
        <f>'9A Corp. &amp; Sec. Firms ST'!$C$19+'9A Corp. &amp; Sec. Firms ST'!$C$20+'9A Corp. &amp; Sec. Firms ST'!$C$21+'9A Corp. &amp; Sec. Firms ST'!$C$22='9A Corp. &amp; Sec. Firms ST'!$C$23</f>
        <v>1</v>
      </c>
    </row>
    <row r="894" spans="1:6" ht="47.25" x14ac:dyDescent="0.25">
      <c r="A894" s="463" t="s">
        <v>1277</v>
      </c>
      <c r="B894" s="464" t="s">
        <v>775</v>
      </c>
      <c r="C894" s="13" t="s">
        <v>2059</v>
      </c>
      <c r="D894" s="442" t="s">
        <v>12576</v>
      </c>
      <c r="E894" s="468">
        <f t="shared" si="26"/>
        <v>877</v>
      </c>
      <c r="F894" s="439" t="b">
        <f>'9A Corp. &amp; Sec. Firms ST'!$D$19+'9A Corp. &amp; Sec. Firms ST'!$D$20+'9A Corp. &amp; Sec. Firms ST'!$D$21+'9A Corp. &amp; Sec. Firms ST'!$D$22='9A Corp. &amp; Sec. Firms ST'!$D$23</f>
        <v>1</v>
      </c>
    </row>
    <row r="895" spans="1:6" ht="63" x14ac:dyDescent="0.25">
      <c r="A895" s="463" t="s">
        <v>1279</v>
      </c>
      <c r="B895" s="464" t="s">
        <v>775</v>
      </c>
      <c r="C895" s="13" t="s">
        <v>2060</v>
      </c>
      <c r="D895" s="442" t="s">
        <v>12577</v>
      </c>
      <c r="E895" s="468">
        <f t="shared" si="26"/>
        <v>878</v>
      </c>
      <c r="F895" s="439" t="b">
        <f>'9A Corp. &amp; Sec. Firms ST'!$H$18+'9A Corp. &amp; Sec. Firms ST'!$H$19+'9A Corp. &amp; Sec. Firms ST'!$H$20+'9A Corp. &amp; Sec. Firms ST'!$H$21+'9A Corp. &amp; Sec. Firms ST'!$H$22='9A Corp. &amp; Sec. Firms ST'!$H$23</f>
        <v>1</v>
      </c>
    </row>
    <row r="896" spans="1:6" ht="63" x14ac:dyDescent="0.25">
      <c r="A896" s="463" t="s">
        <v>1281</v>
      </c>
      <c r="B896" s="464" t="s">
        <v>775</v>
      </c>
      <c r="C896" s="13" t="s">
        <v>2061</v>
      </c>
      <c r="D896" s="442" t="s">
        <v>12578</v>
      </c>
      <c r="E896" s="468">
        <f t="shared" si="26"/>
        <v>879</v>
      </c>
      <c r="F896" s="439" t="b">
        <f>'9A Corp. &amp; Sec. Firms ST'!$J$18+'9A Corp. &amp; Sec. Firms ST'!$J$19+'9A Corp. &amp; Sec. Firms ST'!$J$20+'9A Corp. &amp; Sec. Firms ST'!$J$21+'9A Corp. &amp; Sec. Firms ST'!$J$22='9A Corp. &amp; Sec. Firms ST'!$J$23</f>
        <v>1</v>
      </c>
    </row>
    <row r="897" spans="1:6" ht="63" x14ac:dyDescent="0.25">
      <c r="A897" s="463" t="s">
        <v>1283</v>
      </c>
      <c r="B897" s="464" t="s">
        <v>775</v>
      </c>
      <c r="C897" s="13" t="s">
        <v>2062</v>
      </c>
      <c r="D897" s="442" t="s">
        <v>12579</v>
      </c>
      <c r="E897" s="468">
        <f t="shared" si="26"/>
        <v>880</v>
      </c>
      <c r="F897" s="439" t="b">
        <f>'9A Corp. &amp; Sec. Firms ST'!$L$18+'9A Corp. &amp; Sec. Firms ST'!$L$19+'9A Corp. &amp; Sec. Firms ST'!$L$20+'9A Corp. &amp; Sec. Firms ST'!$L$21+'9A Corp. &amp; Sec. Firms ST'!$L$22='9A Corp. &amp; Sec. Firms ST'!$L$23</f>
        <v>1</v>
      </c>
    </row>
    <row r="898" spans="1:6" ht="47.25" x14ac:dyDescent="0.25">
      <c r="A898" s="463" t="s">
        <v>2063</v>
      </c>
      <c r="B898" s="464" t="s">
        <v>775</v>
      </c>
      <c r="C898" s="13" t="s">
        <v>2064</v>
      </c>
      <c r="D898" s="442" t="s">
        <v>12580</v>
      </c>
      <c r="E898" s="468">
        <f t="shared" si="26"/>
        <v>881</v>
      </c>
      <c r="F898" s="439" t="b">
        <f>'9A Corp. &amp; Sec. Firms ST'!$F$18+'9A Corp. &amp; Sec. Firms ST'!$G$18+'9A Corp. &amp; Sec. Firms ST'!$H$18='9A Corp. &amp; Sec. Firms ST'!$J$18</f>
        <v>1</v>
      </c>
    </row>
    <row r="899" spans="1:6" ht="47.25" x14ac:dyDescent="0.25">
      <c r="A899" s="463" t="s">
        <v>2065</v>
      </c>
      <c r="B899" s="464" t="s">
        <v>775</v>
      </c>
      <c r="C899" s="13" t="s">
        <v>2066</v>
      </c>
      <c r="D899" s="442" t="s">
        <v>12581</v>
      </c>
      <c r="E899" s="468">
        <f t="shared" si="26"/>
        <v>882</v>
      </c>
      <c r="F899" s="439" t="b">
        <f>'9A Corp. &amp; Sec. Firms ST'!$D$19+'9A Corp. &amp; Sec. Firms ST'!$F$19+'9A Corp. &amp; Sec. Firms ST'!$G$19+'9A Corp. &amp; Sec. Firms ST'!$H$19='9A Corp. &amp; Sec. Firms ST'!$J$19</f>
        <v>1</v>
      </c>
    </row>
    <row r="900" spans="1:6" ht="47.25" x14ac:dyDescent="0.25">
      <c r="A900" s="463" t="s">
        <v>2067</v>
      </c>
      <c r="B900" s="464" t="s">
        <v>775</v>
      </c>
      <c r="C900" s="13" t="s">
        <v>2068</v>
      </c>
      <c r="D900" s="442" t="s">
        <v>12582</v>
      </c>
      <c r="E900" s="468">
        <f t="shared" si="26"/>
        <v>883</v>
      </c>
      <c r="F900" s="439" t="b">
        <f>'9A Corp. &amp; Sec. Firms ST'!$D$20+'9A Corp. &amp; Sec. Firms ST'!$F$20+'9A Corp. &amp; Sec. Firms ST'!$G$20+'9A Corp. &amp; Sec. Firms ST'!$H$20='9A Corp. &amp; Sec. Firms ST'!$J$20</f>
        <v>1</v>
      </c>
    </row>
    <row r="901" spans="1:6" ht="47.25" x14ac:dyDescent="0.25">
      <c r="A901" s="463" t="s">
        <v>2069</v>
      </c>
      <c r="B901" s="464" t="s">
        <v>775</v>
      </c>
      <c r="C901" s="13" t="s">
        <v>2070</v>
      </c>
      <c r="D901" s="442" t="s">
        <v>12583</v>
      </c>
      <c r="E901" s="468">
        <f t="shared" si="26"/>
        <v>884</v>
      </c>
      <c r="F901" s="439" t="b">
        <f>'9A Corp. &amp; Sec. Firms ST'!$D$21+'9A Corp. &amp; Sec. Firms ST'!$F$21+'9A Corp. &amp; Sec. Firms ST'!$G$21+'9A Corp. &amp; Sec. Firms ST'!$H$21='9A Corp. &amp; Sec. Firms ST'!$J$21</f>
        <v>1</v>
      </c>
    </row>
    <row r="902" spans="1:6" ht="47.25" x14ac:dyDescent="0.25">
      <c r="A902" s="463" t="s">
        <v>2071</v>
      </c>
      <c r="B902" s="464" t="s">
        <v>775</v>
      </c>
      <c r="C902" s="13" t="s">
        <v>2072</v>
      </c>
      <c r="D902" s="442" t="s">
        <v>12584</v>
      </c>
      <c r="E902" s="468">
        <f t="shared" si="26"/>
        <v>885</v>
      </c>
      <c r="F902" s="439" t="b">
        <f>'9A Corp. &amp; Sec. Firms ST'!$D$22+'9A Corp. &amp; Sec. Firms ST'!$F$22+'9A Corp. &amp; Sec. Firms ST'!$G$22+'9A Corp. &amp; Sec. Firms ST'!$H$22='9A Corp. &amp; Sec. Firms ST'!$J$22</f>
        <v>1</v>
      </c>
    </row>
    <row r="903" spans="1:6" ht="31.5" x14ac:dyDescent="0.25">
      <c r="A903" s="463" t="s">
        <v>2073</v>
      </c>
      <c r="B903" s="464" t="s">
        <v>775</v>
      </c>
      <c r="C903" s="13" t="s">
        <v>2074</v>
      </c>
      <c r="D903" s="442" t="s">
        <v>14598</v>
      </c>
      <c r="E903" s="468">
        <f t="shared" si="26"/>
        <v>886</v>
      </c>
      <c r="F903" s="439" t="b">
        <f>ABS('9A Corp. &amp; Sec. Firms ST'!$D$23+'9A Corp. &amp; Sec. Firms ST'!$H$23-'9A Corp. &amp; Sec. Firms ST'!$J$23)&lt;=2</f>
        <v>1</v>
      </c>
    </row>
    <row r="904" spans="1:6" ht="31.5" x14ac:dyDescent="0.25">
      <c r="A904" s="463" t="s">
        <v>1542</v>
      </c>
      <c r="B904" s="464" t="s">
        <v>775</v>
      </c>
      <c r="C904" s="13" t="s">
        <v>2075</v>
      </c>
      <c r="D904" s="442" t="s">
        <v>12585</v>
      </c>
      <c r="E904" s="468">
        <f t="shared" si="26"/>
        <v>887</v>
      </c>
      <c r="F904" s="439" t="b">
        <f>'9A Corp. &amp; Sec. Firms ST'!$J$18*0%='9A Corp. &amp; Sec. Firms ST'!$L$18</f>
        <v>1</v>
      </c>
    </row>
    <row r="905" spans="1:6" ht="31.5" x14ac:dyDescent="0.25">
      <c r="A905" s="463" t="s">
        <v>1544</v>
      </c>
      <c r="B905" s="464" t="s">
        <v>775</v>
      </c>
      <c r="C905" s="13" t="s">
        <v>2076</v>
      </c>
      <c r="D905" s="442" t="s">
        <v>12586</v>
      </c>
      <c r="E905" s="468">
        <f t="shared" si="26"/>
        <v>888</v>
      </c>
      <c r="F905" s="439" t="b">
        <f>'9A Corp. &amp; Sec. Firms ST'!$J$19*20%='9A Corp. &amp; Sec. Firms ST'!$L$19</f>
        <v>1</v>
      </c>
    </row>
    <row r="906" spans="1:6" ht="31.5" x14ac:dyDescent="0.25">
      <c r="A906" s="463" t="s">
        <v>1546</v>
      </c>
      <c r="B906" s="464" t="s">
        <v>775</v>
      </c>
      <c r="C906" s="13" t="s">
        <v>2077</v>
      </c>
      <c r="D906" s="442" t="s">
        <v>12587</v>
      </c>
      <c r="E906" s="468">
        <f t="shared" si="26"/>
        <v>889</v>
      </c>
      <c r="F906" s="439" t="b">
        <f>'9A Corp. &amp; Sec. Firms ST'!$J$20*50%='9A Corp. &amp; Sec. Firms ST'!$L$20</f>
        <v>1</v>
      </c>
    </row>
    <row r="907" spans="1:6" ht="31.5" x14ac:dyDescent="0.25">
      <c r="A907" s="463" t="s">
        <v>1548</v>
      </c>
      <c r="B907" s="464" t="s">
        <v>775</v>
      </c>
      <c r="C907" s="13" t="s">
        <v>2078</v>
      </c>
      <c r="D907" s="442" t="s">
        <v>12588</v>
      </c>
      <c r="E907" s="468">
        <f t="shared" si="26"/>
        <v>890</v>
      </c>
      <c r="F907" s="439" t="b">
        <f>'9A Corp. &amp; Sec. Firms ST'!$J$21*100%='9A Corp. &amp; Sec. Firms ST'!$L$21</f>
        <v>1</v>
      </c>
    </row>
    <row r="908" spans="1:6" ht="31.5" x14ac:dyDescent="0.25">
      <c r="A908" s="463" t="s">
        <v>1550</v>
      </c>
      <c r="B908" s="464" t="s">
        <v>775</v>
      </c>
      <c r="C908" s="13" t="s">
        <v>2079</v>
      </c>
      <c r="D908" s="442" t="s">
        <v>12589</v>
      </c>
      <c r="E908" s="468">
        <f t="shared" si="26"/>
        <v>891</v>
      </c>
      <c r="F908" s="439" t="b">
        <f>'9A Corp. &amp; Sec. Firms ST'!$J$22*150%='9A Corp. &amp; Sec. Firms ST'!$L$22</f>
        <v>1</v>
      </c>
    </row>
    <row r="909" spans="1:6" ht="47.25" x14ac:dyDescent="0.25">
      <c r="A909" s="463" t="s">
        <v>1317</v>
      </c>
      <c r="B909" s="464" t="s">
        <v>775</v>
      </c>
      <c r="C909" s="13" t="s">
        <v>2080</v>
      </c>
      <c r="D909" s="442" t="s">
        <v>12590</v>
      </c>
      <c r="E909" s="468">
        <f t="shared" si="26"/>
        <v>892</v>
      </c>
      <c r="F909" s="439" t="b">
        <f>'9A Corp. &amp; Sec. Firms ST'!$F$18+'9A Corp. &amp; Sec. Firms ST'!$F$19+'9A Corp. &amp; Sec. Firms ST'!$F$20+'9A Corp. &amp; Sec. Firms ST'!$F$21+'9A Corp. &amp; Sec. Firms ST'!$F$22=0</f>
        <v>1</v>
      </c>
    </row>
    <row r="910" spans="1:6" ht="47.25" x14ac:dyDescent="0.25">
      <c r="A910" s="463" t="s">
        <v>1319</v>
      </c>
      <c r="B910" s="464" t="s">
        <v>775</v>
      </c>
      <c r="C910" s="13" t="s">
        <v>2081</v>
      </c>
      <c r="D910" s="442" t="s">
        <v>12591</v>
      </c>
      <c r="E910" s="468">
        <f t="shared" si="26"/>
        <v>893</v>
      </c>
      <c r="F910" s="439" t="b">
        <f>'9A Corp. &amp; Sec. Firms ST'!$G$18+'9A Corp. &amp; Sec. Firms ST'!$G$19+'9A Corp. &amp; Sec. Firms ST'!$G$20+'9A Corp. &amp; Sec. Firms ST'!$G$21+'9A Corp. &amp; Sec. Firms ST'!$G$22=0</f>
        <v>1</v>
      </c>
    </row>
    <row r="911" spans="1:6" ht="47.25" x14ac:dyDescent="0.25">
      <c r="A911" s="463" t="s">
        <v>1321</v>
      </c>
      <c r="B911" s="464" t="s">
        <v>775</v>
      </c>
      <c r="C911" s="13" t="s">
        <v>2082</v>
      </c>
      <c r="D911" s="442" t="s">
        <v>12592</v>
      </c>
      <c r="E911" s="468">
        <f t="shared" si="26"/>
        <v>894</v>
      </c>
      <c r="F911" s="439" t="b">
        <f>'9A Corp. &amp; Sec. Firms ST'!$C$27+'9A Corp. &amp; Sec. Firms ST'!$C$28+'9A Corp. &amp; Sec. Firms ST'!$C$29+'9A Corp. &amp; Sec. Firms ST'!$C$30='9A Corp. &amp; Sec. Firms ST'!$C$31</f>
        <v>1</v>
      </c>
    </row>
    <row r="912" spans="1:6" ht="47.25" x14ac:dyDescent="0.25">
      <c r="A912" s="463" t="s">
        <v>1323</v>
      </c>
      <c r="B912" s="464" t="s">
        <v>775</v>
      </c>
      <c r="C912" s="13" t="s">
        <v>2083</v>
      </c>
      <c r="D912" s="442" t="s">
        <v>12593</v>
      </c>
      <c r="E912" s="468">
        <f t="shared" si="26"/>
        <v>895</v>
      </c>
      <c r="F912" s="439" t="b">
        <f>'9A Corp. &amp; Sec. Firms ST'!$D$27+'9A Corp. &amp; Sec. Firms ST'!$D$28+'9A Corp. &amp; Sec. Firms ST'!$D$29+'9A Corp. &amp; Sec. Firms ST'!$D$30='9A Corp. &amp; Sec. Firms ST'!$D$31</f>
        <v>1</v>
      </c>
    </row>
    <row r="913" spans="1:16" ht="63" x14ac:dyDescent="0.25">
      <c r="A913" s="463" t="s">
        <v>1325</v>
      </c>
      <c r="B913" s="464" t="s">
        <v>775</v>
      </c>
      <c r="C913" s="13" t="s">
        <v>2084</v>
      </c>
      <c r="D913" s="442" t="s">
        <v>12594</v>
      </c>
      <c r="E913" s="468">
        <f t="shared" si="26"/>
        <v>896</v>
      </c>
      <c r="F913" s="439" t="b">
        <f>'9A Corp. &amp; Sec. Firms ST'!$H$26+'9A Corp. &amp; Sec. Firms ST'!$H$27+'9A Corp. &amp; Sec. Firms ST'!$H$28+'9A Corp. &amp; Sec. Firms ST'!$H$29+'9A Corp. &amp; Sec. Firms ST'!$H$30='9A Corp. &amp; Sec. Firms ST'!$H$31</f>
        <v>1</v>
      </c>
    </row>
    <row r="914" spans="1:16" ht="63" x14ac:dyDescent="0.25">
      <c r="A914" s="463" t="s">
        <v>1327</v>
      </c>
      <c r="B914" s="464" t="s">
        <v>775</v>
      </c>
      <c r="C914" s="13" t="s">
        <v>2085</v>
      </c>
      <c r="D914" s="442" t="s">
        <v>12595</v>
      </c>
      <c r="E914" s="468">
        <f t="shared" si="26"/>
        <v>897</v>
      </c>
      <c r="F914" s="439" t="b">
        <f>'9A Corp. &amp; Sec. Firms ST'!$J$26+'9A Corp. &amp; Sec. Firms ST'!$J$27+'9A Corp. &amp; Sec. Firms ST'!$J$28+'9A Corp. &amp; Sec. Firms ST'!$J$29+'9A Corp. &amp; Sec. Firms ST'!$J$30='9A Corp. &amp; Sec. Firms ST'!$J$31</f>
        <v>1</v>
      </c>
    </row>
    <row r="915" spans="1:16" ht="63" x14ac:dyDescent="0.25">
      <c r="A915" s="463" t="s">
        <v>1329</v>
      </c>
      <c r="B915" s="464" t="s">
        <v>775</v>
      </c>
      <c r="C915" s="13" t="s">
        <v>2086</v>
      </c>
      <c r="D915" s="442" t="s">
        <v>12596</v>
      </c>
      <c r="E915" s="468">
        <f t="shared" si="26"/>
        <v>898</v>
      </c>
      <c r="F915" s="439" t="b">
        <f>'9A Corp. &amp; Sec. Firms ST'!$L$26+'9A Corp. &amp; Sec. Firms ST'!$L$27+'9A Corp. &amp; Sec. Firms ST'!$L$28+'9A Corp. &amp; Sec. Firms ST'!$L$29+'9A Corp. &amp; Sec. Firms ST'!$L$30='9A Corp. &amp; Sec. Firms ST'!$L$31</f>
        <v>1</v>
      </c>
    </row>
    <row r="916" spans="1:16" ht="47.25" x14ac:dyDescent="0.25">
      <c r="A916" s="463" t="s">
        <v>1556</v>
      </c>
      <c r="B916" s="464" t="s">
        <v>775</v>
      </c>
      <c r="C916" s="13" t="s">
        <v>2087</v>
      </c>
      <c r="D916" s="442" t="s">
        <v>12597</v>
      </c>
      <c r="E916" s="468">
        <f t="shared" si="26"/>
        <v>899</v>
      </c>
      <c r="F916" s="439" t="b">
        <f>'9A Corp. &amp; Sec. Firms ST'!$F$26+'9A Corp. &amp; Sec. Firms ST'!$G$26+'9A Corp. &amp; Sec. Firms ST'!$H$26='9A Corp. &amp; Sec. Firms ST'!$J$26</f>
        <v>1</v>
      </c>
    </row>
    <row r="917" spans="1:16" ht="47.25" x14ac:dyDescent="0.25">
      <c r="A917" s="463" t="s">
        <v>1558</v>
      </c>
      <c r="B917" s="464" t="s">
        <v>775</v>
      </c>
      <c r="C917" s="13" t="s">
        <v>2088</v>
      </c>
      <c r="D917" s="442" t="s">
        <v>12598</v>
      </c>
      <c r="E917" s="468">
        <f t="shared" si="26"/>
        <v>900</v>
      </c>
      <c r="F917" s="439" t="b">
        <f>'9A Corp. &amp; Sec. Firms ST'!$D$27+'9A Corp. &amp; Sec. Firms ST'!$F$27+'9A Corp. &amp; Sec. Firms ST'!$G$27+'9A Corp. &amp; Sec. Firms ST'!$H$27='9A Corp. &amp; Sec. Firms ST'!$J$27</f>
        <v>1</v>
      </c>
    </row>
    <row r="918" spans="1:16" ht="47.25" x14ac:dyDescent="0.25">
      <c r="A918" s="463" t="s">
        <v>1560</v>
      </c>
      <c r="B918" s="464" t="s">
        <v>775</v>
      </c>
      <c r="C918" s="13" t="s">
        <v>2089</v>
      </c>
      <c r="D918" s="442" t="s">
        <v>12599</v>
      </c>
      <c r="E918" s="468">
        <f t="shared" si="26"/>
        <v>901</v>
      </c>
      <c r="F918" s="439" t="b">
        <f>'9A Corp. &amp; Sec. Firms ST'!$D$28+'9A Corp. &amp; Sec. Firms ST'!$F$28+'9A Corp. &amp; Sec. Firms ST'!$G$28+'9A Corp. &amp; Sec. Firms ST'!$H$28='9A Corp. &amp; Sec. Firms ST'!$J$28</f>
        <v>1</v>
      </c>
    </row>
    <row r="919" spans="1:16" ht="47.25" x14ac:dyDescent="0.25">
      <c r="A919" s="463" t="s">
        <v>1562</v>
      </c>
      <c r="B919" s="464" t="s">
        <v>775</v>
      </c>
      <c r="C919" s="13" t="s">
        <v>2090</v>
      </c>
      <c r="D919" s="442" t="s">
        <v>12600</v>
      </c>
      <c r="E919" s="468">
        <f t="shared" si="26"/>
        <v>902</v>
      </c>
      <c r="F919" s="439" t="b">
        <f>'9A Corp. &amp; Sec. Firms ST'!$D$29+'9A Corp. &amp; Sec. Firms ST'!$F$29+'9A Corp. &amp; Sec. Firms ST'!$G$29+'9A Corp. &amp; Sec. Firms ST'!$H$29='9A Corp. &amp; Sec. Firms ST'!$J$29</f>
        <v>1</v>
      </c>
    </row>
    <row r="920" spans="1:16" ht="47.25" x14ac:dyDescent="0.25">
      <c r="A920" s="463" t="s">
        <v>1564</v>
      </c>
      <c r="B920" s="464" t="s">
        <v>775</v>
      </c>
      <c r="C920" s="13" t="s">
        <v>2091</v>
      </c>
      <c r="D920" s="442" t="s">
        <v>12601</v>
      </c>
      <c r="E920" s="468">
        <f t="shared" si="26"/>
        <v>903</v>
      </c>
      <c r="F920" s="439" t="b">
        <f>'9A Corp. &amp; Sec. Firms ST'!$D$30+'9A Corp. &amp; Sec. Firms ST'!$F$30+'9A Corp. &amp; Sec. Firms ST'!$G$30+'9A Corp. &amp; Sec. Firms ST'!$H$30='9A Corp. &amp; Sec. Firms ST'!$J$30</f>
        <v>1</v>
      </c>
    </row>
    <row r="921" spans="1:16" ht="31.5" x14ac:dyDescent="0.25">
      <c r="A921" s="463" t="s">
        <v>1351</v>
      </c>
      <c r="B921" s="464" t="s">
        <v>775</v>
      </c>
      <c r="C921" s="13" t="s">
        <v>2092</v>
      </c>
      <c r="D921" s="442" t="s">
        <v>14599</v>
      </c>
      <c r="E921" s="468">
        <f t="shared" si="26"/>
        <v>904</v>
      </c>
      <c r="F921" s="439" t="b">
        <f>ABS('9A Corp. &amp; Sec. Firms ST'!$D$31+'9A Corp. &amp; Sec. Firms ST'!$H$31-'9A Corp. &amp; Sec. Firms ST'!$J$31)&lt;=2</f>
        <v>1</v>
      </c>
    </row>
    <row r="922" spans="1:16" s="469" customFormat="1" ht="31.5" x14ac:dyDescent="0.25">
      <c r="A922" s="463" t="s">
        <v>1567</v>
      </c>
      <c r="B922" s="464" t="s">
        <v>775</v>
      </c>
      <c r="C922" s="13" t="s">
        <v>10965</v>
      </c>
      <c r="D922" s="13" t="s">
        <v>12602</v>
      </c>
      <c r="E922" s="468">
        <f t="shared" si="26"/>
        <v>905</v>
      </c>
      <c r="F922" s="439" t="b">
        <f>'9A Corp. &amp; Sec. Firms ST'!$J$26*0%='9A Corp. &amp; Sec. Firms ST'!$L$26</f>
        <v>1</v>
      </c>
      <c r="G922"/>
      <c r="H922"/>
      <c r="K922" s="6"/>
      <c r="L922" s="6"/>
      <c r="M922" s="6"/>
      <c r="N922" s="6"/>
      <c r="O922" s="6"/>
      <c r="P922" s="6"/>
    </row>
    <row r="923" spans="1:16" ht="31.5" x14ac:dyDescent="0.25">
      <c r="A923" s="463" t="s">
        <v>1569</v>
      </c>
      <c r="B923" s="464" t="s">
        <v>775</v>
      </c>
      <c r="C923" s="13" t="s">
        <v>2093</v>
      </c>
      <c r="D923" s="442" t="s">
        <v>12603</v>
      </c>
      <c r="E923" s="468">
        <f t="shared" si="26"/>
        <v>906</v>
      </c>
      <c r="F923" s="439" t="b">
        <f>'9A Corp. &amp; Sec. Firms ST'!$J$27*20%='9A Corp. &amp; Sec. Firms ST'!$L$27</f>
        <v>1</v>
      </c>
    </row>
    <row r="924" spans="1:16" ht="31.5" x14ac:dyDescent="0.25">
      <c r="A924" s="463" t="s">
        <v>1571</v>
      </c>
      <c r="B924" s="464" t="s">
        <v>775</v>
      </c>
      <c r="C924" s="13" t="s">
        <v>2094</v>
      </c>
      <c r="D924" s="442" t="s">
        <v>12604</v>
      </c>
      <c r="E924" s="468">
        <f t="shared" si="26"/>
        <v>907</v>
      </c>
      <c r="F924" s="439" t="b">
        <f>'9A Corp. &amp; Sec. Firms ST'!$J$28*50%='9A Corp. &amp; Sec. Firms ST'!$L$28</f>
        <v>1</v>
      </c>
    </row>
    <row r="925" spans="1:16" ht="31.5" x14ac:dyDescent="0.25">
      <c r="A925" s="463" t="s">
        <v>1573</v>
      </c>
      <c r="B925" s="464" t="s">
        <v>775</v>
      </c>
      <c r="C925" s="13" t="s">
        <v>2095</v>
      </c>
      <c r="D925" s="442" t="s">
        <v>12605</v>
      </c>
      <c r="E925" s="468">
        <f t="shared" si="26"/>
        <v>908</v>
      </c>
      <c r="F925" s="439" t="b">
        <f>'9A Corp. &amp; Sec. Firms ST'!$J$29*100%='9A Corp. &amp; Sec. Firms ST'!$L$29</f>
        <v>1</v>
      </c>
    </row>
    <row r="926" spans="1:16" ht="31.5" x14ac:dyDescent="0.25">
      <c r="A926" s="463" t="s">
        <v>1575</v>
      </c>
      <c r="B926" s="464" t="s">
        <v>775</v>
      </c>
      <c r="C926" s="13" t="s">
        <v>2096</v>
      </c>
      <c r="D926" s="442" t="s">
        <v>12606</v>
      </c>
      <c r="E926" s="468">
        <f t="shared" si="26"/>
        <v>909</v>
      </c>
      <c r="F926" s="439" t="b">
        <f>'9A Corp. &amp; Sec. Firms ST'!$J$30*150%='9A Corp. &amp; Sec. Firms ST'!$L$30</f>
        <v>1</v>
      </c>
    </row>
    <row r="927" spans="1:16" ht="47.25" x14ac:dyDescent="0.25">
      <c r="A927" s="463" t="s">
        <v>1577</v>
      </c>
      <c r="B927" s="464" t="s">
        <v>775</v>
      </c>
      <c r="C927" s="13" t="s">
        <v>2097</v>
      </c>
      <c r="D927" s="442" t="s">
        <v>12607</v>
      </c>
      <c r="E927" s="468">
        <f t="shared" si="26"/>
        <v>910</v>
      </c>
      <c r="F927" s="439" t="b">
        <f>'9A Corp. &amp; Sec. Firms ST'!$F$26+'9A Corp. &amp; Sec. Firms ST'!$F$27+'9A Corp. &amp; Sec. Firms ST'!$F$28+'9A Corp. &amp; Sec. Firms ST'!$F$29+'9A Corp. &amp; Sec. Firms ST'!$F$30=0</f>
        <v>1</v>
      </c>
    </row>
    <row r="928" spans="1:16" ht="47.25" x14ac:dyDescent="0.25">
      <c r="A928" s="463" t="s">
        <v>1375</v>
      </c>
      <c r="B928" s="464" t="s">
        <v>775</v>
      </c>
      <c r="C928" s="13" t="s">
        <v>2098</v>
      </c>
      <c r="D928" s="442" t="s">
        <v>12608</v>
      </c>
      <c r="E928" s="468">
        <f t="shared" si="26"/>
        <v>911</v>
      </c>
      <c r="F928" s="439" t="b">
        <f>'9A Corp. &amp; Sec. Firms ST'!$G$26+'9A Corp. &amp; Sec. Firms ST'!$G$27+'9A Corp. &amp; Sec. Firms ST'!$G$28+'9A Corp. &amp; Sec. Firms ST'!$G$29+'9A Corp. &amp; Sec. Firms ST'!$G$30=0</f>
        <v>1</v>
      </c>
    </row>
    <row r="929" spans="1:6" ht="47.25" x14ac:dyDescent="0.25">
      <c r="A929" s="463" t="s">
        <v>1377</v>
      </c>
      <c r="B929" s="464" t="s">
        <v>775</v>
      </c>
      <c r="C929" s="13" t="s">
        <v>2099</v>
      </c>
      <c r="D929" s="442" t="s">
        <v>12609</v>
      </c>
      <c r="E929" s="468">
        <f t="shared" si="26"/>
        <v>912</v>
      </c>
      <c r="F929" s="439" t="b">
        <f>'9A Corp. &amp; Sec. Firms ST'!$B$35+'9A Corp. &amp; Sec. Firms ST'!$B$36+'9A Corp. &amp; Sec. Firms ST'!$B$37+'9A Corp. &amp; Sec. Firms ST'!$B$38='9A Corp. &amp; Sec. Firms ST'!$B$39</f>
        <v>1</v>
      </c>
    </row>
    <row r="930" spans="1:6" ht="47.25" x14ac:dyDescent="0.25">
      <c r="A930" s="463" t="s">
        <v>1379</v>
      </c>
      <c r="B930" s="464" t="s">
        <v>775</v>
      </c>
      <c r="C930" s="13" t="s">
        <v>2100</v>
      </c>
      <c r="D930" s="442" t="s">
        <v>12610</v>
      </c>
      <c r="E930" s="468">
        <f t="shared" si="26"/>
        <v>913</v>
      </c>
      <c r="F930" s="439" t="b">
        <f>'9A Corp. &amp; Sec. Firms ST'!$C$35+'9A Corp. &amp; Sec. Firms ST'!$C$36+'9A Corp. &amp; Sec. Firms ST'!$C$37+'9A Corp. &amp; Sec. Firms ST'!$C$38='9A Corp. &amp; Sec. Firms ST'!$C$39</f>
        <v>1</v>
      </c>
    </row>
    <row r="931" spans="1:6" ht="47.25" x14ac:dyDescent="0.25">
      <c r="A931" s="463" t="s">
        <v>1381</v>
      </c>
      <c r="B931" s="464" t="s">
        <v>775</v>
      </c>
      <c r="C931" s="13" t="s">
        <v>2101</v>
      </c>
      <c r="D931" s="442" t="s">
        <v>12611</v>
      </c>
      <c r="E931" s="468">
        <f t="shared" si="26"/>
        <v>914</v>
      </c>
      <c r="F931" s="439" t="b">
        <f>'9A Corp. &amp; Sec. Firms ST'!$D$35+'9A Corp. &amp; Sec. Firms ST'!$D$36+'9A Corp. &amp; Sec. Firms ST'!$D$37+'9A Corp. &amp; Sec. Firms ST'!$D$38='9A Corp. &amp; Sec. Firms ST'!$D$39</f>
        <v>1</v>
      </c>
    </row>
    <row r="932" spans="1:6" ht="63" x14ac:dyDescent="0.25">
      <c r="A932" s="463" t="s">
        <v>1383</v>
      </c>
      <c r="B932" s="464" t="s">
        <v>775</v>
      </c>
      <c r="C932" s="13" t="s">
        <v>2102</v>
      </c>
      <c r="D932" s="442" t="s">
        <v>12612</v>
      </c>
      <c r="E932" s="468">
        <f t="shared" si="26"/>
        <v>915</v>
      </c>
      <c r="F932" s="439" t="b">
        <f>'9A Corp. &amp; Sec. Firms ST'!$H$34+'9A Corp. &amp; Sec. Firms ST'!$H$35+'9A Corp. &amp; Sec. Firms ST'!$H$36+'9A Corp. &amp; Sec. Firms ST'!$H$37+'9A Corp. &amp; Sec. Firms ST'!$H$38='9A Corp. &amp; Sec. Firms ST'!$H$39</f>
        <v>1</v>
      </c>
    </row>
    <row r="933" spans="1:6" ht="63" x14ac:dyDescent="0.25">
      <c r="A933" s="463" t="s">
        <v>1385</v>
      </c>
      <c r="B933" s="464" t="s">
        <v>775</v>
      </c>
      <c r="C933" s="13" t="s">
        <v>2103</v>
      </c>
      <c r="D933" s="442" t="s">
        <v>12613</v>
      </c>
      <c r="E933" s="468">
        <f t="shared" si="26"/>
        <v>916</v>
      </c>
      <c r="F933" s="439" t="b">
        <f>'9A Corp. &amp; Sec. Firms ST'!$J$34+'9A Corp. &amp; Sec. Firms ST'!$J$35+'9A Corp. &amp; Sec. Firms ST'!$J$36+'9A Corp. &amp; Sec. Firms ST'!$J$37+'9A Corp. &amp; Sec. Firms ST'!$J$38='9A Corp. &amp; Sec. Firms ST'!$J$39</f>
        <v>1</v>
      </c>
    </row>
    <row r="934" spans="1:6" ht="63" x14ac:dyDescent="0.25">
      <c r="A934" s="463" t="s">
        <v>1387</v>
      </c>
      <c r="B934" s="464" t="s">
        <v>775</v>
      </c>
      <c r="C934" s="13" t="s">
        <v>2104</v>
      </c>
      <c r="D934" s="442" t="s">
        <v>12614</v>
      </c>
      <c r="E934" s="468">
        <f t="shared" si="26"/>
        <v>917</v>
      </c>
      <c r="F934" s="439" t="b">
        <f>'9A Corp. &amp; Sec. Firms ST'!$L$34+'9A Corp. &amp; Sec. Firms ST'!$L$35+'9A Corp. &amp; Sec. Firms ST'!$L$36+'9A Corp. &amp; Sec. Firms ST'!$L$37+'9A Corp. &amp; Sec. Firms ST'!$L$38='9A Corp. &amp; Sec. Firms ST'!$L$39</f>
        <v>1</v>
      </c>
    </row>
    <row r="935" spans="1:6" ht="47.25" x14ac:dyDescent="0.25">
      <c r="A935" s="463" t="s">
        <v>1586</v>
      </c>
      <c r="B935" s="464" t="s">
        <v>775</v>
      </c>
      <c r="C935" s="13" t="s">
        <v>2105</v>
      </c>
      <c r="D935" s="442" t="s">
        <v>12615</v>
      </c>
      <c r="E935" s="468">
        <f t="shared" si="26"/>
        <v>918</v>
      </c>
      <c r="F935" s="439" t="b">
        <f>'9A Corp. &amp; Sec. Firms ST'!$F$34+'9A Corp. &amp; Sec. Firms ST'!$G$34+'9A Corp. &amp; Sec. Firms ST'!$H$34='9A Corp. &amp; Sec. Firms ST'!$J$34</f>
        <v>1</v>
      </c>
    </row>
    <row r="936" spans="1:6" ht="47.25" x14ac:dyDescent="0.25">
      <c r="A936" s="463" t="s">
        <v>1588</v>
      </c>
      <c r="B936" s="464" t="s">
        <v>775</v>
      </c>
      <c r="C936" s="13" t="s">
        <v>2106</v>
      </c>
      <c r="D936" s="442" t="s">
        <v>12616</v>
      </c>
      <c r="E936" s="468">
        <f t="shared" si="26"/>
        <v>919</v>
      </c>
      <c r="F936" s="439" t="b">
        <f>'9A Corp. &amp; Sec. Firms ST'!$D$35+'9A Corp. &amp; Sec. Firms ST'!$F$35+'9A Corp. &amp; Sec. Firms ST'!$G$35+'9A Corp. &amp; Sec. Firms ST'!$H$35='9A Corp. &amp; Sec. Firms ST'!$J$35</f>
        <v>1</v>
      </c>
    </row>
    <row r="937" spans="1:6" ht="47.25" x14ac:dyDescent="0.25">
      <c r="A937" s="463" t="s">
        <v>1590</v>
      </c>
      <c r="B937" s="464" t="s">
        <v>775</v>
      </c>
      <c r="C937" s="13" t="s">
        <v>2107</v>
      </c>
      <c r="D937" s="442" t="s">
        <v>12617</v>
      </c>
      <c r="E937" s="468">
        <f t="shared" si="26"/>
        <v>920</v>
      </c>
      <c r="F937" s="439" t="b">
        <f>'9A Corp. &amp; Sec. Firms ST'!$D$36+'9A Corp. &amp; Sec. Firms ST'!$F$36+'9A Corp. &amp; Sec. Firms ST'!$G$36+'9A Corp. &amp; Sec. Firms ST'!$H$36='9A Corp. &amp; Sec. Firms ST'!$J$36</f>
        <v>1</v>
      </c>
    </row>
    <row r="938" spans="1:6" ht="47.25" x14ac:dyDescent="0.25">
      <c r="A938" s="463" t="s">
        <v>1592</v>
      </c>
      <c r="B938" s="464" t="s">
        <v>775</v>
      </c>
      <c r="C938" s="13" t="s">
        <v>2108</v>
      </c>
      <c r="D938" s="442" t="s">
        <v>12618</v>
      </c>
      <c r="E938" s="468">
        <f t="shared" si="26"/>
        <v>921</v>
      </c>
      <c r="F938" s="439" t="b">
        <f>'9A Corp. &amp; Sec. Firms ST'!$D$37+'9A Corp. &amp; Sec. Firms ST'!$F$37+'9A Corp. &amp; Sec. Firms ST'!$G$37+'9A Corp. &amp; Sec. Firms ST'!$H$37='9A Corp. &amp; Sec. Firms ST'!$J$37</f>
        <v>1</v>
      </c>
    </row>
    <row r="939" spans="1:6" ht="47.25" x14ac:dyDescent="0.25">
      <c r="A939" s="463" t="s">
        <v>1594</v>
      </c>
      <c r="B939" s="464" t="s">
        <v>775</v>
      </c>
      <c r="C939" s="13" t="s">
        <v>2109</v>
      </c>
      <c r="D939" s="442" t="s">
        <v>12619</v>
      </c>
      <c r="E939" s="468">
        <f t="shared" si="26"/>
        <v>922</v>
      </c>
      <c r="F939" s="439" t="b">
        <f>'9A Corp. &amp; Sec. Firms ST'!$D$38+'9A Corp. &amp; Sec. Firms ST'!$F$38+'9A Corp. &amp; Sec. Firms ST'!$G$38+'9A Corp. &amp; Sec. Firms ST'!$H$38='9A Corp. &amp; Sec. Firms ST'!$J$38</f>
        <v>1</v>
      </c>
    </row>
    <row r="940" spans="1:6" ht="31.5" x14ac:dyDescent="0.25">
      <c r="A940" s="463" t="s">
        <v>1596</v>
      </c>
      <c r="B940" s="464" t="s">
        <v>775</v>
      </c>
      <c r="C940" s="13" t="s">
        <v>2110</v>
      </c>
      <c r="D940" s="442" t="s">
        <v>14600</v>
      </c>
      <c r="E940" s="468">
        <f t="shared" ref="E940:E969" si="27">E939+1</f>
        <v>923</v>
      </c>
      <c r="F940" s="439" t="b">
        <f>ABS('9A Corp. &amp; Sec. Firms ST'!$D$39+'9A Corp. &amp; Sec. Firms ST'!$H$39-'9A Corp. &amp; Sec. Firms ST'!$J$39)&lt;=2</f>
        <v>1</v>
      </c>
    </row>
    <row r="941" spans="1:6" ht="31.5" x14ac:dyDescent="0.25">
      <c r="A941" s="463" t="s">
        <v>1598</v>
      </c>
      <c r="B941" s="464" t="s">
        <v>775</v>
      </c>
      <c r="C941" s="13" t="s">
        <v>2111</v>
      </c>
      <c r="D941" s="442" t="s">
        <v>12620</v>
      </c>
      <c r="E941" s="468">
        <f t="shared" si="27"/>
        <v>924</v>
      </c>
      <c r="F941" s="439" t="b">
        <f>'9A Corp. &amp; Sec. Firms ST'!$J$34*0%='9A Corp. &amp; Sec. Firms ST'!$L$34</f>
        <v>1</v>
      </c>
    </row>
    <row r="942" spans="1:6" ht="31.5" x14ac:dyDescent="0.25">
      <c r="A942" s="463" t="s">
        <v>1600</v>
      </c>
      <c r="B942" s="464" t="s">
        <v>775</v>
      </c>
      <c r="C942" s="13" t="s">
        <v>2112</v>
      </c>
      <c r="D942" s="442" t="s">
        <v>12621</v>
      </c>
      <c r="E942" s="468">
        <f t="shared" si="27"/>
        <v>925</v>
      </c>
      <c r="F942" s="439" t="b">
        <f>'9A Corp. &amp; Sec. Firms ST'!$J$35*20%='9A Corp. &amp; Sec. Firms ST'!$L$35</f>
        <v>1</v>
      </c>
    </row>
    <row r="943" spans="1:6" ht="31.5" x14ac:dyDescent="0.25">
      <c r="A943" s="463" t="s">
        <v>1602</v>
      </c>
      <c r="B943" s="464" t="s">
        <v>775</v>
      </c>
      <c r="C943" s="13" t="s">
        <v>2113</v>
      </c>
      <c r="D943" s="442" t="s">
        <v>12622</v>
      </c>
      <c r="E943" s="468">
        <f t="shared" si="27"/>
        <v>926</v>
      </c>
      <c r="F943" s="439" t="b">
        <f>'9A Corp. &amp; Sec. Firms ST'!$J$36*50%='9A Corp. &amp; Sec. Firms ST'!$L$36</f>
        <v>1</v>
      </c>
    </row>
    <row r="944" spans="1:6" ht="31.5" x14ac:dyDescent="0.25">
      <c r="A944" s="463" t="s">
        <v>1604</v>
      </c>
      <c r="B944" s="464" t="s">
        <v>775</v>
      </c>
      <c r="C944" s="13" t="s">
        <v>2114</v>
      </c>
      <c r="D944" s="442" t="s">
        <v>12623</v>
      </c>
      <c r="E944" s="468">
        <f t="shared" si="27"/>
        <v>927</v>
      </c>
      <c r="F944" s="439" t="b">
        <f>'9A Corp. &amp; Sec. Firms ST'!$J$37*100%='9A Corp. &amp; Sec. Firms ST'!$L$37</f>
        <v>1</v>
      </c>
    </row>
    <row r="945" spans="1:6" ht="31.5" x14ac:dyDescent="0.25">
      <c r="A945" s="463" t="s">
        <v>1606</v>
      </c>
      <c r="B945" s="464" t="s">
        <v>775</v>
      </c>
      <c r="C945" s="13" t="s">
        <v>2115</v>
      </c>
      <c r="D945" s="442" t="s">
        <v>12624</v>
      </c>
      <c r="E945" s="468">
        <f t="shared" si="27"/>
        <v>928</v>
      </c>
      <c r="F945" s="439" t="b">
        <f>'9A Corp. &amp; Sec. Firms ST'!$J$38*150%='9A Corp. &amp; Sec. Firms ST'!$L$38</f>
        <v>1</v>
      </c>
    </row>
    <row r="946" spans="1:6" ht="47.25" x14ac:dyDescent="0.25">
      <c r="A946" s="463" t="s">
        <v>1431</v>
      </c>
      <c r="B946" s="464" t="s">
        <v>775</v>
      </c>
      <c r="C946" s="13" t="s">
        <v>2116</v>
      </c>
      <c r="D946" s="442" t="s">
        <v>12625</v>
      </c>
      <c r="E946" s="468">
        <f t="shared" si="27"/>
        <v>929</v>
      </c>
      <c r="F946" s="439" t="b">
        <f>'9A Corp. &amp; Sec. Firms ST'!$F$34+'9A Corp. &amp; Sec. Firms ST'!$F$35+'9A Corp. &amp; Sec. Firms ST'!$F$36+'9A Corp. &amp; Sec. Firms ST'!$F$37+'9A Corp. &amp; Sec. Firms ST'!$F$38=0</f>
        <v>1</v>
      </c>
    </row>
    <row r="947" spans="1:6" ht="47.25" x14ac:dyDescent="0.25">
      <c r="A947" s="463" t="s">
        <v>1609</v>
      </c>
      <c r="B947" s="464" t="s">
        <v>775</v>
      </c>
      <c r="C947" s="13" t="s">
        <v>2117</v>
      </c>
      <c r="D947" s="442" t="s">
        <v>12626</v>
      </c>
      <c r="E947" s="468">
        <f t="shared" si="27"/>
        <v>930</v>
      </c>
      <c r="F947" s="439" t="b">
        <f>'9A Corp. &amp; Sec. Firms ST'!$G$34+'9A Corp. &amp; Sec. Firms ST'!$G$35+'9A Corp. &amp; Sec. Firms ST'!$G$36+'9A Corp. &amp; Sec. Firms ST'!$G$37+'9A Corp. &amp; Sec. Firms ST'!$G$38=0</f>
        <v>1</v>
      </c>
    </row>
    <row r="948" spans="1:6" ht="47.25" x14ac:dyDescent="0.25">
      <c r="A948" s="463" t="s">
        <v>1435</v>
      </c>
      <c r="B948" s="464" t="s">
        <v>775</v>
      </c>
      <c r="C948" s="13" t="s">
        <v>2118</v>
      </c>
      <c r="D948" s="442" t="s">
        <v>12627</v>
      </c>
      <c r="E948" s="468">
        <f t="shared" si="27"/>
        <v>931</v>
      </c>
      <c r="F948" s="439" t="b">
        <f>'9A Corp. &amp; Sec. Firms ST'!$B$43+'9A Corp. &amp; Sec. Firms ST'!$B$44+'9A Corp. &amp; Sec. Firms ST'!$B$45+'9A Corp. &amp; Sec. Firms ST'!$B$46='9A Corp. &amp; Sec. Firms ST'!$B$47</f>
        <v>1</v>
      </c>
    </row>
    <row r="949" spans="1:6" ht="47.25" x14ac:dyDescent="0.25">
      <c r="A949" s="463" t="s">
        <v>1437</v>
      </c>
      <c r="B949" s="464" t="s">
        <v>775</v>
      </c>
      <c r="C949" s="13" t="s">
        <v>2119</v>
      </c>
      <c r="D949" s="442" t="s">
        <v>12628</v>
      </c>
      <c r="E949" s="468">
        <f t="shared" si="27"/>
        <v>932</v>
      </c>
      <c r="F949" s="439" t="b">
        <f>'9A Corp. &amp; Sec. Firms ST'!$C$43+'9A Corp. &amp; Sec. Firms ST'!$C$44+'9A Corp. &amp; Sec. Firms ST'!$C$45+'9A Corp. &amp; Sec. Firms ST'!$C$46='9A Corp. &amp; Sec. Firms ST'!$C$47</f>
        <v>1</v>
      </c>
    </row>
    <row r="950" spans="1:6" ht="47.25" x14ac:dyDescent="0.25">
      <c r="A950" s="463" t="s">
        <v>1439</v>
      </c>
      <c r="B950" s="464" t="s">
        <v>775</v>
      </c>
      <c r="C950" s="13" t="s">
        <v>2120</v>
      </c>
      <c r="D950" s="442" t="s">
        <v>12629</v>
      </c>
      <c r="E950" s="468">
        <f t="shared" si="27"/>
        <v>933</v>
      </c>
      <c r="F950" s="439" t="b">
        <f>'9A Corp. &amp; Sec. Firms ST'!$D$43+'9A Corp. &amp; Sec. Firms ST'!$D$44+'9A Corp. &amp; Sec. Firms ST'!$D$45+'9A Corp. &amp; Sec. Firms ST'!$D$46='9A Corp. &amp; Sec. Firms ST'!$D$47</f>
        <v>1</v>
      </c>
    </row>
    <row r="951" spans="1:6" ht="63" x14ac:dyDescent="0.25">
      <c r="A951" s="463" t="s">
        <v>1441</v>
      </c>
      <c r="B951" s="464" t="s">
        <v>775</v>
      </c>
      <c r="C951" s="13" t="s">
        <v>2121</v>
      </c>
      <c r="D951" s="442" t="s">
        <v>12630</v>
      </c>
      <c r="E951" s="468">
        <f t="shared" si="27"/>
        <v>934</v>
      </c>
      <c r="F951" s="439" t="b">
        <f>'9A Corp. &amp; Sec. Firms ST'!$H$42+'9A Corp. &amp; Sec. Firms ST'!$H$43+'9A Corp. &amp; Sec. Firms ST'!$H$44+'9A Corp. &amp; Sec. Firms ST'!$H$45+'9A Corp. &amp; Sec. Firms ST'!$H$46='9A Corp. &amp; Sec. Firms ST'!$H$47</f>
        <v>1</v>
      </c>
    </row>
    <row r="952" spans="1:6" ht="63" x14ac:dyDescent="0.25">
      <c r="A952" s="463" t="s">
        <v>1443</v>
      </c>
      <c r="B952" s="464" t="s">
        <v>775</v>
      </c>
      <c r="C952" s="13" t="s">
        <v>2122</v>
      </c>
      <c r="D952" s="442" t="s">
        <v>12631</v>
      </c>
      <c r="E952" s="468">
        <f t="shared" si="27"/>
        <v>935</v>
      </c>
      <c r="F952" s="439" t="b">
        <f>'9A Corp. &amp; Sec. Firms ST'!$J$42+'9A Corp. &amp; Sec. Firms ST'!$J$43+'9A Corp. &amp; Sec. Firms ST'!$J$44+'9A Corp. &amp; Sec. Firms ST'!$J$45+'9A Corp. &amp; Sec. Firms ST'!$J$46='9A Corp. &amp; Sec. Firms ST'!$J$47</f>
        <v>1</v>
      </c>
    </row>
    <row r="953" spans="1:6" ht="63" x14ac:dyDescent="0.25">
      <c r="A953" s="463" t="s">
        <v>1445</v>
      </c>
      <c r="B953" s="464" t="s">
        <v>775</v>
      </c>
      <c r="C953" s="13" t="s">
        <v>2123</v>
      </c>
      <c r="D953" s="442" t="s">
        <v>12632</v>
      </c>
      <c r="E953" s="468">
        <f t="shared" si="27"/>
        <v>936</v>
      </c>
      <c r="F953" s="439" t="b">
        <f>'9A Corp. &amp; Sec. Firms ST'!$L$42+'9A Corp. &amp; Sec. Firms ST'!$L$43+'9A Corp. &amp; Sec. Firms ST'!$L$44+'9A Corp. &amp; Sec. Firms ST'!$L$45+'9A Corp. &amp; Sec. Firms ST'!$L$46='9A Corp. &amp; Sec. Firms ST'!$L$47</f>
        <v>1</v>
      </c>
    </row>
    <row r="954" spans="1:6" ht="47.25" x14ac:dyDescent="0.25">
      <c r="A954" s="463" t="s">
        <v>1618</v>
      </c>
      <c r="B954" s="464" t="s">
        <v>775</v>
      </c>
      <c r="C954" s="13" t="s">
        <v>2124</v>
      </c>
      <c r="D954" s="442" t="s">
        <v>12633</v>
      </c>
      <c r="E954" s="468">
        <f t="shared" si="27"/>
        <v>937</v>
      </c>
      <c r="F954" s="439" t="b">
        <f>'9A Corp. &amp; Sec. Firms ST'!$F$42+'9A Corp. &amp; Sec. Firms ST'!$G$42+'9A Corp. &amp; Sec. Firms ST'!$H$42='9A Corp. &amp; Sec. Firms ST'!$J$42</f>
        <v>1</v>
      </c>
    </row>
    <row r="955" spans="1:6" ht="47.25" x14ac:dyDescent="0.25">
      <c r="A955" s="463" t="s">
        <v>1620</v>
      </c>
      <c r="B955" s="464" t="s">
        <v>775</v>
      </c>
      <c r="C955" s="13" t="s">
        <v>2125</v>
      </c>
      <c r="D955" s="442" t="s">
        <v>12634</v>
      </c>
      <c r="E955" s="468">
        <f t="shared" si="27"/>
        <v>938</v>
      </c>
      <c r="F955" s="439" t="b">
        <f>'9A Corp. &amp; Sec. Firms ST'!$D$43+'9A Corp. &amp; Sec. Firms ST'!$F$43+'9A Corp. &amp; Sec. Firms ST'!$G$43+'9A Corp. &amp; Sec. Firms ST'!$H$43='9A Corp. &amp; Sec. Firms ST'!$J$43</f>
        <v>1</v>
      </c>
    </row>
    <row r="956" spans="1:6" ht="47.25" x14ac:dyDescent="0.25">
      <c r="A956" s="463" t="s">
        <v>1622</v>
      </c>
      <c r="B956" s="464" t="s">
        <v>775</v>
      </c>
      <c r="C956" s="13" t="s">
        <v>2126</v>
      </c>
      <c r="D956" s="442" t="s">
        <v>12635</v>
      </c>
      <c r="E956" s="468">
        <f t="shared" si="27"/>
        <v>939</v>
      </c>
      <c r="F956" s="439" t="b">
        <f>'9A Corp. &amp; Sec. Firms ST'!$D$44+'9A Corp. &amp; Sec. Firms ST'!$F$44+'9A Corp. &amp; Sec. Firms ST'!$G$44+'9A Corp. &amp; Sec. Firms ST'!$H$44='9A Corp. &amp; Sec. Firms ST'!$J$44</f>
        <v>1</v>
      </c>
    </row>
    <row r="957" spans="1:6" ht="47.25" x14ac:dyDescent="0.25">
      <c r="A957" s="463" t="s">
        <v>1624</v>
      </c>
      <c r="B957" s="464" t="s">
        <v>775</v>
      </c>
      <c r="C957" s="13" t="s">
        <v>2127</v>
      </c>
      <c r="D957" s="442" t="s">
        <v>12636</v>
      </c>
      <c r="E957" s="468">
        <f t="shared" si="27"/>
        <v>940</v>
      </c>
      <c r="F957" s="439" t="b">
        <f>'9A Corp. &amp; Sec. Firms ST'!$D$45+'9A Corp. &amp; Sec. Firms ST'!$F$45+'9A Corp. &amp; Sec. Firms ST'!$G$45+'9A Corp. &amp; Sec. Firms ST'!$H$45='9A Corp. &amp; Sec. Firms ST'!$J$45</f>
        <v>1</v>
      </c>
    </row>
    <row r="958" spans="1:6" ht="47.25" x14ac:dyDescent="0.25">
      <c r="A958" s="463" t="s">
        <v>1626</v>
      </c>
      <c r="B958" s="464" t="s">
        <v>775</v>
      </c>
      <c r="C958" s="13" t="s">
        <v>2128</v>
      </c>
      <c r="D958" s="442" t="s">
        <v>12637</v>
      </c>
      <c r="E958" s="468">
        <f t="shared" si="27"/>
        <v>941</v>
      </c>
      <c r="F958" s="439" t="b">
        <f>'9A Corp. &amp; Sec. Firms ST'!$D$46+'9A Corp. &amp; Sec. Firms ST'!$F$46+'9A Corp. &amp; Sec. Firms ST'!$G$46+'9A Corp. &amp; Sec. Firms ST'!$H$46='9A Corp. &amp; Sec. Firms ST'!$J$46</f>
        <v>1</v>
      </c>
    </row>
    <row r="959" spans="1:6" ht="31.5" x14ac:dyDescent="0.25">
      <c r="A959" s="463" t="s">
        <v>1467</v>
      </c>
      <c r="B959" s="464" t="s">
        <v>775</v>
      </c>
      <c r="C959" s="13" t="s">
        <v>2129</v>
      </c>
      <c r="D959" s="442" t="s">
        <v>14601</v>
      </c>
      <c r="E959" s="468">
        <f t="shared" si="27"/>
        <v>942</v>
      </c>
      <c r="F959" s="439" t="b">
        <f>ABS('9A Corp. &amp; Sec. Firms ST'!$D$47+'9A Corp. &amp; Sec. Firms ST'!$H$47-'9A Corp. &amp; Sec. Firms ST'!$J$47)&lt;=2</f>
        <v>1</v>
      </c>
    </row>
    <row r="960" spans="1:6" ht="31.5" x14ac:dyDescent="0.25">
      <c r="A960" s="463" t="s">
        <v>1629</v>
      </c>
      <c r="B960" s="464" t="s">
        <v>775</v>
      </c>
      <c r="C960" s="13" t="s">
        <v>2130</v>
      </c>
      <c r="D960" s="442" t="s">
        <v>12638</v>
      </c>
      <c r="E960" s="468">
        <f t="shared" si="27"/>
        <v>943</v>
      </c>
      <c r="F960" s="439" t="b">
        <f>'9A Corp. &amp; Sec. Firms ST'!$J$42*0%='9A Corp. &amp; Sec. Firms ST'!$L$42</f>
        <v>1</v>
      </c>
    </row>
    <row r="961" spans="1:6" ht="31.5" x14ac:dyDescent="0.25">
      <c r="A961" s="463" t="s">
        <v>1631</v>
      </c>
      <c r="B961" s="464" t="s">
        <v>775</v>
      </c>
      <c r="C961" s="13" t="s">
        <v>2131</v>
      </c>
      <c r="D961" s="442" t="s">
        <v>12639</v>
      </c>
      <c r="E961" s="468">
        <f t="shared" si="27"/>
        <v>944</v>
      </c>
      <c r="F961" s="439" t="b">
        <f>'9A Corp. &amp; Sec. Firms ST'!$J$43*20%='9A Corp. &amp; Sec. Firms ST'!$L$43</f>
        <v>1</v>
      </c>
    </row>
    <row r="962" spans="1:6" ht="31.5" x14ac:dyDescent="0.25">
      <c r="A962" s="463" t="s">
        <v>1633</v>
      </c>
      <c r="B962" s="464" t="s">
        <v>775</v>
      </c>
      <c r="C962" s="13" t="s">
        <v>2132</v>
      </c>
      <c r="D962" s="442" t="s">
        <v>12640</v>
      </c>
      <c r="E962" s="468">
        <f t="shared" si="27"/>
        <v>945</v>
      </c>
      <c r="F962" s="439" t="b">
        <f>'9A Corp. &amp; Sec. Firms ST'!$J$44*50%='9A Corp. &amp; Sec. Firms ST'!$L$44</f>
        <v>1</v>
      </c>
    </row>
    <row r="963" spans="1:6" ht="31.5" x14ac:dyDescent="0.25">
      <c r="A963" s="463" t="s">
        <v>2133</v>
      </c>
      <c r="B963" s="464" t="s">
        <v>775</v>
      </c>
      <c r="C963" s="13" t="s">
        <v>2134</v>
      </c>
      <c r="D963" s="442" t="s">
        <v>12641</v>
      </c>
      <c r="E963" s="468">
        <f t="shared" si="27"/>
        <v>946</v>
      </c>
      <c r="F963" s="439" t="b">
        <f>'9A Corp. &amp; Sec. Firms ST'!$J$45*100%='9A Corp. &amp; Sec. Firms ST'!$L$45</f>
        <v>1</v>
      </c>
    </row>
    <row r="964" spans="1:6" ht="31.5" x14ac:dyDescent="0.25">
      <c r="A964" s="463" t="s">
        <v>1637</v>
      </c>
      <c r="B964" s="464" t="s">
        <v>775</v>
      </c>
      <c r="C964" s="13" t="s">
        <v>2135</v>
      </c>
      <c r="D964" s="442" t="s">
        <v>12642</v>
      </c>
      <c r="E964" s="468">
        <f t="shared" si="27"/>
        <v>947</v>
      </c>
      <c r="F964" s="439" t="b">
        <f>'9A Corp. &amp; Sec. Firms ST'!$J$46*150%='9A Corp. &amp; Sec. Firms ST'!$L$46</f>
        <v>1</v>
      </c>
    </row>
    <row r="965" spans="1:6" ht="47.25" x14ac:dyDescent="0.25">
      <c r="A965" s="463" t="s">
        <v>1639</v>
      </c>
      <c r="B965" s="464" t="s">
        <v>775</v>
      </c>
      <c r="C965" s="13" t="s">
        <v>2136</v>
      </c>
      <c r="D965" s="442" t="s">
        <v>12643</v>
      </c>
      <c r="E965" s="468">
        <f t="shared" si="27"/>
        <v>948</v>
      </c>
      <c r="F965" s="439" t="b">
        <f>'9A Corp. &amp; Sec. Firms ST'!$F$42+'9A Corp. &amp; Sec. Firms ST'!$F$43+'9A Corp. &amp; Sec. Firms ST'!$F$44+'9A Corp. &amp; Sec. Firms ST'!$F$45+'9A Corp. &amp; Sec. Firms ST'!$F$46=0</f>
        <v>1</v>
      </c>
    </row>
    <row r="966" spans="1:6" ht="47.25" x14ac:dyDescent="0.25">
      <c r="A966" s="463" t="s">
        <v>1641</v>
      </c>
      <c r="B966" s="464" t="s">
        <v>775</v>
      </c>
      <c r="C966" s="13" t="s">
        <v>2137</v>
      </c>
      <c r="D966" s="442" t="s">
        <v>12644</v>
      </c>
      <c r="E966" s="468">
        <f t="shared" si="27"/>
        <v>949</v>
      </c>
      <c r="F966" s="439" t="b">
        <f>'9A Corp. &amp; Sec. Firms ST'!$G$42+'9A Corp. &amp; Sec. Firms ST'!$G$43+'9A Corp. &amp; Sec. Firms ST'!$G$44+'9A Corp. &amp; Sec. Firms ST'!$G$45+'9A Corp. &amp; Sec. Firms ST'!$G$46=0</f>
        <v>1</v>
      </c>
    </row>
    <row r="967" spans="1:6" ht="63" x14ac:dyDescent="0.25">
      <c r="A967" s="463" t="s">
        <v>1493</v>
      </c>
      <c r="B967" s="464" t="s">
        <v>775</v>
      </c>
      <c r="C967" s="13" t="s">
        <v>2138</v>
      </c>
      <c r="D967" s="442" t="s">
        <v>12645</v>
      </c>
      <c r="E967" s="468">
        <f t="shared" si="27"/>
        <v>950</v>
      </c>
      <c r="F967" s="439" t="b">
        <f>'9A Corp. &amp; Sec. Firms ST'!$C$15+'9A Corp. &amp; Sec. Firms ST'!$C$23+'9A Corp. &amp; Sec. Firms ST'!$C$31+'9A Corp. &amp; Sec. Firms ST'!$C$39+'9A Corp. &amp; Sec. Firms ST'!$C$47='9A Corp. &amp; Sec. Firms ST'!$C$49</f>
        <v>1</v>
      </c>
    </row>
    <row r="968" spans="1:6" ht="63" x14ac:dyDescent="0.25">
      <c r="A968" s="463" t="s">
        <v>1495</v>
      </c>
      <c r="B968" s="464" t="s">
        <v>775</v>
      </c>
      <c r="C968" s="13" t="s">
        <v>2139</v>
      </c>
      <c r="D968" s="442" t="s">
        <v>12646</v>
      </c>
      <c r="E968" s="468">
        <f t="shared" si="27"/>
        <v>951</v>
      </c>
      <c r="F968" s="439" t="b">
        <f>'9A Corp. &amp; Sec. Firms ST'!$D$15+'9A Corp. &amp; Sec. Firms ST'!$D$23+'9A Corp. &amp; Sec. Firms ST'!$D$31+'9A Corp. &amp; Sec. Firms ST'!$D$39+'9A Corp. &amp; Sec. Firms ST'!$D$47='9A Corp. &amp; Sec. Firms ST'!$D$49</f>
        <v>1</v>
      </c>
    </row>
    <row r="969" spans="1:6" ht="63" x14ac:dyDescent="0.25">
      <c r="A969" s="463" t="s">
        <v>1497</v>
      </c>
      <c r="B969" s="464" t="s">
        <v>775</v>
      </c>
      <c r="C969" s="13" t="s">
        <v>2140</v>
      </c>
      <c r="D969" s="442" t="s">
        <v>12647</v>
      </c>
      <c r="E969" s="468">
        <f t="shared" si="27"/>
        <v>952</v>
      </c>
      <c r="F969" s="439" t="b">
        <f>'9A Corp. &amp; Sec. Firms ST'!$L$15+'9A Corp. &amp; Sec. Firms ST'!$L$23+'9A Corp. &amp; Sec. Firms ST'!$L$31+'9A Corp. &amp; Sec. Firms ST'!$L$39+'9A Corp. &amp; Sec. Firms ST'!$L$47='9A Corp. &amp; Sec. Firms ST'!$L$49</f>
        <v>1</v>
      </c>
    </row>
    <row r="970" spans="1:6" ht="18.75" x14ac:dyDescent="0.3">
      <c r="A970" s="953" t="s">
        <v>2141</v>
      </c>
      <c r="B970" s="954"/>
      <c r="C970" s="954"/>
      <c r="D970" s="954"/>
      <c r="E970" s="954"/>
      <c r="F970" s="954"/>
    </row>
    <row r="971" spans="1:6" ht="47.25" x14ac:dyDescent="0.25">
      <c r="A971" s="463" t="s">
        <v>1217</v>
      </c>
      <c r="B971" s="464" t="s">
        <v>775</v>
      </c>
      <c r="C971" s="13" t="s">
        <v>2142</v>
      </c>
      <c r="D971" s="442" t="s">
        <v>12648</v>
      </c>
      <c r="E971" s="468">
        <f>E969+1</f>
        <v>953</v>
      </c>
      <c r="F971" s="439" t="b">
        <f>'10 Commercial Real Estate'!$C$11+'10 Commercial Real Estate'!$C$12+'10 Commercial Real Estate'!$C$13='10 Commercial Real Estate'!$C$14</f>
        <v>1</v>
      </c>
    </row>
    <row r="972" spans="1:6" ht="47.25" x14ac:dyDescent="0.25">
      <c r="A972" s="463" t="s">
        <v>1219</v>
      </c>
      <c r="B972" s="464" t="s">
        <v>775</v>
      </c>
      <c r="C972" s="13" t="s">
        <v>2143</v>
      </c>
      <c r="D972" s="442" t="s">
        <v>12649</v>
      </c>
      <c r="E972" s="468">
        <f>E971+1</f>
        <v>954</v>
      </c>
      <c r="F972" s="439" t="b">
        <f>'10 Commercial Real Estate'!$D$11+'10 Commercial Real Estate'!$D$12+'10 Commercial Real Estate'!$D$13='10 Commercial Real Estate'!$D$14</f>
        <v>1</v>
      </c>
    </row>
    <row r="973" spans="1:6" ht="63" x14ac:dyDescent="0.25">
      <c r="A973" s="463" t="s">
        <v>1221</v>
      </c>
      <c r="B973" s="464" t="s">
        <v>775</v>
      </c>
      <c r="C973" s="13" t="s">
        <v>2144</v>
      </c>
      <c r="D973" s="442" t="s">
        <v>12650</v>
      </c>
      <c r="E973" s="468">
        <f t="shared" ref="E973:E1023" si="28">E972+1</f>
        <v>955</v>
      </c>
      <c r="F973" s="439" t="b">
        <f>'10 Commercial Real Estate'!$H$10+'10 Commercial Real Estate'!$H$11+'10 Commercial Real Estate'!$H$12+'10 Commercial Real Estate'!$H$13='10 Commercial Real Estate'!$H$14</f>
        <v>1</v>
      </c>
    </row>
    <row r="974" spans="1:6" ht="63" x14ac:dyDescent="0.25">
      <c r="A974" s="463" t="s">
        <v>1223</v>
      </c>
      <c r="B974" s="464" t="s">
        <v>775</v>
      </c>
      <c r="C974" s="13" t="s">
        <v>2145</v>
      </c>
      <c r="D974" s="442" t="s">
        <v>12651</v>
      </c>
      <c r="E974" s="468">
        <f t="shared" si="28"/>
        <v>956</v>
      </c>
      <c r="F974" s="439" t="b">
        <f>'10 Commercial Real Estate'!$J$10+'10 Commercial Real Estate'!$J$11+'10 Commercial Real Estate'!$J$12+'10 Commercial Real Estate'!$J$13='10 Commercial Real Estate'!$J$14</f>
        <v>1</v>
      </c>
    </row>
    <row r="975" spans="1:6" ht="63" x14ac:dyDescent="0.25">
      <c r="A975" s="463" t="s">
        <v>1225</v>
      </c>
      <c r="B975" s="464" t="s">
        <v>775</v>
      </c>
      <c r="C975" s="13" t="s">
        <v>2146</v>
      </c>
      <c r="D975" s="442" t="s">
        <v>12652</v>
      </c>
      <c r="E975" s="468">
        <f t="shared" si="28"/>
        <v>957</v>
      </c>
      <c r="F975" s="439" t="b">
        <f>'10 Commercial Real Estate'!$L$10+'10 Commercial Real Estate'!$L$11+'10 Commercial Real Estate'!$L$12+'10 Commercial Real Estate'!$L$13='10 Commercial Real Estate'!$L$14</f>
        <v>1</v>
      </c>
    </row>
    <row r="976" spans="1:6" ht="47.25" x14ac:dyDescent="0.25">
      <c r="A976" s="463" t="s">
        <v>1503</v>
      </c>
      <c r="B976" s="464" t="s">
        <v>775</v>
      </c>
      <c r="C976" s="13" t="s">
        <v>2147</v>
      </c>
      <c r="D976" s="442" t="s">
        <v>12653</v>
      </c>
      <c r="E976" s="468">
        <f t="shared" si="28"/>
        <v>958</v>
      </c>
      <c r="F976" s="439" t="b">
        <f>'10 Commercial Real Estate'!$F$10+'10 Commercial Real Estate'!$G$10+'10 Commercial Real Estate'!$H$10='10 Commercial Real Estate'!$J$10</f>
        <v>1</v>
      </c>
    </row>
    <row r="977" spans="1:6" ht="63" x14ac:dyDescent="0.25">
      <c r="A977" s="463" t="s">
        <v>1506</v>
      </c>
      <c r="B977" s="464" t="s">
        <v>775</v>
      </c>
      <c r="C977" s="13" t="s">
        <v>2148</v>
      </c>
      <c r="D977" s="442" t="s">
        <v>12654</v>
      </c>
      <c r="E977" s="468">
        <f t="shared" si="28"/>
        <v>959</v>
      </c>
      <c r="F977" s="439" t="b">
        <f>'10 Commercial Real Estate'!$D$11+'10 Commercial Real Estate'!$F$11+'10 Commercial Real Estate'!$G$11+'10 Commercial Real Estate'!$H$11='10 Commercial Real Estate'!$J$11</f>
        <v>1</v>
      </c>
    </row>
    <row r="978" spans="1:6" ht="63" x14ac:dyDescent="0.25">
      <c r="A978" s="463" t="s">
        <v>1508</v>
      </c>
      <c r="B978" s="464" t="s">
        <v>775</v>
      </c>
      <c r="C978" s="13" t="s">
        <v>2149</v>
      </c>
      <c r="D978" s="442" t="s">
        <v>12655</v>
      </c>
      <c r="E978" s="468">
        <f t="shared" si="28"/>
        <v>960</v>
      </c>
      <c r="F978" s="439" t="b">
        <f>'10 Commercial Real Estate'!$D$12+'10 Commercial Real Estate'!$F$12+'10 Commercial Real Estate'!$G$12+'10 Commercial Real Estate'!$H$12='10 Commercial Real Estate'!$J$12</f>
        <v>1</v>
      </c>
    </row>
    <row r="979" spans="1:6" ht="63" x14ac:dyDescent="0.25">
      <c r="A979" s="463" t="s">
        <v>1510</v>
      </c>
      <c r="B979" s="464" t="s">
        <v>775</v>
      </c>
      <c r="C979" s="13" t="s">
        <v>2150</v>
      </c>
      <c r="D979" s="442" t="s">
        <v>12656</v>
      </c>
      <c r="E979" s="468">
        <f t="shared" si="28"/>
        <v>961</v>
      </c>
      <c r="F979" s="439" t="b">
        <f>'10 Commercial Real Estate'!$D$13+'10 Commercial Real Estate'!$F$13+'10 Commercial Real Estate'!$G$13+'10 Commercial Real Estate'!$H$13='10 Commercial Real Estate'!$J$13</f>
        <v>1</v>
      </c>
    </row>
    <row r="980" spans="1:6" ht="31.5" x14ac:dyDescent="0.25">
      <c r="A980" s="463" t="s">
        <v>1247</v>
      </c>
      <c r="B980" s="464" t="s">
        <v>775</v>
      </c>
      <c r="C980" s="13" t="s">
        <v>2151</v>
      </c>
      <c r="D980" s="442" t="s">
        <v>14602</v>
      </c>
      <c r="E980" s="468">
        <f t="shared" si="28"/>
        <v>962</v>
      </c>
      <c r="F980" s="439" t="b">
        <f>ABS('10 Commercial Real Estate'!$D$14+'10 Commercial Real Estate'!$H$14-'10 Commercial Real Estate'!$J$14)&lt;=2</f>
        <v>1</v>
      </c>
    </row>
    <row r="981" spans="1:6" ht="31.5" x14ac:dyDescent="0.25">
      <c r="A981" s="463" t="s">
        <v>1513</v>
      </c>
      <c r="B981" s="464" t="s">
        <v>775</v>
      </c>
      <c r="C981" s="13" t="s">
        <v>2152</v>
      </c>
      <c r="D981" s="442" t="s">
        <v>12657</v>
      </c>
      <c r="E981" s="468">
        <f t="shared" si="28"/>
        <v>963</v>
      </c>
      <c r="F981" s="439" t="b">
        <f>'10 Commercial Real Estate'!$J$10*0%='10 Commercial Real Estate'!$L$10</f>
        <v>1</v>
      </c>
    </row>
    <row r="982" spans="1:6" ht="31.5" x14ac:dyDescent="0.25">
      <c r="A982" s="463" t="s">
        <v>1517</v>
      </c>
      <c r="B982" s="464" t="s">
        <v>775</v>
      </c>
      <c r="C982" s="13" t="s">
        <v>2153</v>
      </c>
      <c r="D982" s="442" t="s">
        <v>12658</v>
      </c>
      <c r="E982" s="468">
        <f t="shared" si="28"/>
        <v>964</v>
      </c>
      <c r="F982" s="439" t="b">
        <f>'10 Commercial Real Estate'!$J$11*50%='10 Commercial Real Estate'!$L$11</f>
        <v>1</v>
      </c>
    </row>
    <row r="983" spans="1:6" ht="31.5" x14ac:dyDescent="0.25">
      <c r="A983" s="463" t="s">
        <v>1519</v>
      </c>
      <c r="B983" s="464" t="s">
        <v>775</v>
      </c>
      <c r="C983" s="13" t="s">
        <v>2154</v>
      </c>
      <c r="D983" s="442" t="s">
        <v>12659</v>
      </c>
      <c r="E983" s="468">
        <f t="shared" si="28"/>
        <v>965</v>
      </c>
      <c r="F983" s="439" t="b">
        <f>'10 Commercial Real Estate'!$J$12*100%='10 Commercial Real Estate'!$L$12</f>
        <v>1</v>
      </c>
    </row>
    <row r="984" spans="1:6" ht="31.5" x14ac:dyDescent="0.25">
      <c r="A984" s="463" t="s">
        <v>1521</v>
      </c>
      <c r="B984" s="464" t="s">
        <v>775</v>
      </c>
      <c r="C984" s="13" t="s">
        <v>2155</v>
      </c>
      <c r="D984" s="442" t="s">
        <v>12660</v>
      </c>
      <c r="E984" s="468">
        <f t="shared" si="28"/>
        <v>966</v>
      </c>
      <c r="F984" s="439" t="b">
        <f>'10 Commercial Real Estate'!$J$13*150%='10 Commercial Real Estate'!$L$13</f>
        <v>1</v>
      </c>
    </row>
    <row r="985" spans="1:6" ht="47.25" x14ac:dyDescent="0.25">
      <c r="A985" s="463" t="s">
        <v>1269</v>
      </c>
      <c r="B985" s="464" t="s">
        <v>775</v>
      </c>
      <c r="C985" s="13" t="s">
        <v>2156</v>
      </c>
      <c r="D985" s="442" t="s">
        <v>12661</v>
      </c>
      <c r="E985" s="468">
        <f t="shared" si="28"/>
        <v>967</v>
      </c>
      <c r="F985" s="439" t="b">
        <f>'10 Commercial Real Estate'!$F$10+'10 Commercial Real Estate'!$F$11+'10 Commercial Real Estate'!$F$12+'10 Commercial Real Estate'!$F$13=0</f>
        <v>1</v>
      </c>
    </row>
    <row r="986" spans="1:6" ht="47.25" x14ac:dyDescent="0.25">
      <c r="A986" s="463" t="s">
        <v>1271</v>
      </c>
      <c r="B986" s="464" t="s">
        <v>775</v>
      </c>
      <c r="C986" s="13" t="s">
        <v>2157</v>
      </c>
      <c r="D986" s="442" t="s">
        <v>12662</v>
      </c>
      <c r="E986" s="468">
        <f t="shared" si="28"/>
        <v>968</v>
      </c>
      <c r="F986" s="439" t="b">
        <f>'10 Commercial Real Estate'!$G$10+'10 Commercial Real Estate'!$G$11+'10 Commercial Real Estate'!$G$12+'10 Commercial Real Estate'!$G$13=0</f>
        <v>1</v>
      </c>
    </row>
    <row r="987" spans="1:6" ht="47.25" x14ac:dyDescent="0.25">
      <c r="A987" s="463" t="s">
        <v>1273</v>
      </c>
      <c r="B987" s="464" t="s">
        <v>775</v>
      </c>
      <c r="C987" s="13" t="s">
        <v>2158</v>
      </c>
      <c r="D987" s="442" t="s">
        <v>12663</v>
      </c>
      <c r="E987" s="468">
        <f t="shared" si="28"/>
        <v>969</v>
      </c>
      <c r="F987" s="439" t="b">
        <f>'10 Commercial Real Estate'!$B$18+'10 Commercial Real Estate'!$B$19+'10 Commercial Real Estate'!$B$20='10 Commercial Real Estate'!$B$21</f>
        <v>1</v>
      </c>
    </row>
    <row r="988" spans="1:6" ht="47.25" x14ac:dyDescent="0.25">
      <c r="A988" s="463" t="s">
        <v>1275</v>
      </c>
      <c r="B988" s="464" t="s">
        <v>775</v>
      </c>
      <c r="C988" s="13" t="s">
        <v>2159</v>
      </c>
      <c r="D988" s="442" t="s">
        <v>12664</v>
      </c>
      <c r="E988" s="468">
        <f t="shared" si="28"/>
        <v>970</v>
      </c>
      <c r="F988" s="439" t="b">
        <f>'10 Commercial Real Estate'!$C$18+'10 Commercial Real Estate'!$C$19+'10 Commercial Real Estate'!$C$20='10 Commercial Real Estate'!$C$21</f>
        <v>1</v>
      </c>
    </row>
    <row r="989" spans="1:6" ht="47.25" x14ac:dyDescent="0.25">
      <c r="A989" s="463" t="s">
        <v>1277</v>
      </c>
      <c r="B989" s="464" t="s">
        <v>775</v>
      </c>
      <c r="C989" s="13" t="s">
        <v>2160</v>
      </c>
      <c r="D989" s="442" t="s">
        <v>12665</v>
      </c>
      <c r="E989" s="468">
        <f t="shared" si="28"/>
        <v>971</v>
      </c>
      <c r="F989" s="439" t="b">
        <f>'10 Commercial Real Estate'!$D$18+'10 Commercial Real Estate'!$D$19+'10 Commercial Real Estate'!$D$20='10 Commercial Real Estate'!$D$21</f>
        <v>1</v>
      </c>
    </row>
    <row r="990" spans="1:6" ht="63" x14ac:dyDescent="0.25">
      <c r="A990" s="463" t="s">
        <v>1279</v>
      </c>
      <c r="B990" s="464" t="s">
        <v>775</v>
      </c>
      <c r="C990" s="13" t="s">
        <v>2161</v>
      </c>
      <c r="D990" s="442" t="s">
        <v>12666</v>
      </c>
      <c r="E990" s="468">
        <f t="shared" si="28"/>
        <v>972</v>
      </c>
      <c r="F990" s="439" t="b">
        <f>'10 Commercial Real Estate'!$H$17+'10 Commercial Real Estate'!$H$18+'10 Commercial Real Estate'!$H$19+'10 Commercial Real Estate'!$H$20='10 Commercial Real Estate'!$H$21</f>
        <v>1</v>
      </c>
    </row>
    <row r="991" spans="1:6" ht="63" x14ac:dyDescent="0.25">
      <c r="A991" s="463" t="s">
        <v>1281</v>
      </c>
      <c r="B991" s="464" t="s">
        <v>775</v>
      </c>
      <c r="C991" s="13" t="s">
        <v>2162</v>
      </c>
      <c r="D991" s="442" t="s">
        <v>12667</v>
      </c>
      <c r="E991" s="468">
        <f t="shared" si="28"/>
        <v>973</v>
      </c>
      <c r="F991" s="439" t="b">
        <f>'10 Commercial Real Estate'!$J$17+'10 Commercial Real Estate'!$J$18+'10 Commercial Real Estate'!$J$19+'10 Commercial Real Estate'!$J$20='10 Commercial Real Estate'!$J$21</f>
        <v>1</v>
      </c>
    </row>
    <row r="992" spans="1:6" ht="63" x14ac:dyDescent="0.25">
      <c r="A992" s="463" t="s">
        <v>1283</v>
      </c>
      <c r="B992" s="464" t="s">
        <v>775</v>
      </c>
      <c r="C992" s="13" t="s">
        <v>2163</v>
      </c>
      <c r="D992" s="442" t="s">
        <v>12668</v>
      </c>
      <c r="E992" s="468">
        <f t="shared" si="28"/>
        <v>974</v>
      </c>
      <c r="F992" s="439" t="b">
        <f>'10 Commercial Real Estate'!$L$17+'10 Commercial Real Estate'!$L$18+'10 Commercial Real Estate'!$L$19+'10 Commercial Real Estate'!$L$20='10 Commercial Real Estate'!$L$21</f>
        <v>1</v>
      </c>
    </row>
    <row r="993" spans="1:6" ht="47.25" x14ac:dyDescent="0.25">
      <c r="A993" s="463" t="s">
        <v>1531</v>
      </c>
      <c r="B993" s="464" t="s">
        <v>775</v>
      </c>
      <c r="C993" s="13" t="s">
        <v>2164</v>
      </c>
      <c r="D993" s="442" t="s">
        <v>12669</v>
      </c>
      <c r="E993" s="468">
        <f t="shared" si="28"/>
        <v>975</v>
      </c>
      <c r="F993" s="439" t="b">
        <f>'10 Commercial Real Estate'!$F$17+'10 Commercial Real Estate'!$G$17+'10 Commercial Real Estate'!$H$17='10 Commercial Real Estate'!$J$17</f>
        <v>1</v>
      </c>
    </row>
    <row r="994" spans="1:6" ht="63" x14ac:dyDescent="0.25">
      <c r="A994" s="463" t="s">
        <v>1535</v>
      </c>
      <c r="B994" s="464" t="s">
        <v>775</v>
      </c>
      <c r="C994" s="13" t="s">
        <v>2165</v>
      </c>
      <c r="D994" s="442" t="s">
        <v>12670</v>
      </c>
      <c r="E994" s="468">
        <f t="shared" si="28"/>
        <v>976</v>
      </c>
      <c r="F994" s="439" t="b">
        <f>'10 Commercial Real Estate'!$D$18+'10 Commercial Real Estate'!$F$18+'10 Commercial Real Estate'!$G$18+'10 Commercial Real Estate'!$H$18='10 Commercial Real Estate'!$J$18</f>
        <v>1</v>
      </c>
    </row>
    <row r="995" spans="1:6" ht="63" x14ac:dyDescent="0.25">
      <c r="A995" s="463" t="s">
        <v>1537</v>
      </c>
      <c r="B995" s="464" t="s">
        <v>775</v>
      </c>
      <c r="C995" s="13" t="s">
        <v>2166</v>
      </c>
      <c r="D995" s="442" t="s">
        <v>12671</v>
      </c>
      <c r="E995" s="468">
        <f t="shared" si="28"/>
        <v>977</v>
      </c>
      <c r="F995" s="439" t="b">
        <f>'10 Commercial Real Estate'!$D$19+'10 Commercial Real Estate'!$F$19+'10 Commercial Real Estate'!$G$19+'10 Commercial Real Estate'!$H$19='10 Commercial Real Estate'!$J$19</f>
        <v>1</v>
      </c>
    </row>
    <row r="996" spans="1:6" ht="63" x14ac:dyDescent="0.25">
      <c r="A996" s="463" t="s">
        <v>1539</v>
      </c>
      <c r="B996" s="464" t="s">
        <v>775</v>
      </c>
      <c r="C996" s="13" t="s">
        <v>2167</v>
      </c>
      <c r="D996" s="442" t="s">
        <v>12672</v>
      </c>
      <c r="E996" s="468">
        <f t="shared" si="28"/>
        <v>978</v>
      </c>
      <c r="F996" s="439" t="b">
        <f>'10 Commercial Real Estate'!$D$20+'10 Commercial Real Estate'!$F$20+'10 Commercial Real Estate'!$G$20+'10 Commercial Real Estate'!$H$20='10 Commercial Real Estate'!$J$20</f>
        <v>1</v>
      </c>
    </row>
    <row r="997" spans="1:6" ht="31.5" x14ac:dyDescent="0.25">
      <c r="A997" s="463" t="s">
        <v>1295</v>
      </c>
      <c r="B997" s="464" t="s">
        <v>775</v>
      </c>
      <c r="C997" s="13" t="s">
        <v>2168</v>
      </c>
      <c r="D997" s="442" t="s">
        <v>14603</v>
      </c>
      <c r="E997" s="468">
        <f t="shared" si="28"/>
        <v>979</v>
      </c>
      <c r="F997" s="439" t="b">
        <f>ABS('10 Commercial Real Estate'!$D$21+'10 Commercial Real Estate'!$H$21-'10 Commercial Real Estate'!$J$21)&lt;=2</f>
        <v>1</v>
      </c>
    </row>
    <row r="998" spans="1:6" ht="31.5" x14ac:dyDescent="0.25">
      <c r="A998" s="463" t="s">
        <v>1542</v>
      </c>
      <c r="B998" s="464" t="s">
        <v>775</v>
      </c>
      <c r="C998" s="13" t="s">
        <v>2169</v>
      </c>
      <c r="D998" s="442" t="s">
        <v>12673</v>
      </c>
      <c r="E998" s="468">
        <f t="shared" si="28"/>
        <v>980</v>
      </c>
      <c r="F998" s="439" t="b">
        <f>'10 Commercial Real Estate'!$J$17*0%='10 Commercial Real Estate'!$L$17</f>
        <v>1</v>
      </c>
    </row>
    <row r="999" spans="1:6" ht="31.5" x14ac:dyDescent="0.25">
      <c r="A999" s="463" t="s">
        <v>1546</v>
      </c>
      <c r="B999" s="464" t="s">
        <v>775</v>
      </c>
      <c r="C999" s="13" t="s">
        <v>2170</v>
      </c>
      <c r="D999" s="442" t="s">
        <v>12674</v>
      </c>
      <c r="E999" s="468">
        <f t="shared" si="28"/>
        <v>981</v>
      </c>
      <c r="F999" s="439" t="b">
        <f>'10 Commercial Real Estate'!$J$18*50%='10 Commercial Real Estate'!$L$18</f>
        <v>1</v>
      </c>
    </row>
    <row r="1000" spans="1:6" ht="31.5" x14ac:dyDescent="0.25">
      <c r="A1000" s="463" t="s">
        <v>1548</v>
      </c>
      <c r="B1000" s="464" t="s">
        <v>775</v>
      </c>
      <c r="C1000" s="13" t="s">
        <v>2171</v>
      </c>
      <c r="D1000" s="442" t="s">
        <v>12675</v>
      </c>
      <c r="E1000" s="468">
        <f t="shared" si="28"/>
        <v>982</v>
      </c>
      <c r="F1000" s="439" t="b">
        <f>'10 Commercial Real Estate'!$J$19*100%='10 Commercial Real Estate'!$L$19</f>
        <v>1</v>
      </c>
    </row>
    <row r="1001" spans="1:6" ht="31.5" x14ac:dyDescent="0.25">
      <c r="A1001" s="463" t="s">
        <v>1550</v>
      </c>
      <c r="B1001" s="464" t="s">
        <v>775</v>
      </c>
      <c r="C1001" s="13" t="s">
        <v>2172</v>
      </c>
      <c r="D1001" s="442" t="s">
        <v>12676</v>
      </c>
      <c r="E1001" s="468">
        <f t="shared" si="28"/>
        <v>983</v>
      </c>
      <c r="F1001" s="439" t="b">
        <f>'10 Commercial Real Estate'!$J$20*150%='10 Commercial Real Estate'!$L$20</f>
        <v>1</v>
      </c>
    </row>
    <row r="1002" spans="1:6" ht="47.25" x14ac:dyDescent="0.25">
      <c r="A1002" s="463" t="s">
        <v>1317</v>
      </c>
      <c r="B1002" s="464" t="s">
        <v>775</v>
      </c>
      <c r="C1002" s="13" t="s">
        <v>2173</v>
      </c>
      <c r="D1002" s="442" t="s">
        <v>12677</v>
      </c>
      <c r="E1002" s="468">
        <f t="shared" si="28"/>
        <v>984</v>
      </c>
      <c r="F1002" s="439" t="b">
        <f>'10 Commercial Real Estate'!$F$17+'10 Commercial Real Estate'!$F$18+'10 Commercial Real Estate'!$F$19+'10 Commercial Real Estate'!$F$20=0</f>
        <v>1</v>
      </c>
    </row>
    <row r="1003" spans="1:6" ht="47.25" x14ac:dyDescent="0.25">
      <c r="A1003" s="463" t="s">
        <v>1319</v>
      </c>
      <c r="B1003" s="464" t="s">
        <v>775</v>
      </c>
      <c r="C1003" s="13" t="s">
        <v>2174</v>
      </c>
      <c r="D1003" s="442" t="s">
        <v>12678</v>
      </c>
      <c r="E1003" s="468">
        <f t="shared" si="28"/>
        <v>985</v>
      </c>
      <c r="F1003" s="439" t="b">
        <f>'10 Commercial Real Estate'!$G$17+'10 Commercial Real Estate'!$G$18+'10 Commercial Real Estate'!$G$19+'10 Commercial Real Estate'!$G$20=0</f>
        <v>1</v>
      </c>
    </row>
    <row r="1004" spans="1:6" ht="47.25" x14ac:dyDescent="0.25">
      <c r="A1004" s="463" t="s">
        <v>1435</v>
      </c>
      <c r="B1004" s="464" t="s">
        <v>775</v>
      </c>
      <c r="C1004" s="13" t="s">
        <v>2175</v>
      </c>
      <c r="D1004" s="442" t="s">
        <v>12679</v>
      </c>
      <c r="E1004" s="468">
        <f t="shared" si="28"/>
        <v>986</v>
      </c>
      <c r="F1004" s="439" t="b">
        <f>'10 Commercial Real Estate'!$B$26+'10 Commercial Real Estate'!$B$27+'10 Commercial Real Estate'!$B$28='10 Commercial Real Estate'!$B$29</f>
        <v>1</v>
      </c>
    </row>
    <row r="1005" spans="1:6" ht="47.25" x14ac:dyDescent="0.25">
      <c r="A1005" s="463" t="s">
        <v>1437</v>
      </c>
      <c r="B1005" s="464" t="s">
        <v>775</v>
      </c>
      <c r="C1005" s="13" t="s">
        <v>2176</v>
      </c>
      <c r="D1005" s="442" t="s">
        <v>12680</v>
      </c>
      <c r="E1005" s="468">
        <f t="shared" si="28"/>
        <v>987</v>
      </c>
      <c r="F1005" s="439" t="b">
        <f>'10 Commercial Real Estate'!$C$26+'10 Commercial Real Estate'!$C$27+'10 Commercial Real Estate'!$C$28='10 Commercial Real Estate'!$C$29</f>
        <v>1</v>
      </c>
    </row>
    <row r="1006" spans="1:6" ht="47.25" x14ac:dyDescent="0.25">
      <c r="A1006" s="463" t="s">
        <v>1439</v>
      </c>
      <c r="B1006" s="464" t="s">
        <v>775</v>
      </c>
      <c r="C1006" s="13" t="s">
        <v>2177</v>
      </c>
      <c r="D1006" s="442" t="s">
        <v>12681</v>
      </c>
      <c r="E1006" s="468">
        <f t="shared" si="28"/>
        <v>988</v>
      </c>
      <c r="F1006" s="439" t="b">
        <f>'10 Commercial Real Estate'!$D$26+'10 Commercial Real Estate'!$D$27+'10 Commercial Real Estate'!$D$28='10 Commercial Real Estate'!$D$29</f>
        <v>1</v>
      </c>
    </row>
    <row r="1007" spans="1:6" ht="63" x14ac:dyDescent="0.25">
      <c r="A1007" s="463" t="s">
        <v>1441</v>
      </c>
      <c r="B1007" s="464" t="s">
        <v>775</v>
      </c>
      <c r="C1007" s="13" t="s">
        <v>2178</v>
      </c>
      <c r="D1007" s="442" t="s">
        <v>12682</v>
      </c>
      <c r="E1007" s="468">
        <f t="shared" si="28"/>
        <v>989</v>
      </c>
      <c r="F1007" s="439" t="b">
        <f>'10 Commercial Real Estate'!$H$25+'10 Commercial Real Estate'!$H$26+'10 Commercial Real Estate'!$H$27+'10 Commercial Real Estate'!$H$28='10 Commercial Real Estate'!$H$29</f>
        <v>1</v>
      </c>
    </row>
    <row r="1008" spans="1:6" ht="63" x14ac:dyDescent="0.25">
      <c r="A1008" s="463" t="s">
        <v>1443</v>
      </c>
      <c r="B1008" s="464" t="s">
        <v>775</v>
      </c>
      <c r="C1008" s="13" t="s">
        <v>2179</v>
      </c>
      <c r="D1008" s="442" t="s">
        <v>12683</v>
      </c>
      <c r="E1008" s="468">
        <f t="shared" si="28"/>
        <v>990</v>
      </c>
      <c r="F1008" s="439" t="b">
        <f>'10 Commercial Real Estate'!$J$25+'10 Commercial Real Estate'!$J$26+'10 Commercial Real Estate'!$J$27+'10 Commercial Real Estate'!$J$28='10 Commercial Real Estate'!$J$29</f>
        <v>1</v>
      </c>
    </row>
    <row r="1009" spans="1:6" ht="63" x14ac:dyDescent="0.25">
      <c r="A1009" s="463" t="s">
        <v>1445</v>
      </c>
      <c r="B1009" s="464" t="s">
        <v>775</v>
      </c>
      <c r="C1009" s="13" t="s">
        <v>2180</v>
      </c>
      <c r="D1009" s="442" t="s">
        <v>12684</v>
      </c>
      <c r="E1009" s="468">
        <f t="shared" si="28"/>
        <v>991</v>
      </c>
      <c r="F1009" s="439" t="b">
        <f>'10 Commercial Real Estate'!$L$25+'10 Commercial Real Estate'!$L$26+'10 Commercial Real Estate'!$L$27+'10 Commercial Real Estate'!$L$28='10 Commercial Real Estate'!$L$29</f>
        <v>1</v>
      </c>
    </row>
    <row r="1010" spans="1:6" ht="47.25" x14ac:dyDescent="0.25">
      <c r="A1010" s="463" t="s">
        <v>1618</v>
      </c>
      <c r="B1010" s="464" t="s">
        <v>775</v>
      </c>
      <c r="C1010" s="13" t="s">
        <v>2181</v>
      </c>
      <c r="D1010" s="442" t="s">
        <v>12685</v>
      </c>
      <c r="E1010" s="468">
        <f t="shared" si="28"/>
        <v>992</v>
      </c>
      <c r="F1010" s="439" t="b">
        <f>'10 Commercial Real Estate'!$F$25+'10 Commercial Real Estate'!$G$25+'10 Commercial Real Estate'!$H$25='10 Commercial Real Estate'!$J$25</f>
        <v>1</v>
      </c>
    </row>
    <row r="1011" spans="1:6" ht="63" x14ac:dyDescent="0.25">
      <c r="A1011" s="463" t="s">
        <v>1622</v>
      </c>
      <c r="B1011" s="464" t="s">
        <v>775</v>
      </c>
      <c r="C1011" s="13" t="s">
        <v>2182</v>
      </c>
      <c r="D1011" s="442" t="s">
        <v>12686</v>
      </c>
      <c r="E1011" s="468">
        <f t="shared" si="28"/>
        <v>993</v>
      </c>
      <c r="F1011" s="439" t="b">
        <f>'10 Commercial Real Estate'!$D$26+'10 Commercial Real Estate'!$F$26+'10 Commercial Real Estate'!$G$26+'10 Commercial Real Estate'!$H$26='10 Commercial Real Estate'!$J$26</f>
        <v>1</v>
      </c>
    </row>
    <row r="1012" spans="1:6" ht="63" x14ac:dyDescent="0.25">
      <c r="A1012" s="463" t="s">
        <v>1624</v>
      </c>
      <c r="B1012" s="464" t="s">
        <v>775</v>
      </c>
      <c r="C1012" s="13" t="s">
        <v>2183</v>
      </c>
      <c r="D1012" s="442" t="s">
        <v>12687</v>
      </c>
      <c r="E1012" s="468">
        <f t="shared" si="28"/>
        <v>994</v>
      </c>
      <c r="F1012" s="439" t="b">
        <f>'10 Commercial Real Estate'!$D$27+'10 Commercial Real Estate'!$F$27+'10 Commercial Real Estate'!$G$27+'10 Commercial Real Estate'!$H$27='10 Commercial Real Estate'!$J$27</f>
        <v>1</v>
      </c>
    </row>
    <row r="1013" spans="1:6" ht="63" x14ac:dyDescent="0.25">
      <c r="A1013" s="463" t="s">
        <v>1626</v>
      </c>
      <c r="B1013" s="464" t="s">
        <v>775</v>
      </c>
      <c r="C1013" s="13" t="s">
        <v>2184</v>
      </c>
      <c r="D1013" s="442" t="s">
        <v>12688</v>
      </c>
      <c r="E1013" s="468">
        <f t="shared" si="28"/>
        <v>995</v>
      </c>
      <c r="F1013" s="439" t="b">
        <f>'10 Commercial Real Estate'!$D$28+'10 Commercial Real Estate'!$F$28+'10 Commercial Real Estate'!$G$28+'10 Commercial Real Estate'!$H$28='10 Commercial Real Estate'!$J$28</f>
        <v>1</v>
      </c>
    </row>
    <row r="1014" spans="1:6" ht="31.5" x14ac:dyDescent="0.25">
      <c r="A1014" s="463" t="s">
        <v>1467</v>
      </c>
      <c r="B1014" s="464" t="s">
        <v>775</v>
      </c>
      <c r="C1014" s="13" t="s">
        <v>2185</v>
      </c>
      <c r="D1014" s="442" t="s">
        <v>14604</v>
      </c>
      <c r="E1014" s="468">
        <f t="shared" si="28"/>
        <v>996</v>
      </c>
      <c r="F1014" s="439" t="b">
        <f>ABS('10 Commercial Real Estate'!$D$29+'10 Commercial Real Estate'!$H$29-'10 Commercial Real Estate'!$J$29)&lt;=2</f>
        <v>1</v>
      </c>
    </row>
    <row r="1015" spans="1:6" ht="31.5" x14ac:dyDescent="0.25">
      <c r="A1015" s="463" t="s">
        <v>1629</v>
      </c>
      <c r="B1015" s="464" t="s">
        <v>775</v>
      </c>
      <c r="C1015" s="13" t="s">
        <v>2186</v>
      </c>
      <c r="D1015" s="442" t="s">
        <v>12689</v>
      </c>
      <c r="E1015" s="468">
        <f t="shared" si="28"/>
        <v>997</v>
      </c>
      <c r="F1015" s="439" t="b">
        <f>'10 Commercial Real Estate'!$J$25*0%='10 Commercial Real Estate'!$L$25</f>
        <v>1</v>
      </c>
    </row>
    <row r="1016" spans="1:6" ht="31.5" x14ac:dyDescent="0.25">
      <c r="A1016" s="463" t="s">
        <v>1633</v>
      </c>
      <c r="B1016" s="464" t="s">
        <v>775</v>
      </c>
      <c r="C1016" s="13" t="s">
        <v>2187</v>
      </c>
      <c r="D1016" s="442" t="s">
        <v>12690</v>
      </c>
      <c r="E1016" s="468">
        <f t="shared" si="28"/>
        <v>998</v>
      </c>
      <c r="F1016" s="439" t="b">
        <f>'10 Commercial Real Estate'!$J$26*50%='10 Commercial Real Estate'!$L$26</f>
        <v>1</v>
      </c>
    </row>
    <row r="1017" spans="1:6" ht="31.5" x14ac:dyDescent="0.25">
      <c r="A1017" s="463" t="s">
        <v>2133</v>
      </c>
      <c r="B1017" s="464" t="s">
        <v>775</v>
      </c>
      <c r="C1017" s="13" t="s">
        <v>2188</v>
      </c>
      <c r="D1017" s="442" t="s">
        <v>12691</v>
      </c>
      <c r="E1017" s="468">
        <f t="shared" si="28"/>
        <v>999</v>
      </c>
      <c r="F1017" s="439" t="b">
        <f>'10 Commercial Real Estate'!$J$27*100%='10 Commercial Real Estate'!$L$27</f>
        <v>1</v>
      </c>
    </row>
    <row r="1018" spans="1:6" ht="31.5" x14ac:dyDescent="0.25">
      <c r="A1018" s="463" t="s">
        <v>1637</v>
      </c>
      <c r="B1018" s="464" t="s">
        <v>775</v>
      </c>
      <c r="C1018" s="13" t="s">
        <v>2189</v>
      </c>
      <c r="D1018" s="442" t="s">
        <v>12692</v>
      </c>
      <c r="E1018" s="468">
        <f t="shared" si="28"/>
        <v>1000</v>
      </c>
      <c r="F1018" s="439" t="b">
        <f>'10 Commercial Real Estate'!$J$28*150%='10 Commercial Real Estate'!$L$28</f>
        <v>1</v>
      </c>
    </row>
    <row r="1019" spans="1:6" ht="47.25" x14ac:dyDescent="0.25">
      <c r="A1019" s="463" t="s">
        <v>1639</v>
      </c>
      <c r="B1019" s="464" t="s">
        <v>775</v>
      </c>
      <c r="C1019" s="13" t="s">
        <v>2190</v>
      </c>
      <c r="D1019" s="442" t="s">
        <v>12693</v>
      </c>
      <c r="E1019" s="468">
        <f t="shared" si="28"/>
        <v>1001</v>
      </c>
      <c r="F1019" s="439" t="b">
        <f>'10 Commercial Real Estate'!$F$25+'10 Commercial Real Estate'!$F$26+'10 Commercial Real Estate'!$F$27+'10 Commercial Real Estate'!$F$28=0</f>
        <v>1</v>
      </c>
    </row>
    <row r="1020" spans="1:6" ht="47.25" x14ac:dyDescent="0.25">
      <c r="A1020" s="463" t="s">
        <v>1641</v>
      </c>
      <c r="B1020" s="464" t="s">
        <v>775</v>
      </c>
      <c r="C1020" s="13" t="s">
        <v>2191</v>
      </c>
      <c r="D1020" s="442" t="s">
        <v>12694</v>
      </c>
      <c r="E1020" s="468">
        <f t="shared" si="28"/>
        <v>1002</v>
      </c>
      <c r="F1020" s="439" t="b">
        <f>'10 Commercial Real Estate'!$G$25+'10 Commercial Real Estate'!$G$26+'10 Commercial Real Estate'!$G$27+'10 Commercial Real Estate'!$G$28=0</f>
        <v>1</v>
      </c>
    </row>
    <row r="1021" spans="1:6" ht="47.25" x14ac:dyDescent="0.25">
      <c r="A1021" s="463" t="s">
        <v>2192</v>
      </c>
      <c r="B1021" s="464" t="s">
        <v>775</v>
      </c>
      <c r="C1021" s="13" t="s">
        <v>2193</v>
      </c>
      <c r="D1021" s="442" t="s">
        <v>12695</v>
      </c>
      <c r="E1021" s="468">
        <f t="shared" si="28"/>
        <v>1003</v>
      </c>
      <c r="F1021" s="439" t="b">
        <f>'10 Commercial Real Estate'!$C$14+'10 Commercial Real Estate'!$C$21+'10 Commercial Real Estate'!$C$29='10 Commercial Real Estate'!$C$31</f>
        <v>1</v>
      </c>
    </row>
    <row r="1022" spans="1:6" ht="47.25" x14ac:dyDescent="0.25">
      <c r="A1022" s="463" t="s">
        <v>2194</v>
      </c>
      <c r="B1022" s="464" t="s">
        <v>775</v>
      </c>
      <c r="C1022" s="13" t="s">
        <v>2195</v>
      </c>
      <c r="D1022" s="442" t="s">
        <v>12696</v>
      </c>
      <c r="E1022" s="468">
        <f t="shared" si="28"/>
        <v>1004</v>
      </c>
      <c r="F1022" s="439" t="b">
        <f>'10 Commercial Real Estate'!$D$14+'10 Commercial Real Estate'!$D$21+'10 Commercial Real Estate'!$D$29='10 Commercial Real Estate'!$D$31</f>
        <v>1</v>
      </c>
    </row>
    <row r="1023" spans="1:6" ht="47.25" x14ac:dyDescent="0.25">
      <c r="A1023" s="463" t="s">
        <v>2196</v>
      </c>
      <c r="B1023" s="464" t="s">
        <v>775</v>
      </c>
      <c r="C1023" s="13" t="s">
        <v>2197</v>
      </c>
      <c r="D1023" s="442" t="s">
        <v>12697</v>
      </c>
      <c r="E1023" s="468">
        <f t="shared" si="28"/>
        <v>1005</v>
      </c>
      <c r="F1023" s="439" t="b">
        <f>'10 Commercial Real Estate'!$L$14+'10 Commercial Real Estate'!$L$21+'10 Commercial Real Estate'!$L$29='10 Commercial Real Estate'!$L$31</f>
        <v>1</v>
      </c>
    </row>
    <row r="1024" spans="1:6" ht="18.75" x14ac:dyDescent="0.3">
      <c r="A1024" s="953" t="s">
        <v>2198</v>
      </c>
      <c r="B1024" s="954"/>
      <c r="C1024" s="954"/>
      <c r="D1024" s="954"/>
      <c r="E1024" s="954"/>
      <c r="F1024" s="954"/>
    </row>
    <row r="1025" spans="1:6" ht="63" x14ac:dyDescent="0.25">
      <c r="A1025" s="463" t="s">
        <v>1217</v>
      </c>
      <c r="B1025" s="464" t="s">
        <v>775</v>
      </c>
      <c r="C1025" s="13" t="s">
        <v>2199</v>
      </c>
      <c r="D1025" s="939" t="s">
        <v>14605</v>
      </c>
      <c r="E1025" s="468">
        <f>E1023+1</f>
        <v>1006</v>
      </c>
      <c r="F1025" s="439" t="b">
        <f>'11 Residential Real Estate'!$C$11+'11 Residential Real Estate'!$C$12+'11 Residential Real Estate'!$C$13+'11 Residential Real Estate'!$C$14='11 Residential Real Estate'!$C$15</f>
        <v>1</v>
      </c>
    </row>
    <row r="1026" spans="1:6" ht="63" x14ac:dyDescent="0.25">
      <c r="A1026" s="463" t="s">
        <v>1219</v>
      </c>
      <c r="B1026" s="464" t="s">
        <v>775</v>
      </c>
      <c r="C1026" s="13" t="s">
        <v>2200</v>
      </c>
      <c r="D1026" s="939" t="s">
        <v>14606</v>
      </c>
      <c r="E1026" s="468">
        <f>E1025+1</f>
        <v>1007</v>
      </c>
      <c r="F1026" s="439" t="b">
        <f>'11 Residential Real Estate'!$D$11+'11 Residential Real Estate'!$D$12+'11 Residential Real Estate'!$D$13+'11 Residential Real Estate'!$D$14='11 Residential Real Estate'!$D$15</f>
        <v>1</v>
      </c>
    </row>
    <row r="1027" spans="1:6" ht="63" x14ac:dyDescent="0.25">
      <c r="A1027" s="463" t="s">
        <v>1221</v>
      </c>
      <c r="B1027" s="464" t="s">
        <v>775</v>
      </c>
      <c r="C1027" s="13" t="s">
        <v>2201</v>
      </c>
      <c r="D1027" s="939" t="s">
        <v>14607</v>
      </c>
      <c r="E1027" s="468">
        <f t="shared" ref="E1027:E1064" si="29">E1026+1</f>
        <v>1008</v>
      </c>
      <c r="F1027" s="439" t="b">
        <f>'11 Residential Real Estate'!$H$10+'11 Residential Real Estate'!$H$11+'11 Residential Real Estate'!$H$12+'11 Residential Real Estate'!$H$13+'11 Residential Real Estate'!$H$14='11 Residential Real Estate'!$H$15</f>
        <v>1</v>
      </c>
    </row>
    <row r="1028" spans="1:6" ht="63" x14ac:dyDescent="0.25">
      <c r="A1028" s="463" t="s">
        <v>1223</v>
      </c>
      <c r="B1028" s="464" t="s">
        <v>775</v>
      </c>
      <c r="C1028" s="13" t="s">
        <v>2202</v>
      </c>
      <c r="D1028" s="939" t="s">
        <v>14608</v>
      </c>
      <c r="E1028" s="468">
        <f t="shared" si="29"/>
        <v>1009</v>
      </c>
      <c r="F1028" s="439" t="b">
        <f>'11 Residential Real Estate'!$J$10+'11 Residential Real Estate'!$J$11+'11 Residential Real Estate'!$J$12+'11 Residential Real Estate'!$J$13+'11 Residential Real Estate'!$J$14='11 Residential Real Estate'!$J$15</f>
        <v>1</v>
      </c>
    </row>
    <row r="1029" spans="1:6" ht="63" x14ac:dyDescent="0.25">
      <c r="A1029" s="463" t="s">
        <v>1225</v>
      </c>
      <c r="B1029" s="464" t="s">
        <v>775</v>
      </c>
      <c r="C1029" s="13" t="s">
        <v>2203</v>
      </c>
      <c r="D1029" s="939" t="s">
        <v>14609</v>
      </c>
      <c r="E1029" s="468">
        <f t="shared" si="29"/>
        <v>1010</v>
      </c>
      <c r="F1029" s="439" t="b">
        <f>'11 Residential Real Estate'!L10+'11 Residential Real Estate'!L11+'11 Residential Real Estate'!L12+'11 Residential Real Estate'!L13+'11 Residential Real Estate'!L14='11 Residential Real Estate'!L15</f>
        <v>1</v>
      </c>
    </row>
    <row r="1030" spans="1:6" ht="47.25" x14ac:dyDescent="0.25">
      <c r="A1030" s="463" t="s">
        <v>1503</v>
      </c>
      <c r="B1030" s="464" t="s">
        <v>775</v>
      </c>
      <c r="C1030" s="13" t="s">
        <v>2204</v>
      </c>
      <c r="D1030" s="939" t="s">
        <v>14610</v>
      </c>
      <c r="E1030" s="468">
        <f t="shared" si="29"/>
        <v>1011</v>
      </c>
      <c r="F1030" s="439" t="b">
        <f>'11 Residential Real Estate'!$F$10+'11 Residential Real Estate'!$G$10+'11 Residential Real Estate'!$H$10='11 Residential Real Estate'!$J$10</f>
        <v>1</v>
      </c>
    </row>
    <row r="1031" spans="1:6" ht="63" x14ac:dyDescent="0.25">
      <c r="A1031" s="463" t="s">
        <v>2205</v>
      </c>
      <c r="B1031" s="464" t="s">
        <v>775</v>
      </c>
      <c r="C1031" s="13" t="s">
        <v>2206</v>
      </c>
      <c r="D1031" s="939" t="s">
        <v>14611</v>
      </c>
      <c r="E1031" s="468">
        <f t="shared" si="29"/>
        <v>1012</v>
      </c>
      <c r="F1031" s="439" t="b">
        <f>'11 Residential Real Estate'!$D$11+'11 Residential Real Estate'!$F$11+'11 Residential Real Estate'!$G$11+'11 Residential Real Estate'!$H$11='11 Residential Real Estate'!$J$11</f>
        <v>1</v>
      </c>
    </row>
    <row r="1032" spans="1:6" ht="63" x14ac:dyDescent="0.25">
      <c r="A1032" s="463" t="s">
        <v>1506</v>
      </c>
      <c r="B1032" s="464" t="s">
        <v>775</v>
      </c>
      <c r="C1032" s="13" t="s">
        <v>2207</v>
      </c>
      <c r="D1032" s="939" t="s">
        <v>14612</v>
      </c>
      <c r="E1032" s="468">
        <f t="shared" si="29"/>
        <v>1013</v>
      </c>
      <c r="F1032" s="439" t="b">
        <f>'11 Residential Real Estate'!$D$12+'11 Residential Real Estate'!$F$12+'11 Residential Real Estate'!$G$12+'11 Residential Real Estate'!$H$12='11 Residential Real Estate'!$J$12</f>
        <v>1</v>
      </c>
    </row>
    <row r="1033" spans="1:6" ht="63" x14ac:dyDescent="0.25">
      <c r="A1033" s="463" t="s">
        <v>2208</v>
      </c>
      <c r="B1033" s="464" t="s">
        <v>775</v>
      </c>
      <c r="C1033" s="13" t="s">
        <v>2209</v>
      </c>
      <c r="D1033" s="939" t="s">
        <v>14613</v>
      </c>
      <c r="E1033" s="468">
        <f t="shared" si="29"/>
        <v>1014</v>
      </c>
      <c r="F1033" s="439" t="b">
        <f>'11 Residential Real Estate'!$D$13+'11 Residential Real Estate'!$F$13+'11 Residential Real Estate'!$G$13+'11 Residential Real Estate'!$H$13='11 Residential Real Estate'!$J$13</f>
        <v>1</v>
      </c>
    </row>
    <row r="1034" spans="1:6" ht="63" x14ac:dyDescent="0.25">
      <c r="A1034" s="463" t="s">
        <v>1508</v>
      </c>
      <c r="B1034" s="464" t="s">
        <v>775</v>
      </c>
      <c r="C1034" s="13" t="s">
        <v>2210</v>
      </c>
      <c r="D1034" s="939" t="s">
        <v>14614</v>
      </c>
      <c r="E1034" s="468">
        <f t="shared" si="29"/>
        <v>1015</v>
      </c>
      <c r="F1034" s="439" t="b">
        <f>'11 Residential Real Estate'!$D$14+'11 Residential Real Estate'!$F$14+'11 Residential Real Estate'!$G$14+'11 Residential Real Estate'!$H$14='11 Residential Real Estate'!$J$14</f>
        <v>1</v>
      </c>
    </row>
    <row r="1035" spans="1:6" ht="31.5" x14ac:dyDescent="0.25">
      <c r="A1035" s="463" t="s">
        <v>1247</v>
      </c>
      <c r="B1035" s="464" t="s">
        <v>775</v>
      </c>
      <c r="C1035" s="13" t="s">
        <v>2211</v>
      </c>
      <c r="D1035" s="939" t="s">
        <v>14615</v>
      </c>
      <c r="E1035" s="468">
        <f t="shared" si="29"/>
        <v>1016</v>
      </c>
      <c r="F1035" s="439" t="b">
        <f>ABS('11 Residential Real Estate'!$D$15+'11 Residential Real Estate'!$H$15-'11 Residential Real Estate'!$J$15)&lt;=2</f>
        <v>1</v>
      </c>
    </row>
    <row r="1036" spans="1:6" ht="31.5" x14ac:dyDescent="0.25">
      <c r="A1036" s="463" t="s">
        <v>1513</v>
      </c>
      <c r="B1036" s="464" t="s">
        <v>775</v>
      </c>
      <c r="C1036" s="13" t="s">
        <v>2212</v>
      </c>
      <c r="D1036" s="939" t="s">
        <v>14616</v>
      </c>
      <c r="E1036" s="468">
        <f t="shared" si="29"/>
        <v>1017</v>
      </c>
      <c r="F1036" s="439" t="b">
        <f>'11 Residential Real Estate'!$J$10*0%='11 Residential Real Estate'!$L$10</f>
        <v>1</v>
      </c>
    </row>
    <row r="1037" spans="1:6" ht="31.5" x14ac:dyDescent="0.25">
      <c r="A1037" s="463" t="s">
        <v>2213</v>
      </c>
      <c r="B1037" s="464" t="s">
        <v>775</v>
      </c>
      <c r="C1037" s="13" t="s">
        <v>2214</v>
      </c>
      <c r="D1037" s="939" t="s">
        <v>14617</v>
      </c>
      <c r="E1037" s="468">
        <f t="shared" si="29"/>
        <v>1018</v>
      </c>
      <c r="F1037" s="439" t="b">
        <f>'11 Residential Real Estate'!$J$11*35%='11 Residential Real Estate'!$L$11</f>
        <v>1</v>
      </c>
    </row>
    <row r="1038" spans="1:6" ht="31.5" x14ac:dyDescent="0.25">
      <c r="A1038" s="463" t="s">
        <v>1517</v>
      </c>
      <c r="B1038" s="464" t="s">
        <v>775</v>
      </c>
      <c r="C1038" s="13" t="s">
        <v>2215</v>
      </c>
      <c r="D1038" s="939" t="s">
        <v>14618</v>
      </c>
      <c r="E1038" s="468">
        <f t="shared" si="29"/>
        <v>1019</v>
      </c>
      <c r="F1038" s="439" t="b">
        <f>'11 Residential Real Estate'!$J$12*50%='11 Residential Real Estate'!$L$12</f>
        <v>1</v>
      </c>
    </row>
    <row r="1039" spans="1:6" ht="31.5" x14ac:dyDescent="0.25">
      <c r="A1039" s="463" t="s">
        <v>2216</v>
      </c>
      <c r="B1039" s="464" t="s">
        <v>775</v>
      </c>
      <c r="C1039" s="13" t="s">
        <v>2217</v>
      </c>
      <c r="D1039" s="939" t="s">
        <v>14619</v>
      </c>
      <c r="E1039" s="468">
        <f t="shared" si="29"/>
        <v>1020</v>
      </c>
      <c r="F1039" s="439" t="b">
        <f>'11 Residential Real Estate'!$J$13*75%='11 Residential Real Estate'!$L$13</f>
        <v>1</v>
      </c>
    </row>
    <row r="1040" spans="1:6" ht="31.5" x14ac:dyDescent="0.25">
      <c r="A1040" s="463" t="s">
        <v>1519</v>
      </c>
      <c r="B1040" s="464" t="s">
        <v>775</v>
      </c>
      <c r="C1040" s="13" t="s">
        <v>2218</v>
      </c>
      <c r="D1040" s="939" t="s">
        <v>14620</v>
      </c>
      <c r="E1040" s="468">
        <f t="shared" si="29"/>
        <v>1021</v>
      </c>
      <c r="F1040" s="439" t="b">
        <f>'11 Residential Real Estate'!$J$14*100%='11 Residential Real Estate'!$L$14</f>
        <v>1</v>
      </c>
    </row>
    <row r="1041" spans="1:6" ht="63" x14ac:dyDescent="0.25">
      <c r="A1041" s="463" t="s">
        <v>1269</v>
      </c>
      <c r="B1041" s="464" t="s">
        <v>775</v>
      </c>
      <c r="C1041" s="13" t="s">
        <v>2219</v>
      </c>
      <c r="D1041" s="939" t="s">
        <v>14621</v>
      </c>
      <c r="E1041" s="468">
        <f t="shared" si="29"/>
        <v>1022</v>
      </c>
      <c r="F1041" s="439" t="b">
        <f>'11 Residential Real Estate'!$F$10+'11 Residential Real Estate'!$F$11+'11 Residential Real Estate'!$F$12+'11 Residential Real Estate'!$F$13+'11 Residential Real Estate'!$F$14=0</f>
        <v>1</v>
      </c>
    </row>
    <row r="1042" spans="1:6" ht="63" x14ac:dyDescent="0.25">
      <c r="A1042" s="463" t="s">
        <v>1271</v>
      </c>
      <c r="B1042" s="464" t="s">
        <v>775</v>
      </c>
      <c r="C1042" s="13" t="s">
        <v>2220</v>
      </c>
      <c r="D1042" s="939" t="s">
        <v>14622</v>
      </c>
      <c r="E1042" s="468">
        <f t="shared" si="29"/>
        <v>1023</v>
      </c>
      <c r="F1042" s="439" t="b">
        <f>'11 Residential Real Estate'!$G$10+'11 Residential Real Estate'!$G$11+'11 Residential Real Estate'!$G$12+'11 Residential Real Estate'!$G$13+'11 Residential Real Estate'!$G$14=0</f>
        <v>1</v>
      </c>
    </row>
    <row r="1043" spans="1:6" ht="63" x14ac:dyDescent="0.25">
      <c r="A1043" s="463" t="s">
        <v>1273</v>
      </c>
      <c r="B1043" s="464" t="s">
        <v>775</v>
      </c>
      <c r="C1043" s="13" t="s">
        <v>2221</v>
      </c>
      <c r="D1043" s="939" t="s">
        <v>14623</v>
      </c>
      <c r="E1043" s="468">
        <f t="shared" si="29"/>
        <v>1024</v>
      </c>
      <c r="F1043" s="439" t="b">
        <f>'11 Residential Real Estate'!$B$19+'11 Residential Real Estate'!$B$20+'11 Residential Real Estate'!$B$21+'11 Residential Real Estate'!$B$22='11 Residential Real Estate'!$B$23</f>
        <v>1</v>
      </c>
    </row>
    <row r="1044" spans="1:6" ht="63" x14ac:dyDescent="0.25">
      <c r="A1044" s="463" t="s">
        <v>1275</v>
      </c>
      <c r="B1044" s="464" t="s">
        <v>775</v>
      </c>
      <c r="C1044" s="13" t="s">
        <v>2222</v>
      </c>
      <c r="D1044" s="939" t="s">
        <v>14624</v>
      </c>
      <c r="E1044" s="468">
        <f t="shared" si="29"/>
        <v>1025</v>
      </c>
      <c r="F1044" s="439" t="b">
        <f>'11 Residential Real Estate'!$C$19+'11 Residential Real Estate'!$C$20+'11 Residential Real Estate'!$C$21+'11 Residential Real Estate'!$C$22='11 Residential Real Estate'!$C$23</f>
        <v>1</v>
      </c>
    </row>
    <row r="1045" spans="1:6" ht="63" x14ac:dyDescent="0.25">
      <c r="A1045" s="463" t="s">
        <v>1277</v>
      </c>
      <c r="B1045" s="464" t="s">
        <v>775</v>
      </c>
      <c r="C1045" s="13" t="s">
        <v>2223</v>
      </c>
      <c r="D1045" s="939" t="s">
        <v>14625</v>
      </c>
      <c r="E1045" s="468">
        <f t="shared" si="29"/>
        <v>1026</v>
      </c>
      <c r="F1045" s="439" t="b">
        <f>'11 Residential Real Estate'!$D$19+'11 Residential Real Estate'!$D$20+'11 Residential Real Estate'!$D$21+'11 Residential Real Estate'!$D$22='11 Residential Real Estate'!$D$23</f>
        <v>1</v>
      </c>
    </row>
    <row r="1046" spans="1:6" ht="63" x14ac:dyDescent="0.25">
      <c r="A1046" s="463" t="s">
        <v>1279</v>
      </c>
      <c r="B1046" s="464" t="s">
        <v>775</v>
      </c>
      <c r="C1046" s="13" t="s">
        <v>2224</v>
      </c>
      <c r="D1046" s="939" t="s">
        <v>14626</v>
      </c>
      <c r="E1046" s="468">
        <f t="shared" si="29"/>
        <v>1027</v>
      </c>
      <c r="F1046" s="439" t="b">
        <f>'11 Residential Real Estate'!$H$18+'11 Residential Real Estate'!$H$19+'11 Residential Real Estate'!$H$20+'11 Residential Real Estate'!$H$21+'11 Residential Real Estate'!$H$22='11 Residential Real Estate'!$H$23</f>
        <v>1</v>
      </c>
    </row>
    <row r="1047" spans="1:6" ht="63" x14ac:dyDescent="0.25">
      <c r="A1047" s="463" t="s">
        <v>1281</v>
      </c>
      <c r="B1047" s="464" t="s">
        <v>775</v>
      </c>
      <c r="C1047" s="13" t="s">
        <v>2225</v>
      </c>
      <c r="D1047" s="939" t="s">
        <v>14627</v>
      </c>
      <c r="E1047" s="468">
        <f t="shared" si="29"/>
        <v>1028</v>
      </c>
      <c r="F1047" s="439" t="b">
        <f>'11 Residential Real Estate'!$J$18+'11 Residential Real Estate'!$J$19+'11 Residential Real Estate'!$J$20+'11 Residential Real Estate'!$J$21+'11 Residential Real Estate'!$J$22='11 Residential Real Estate'!$J$23</f>
        <v>1</v>
      </c>
    </row>
    <row r="1048" spans="1:6" ht="63" x14ac:dyDescent="0.25">
      <c r="A1048" s="463" t="s">
        <v>1283</v>
      </c>
      <c r="B1048" s="464" t="s">
        <v>775</v>
      </c>
      <c r="C1048" s="13" t="s">
        <v>2226</v>
      </c>
      <c r="D1048" s="939" t="s">
        <v>14628</v>
      </c>
      <c r="E1048" s="468">
        <f t="shared" si="29"/>
        <v>1029</v>
      </c>
      <c r="F1048" s="439" t="b">
        <f>'11 Residential Real Estate'!$L$18+'11 Residential Real Estate'!$L$19+'11 Residential Real Estate'!$L$20+'11 Residential Real Estate'!$L$21+'11 Residential Real Estate'!$L$22='11 Residential Real Estate'!$L$23</f>
        <v>1</v>
      </c>
    </row>
    <row r="1049" spans="1:6" ht="47.25" x14ac:dyDescent="0.25">
      <c r="A1049" s="463" t="s">
        <v>1531</v>
      </c>
      <c r="B1049" s="464" t="s">
        <v>775</v>
      </c>
      <c r="C1049" s="13" t="s">
        <v>2227</v>
      </c>
      <c r="D1049" s="939" t="s">
        <v>14629</v>
      </c>
      <c r="E1049" s="468">
        <f t="shared" si="29"/>
        <v>1030</v>
      </c>
      <c r="F1049" s="439" t="b">
        <f>'11 Residential Real Estate'!$F$18+'11 Residential Real Estate'!$G$18+'11 Residential Real Estate'!$H$18='11 Residential Real Estate'!$J$18</f>
        <v>1</v>
      </c>
    </row>
    <row r="1050" spans="1:6" ht="63" x14ac:dyDescent="0.25">
      <c r="A1050" s="463" t="s">
        <v>2228</v>
      </c>
      <c r="B1050" s="464" t="s">
        <v>775</v>
      </c>
      <c r="C1050" s="13" t="s">
        <v>2229</v>
      </c>
      <c r="D1050" s="939" t="s">
        <v>14630</v>
      </c>
      <c r="E1050" s="468">
        <f t="shared" si="29"/>
        <v>1031</v>
      </c>
      <c r="F1050" s="439" t="b">
        <f>'11 Residential Real Estate'!$D$19+'11 Residential Real Estate'!$F$19+'11 Residential Real Estate'!$G$19+'11 Residential Real Estate'!$H$19='11 Residential Real Estate'!$J$19</f>
        <v>1</v>
      </c>
    </row>
    <row r="1051" spans="1:6" ht="63" x14ac:dyDescent="0.25">
      <c r="A1051" s="463" t="s">
        <v>1535</v>
      </c>
      <c r="B1051" s="464" t="s">
        <v>775</v>
      </c>
      <c r="C1051" s="13" t="s">
        <v>2230</v>
      </c>
      <c r="D1051" s="939" t="s">
        <v>14631</v>
      </c>
      <c r="E1051" s="468">
        <f t="shared" si="29"/>
        <v>1032</v>
      </c>
      <c r="F1051" s="439" t="b">
        <f>'11 Residential Real Estate'!$D$20+'11 Residential Real Estate'!$F$20+'11 Residential Real Estate'!$G$20+'11 Residential Real Estate'!$H$20='11 Residential Real Estate'!$J$20</f>
        <v>1</v>
      </c>
    </row>
    <row r="1052" spans="1:6" ht="63" x14ac:dyDescent="0.25">
      <c r="A1052" s="463" t="s">
        <v>2231</v>
      </c>
      <c r="B1052" s="464" t="s">
        <v>775</v>
      </c>
      <c r="C1052" s="13" t="s">
        <v>2232</v>
      </c>
      <c r="D1052" s="939" t="s">
        <v>14632</v>
      </c>
      <c r="E1052" s="468">
        <f t="shared" si="29"/>
        <v>1033</v>
      </c>
      <c r="F1052" s="439" t="b">
        <f>'11 Residential Real Estate'!$D$21+'11 Residential Real Estate'!$F$21+'11 Residential Real Estate'!$G$21+'11 Residential Real Estate'!$H$21='11 Residential Real Estate'!$J$21</f>
        <v>1</v>
      </c>
    </row>
    <row r="1053" spans="1:6" ht="63" x14ac:dyDescent="0.25">
      <c r="A1053" s="463" t="s">
        <v>1537</v>
      </c>
      <c r="B1053" s="464" t="s">
        <v>775</v>
      </c>
      <c r="C1053" s="13" t="s">
        <v>2233</v>
      </c>
      <c r="D1053" s="939" t="s">
        <v>14633</v>
      </c>
      <c r="E1053" s="468">
        <f t="shared" si="29"/>
        <v>1034</v>
      </c>
      <c r="F1053" s="439" t="b">
        <f>'11 Residential Real Estate'!$D$22+'11 Residential Real Estate'!$F$22+'11 Residential Real Estate'!$G$22+'11 Residential Real Estate'!$H$22='11 Residential Real Estate'!$J$22</f>
        <v>1</v>
      </c>
    </row>
    <row r="1054" spans="1:6" ht="31.5" x14ac:dyDescent="0.25">
      <c r="A1054" s="463" t="s">
        <v>1295</v>
      </c>
      <c r="B1054" s="464" t="s">
        <v>775</v>
      </c>
      <c r="C1054" s="13" t="s">
        <v>2234</v>
      </c>
      <c r="D1054" s="939" t="s">
        <v>14634</v>
      </c>
      <c r="E1054" s="468">
        <f t="shared" si="29"/>
        <v>1035</v>
      </c>
      <c r="F1054" s="439" t="b">
        <f>ABS('11 Residential Real Estate'!D23+'11 Residential Real Estate'!H23-'11 Residential Real Estate'!J23)&lt;=2</f>
        <v>1</v>
      </c>
    </row>
    <row r="1055" spans="1:6" ht="31.5" x14ac:dyDescent="0.25">
      <c r="A1055" s="463" t="s">
        <v>1542</v>
      </c>
      <c r="B1055" s="464" t="s">
        <v>775</v>
      </c>
      <c r="C1055" s="13" t="s">
        <v>2235</v>
      </c>
      <c r="D1055" s="939" t="s">
        <v>14635</v>
      </c>
      <c r="E1055" s="468">
        <f t="shared" si="29"/>
        <v>1036</v>
      </c>
      <c r="F1055" s="439" t="b">
        <f>'11 Residential Real Estate'!$J$18*0%='11 Residential Real Estate'!$L$18</f>
        <v>1</v>
      </c>
    </row>
    <row r="1056" spans="1:6" ht="31.5" x14ac:dyDescent="0.25">
      <c r="A1056" s="463" t="s">
        <v>2236</v>
      </c>
      <c r="B1056" s="464" t="s">
        <v>775</v>
      </c>
      <c r="C1056" s="13" t="s">
        <v>2237</v>
      </c>
      <c r="D1056" s="939" t="s">
        <v>14636</v>
      </c>
      <c r="E1056" s="468">
        <f t="shared" si="29"/>
        <v>1037</v>
      </c>
      <c r="F1056" s="439" t="b">
        <f>'11 Residential Real Estate'!$J$19*35%='11 Residential Real Estate'!$L$19</f>
        <v>1</v>
      </c>
    </row>
    <row r="1057" spans="1:6" ht="31.5" x14ac:dyDescent="0.25">
      <c r="A1057" s="463" t="s">
        <v>1546</v>
      </c>
      <c r="B1057" s="464" t="s">
        <v>775</v>
      </c>
      <c r="C1057" s="13" t="s">
        <v>2238</v>
      </c>
      <c r="D1057" s="939" t="s">
        <v>14637</v>
      </c>
      <c r="E1057" s="468">
        <f t="shared" si="29"/>
        <v>1038</v>
      </c>
      <c r="F1057" s="439" t="b">
        <f>'11 Residential Real Estate'!$J$20*50%='11 Residential Real Estate'!$L$20</f>
        <v>1</v>
      </c>
    </row>
    <row r="1058" spans="1:6" ht="31.5" x14ac:dyDescent="0.25">
      <c r="A1058" s="463" t="s">
        <v>2239</v>
      </c>
      <c r="B1058" s="464" t="s">
        <v>775</v>
      </c>
      <c r="C1058" s="13" t="s">
        <v>2240</v>
      </c>
      <c r="D1058" s="939" t="s">
        <v>14638</v>
      </c>
      <c r="E1058" s="468">
        <f t="shared" si="29"/>
        <v>1039</v>
      </c>
      <c r="F1058" s="439" t="b">
        <f>'11 Residential Real Estate'!$J$21*75%='11 Residential Real Estate'!$L$21</f>
        <v>1</v>
      </c>
    </row>
    <row r="1059" spans="1:6" ht="31.5" x14ac:dyDescent="0.25">
      <c r="A1059" s="463" t="s">
        <v>1548</v>
      </c>
      <c r="B1059" s="464" t="s">
        <v>775</v>
      </c>
      <c r="C1059" s="13" t="s">
        <v>2241</v>
      </c>
      <c r="D1059" s="939" t="s">
        <v>14639</v>
      </c>
      <c r="E1059" s="468">
        <f t="shared" si="29"/>
        <v>1040</v>
      </c>
      <c r="F1059" s="439" t="b">
        <f>'11 Residential Real Estate'!$J$22*100%='11 Residential Real Estate'!$L$22</f>
        <v>1</v>
      </c>
    </row>
    <row r="1060" spans="1:6" ht="63" x14ac:dyDescent="0.25">
      <c r="A1060" s="463" t="s">
        <v>1317</v>
      </c>
      <c r="B1060" s="464" t="s">
        <v>775</v>
      </c>
      <c r="C1060" s="13" t="s">
        <v>2242</v>
      </c>
      <c r="D1060" s="939" t="s">
        <v>14640</v>
      </c>
      <c r="E1060" s="468">
        <f t="shared" si="29"/>
        <v>1041</v>
      </c>
      <c r="F1060" s="439" t="b">
        <f>'11 Residential Real Estate'!$F$18+'11 Residential Real Estate'!$F$19+'11 Residential Real Estate'!$F$20+'11 Residential Real Estate'!$F$21+'11 Residential Real Estate'!$F$22=0</f>
        <v>1</v>
      </c>
    </row>
    <row r="1061" spans="1:6" ht="63" x14ac:dyDescent="0.25">
      <c r="A1061" s="463" t="s">
        <v>1319</v>
      </c>
      <c r="B1061" s="464" t="s">
        <v>775</v>
      </c>
      <c r="C1061" s="13" t="s">
        <v>2243</v>
      </c>
      <c r="D1061" s="939" t="s">
        <v>14641</v>
      </c>
      <c r="E1061" s="468">
        <f t="shared" si="29"/>
        <v>1042</v>
      </c>
      <c r="F1061" s="439" t="b">
        <f>'11 Residential Real Estate'!$G$18+'11 Residential Real Estate'!$G$19+'11 Residential Real Estate'!$G$20+'11 Residential Real Estate'!$G$21+'11 Residential Real Estate'!$G$22=0</f>
        <v>1</v>
      </c>
    </row>
    <row r="1062" spans="1:6" ht="31.5" x14ac:dyDescent="0.25">
      <c r="A1062" s="463" t="s">
        <v>2244</v>
      </c>
      <c r="B1062" s="464" t="s">
        <v>775</v>
      </c>
      <c r="C1062" s="13" t="s">
        <v>2245</v>
      </c>
      <c r="D1062" s="939" t="s">
        <v>14642</v>
      </c>
      <c r="E1062" s="468">
        <f t="shared" si="29"/>
        <v>1043</v>
      </c>
      <c r="F1062" s="439" t="b">
        <f>'11 Residential Real Estate'!$C$15+'11 Residential Real Estate'!$C$23='11 Residential Real Estate'!$C$25</f>
        <v>1</v>
      </c>
    </row>
    <row r="1063" spans="1:6" ht="31.5" x14ac:dyDescent="0.25">
      <c r="A1063" s="463" t="s">
        <v>2246</v>
      </c>
      <c r="B1063" s="464" t="s">
        <v>775</v>
      </c>
      <c r="C1063" s="13" t="s">
        <v>2247</v>
      </c>
      <c r="D1063" s="939" t="s">
        <v>14643</v>
      </c>
      <c r="E1063" s="468">
        <f t="shared" si="29"/>
        <v>1044</v>
      </c>
      <c r="F1063" s="439" t="b">
        <f>'11 Residential Real Estate'!$D$15+'11 Residential Real Estate'!$D$23='11 Residential Real Estate'!$D$25</f>
        <v>1</v>
      </c>
    </row>
    <row r="1064" spans="1:6" ht="31.5" x14ac:dyDescent="0.25">
      <c r="A1064" s="463" t="s">
        <v>2248</v>
      </c>
      <c r="B1064" s="464" t="s">
        <v>775</v>
      </c>
      <c r="C1064" s="13" t="s">
        <v>2249</v>
      </c>
      <c r="D1064" s="939" t="s">
        <v>14644</v>
      </c>
      <c r="E1064" s="468">
        <f t="shared" si="29"/>
        <v>1045</v>
      </c>
      <c r="F1064" s="439" t="b">
        <f>'11 Residential Real Estate'!$L$15+'11 Residential Real Estate'!$L$23='11 Residential Real Estate'!$L$25</f>
        <v>1</v>
      </c>
    </row>
    <row r="1065" spans="1:6" ht="18.75" x14ac:dyDescent="0.3">
      <c r="A1065" s="953" t="s">
        <v>2250</v>
      </c>
      <c r="B1065" s="954"/>
      <c r="C1065" s="954"/>
      <c r="D1065" s="954"/>
      <c r="E1065" s="954"/>
      <c r="F1065" s="954"/>
    </row>
    <row r="1066" spans="1:6" ht="47.25" x14ac:dyDescent="0.25">
      <c r="A1066" s="463" t="s">
        <v>1217</v>
      </c>
      <c r="B1066" s="464" t="s">
        <v>775</v>
      </c>
      <c r="C1066" s="13" t="s">
        <v>2251</v>
      </c>
      <c r="D1066" s="442" t="s">
        <v>12698</v>
      </c>
      <c r="E1066" s="468">
        <f>E1064+1</f>
        <v>1046</v>
      </c>
      <c r="F1066" s="439" t="b">
        <f>'12 Other Retail'!$C$11+'12 Other Retail'!$C$12+'12 Other Retail'!$C$13+'12 Other Retail'!$C$14='12 Other Retail'!$C$15</f>
        <v>1</v>
      </c>
    </row>
    <row r="1067" spans="1:6" ht="47.25" x14ac:dyDescent="0.25">
      <c r="A1067" s="463" t="s">
        <v>1219</v>
      </c>
      <c r="B1067" s="464" t="s">
        <v>775</v>
      </c>
      <c r="C1067" s="13" t="s">
        <v>2252</v>
      </c>
      <c r="D1067" s="442" t="s">
        <v>12699</v>
      </c>
      <c r="E1067" s="468">
        <f>E1066+1</f>
        <v>1047</v>
      </c>
      <c r="F1067" s="439" t="b">
        <f>'12 Other Retail'!$D$11+'12 Other Retail'!$D$12+'12 Other Retail'!$D$13+'12 Other Retail'!$D$14='12 Other Retail'!$D$15</f>
        <v>1</v>
      </c>
    </row>
    <row r="1068" spans="1:6" ht="47.25" x14ac:dyDescent="0.25">
      <c r="A1068" s="463" t="s">
        <v>1221</v>
      </c>
      <c r="B1068" s="464" t="s">
        <v>775</v>
      </c>
      <c r="C1068" s="13" t="s">
        <v>2253</v>
      </c>
      <c r="D1068" s="442" t="s">
        <v>12700</v>
      </c>
      <c r="E1068" s="468">
        <f t="shared" ref="E1068:E1098" si="30">E1067+1</f>
        <v>1048</v>
      </c>
      <c r="F1068" s="439" t="b">
        <f>'12 Other Retail'!$H$10+'12 Other Retail'!$H$11+'12 Other Retail'!$H$12+'12 Other Retail'!$H$13+'12 Other Retail'!$H$14='12 Other Retail'!$H$15</f>
        <v>1</v>
      </c>
    </row>
    <row r="1069" spans="1:6" ht="47.25" x14ac:dyDescent="0.25">
      <c r="A1069" s="463" t="s">
        <v>1223</v>
      </c>
      <c r="B1069" s="464" t="s">
        <v>775</v>
      </c>
      <c r="C1069" s="13" t="s">
        <v>2254</v>
      </c>
      <c r="D1069" s="442" t="s">
        <v>12701</v>
      </c>
      <c r="E1069" s="468">
        <f t="shared" si="30"/>
        <v>1049</v>
      </c>
      <c r="F1069" s="439" t="b">
        <f>'12 Other Retail'!$J$10+'12 Other Retail'!$J$11+'12 Other Retail'!$J$12+'12 Other Retail'!$J$13+'12 Other Retail'!$J$14='12 Other Retail'!$J$15</f>
        <v>1</v>
      </c>
    </row>
    <row r="1070" spans="1:6" ht="47.25" x14ac:dyDescent="0.25">
      <c r="A1070" s="463" t="s">
        <v>1225</v>
      </c>
      <c r="B1070" s="464" t="s">
        <v>775</v>
      </c>
      <c r="C1070" s="13" t="s">
        <v>2255</v>
      </c>
      <c r="D1070" s="442" t="s">
        <v>12702</v>
      </c>
      <c r="E1070" s="468">
        <f t="shared" si="30"/>
        <v>1050</v>
      </c>
      <c r="F1070" s="439" t="b">
        <f>'12 Other Retail'!$L$10+'12 Other Retail'!$L$11+'12 Other Retail'!$L$12+'12 Other Retail'!$L$13+'12 Other Retail'!$L$14='12 Other Retail'!$L$15</f>
        <v>1</v>
      </c>
    </row>
    <row r="1071" spans="1:6" ht="31.5" x14ac:dyDescent="0.25">
      <c r="A1071" s="463" t="s">
        <v>1503</v>
      </c>
      <c r="B1071" s="464" t="s">
        <v>775</v>
      </c>
      <c r="C1071" s="13" t="s">
        <v>2256</v>
      </c>
      <c r="D1071" s="442" t="s">
        <v>12703</v>
      </c>
      <c r="E1071" s="468">
        <f t="shared" si="30"/>
        <v>1051</v>
      </c>
      <c r="F1071" s="439" t="b">
        <f>'12 Other Retail'!$F$10+'12 Other Retail'!$G$10+'12 Other Retail'!$H$10='12 Other Retail'!$J$10</f>
        <v>1</v>
      </c>
    </row>
    <row r="1072" spans="1:6" ht="47.25" x14ac:dyDescent="0.25">
      <c r="A1072" s="463" t="s">
        <v>1506</v>
      </c>
      <c r="B1072" s="464" t="s">
        <v>775</v>
      </c>
      <c r="C1072" s="13" t="s">
        <v>2257</v>
      </c>
      <c r="D1072" s="442" t="s">
        <v>12704</v>
      </c>
      <c r="E1072" s="468">
        <f t="shared" si="30"/>
        <v>1052</v>
      </c>
      <c r="F1072" s="439" t="b">
        <f>'12 Other Retail'!$D$11+'12 Other Retail'!$F$11+'12 Other Retail'!$G$11+'12 Other Retail'!$H$11='12 Other Retail'!$J$11</f>
        <v>1</v>
      </c>
    </row>
    <row r="1073" spans="1:6" ht="47.25" x14ac:dyDescent="0.25">
      <c r="A1073" s="463" t="s">
        <v>2208</v>
      </c>
      <c r="B1073" s="464" t="s">
        <v>775</v>
      </c>
      <c r="C1073" s="13" t="s">
        <v>2258</v>
      </c>
      <c r="D1073" s="442" t="s">
        <v>12705</v>
      </c>
      <c r="E1073" s="468">
        <f t="shared" si="30"/>
        <v>1053</v>
      </c>
      <c r="F1073" s="439" t="b">
        <f>'12 Other Retail'!$D$12+'12 Other Retail'!$F$12+'12 Other Retail'!$G$12+'12 Other Retail'!$H$12='12 Other Retail'!$J$12</f>
        <v>1</v>
      </c>
    </row>
    <row r="1074" spans="1:6" ht="47.25" x14ac:dyDescent="0.25">
      <c r="A1074" s="463" t="s">
        <v>1508</v>
      </c>
      <c r="B1074" s="464" t="s">
        <v>775</v>
      </c>
      <c r="C1074" s="13" t="s">
        <v>2259</v>
      </c>
      <c r="D1074" s="442" t="s">
        <v>12706</v>
      </c>
      <c r="E1074" s="468">
        <f t="shared" si="30"/>
        <v>1054</v>
      </c>
      <c r="F1074" s="439" t="b">
        <f>'12 Other Retail'!$D$13+'12 Other Retail'!$F$13+'12 Other Retail'!$G$13+'12 Other Retail'!$H$13='12 Other Retail'!$J$13</f>
        <v>1</v>
      </c>
    </row>
    <row r="1075" spans="1:6" ht="47.25" x14ac:dyDescent="0.25">
      <c r="A1075" s="463" t="s">
        <v>1510</v>
      </c>
      <c r="B1075" s="464" t="s">
        <v>775</v>
      </c>
      <c r="C1075" s="13" t="s">
        <v>2260</v>
      </c>
      <c r="D1075" s="442" t="s">
        <v>12707</v>
      </c>
      <c r="E1075" s="468">
        <f t="shared" si="30"/>
        <v>1055</v>
      </c>
      <c r="F1075" s="439" t="b">
        <f>'12 Other Retail'!$D$14+'12 Other Retail'!$F$14+'12 Other Retail'!$G$14+'12 Other Retail'!$H$14='12 Other Retail'!$J$14</f>
        <v>1</v>
      </c>
    </row>
    <row r="1076" spans="1:6" ht="31.5" x14ac:dyDescent="0.25">
      <c r="A1076" s="463" t="s">
        <v>1247</v>
      </c>
      <c r="B1076" s="464" t="s">
        <v>775</v>
      </c>
      <c r="C1076" s="13" t="s">
        <v>2261</v>
      </c>
      <c r="D1076" s="442" t="s">
        <v>14645</v>
      </c>
      <c r="E1076" s="468">
        <f t="shared" si="30"/>
        <v>1056</v>
      </c>
      <c r="F1076" s="439" t="b">
        <f>ABS('12 Other Retail'!$D$15+'12 Other Retail'!$H$15-'12 Other Retail'!$J$15)&lt;=2</f>
        <v>1</v>
      </c>
    </row>
    <row r="1077" spans="1:6" ht="31.5" x14ac:dyDescent="0.25">
      <c r="A1077" s="463" t="s">
        <v>1513</v>
      </c>
      <c r="B1077" s="464" t="s">
        <v>775</v>
      </c>
      <c r="C1077" s="13" t="s">
        <v>2262</v>
      </c>
      <c r="D1077" s="442" t="s">
        <v>12708</v>
      </c>
      <c r="E1077" s="468">
        <f t="shared" si="30"/>
        <v>1057</v>
      </c>
      <c r="F1077" s="439" t="b">
        <f>'12 Other Retail'!$J$10*0%='12 Other Retail'!$L$10</f>
        <v>1</v>
      </c>
    </row>
    <row r="1078" spans="1:6" ht="31.5" x14ac:dyDescent="0.25">
      <c r="A1078" s="463" t="s">
        <v>1517</v>
      </c>
      <c r="B1078" s="464" t="s">
        <v>775</v>
      </c>
      <c r="C1078" s="13" t="s">
        <v>2263</v>
      </c>
      <c r="D1078" s="442" t="s">
        <v>12709</v>
      </c>
      <c r="E1078" s="468">
        <f t="shared" si="30"/>
        <v>1058</v>
      </c>
      <c r="F1078" s="439" t="b">
        <f>'12 Other Retail'!$J$11*50%='12 Other Retail'!$L$11</f>
        <v>1</v>
      </c>
    </row>
    <row r="1079" spans="1:6" ht="31.5" x14ac:dyDescent="0.25">
      <c r="A1079" s="463" t="s">
        <v>2216</v>
      </c>
      <c r="B1079" s="464" t="s">
        <v>775</v>
      </c>
      <c r="C1079" s="13" t="s">
        <v>2264</v>
      </c>
      <c r="D1079" s="442" t="s">
        <v>12710</v>
      </c>
      <c r="E1079" s="468">
        <f t="shared" si="30"/>
        <v>1059</v>
      </c>
      <c r="F1079" s="439" t="b">
        <f>'12 Other Retail'!$J$12*75%='12 Other Retail'!$L$12</f>
        <v>1</v>
      </c>
    </row>
    <row r="1080" spans="1:6" ht="31.5" x14ac:dyDescent="0.25">
      <c r="A1080" s="463" t="s">
        <v>1519</v>
      </c>
      <c r="B1080" s="464" t="s">
        <v>775</v>
      </c>
      <c r="C1080" s="13" t="s">
        <v>2265</v>
      </c>
      <c r="D1080" s="442" t="s">
        <v>12711</v>
      </c>
      <c r="E1080" s="468">
        <f t="shared" si="30"/>
        <v>1060</v>
      </c>
      <c r="F1080" s="439" t="b">
        <f>'12 Other Retail'!$J$13*100%='12 Other Retail'!$L$13</f>
        <v>1</v>
      </c>
    </row>
    <row r="1081" spans="1:6" ht="31.5" x14ac:dyDescent="0.25">
      <c r="A1081" s="463" t="s">
        <v>1521</v>
      </c>
      <c r="B1081" s="464" t="s">
        <v>775</v>
      </c>
      <c r="C1081" s="13" t="s">
        <v>2266</v>
      </c>
      <c r="D1081" s="442" t="s">
        <v>12712</v>
      </c>
      <c r="E1081" s="468">
        <f t="shared" si="30"/>
        <v>1061</v>
      </c>
      <c r="F1081" s="439" t="b">
        <f>'12 Other Retail'!$J$14*150%='12 Other Retail'!$L$14</f>
        <v>1</v>
      </c>
    </row>
    <row r="1082" spans="1:6" ht="47.25" x14ac:dyDescent="0.25">
      <c r="A1082" s="463" t="s">
        <v>1269</v>
      </c>
      <c r="B1082" s="464" t="s">
        <v>775</v>
      </c>
      <c r="C1082" s="13" t="s">
        <v>2267</v>
      </c>
      <c r="D1082" s="442" t="s">
        <v>12713</v>
      </c>
      <c r="E1082" s="468">
        <f t="shared" si="30"/>
        <v>1062</v>
      </c>
      <c r="F1082" s="439" t="b">
        <f>'12 Other Retail'!$F$10+'12 Other Retail'!$F$11+'12 Other Retail'!$F$12+'12 Other Retail'!$F$13+'12 Other Retail'!$F$14=0</f>
        <v>1</v>
      </c>
    </row>
    <row r="1083" spans="1:6" ht="47.25" x14ac:dyDescent="0.25">
      <c r="A1083" s="463" t="s">
        <v>1271</v>
      </c>
      <c r="B1083" s="464" t="s">
        <v>775</v>
      </c>
      <c r="C1083" s="13" t="s">
        <v>2268</v>
      </c>
      <c r="D1083" s="442" t="s">
        <v>12714</v>
      </c>
      <c r="E1083" s="468">
        <f t="shared" si="30"/>
        <v>1063</v>
      </c>
      <c r="F1083" s="439" t="b">
        <f>'12 Other Retail'!$G$10+'12 Other Retail'!$G$11+'12 Other Retail'!$G$12+'12 Other Retail'!$G$13+'12 Other Retail'!$G$14=0</f>
        <v>1</v>
      </c>
    </row>
    <row r="1084" spans="1:6" ht="47.25" x14ac:dyDescent="0.25">
      <c r="A1084" s="463" t="s">
        <v>1273</v>
      </c>
      <c r="B1084" s="464" t="s">
        <v>775</v>
      </c>
      <c r="C1084" s="13" t="s">
        <v>2269</v>
      </c>
      <c r="D1084" s="442" t="s">
        <v>12715</v>
      </c>
      <c r="E1084" s="468">
        <f t="shared" si="30"/>
        <v>1064</v>
      </c>
      <c r="F1084" s="439" t="b">
        <f>'12 Other Retail'!$B$19+'12 Other Retail'!$B$20+'12 Other Retail'!$B$21+'12 Other Retail'!$B$22='12 Other Retail'!$B$23</f>
        <v>1</v>
      </c>
    </row>
    <row r="1085" spans="1:6" ht="47.25" x14ac:dyDescent="0.25">
      <c r="A1085" s="463" t="s">
        <v>1275</v>
      </c>
      <c r="B1085" s="464" t="s">
        <v>775</v>
      </c>
      <c r="C1085" s="13" t="s">
        <v>2270</v>
      </c>
      <c r="D1085" s="442" t="s">
        <v>12716</v>
      </c>
      <c r="E1085" s="468">
        <f t="shared" si="30"/>
        <v>1065</v>
      </c>
      <c r="F1085" s="439" t="b">
        <f>'12 Other Retail'!$C$19+'12 Other Retail'!$C$20+'12 Other Retail'!$C$21+'12 Other Retail'!$C$22='12 Other Retail'!$C$23</f>
        <v>1</v>
      </c>
    </row>
    <row r="1086" spans="1:6" ht="47.25" x14ac:dyDescent="0.25">
      <c r="A1086" s="463" t="s">
        <v>1277</v>
      </c>
      <c r="B1086" s="464" t="s">
        <v>775</v>
      </c>
      <c r="C1086" s="13" t="s">
        <v>2271</v>
      </c>
      <c r="D1086" s="442" t="s">
        <v>12717</v>
      </c>
      <c r="E1086" s="468">
        <f t="shared" si="30"/>
        <v>1066</v>
      </c>
      <c r="F1086" s="439" t="b">
        <f>'12 Other Retail'!$D$19+'12 Other Retail'!$D$20+'12 Other Retail'!$D$21+'12 Other Retail'!$D$22='12 Other Retail'!$D$23</f>
        <v>1</v>
      </c>
    </row>
    <row r="1087" spans="1:6" ht="47.25" x14ac:dyDescent="0.25">
      <c r="A1087" s="463" t="s">
        <v>1279</v>
      </c>
      <c r="B1087" s="464" t="s">
        <v>775</v>
      </c>
      <c r="C1087" s="13" t="s">
        <v>2272</v>
      </c>
      <c r="D1087" s="442" t="s">
        <v>12718</v>
      </c>
      <c r="E1087" s="468">
        <f t="shared" si="30"/>
        <v>1067</v>
      </c>
      <c r="F1087" s="439" t="b">
        <f>'12 Other Retail'!$H$18+'12 Other Retail'!$H$19+'12 Other Retail'!$H$20+'12 Other Retail'!$H$21+'12 Other Retail'!$H$22='12 Other Retail'!$H$23</f>
        <v>1</v>
      </c>
    </row>
    <row r="1088" spans="1:6" ht="47.25" x14ac:dyDescent="0.25">
      <c r="A1088" s="463" t="s">
        <v>1281</v>
      </c>
      <c r="B1088" s="464" t="s">
        <v>775</v>
      </c>
      <c r="C1088" s="13" t="s">
        <v>2273</v>
      </c>
      <c r="D1088" s="442" t="s">
        <v>12719</v>
      </c>
      <c r="E1088" s="468">
        <f t="shared" si="30"/>
        <v>1068</v>
      </c>
      <c r="F1088" s="439" t="b">
        <f>'12 Other Retail'!$J$18+'12 Other Retail'!$J$19+'12 Other Retail'!$J$20+'12 Other Retail'!$J$21+'12 Other Retail'!$J$22='12 Other Retail'!$J$23</f>
        <v>1</v>
      </c>
    </row>
    <row r="1089" spans="1:6" ht="47.25" x14ac:dyDescent="0.25">
      <c r="A1089" s="463" t="s">
        <v>1283</v>
      </c>
      <c r="B1089" s="464" t="s">
        <v>775</v>
      </c>
      <c r="C1089" s="13" t="s">
        <v>2274</v>
      </c>
      <c r="D1089" s="442" t="s">
        <v>12720</v>
      </c>
      <c r="E1089" s="468">
        <f t="shared" si="30"/>
        <v>1069</v>
      </c>
      <c r="F1089" s="439" t="b">
        <f>'12 Other Retail'!$L$18+'12 Other Retail'!$L$19+'12 Other Retail'!$L$20+'12 Other Retail'!$L$21+'12 Other Retail'!$L$22='12 Other Retail'!$L$23</f>
        <v>1</v>
      </c>
    </row>
    <row r="1090" spans="1:6" ht="31.5" x14ac:dyDescent="0.25">
      <c r="A1090" s="463" t="s">
        <v>1531</v>
      </c>
      <c r="B1090" s="464" t="s">
        <v>775</v>
      </c>
      <c r="C1090" s="13" t="s">
        <v>2275</v>
      </c>
      <c r="D1090" s="442" t="s">
        <v>12721</v>
      </c>
      <c r="E1090" s="468">
        <f t="shared" si="30"/>
        <v>1070</v>
      </c>
      <c r="F1090" s="439" t="b">
        <f>'12 Other Retail'!$F$18+'12 Other Retail'!$G$18+'12 Other Retail'!$H$18='12 Other Retail'!$J$18</f>
        <v>1</v>
      </c>
    </row>
    <row r="1091" spans="1:6" ht="47.25" x14ac:dyDescent="0.25">
      <c r="A1091" s="463" t="s">
        <v>1535</v>
      </c>
      <c r="B1091" s="464" t="s">
        <v>775</v>
      </c>
      <c r="C1091" s="13" t="s">
        <v>2276</v>
      </c>
      <c r="D1091" s="442" t="s">
        <v>12722</v>
      </c>
      <c r="E1091" s="468">
        <f t="shared" si="30"/>
        <v>1071</v>
      </c>
      <c r="F1091" s="439" t="b">
        <f>'12 Other Retail'!$D$19+'12 Other Retail'!$F$19+'12 Other Retail'!$G$19+'12 Other Retail'!$H$19='12 Other Retail'!$J$19</f>
        <v>1</v>
      </c>
    </row>
    <row r="1092" spans="1:6" ht="47.25" x14ac:dyDescent="0.25">
      <c r="A1092" s="463" t="s">
        <v>2231</v>
      </c>
      <c r="B1092" s="464" t="s">
        <v>775</v>
      </c>
      <c r="C1092" s="13" t="s">
        <v>2277</v>
      </c>
      <c r="D1092" s="442" t="s">
        <v>12723</v>
      </c>
      <c r="E1092" s="468">
        <f t="shared" si="30"/>
        <v>1072</v>
      </c>
      <c r="F1092" s="439" t="b">
        <f>'12 Other Retail'!$D$20+'12 Other Retail'!$F$20+'12 Other Retail'!$G$20+'12 Other Retail'!$H$20='12 Other Retail'!$J$20</f>
        <v>1</v>
      </c>
    </row>
    <row r="1093" spans="1:6" ht="47.25" x14ac:dyDescent="0.25">
      <c r="A1093" s="463" t="s">
        <v>1537</v>
      </c>
      <c r="B1093" s="464" t="s">
        <v>775</v>
      </c>
      <c r="C1093" s="13" t="s">
        <v>2278</v>
      </c>
      <c r="D1093" s="442" t="s">
        <v>12724</v>
      </c>
      <c r="E1093" s="468">
        <f t="shared" si="30"/>
        <v>1073</v>
      </c>
      <c r="F1093" s="439" t="b">
        <f>'12 Other Retail'!$D$21+'12 Other Retail'!$F$21+'12 Other Retail'!$G$21+'12 Other Retail'!$H$21='12 Other Retail'!$J$21</f>
        <v>1</v>
      </c>
    </row>
    <row r="1094" spans="1:6" ht="47.25" x14ac:dyDescent="0.25">
      <c r="A1094" s="463" t="s">
        <v>1539</v>
      </c>
      <c r="B1094" s="464" t="s">
        <v>775</v>
      </c>
      <c r="C1094" s="13" t="s">
        <v>2279</v>
      </c>
      <c r="D1094" s="442" t="s">
        <v>12725</v>
      </c>
      <c r="E1094" s="468">
        <f t="shared" si="30"/>
        <v>1074</v>
      </c>
      <c r="F1094" s="439" t="b">
        <f>'12 Other Retail'!$D$22+'12 Other Retail'!$F$22+'12 Other Retail'!$G$22+'12 Other Retail'!$H$22='12 Other Retail'!$J$22</f>
        <v>1</v>
      </c>
    </row>
    <row r="1095" spans="1:6" ht="31.5" x14ac:dyDescent="0.25">
      <c r="A1095" s="463" t="s">
        <v>1295</v>
      </c>
      <c r="B1095" s="464" t="s">
        <v>775</v>
      </c>
      <c r="C1095" s="13" t="s">
        <v>2280</v>
      </c>
      <c r="D1095" s="442" t="s">
        <v>14646</v>
      </c>
      <c r="E1095" s="468">
        <f t="shared" si="30"/>
        <v>1075</v>
      </c>
      <c r="F1095" s="439" t="b">
        <f>ABS('12 Other Retail'!$D$23+'12 Other Retail'!$H$23-'12 Other Retail'!$J$23)&lt;=2</f>
        <v>1</v>
      </c>
    </row>
    <row r="1096" spans="1:6" ht="31.5" x14ac:dyDescent="0.25">
      <c r="A1096" s="463" t="s">
        <v>1542</v>
      </c>
      <c r="B1096" s="464" t="s">
        <v>775</v>
      </c>
      <c r="C1096" s="13" t="s">
        <v>2281</v>
      </c>
      <c r="D1096" s="442" t="s">
        <v>12726</v>
      </c>
      <c r="E1096" s="468">
        <f t="shared" si="30"/>
        <v>1076</v>
      </c>
      <c r="F1096" s="439" t="b">
        <f>'12 Other Retail'!$J$18*0%='12 Other Retail'!$L$18</f>
        <v>1</v>
      </c>
    </row>
    <row r="1097" spans="1:6" ht="31.5" x14ac:dyDescent="0.25">
      <c r="A1097" s="463" t="s">
        <v>1546</v>
      </c>
      <c r="B1097" s="464" t="s">
        <v>775</v>
      </c>
      <c r="C1097" s="13" t="s">
        <v>2282</v>
      </c>
      <c r="D1097" s="442" t="s">
        <v>12727</v>
      </c>
      <c r="E1097" s="468">
        <f t="shared" si="30"/>
        <v>1077</v>
      </c>
      <c r="F1097" s="439" t="b">
        <f>'12 Other Retail'!$J$19*50%='12 Other Retail'!$L$19</f>
        <v>1</v>
      </c>
    </row>
    <row r="1098" spans="1:6" ht="31.5" x14ac:dyDescent="0.25">
      <c r="A1098" s="463" t="s">
        <v>2239</v>
      </c>
      <c r="B1098" s="464" t="s">
        <v>775</v>
      </c>
      <c r="C1098" s="13" t="s">
        <v>2283</v>
      </c>
      <c r="D1098" s="442" t="s">
        <v>12728</v>
      </c>
      <c r="E1098" s="468">
        <f t="shared" si="30"/>
        <v>1078</v>
      </c>
      <c r="F1098" s="439" t="b">
        <f>'12 Other Retail'!$J$20*75%='12 Other Retail'!$L$20</f>
        <v>1</v>
      </c>
    </row>
    <row r="1099" spans="1:6" ht="31.5" x14ac:dyDescent="0.25">
      <c r="A1099" s="463" t="s">
        <v>1548</v>
      </c>
      <c r="B1099" s="464" t="s">
        <v>775</v>
      </c>
      <c r="C1099" s="13" t="s">
        <v>2284</v>
      </c>
      <c r="D1099" s="442" t="s">
        <v>12729</v>
      </c>
      <c r="E1099" s="468">
        <f t="shared" ref="E1099:E1124" si="31">E1098+1</f>
        <v>1079</v>
      </c>
      <c r="F1099" s="439" t="b">
        <f>'12 Other Retail'!$J$21*100%='12 Other Retail'!$L$21</f>
        <v>1</v>
      </c>
    </row>
    <row r="1100" spans="1:6" ht="31.5" x14ac:dyDescent="0.25">
      <c r="A1100" s="463" t="s">
        <v>1550</v>
      </c>
      <c r="B1100" s="464" t="s">
        <v>775</v>
      </c>
      <c r="C1100" s="13" t="s">
        <v>2285</v>
      </c>
      <c r="D1100" s="442" t="s">
        <v>12730</v>
      </c>
      <c r="E1100" s="468">
        <f t="shared" si="31"/>
        <v>1080</v>
      </c>
      <c r="F1100" s="439" t="b">
        <f>'12 Other Retail'!$J$22*150%='12 Other Retail'!$L$22</f>
        <v>1</v>
      </c>
    </row>
    <row r="1101" spans="1:6" ht="47.25" x14ac:dyDescent="0.25">
      <c r="A1101" s="463" t="s">
        <v>1317</v>
      </c>
      <c r="B1101" s="464" t="s">
        <v>775</v>
      </c>
      <c r="C1101" s="13" t="s">
        <v>2286</v>
      </c>
      <c r="D1101" s="442" t="s">
        <v>12731</v>
      </c>
      <c r="E1101" s="468">
        <f t="shared" si="31"/>
        <v>1081</v>
      </c>
      <c r="F1101" s="439" t="b">
        <f>'12 Other Retail'!$F$18+'12 Other Retail'!$F$19+'12 Other Retail'!$F$20+'12 Other Retail'!$F$21+'12 Other Retail'!$F$22=0</f>
        <v>1</v>
      </c>
    </row>
    <row r="1102" spans="1:6" ht="47.25" x14ac:dyDescent="0.25">
      <c r="A1102" s="463" t="s">
        <v>1319</v>
      </c>
      <c r="B1102" s="464" t="s">
        <v>775</v>
      </c>
      <c r="C1102" s="13" t="s">
        <v>2287</v>
      </c>
      <c r="D1102" s="442" t="s">
        <v>12732</v>
      </c>
      <c r="E1102" s="468">
        <f t="shared" si="31"/>
        <v>1082</v>
      </c>
      <c r="F1102" s="439" t="b">
        <f>'12 Other Retail'!$G$18+'12 Other Retail'!$G$19+'12 Other Retail'!$G$20+'12 Other Retail'!$G$21+'12 Other Retail'!$G$22=0</f>
        <v>1</v>
      </c>
    </row>
    <row r="1103" spans="1:6" ht="47.25" x14ac:dyDescent="0.25">
      <c r="A1103" s="463" t="s">
        <v>1435</v>
      </c>
      <c r="B1103" s="464" t="s">
        <v>775</v>
      </c>
      <c r="C1103" s="13" t="s">
        <v>2288</v>
      </c>
      <c r="D1103" s="442" t="s">
        <v>12733</v>
      </c>
      <c r="E1103" s="468">
        <f t="shared" si="31"/>
        <v>1083</v>
      </c>
      <c r="F1103" s="439" t="b">
        <f>'12 Other Retail'!$B$27+'12 Other Retail'!$B$28+'12 Other Retail'!$B$29+'12 Other Retail'!$B$30='12 Other Retail'!$B$31</f>
        <v>1</v>
      </c>
    </row>
    <row r="1104" spans="1:6" ht="47.25" x14ac:dyDescent="0.25">
      <c r="A1104" s="463" t="s">
        <v>1437</v>
      </c>
      <c r="B1104" s="464" t="s">
        <v>775</v>
      </c>
      <c r="C1104" s="13" t="s">
        <v>2289</v>
      </c>
      <c r="D1104" s="442" t="s">
        <v>12734</v>
      </c>
      <c r="E1104" s="468">
        <f t="shared" si="31"/>
        <v>1084</v>
      </c>
      <c r="F1104" s="439" t="b">
        <f>'12 Other Retail'!$C$27+'12 Other Retail'!$C$28+'12 Other Retail'!$C$29+'12 Other Retail'!$C$30='12 Other Retail'!$C$31</f>
        <v>1</v>
      </c>
    </row>
    <row r="1105" spans="1:6" ht="47.25" x14ac:dyDescent="0.25">
      <c r="A1105" s="463" t="s">
        <v>1439</v>
      </c>
      <c r="B1105" s="464" t="s">
        <v>775</v>
      </c>
      <c r="C1105" s="13" t="s">
        <v>2290</v>
      </c>
      <c r="D1105" s="442" t="s">
        <v>12735</v>
      </c>
      <c r="E1105" s="468">
        <f t="shared" si="31"/>
        <v>1085</v>
      </c>
      <c r="F1105" s="439" t="b">
        <f>'12 Other Retail'!$D$27+'12 Other Retail'!$D$28+'12 Other Retail'!$D$29+'12 Other Retail'!$D$30='12 Other Retail'!$D$31</f>
        <v>1</v>
      </c>
    </row>
    <row r="1106" spans="1:6" ht="47.25" x14ac:dyDescent="0.25">
      <c r="A1106" s="463" t="s">
        <v>1441</v>
      </c>
      <c r="B1106" s="464" t="s">
        <v>775</v>
      </c>
      <c r="C1106" s="13" t="s">
        <v>2291</v>
      </c>
      <c r="D1106" s="442" t="s">
        <v>12736</v>
      </c>
      <c r="E1106" s="468">
        <f t="shared" si="31"/>
        <v>1086</v>
      </c>
      <c r="F1106" s="439" t="b">
        <f>'12 Other Retail'!$H$26+'12 Other Retail'!$H$27+'12 Other Retail'!$H$28+'12 Other Retail'!$H$29+'12 Other Retail'!$H$30='12 Other Retail'!$H$31</f>
        <v>1</v>
      </c>
    </row>
    <row r="1107" spans="1:6" ht="47.25" x14ac:dyDescent="0.25">
      <c r="A1107" s="463" t="s">
        <v>1443</v>
      </c>
      <c r="B1107" s="464" t="s">
        <v>775</v>
      </c>
      <c r="C1107" s="13" t="s">
        <v>2292</v>
      </c>
      <c r="D1107" s="442" t="s">
        <v>12737</v>
      </c>
      <c r="E1107" s="468">
        <f t="shared" si="31"/>
        <v>1087</v>
      </c>
      <c r="F1107" s="439" t="b">
        <f>'12 Other Retail'!$J$26+'12 Other Retail'!$J$27+'12 Other Retail'!$J$28+'12 Other Retail'!$J$29+'12 Other Retail'!$J$30='12 Other Retail'!$J$31</f>
        <v>1</v>
      </c>
    </row>
    <row r="1108" spans="1:6" ht="47.25" x14ac:dyDescent="0.25">
      <c r="A1108" s="463" t="s">
        <v>1445</v>
      </c>
      <c r="B1108" s="464" t="s">
        <v>775</v>
      </c>
      <c r="C1108" s="13" t="s">
        <v>2293</v>
      </c>
      <c r="D1108" s="442" t="s">
        <v>12738</v>
      </c>
      <c r="E1108" s="468">
        <f t="shared" si="31"/>
        <v>1088</v>
      </c>
      <c r="F1108" s="439" t="b">
        <f>'12 Other Retail'!$L$26+'12 Other Retail'!$L$27+'12 Other Retail'!$L$28+'12 Other Retail'!$L$29+'12 Other Retail'!$L$30='12 Other Retail'!$L$31</f>
        <v>1</v>
      </c>
    </row>
    <row r="1109" spans="1:6" ht="31.5" x14ac:dyDescent="0.25">
      <c r="A1109" s="463" t="s">
        <v>1618</v>
      </c>
      <c r="B1109" s="464" t="s">
        <v>775</v>
      </c>
      <c r="C1109" s="13" t="s">
        <v>2294</v>
      </c>
      <c r="D1109" s="442" t="s">
        <v>12739</v>
      </c>
      <c r="E1109" s="468">
        <f t="shared" si="31"/>
        <v>1089</v>
      </c>
      <c r="F1109" s="439" t="b">
        <f>'12 Other Retail'!$F$26+'12 Other Retail'!$G$26+'12 Other Retail'!$H$26='12 Other Retail'!$J$26</f>
        <v>1</v>
      </c>
    </row>
    <row r="1110" spans="1:6" ht="47.25" x14ac:dyDescent="0.25">
      <c r="A1110" s="463" t="s">
        <v>1622</v>
      </c>
      <c r="B1110" s="464" t="s">
        <v>775</v>
      </c>
      <c r="C1110" s="13" t="s">
        <v>2295</v>
      </c>
      <c r="D1110" s="442" t="s">
        <v>12740</v>
      </c>
      <c r="E1110" s="468">
        <f t="shared" si="31"/>
        <v>1090</v>
      </c>
      <c r="F1110" s="439" t="b">
        <f>'12 Other Retail'!$D$27+'12 Other Retail'!$F$27+'12 Other Retail'!$G$27+'12 Other Retail'!$H$27='12 Other Retail'!$J$27</f>
        <v>1</v>
      </c>
    </row>
    <row r="1111" spans="1:6" ht="47.25" x14ac:dyDescent="0.25">
      <c r="A1111" s="463" t="s">
        <v>2296</v>
      </c>
      <c r="B1111" s="464" t="s">
        <v>775</v>
      </c>
      <c r="C1111" s="13" t="s">
        <v>2297</v>
      </c>
      <c r="D1111" s="442" t="s">
        <v>12741</v>
      </c>
      <c r="E1111" s="468">
        <f t="shared" si="31"/>
        <v>1091</v>
      </c>
      <c r="F1111" s="439" t="b">
        <f>'12 Other Retail'!$D$28+'12 Other Retail'!$F$28+'12 Other Retail'!$G$28+'12 Other Retail'!$H$28='12 Other Retail'!$J$28</f>
        <v>1</v>
      </c>
    </row>
    <row r="1112" spans="1:6" ht="47.25" x14ac:dyDescent="0.25">
      <c r="A1112" s="463" t="s">
        <v>1624</v>
      </c>
      <c r="B1112" s="464" t="s">
        <v>775</v>
      </c>
      <c r="C1112" s="13" t="s">
        <v>2298</v>
      </c>
      <c r="D1112" s="442" t="s">
        <v>12742</v>
      </c>
      <c r="E1112" s="468">
        <f t="shared" si="31"/>
        <v>1092</v>
      </c>
      <c r="F1112" s="439" t="b">
        <f>'12 Other Retail'!$D$29+'12 Other Retail'!$F$29+'12 Other Retail'!$G$29+'12 Other Retail'!$H$29='12 Other Retail'!$J$29</f>
        <v>1</v>
      </c>
    </row>
    <row r="1113" spans="1:6" ht="47.25" x14ac:dyDescent="0.25">
      <c r="A1113" s="463" t="s">
        <v>1626</v>
      </c>
      <c r="B1113" s="464" t="s">
        <v>775</v>
      </c>
      <c r="C1113" s="13" t="s">
        <v>2299</v>
      </c>
      <c r="D1113" s="442" t="s">
        <v>12743</v>
      </c>
      <c r="E1113" s="468">
        <f t="shared" si="31"/>
        <v>1093</v>
      </c>
      <c r="F1113" s="439" t="b">
        <f>'12 Other Retail'!$D$30+'12 Other Retail'!$F$30+'12 Other Retail'!$G$30+'12 Other Retail'!$H$30='12 Other Retail'!$J$30</f>
        <v>1</v>
      </c>
    </row>
    <row r="1114" spans="1:6" ht="31.5" x14ac:dyDescent="0.25">
      <c r="A1114" s="463" t="s">
        <v>1467</v>
      </c>
      <c r="B1114" s="464" t="s">
        <v>775</v>
      </c>
      <c r="C1114" s="13" t="s">
        <v>2300</v>
      </c>
      <c r="D1114" s="442" t="s">
        <v>14647</v>
      </c>
      <c r="E1114" s="468">
        <f t="shared" si="31"/>
        <v>1094</v>
      </c>
      <c r="F1114" s="439" t="b">
        <f>ABS('12 Other Retail'!$D$31+'12 Other Retail'!$H$31-'12 Other Retail'!$J$31)&lt;=2</f>
        <v>1</v>
      </c>
    </row>
    <row r="1115" spans="1:6" ht="31.5" x14ac:dyDescent="0.25">
      <c r="A1115" s="463" t="s">
        <v>1629</v>
      </c>
      <c r="B1115" s="464" t="s">
        <v>775</v>
      </c>
      <c r="C1115" s="13" t="s">
        <v>2301</v>
      </c>
      <c r="D1115" s="442" t="s">
        <v>12744</v>
      </c>
      <c r="E1115" s="468">
        <f t="shared" si="31"/>
        <v>1095</v>
      </c>
      <c r="F1115" s="439" t="b">
        <f>'12 Other Retail'!$J$26*0%='12 Other Retail'!$L$26</f>
        <v>1</v>
      </c>
    </row>
    <row r="1116" spans="1:6" ht="31.5" x14ac:dyDescent="0.25">
      <c r="A1116" s="463" t="s">
        <v>1633</v>
      </c>
      <c r="B1116" s="464" t="s">
        <v>775</v>
      </c>
      <c r="C1116" s="13" t="s">
        <v>2302</v>
      </c>
      <c r="D1116" s="442" t="s">
        <v>12745</v>
      </c>
      <c r="E1116" s="468">
        <f t="shared" si="31"/>
        <v>1096</v>
      </c>
      <c r="F1116" s="439" t="b">
        <f>'12 Other Retail'!$J$27*50%='12 Other Retail'!$L$27</f>
        <v>1</v>
      </c>
    </row>
    <row r="1117" spans="1:6" ht="31.5" x14ac:dyDescent="0.25">
      <c r="A1117" s="463" t="s">
        <v>2303</v>
      </c>
      <c r="B1117" s="464" t="s">
        <v>775</v>
      </c>
      <c r="C1117" s="13" t="s">
        <v>2304</v>
      </c>
      <c r="D1117" s="442" t="s">
        <v>12746</v>
      </c>
      <c r="E1117" s="468">
        <f t="shared" si="31"/>
        <v>1097</v>
      </c>
      <c r="F1117" s="439" t="b">
        <f>'12 Other Retail'!$J$28*75%='12 Other Retail'!$L$28</f>
        <v>1</v>
      </c>
    </row>
    <row r="1118" spans="1:6" ht="31.5" x14ac:dyDescent="0.25">
      <c r="A1118" s="463" t="s">
        <v>2133</v>
      </c>
      <c r="B1118" s="464" t="s">
        <v>775</v>
      </c>
      <c r="C1118" s="13" t="s">
        <v>2305</v>
      </c>
      <c r="D1118" s="442" t="s">
        <v>12747</v>
      </c>
      <c r="E1118" s="468">
        <f t="shared" si="31"/>
        <v>1098</v>
      </c>
      <c r="F1118" s="439" t="b">
        <f>'12 Other Retail'!$J$29*100%='12 Other Retail'!$L$29</f>
        <v>1</v>
      </c>
    </row>
    <row r="1119" spans="1:6" ht="31.5" x14ac:dyDescent="0.25">
      <c r="A1119" s="463" t="s">
        <v>1637</v>
      </c>
      <c r="B1119" s="464" t="s">
        <v>775</v>
      </c>
      <c r="C1119" s="13" t="s">
        <v>2306</v>
      </c>
      <c r="D1119" s="442" t="s">
        <v>12748</v>
      </c>
      <c r="E1119" s="468">
        <f t="shared" si="31"/>
        <v>1099</v>
      </c>
      <c r="F1119" s="439" t="b">
        <f>'12 Other Retail'!$J$30*150%='12 Other Retail'!$L$30</f>
        <v>1</v>
      </c>
    </row>
    <row r="1120" spans="1:6" ht="47.25" x14ac:dyDescent="0.25">
      <c r="A1120" s="463" t="s">
        <v>1639</v>
      </c>
      <c r="B1120" s="464" t="s">
        <v>775</v>
      </c>
      <c r="C1120" s="13" t="s">
        <v>2307</v>
      </c>
      <c r="D1120" s="442" t="s">
        <v>12749</v>
      </c>
      <c r="E1120" s="468">
        <f t="shared" si="31"/>
        <v>1100</v>
      </c>
      <c r="F1120" s="439" t="b">
        <f>'12 Other Retail'!$F$26+'12 Other Retail'!$F$27+'12 Other Retail'!$F$28+'12 Other Retail'!$F$29+'12 Other Retail'!$F$30=0</f>
        <v>1</v>
      </c>
    </row>
    <row r="1121" spans="1:6" ht="47.25" x14ac:dyDescent="0.25">
      <c r="A1121" s="463" t="s">
        <v>1641</v>
      </c>
      <c r="B1121" s="464" t="s">
        <v>775</v>
      </c>
      <c r="C1121" s="13" t="s">
        <v>2308</v>
      </c>
      <c r="D1121" s="442" t="s">
        <v>12750</v>
      </c>
      <c r="E1121" s="468">
        <f t="shared" si="31"/>
        <v>1101</v>
      </c>
      <c r="F1121" s="439" t="b">
        <f>'12 Other Retail'!$G$26+'12 Other Retail'!$G$27+'12 Other Retail'!$G$28+'12 Other Retail'!$G$29+'12 Other Retail'!$G$30=0</f>
        <v>1</v>
      </c>
    </row>
    <row r="1122" spans="1:6" ht="47.25" x14ac:dyDescent="0.25">
      <c r="A1122" s="463" t="s">
        <v>1493</v>
      </c>
      <c r="B1122" s="464" t="s">
        <v>775</v>
      </c>
      <c r="C1122" s="13" t="s">
        <v>2309</v>
      </c>
      <c r="D1122" s="442" t="s">
        <v>12751</v>
      </c>
      <c r="E1122" s="468">
        <f t="shared" si="31"/>
        <v>1102</v>
      </c>
      <c r="F1122" s="439" t="b">
        <f>'12 Other Retail'!$C$15+'12 Other Retail'!$C$23+'12 Other Retail'!$C$31='12 Other Retail'!$C$33</f>
        <v>1</v>
      </c>
    </row>
    <row r="1123" spans="1:6" ht="47.25" x14ac:dyDescent="0.25">
      <c r="A1123" s="463" t="s">
        <v>1495</v>
      </c>
      <c r="B1123" s="464" t="s">
        <v>775</v>
      </c>
      <c r="C1123" s="13" t="s">
        <v>2310</v>
      </c>
      <c r="D1123" s="442" t="s">
        <v>12752</v>
      </c>
      <c r="E1123" s="468">
        <f t="shared" si="31"/>
        <v>1103</v>
      </c>
      <c r="F1123" s="439" t="b">
        <f>'12 Other Retail'!$D$15+'12 Other Retail'!$D$23+'12 Other Retail'!$D$31='12 Other Retail'!$D$33</f>
        <v>1</v>
      </c>
    </row>
    <row r="1124" spans="1:6" ht="47.25" x14ac:dyDescent="0.25">
      <c r="A1124" s="463" t="s">
        <v>1497</v>
      </c>
      <c r="B1124" s="464" t="s">
        <v>775</v>
      </c>
      <c r="C1124" s="13" t="s">
        <v>2311</v>
      </c>
      <c r="D1124" s="442" t="s">
        <v>12753</v>
      </c>
      <c r="E1124" s="468">
        <f t="shared" si="31"/>
        <v>1104</v>
      </c>
      <c r="F1124" s="439" t="b">
        <f>'12 Other Retail'!$L$15+'12 Other Retail'!$L$23+'12 Other Retail'!$L$31='12 Other Retail'!$L$33</f>
        <v>1</v>
      </c>
    </row>
    <row r="1125" spans="1:6" ht="18.75" x14ac:dyDescent="0.3">
      <c r="A1125" s="953" t="s">
        <v>2312</v>
      </c>
      <c r="B1125" s="954"/>
      <c r="C1125" s="954"/>
      <c r="D1125" s="954"/>
      <c r="E1125" s="954"/>
      <c r="F1125" s="954"/>
    </row>
    <row r="1126" spans="1:6" ht="47.25" x14ac:dyDescent="0.25">
      <c r="A1126" s="463" t="s">
        <v>1217</v>
      </c>
      <c r="B1126" s="464" t="s">
        <v>775</v>
      </c>
      <c r="C1126" s="13" t="s">
        <v>2313</v>
      </c>
      <c r="D1126" s="442" t="s">
        <v>12754</v>
      </c>
      <c r="E1126" s="468">
        <f>E1124+1</f>
        <v>1105</v>
      </c>
      <c r="F1126" s="439" t="b">
        <f>'13 SBE Other Retail'!$C$11+'13 SBE Other Retail'!$C$12+'13 SBE Other Retail'!$C$13+'13 SBE Other Retail'!$C$14='13 SBE Other Retail'!$C$15</f>
        <v>1</v>
      </c>
    </row>
    <row r="1127" spans="1:6" ht="47.25" x14ac:dyDescent="0.25">
      <c r="A1127" s="463" t="s">
        <v>1219</v>
      </c>
      <c r="B1127" s="464" t="s">
        <v>775</v>
      </c>
      <c r="C1127" s="13" t="s">
        <v>2314</v>
      </c>
      <c r="D1127" s="442" t="s">
        <v>12755</v>
      </c>
      <c r="E1127" s="468">
        <f t="shared" ref="E1127:E1158" si="32">E1126+1</f>
        <v>1106</v>
      </c>
      <c r="F1127" s="439" t="b">
        <f>'13 SBE Other Retail'!$D$11+'13 SBE Other Retail'!$D$12+'13 SBE Other Retail'!$D$13+'13 SBE Other Retail'!$D$14='13 SBE Other Retail'!$D$15</f>
        <v>1</v>
      </c>
    </row>
    <row r="1128" spans="1:6" ht="63" x14ac:dyDescent="0.25">
      <c r="A1128" s="463" t="s">
        <v>1221</v>
      </c>
      <c r="B1128" s="464" t="s">
        <v>775</v>
      </c>
      <c r="C1128" s="13" t="s">
        <v>2315</v>
      </c>
      <c r="D1128" s="442" t="s">
        <v>12756</v>
      </c>
      <c r="E1128" s="468">
        <f t="shared" si="32"/>
        <v>1107</v>
      </c>
      <c r="F1128" s="439" t="b">
        <f>'13 SBE Other Retail'!$H$10+'13 SBE Other Retail'!$H$11+'13 SBE Other Retail'!$H$12+'13 SBE Other Retail'!$H$13+'13 SBE Other Retail'!$H$14='13 SBE Other Retail'!$H$15</f>
        <v>1</v>
      </c>
    </row>
    <row r="1129" spans="1:6" ht="63" x14ac:dyDescent="0.25">
      <c r="A1129" s="463" t="s">
        <v>1223</v>
      </c>
      <c r="B1129" s="464" t="s">
        <v>775</v>
      </c>
      <c r="C1129" s="13" t="s">
        <v>2316</v>
      </c>
      <c r="D1129" s="442" t="s">
        <v>12757</v>
      </c>
      <c r="E1129" s="468">
        <f t="shared" si="32"/>
        <v>1108</v>
      </c>
      <c r="F1129" s="439" t="b">
        <f>'13 SBE Other Retail'!$J$10+'13 SBE Other Retail'!$J$11+'13 SBE Other Retail'!$J$12+'13 SBE Other Retail'!$J$13+'13 SBE Other Retail'!$J$14='13 SBE Other Retail'!$J$15</f>
        <v>1</v>
      </c>
    </row>
    <row r="1130" spans="1:6" ht="63" x14ac:dyDescent="0.25">
      <c r="A1130" s="463" t="s">
        <v>1225</v>
      </c>
      <c r="B1130" s="464" t="s">
        <v>775</v>
      </c>
      <c r="C1130" s="13" t="s">
        <v>2317</v>
      </c>
      <c r="D1130" s="442" t="s">
        <v>12758</v>
      </c>
      <c r="E1130" s="468">
        <f t="shared" si="32"/>
        <v>1109</v>
      </c>
      <c r="F1130" s="439" t="b">
        <f>'13 SBE Other Retail'!$L$10+'13 SBE Other Retail'!$L$11+'13 SBE Other Retail'!$L$12+'13 SBE Other Retail'!$L$13+'13 SBE Other Retail'!$L$14='13 SBE Other Retail'!$L$15</f>
        <v>1</v>
      </c>
    </row>
    <row r="1131" spans="1:6" ht="47.25" x14ac:dyDescent="0.25">
      <c r="A1131" s="463" t="s">
        <v>1503</v>
      </c>
      <c r="B1131" s="464" t="s">
        <v>775</v>
      </c>
      <c r="C1131" s="13" t="s">
        <v>2318</v>
      </c>
      <c r="D1131" s="442" t="s">
        <v>12759</v>
      </c>
      <c r="E1131" s="468">
        <f t="shared" si="32"/>
        <v>1110</v>
      </c>
      <c r="F1131" s="439" t="b">
        <f>'13 SBE Other Retail'!$F$10+'13 SBE Other Retail'!$G$10+'13 SBE Other Retail'!$H$10='13 SBE Other Retail'!$J$10</f>
        <v>1</v>
      </c>
    </row>
    <row r="1132" spans="1:6" ht="47.25" x14ac:dyDescent="0.25">
      <c r="A1132" s="463" t="s">
        <v>1506</v>
      </c>
      <c r="B1132" s="464" t="s">
        <v>775</v>
      </c>
      <c r="C1132" s="13" t="s">
        <v>2319</v>
      </c>
      <c r="D1132" s="442" t="s">
        <v>12760</v>
      </c>
      <c r="E1132" s="468">
        <f t="shared" si="32"/>
        <v>1111</v>
      </c>
      <c r="F1132" s="439" t="b">
        <f>'13 SBE Other Retail'!$D$11+'13 SBE Other Retail'!$F$11+'13 SBE Other Retail'!$G$11+'13 SBE Other Retail'!$H$11='13 SBE Other Retail'!$J$11</f>
        <v>1</v>
      </c>
    </row>
    <row r="1133" spans="1:6" ht="47.25" x14ac:dyDescent="0.25">
      <c r="A1133" s="463" t="s">
        <v>2208</v>
      </c>
      <c r="B1133" s="464" t="s">
        <v>775</v>
      </c>
      <c r="C1133" s="13" t="s">
        <v>2320</v>
      </c>
      <c r="D1133" s="442" t="s">
        <v>12761</v>
      </c>
      <c r="E1133" s="468">
        <f t="shared" si="32"/>
        <v>1112</v>
      </c>
      <c r="F1133" s="439" t="b">
        <f>'13 SBE Other Retail'!$D$12+'13 SBE Other Retail'!$F$12+'13 SBE Other Retail'!$G$12+'13 SBE Other Retail'!$H$12='13 SBE Other Retail'!$J$12</f>
        <v>1</v>
      </c>
    </row>
    <row r="1134" spans="1:6" ht="47.25" x14ac:dyDescent="0.25">
      <c r="A1134" s="463" t="s">
        <v>1508</v>
      </c>
      <c r="B1134" s="464" t="s">
        <v>775</v>
      </c>
      <c r="C1134" s="13" t="s">
        <v>2321</v>
      </c>
      <c r="D1134" s="442" t="s">
        <v>12762</v>
      </c>
      <c r="E1134" s="468">
        <f t="shared" si="32"/>
        <v>1113</v>
      </c>
      <c r="F1134" s="439" t="b">
        <f>'13 SBE Other Retail'!$D$13+'13 SBE Other Retail'!$F$13+'13 SBE Other Retail'!$G$13+'13 SBE Other Retail'!$H$13='13 SBE Other Retail'!$J$13</f>
        <v>1</v>
      </c>
    </row>
    <row r="1135" spans="1:6" ht="47.25" x14ac:dyDescent="0.25">
      <c r="A1135" s="463" t="s">
        <v>1510</v>
      </c>
      <c r="B1135" s="464" t="s">
        <v>775</v>
      </c>
      <c r="C1135" s="13" t="s">
        <v>2322</v>
      </c>
      <c r="D1135" s="442" t="s">
        <v>12763</v>
      </c>
      <c r="E1135" s="468">
        <f t="shared" si="32"/>
        <v>1114</v>
      </c>
      <c r="F1135" s="439" t="b">
        <f>'13 SBE Other Retail'!$D$14+'13 SBE Other Retail'!$F$14+'13 SBE Other Retail'!$G$14+'13 SBE Other Retail'!$H$14='13 SBE Other Retail'!$J$14</f>
        <v>1</v>
      </c>
    </row>
    <row r="1136" spans="1:6" ht="31.5" x14ac:dyDescent="0.25">
      <c r="A1136" s="463" t="s">
        <v>1247</v>
      </c>
      <c r="B1136" s="464" t="s">
        <v>775</v>
      </c>
      <c r="C1136" s="13" t="s">
        <v>2323</v>
      </c>
      <c r="D1136" s="442" t="s">
        <v>14648</v>
      </c>
      <c r="E1136" s="468">
        <f t="shared" si="32"/>
        <v>1115</v>
      </c>
      <c r="F1136" s="439" t="b">
        <f>ABS('13 SBE Other Retail'!$D$15+'13 SBE Other Retail'!$H$15-'13 SBE Other Retail'!$J$15)&lt;=2</f>
        <v>1</v>
      </c>
    </row>
    <row r="1137" spans="1:6" ht="31.5" x14ac:dyDescent="0.25">
      <c r="A1137" s="463" t="s">
        <v>1513</v>
      </c>
      <c r="B1137" s="464" t="s">
        <v>775</v>
      </c>
      <c r="C1137" s="13" t="s">
        <v>2324</v>
      </c>
      <c r="D1137" s="442" t="s">
        <v>12764</v>
      </c>
      <c r="E1137" s="468">
        <f t="shared" si="32"/>
        <v>1116</v>
      </c>
      <c r="F1137" s="439" t="b">
        <f>'13 SBE Other Retail'!$J$10*0%='13 SBE Other Retail'!$L$10</f>
        <v>1</v>
      </c>
    </row>
    <row r="1138" spans="1:6" ht="31.5" x14ac:dyDescent="0.25">
      <c r="A1138" s="463" t="s">
        <v>1517</v>
      </c>
      <c r="B1138" s="464" t="s">
        <v>775</v>
      </c>
      <c r="C1138" s="13" t="s">
        <v>2325</v>
      </c>
      <c r="D1138" s="442" t="s">
        <v>12765</v>
      </c>
      <c r="E1138" s="468">
        <f t="shared" si="32"/>
        <v>1117</v>
      </c>
      <c r="F1138" s="439" t="b">
        <f>'13 SBE Other Retail'!$J$11*50%='13 SBE Other Retail'!$L$11</f>
        <v>1</v>
      </c>
    </row>
    <row r="1139" spans="1:6" ht="31.5" x14ac:dyDescent="0.25">
      <c r="A1139" s="463" t="s">
        <v>2216</v>
      </c>
      <c r="B1139" s="464" t="s">
        <v>775</v>
      </c>
      <c r="C1139" s="13" t="s">
        <v>2326</v>
      </c>
      <c r="D1139" s="442" t="s">
        <v>12766</v>
      </c>
      <c r="E1139" s="468">
        <f t="shared" si="32"/>
        <v>1118</v>
      </c>
      <c r="F1139" s="439" t="b">
        <f>'13 SBE Other Retail'!$J$12*75%='13 SBE Other Retail'!$L$12</f>
        <v>1</v>
      </c>
    </row>
    <row r="1140" spans="1:6" ht="31.5" x14ac:dyDescent="0.25">
      <c r="A1140" s="463" t="s">
        <v>1519</v>
      </c>
      <c r="B1140" s="464" t="s">
        <v>775</v>
      </c>
      <c r="C1140" s="13" t="s">
        <v>2327</v>
      </c>
      <c r="D1140" s="442" t="s">
        <v>12767</v>
      </c>
      <c r="E1140" s="468">
        <f t="shared" si="32"/>
        <v>1119</v>
      </c>
      <c r="F1140" s="439" t="b">
        <f>'13 SBE Other Retail'!$J$13*100%='13 SBE Other Retail'!$L$13</f>
        <v>1</v>
      </c>
    </row>
    <row r="1141" spans="1:6" ht="31.5" x14ac:dyDescent="0.25">
      <c r="A1141" s="463" t="s">
        <v>1521</v>
      </c>
      <c r="B1141" s="464" t="s">
        <v>775</v>
      </c>
      <c r="C1141" s="13" t="s">
        <v>2328</v>
      </c>
      <c r="D1141" s="442" t="s">
        <v>12768</v>
      </c>
      <c r="E1141" s="468">
        <f t="shared" si="32"/>
        <v>1120</v>
      </c>
      <c r="F1141" s="439" t="b">
        <f>'13 SBE Other Retail'!$J$14*150%='13 SBE Other Retail'!$L$14</f>
        <v>1</v>
      </c>
    </row>
    <row r="1142" spans="1:6" ht="47.25" x14ac:dyDescent="0.25">
      <c r="A1142" s="463" t="s">
        <v>1269</v>
      </c>
      <c r="B1142" s="464" t="s">
        <v>775</v>
      </c>
      <c r="C1142" s="13" t="s">
        <v>2329</v>
      </c>
      <c r="D1142" s="442" t="s">
        <v>12769</v>
      </c>
      <c r="E1142" s="468">
        <f t="shared" si="32"/>
        <v>1121</v>
      </c>
      <c r="F1142" s="439" t="b">
        <f>'13 SBE Other Retail'!$F$10+'13 SBE Other Retail'!$F$11+'13 SBE Other Retail'!$F$12+'13 SBE Other Retail'!$F$13+'13 SBE Other Retail'!$F$14=0</f>
        <v>1</v>
      </c>
    </row>
    <row r="1143" spans="1:6" ht="47.25" x14ac:dyDescent="0.25">
      <c r="A1143" s="463" t="s">
        <v>1271</v>
      </c>
      <c r="B1143" s="464" t="s">
        <v>775</v>
      </c>
      <c r="C1143" s="13" t="s">
        <v>2330</v>
      </c>
      <c r="D1143" s="442" t="s">
        <v>12770</v>
      </c>
      <c r="E1143" s="468">
        <f t="shared" si="32"/>
        <v>1122</v>
      </c>
      <c r="F1143" s="439" t="b">
        <f>'13 SBE Other Retail'!$G$10+'13 SBE Other Retail'!$G$11+'13 SBE Other Retail'!$G$12+'13 SBE Other Retail'!$G$13+'13 SBE Other Retail'!$G$14=0</f>
        <v>1</v>
      </c>
    </row>
    <row r="1144" spans="1:6" ht="47.25" x14ac:dyDescent="0.25">
      <c r="A1144" s="463" t="s">
        <v>1273</v>
      </c>
      <c r="B1144" s="464" t="s">
        <v>775</v>
      </c>
      <c r="C1144" s="13" t="s">
        <v>2331</v>
      </c>
      <c r="D1144" s="442" t="s">
        <v>12771</v>
      </c>
      <c r="E1144" s="468">
        <f t="shared" si="32"/>
        <v>1123</v>
      </c>
      <c r="F1144" s="439" t="b">
        <f>'13 SBE Other Retail'!$B$19+'13 SBE Other Retail'!$B$20+'13 SBE Other Retail'!$B$21+'13 SBE Other Retail'!$B$22='13 SBE Other Retail'!$B$23</f>
        <v>1</v>
      </c>
    </row>
    <row r="1145" spans="1:6" ht="47.25" x14ac:dyDescent="0.25">
      <c r="A1145" s="463" t="s">
        <v>1275</v>
      </c>
      <c r="B1145" s="464" t="s">
        <v>775</v>
      </c>
      <c r="C1145" s="13" t="s">
        <v>2332</v>
      </c>
      <c r="D1145" s="442" t="s">
        <v>12772</v>
      </c>
      <c r="E1145" s="468">
        <f t="shared" si="32"/>
        <v>1124</v>
      </c>
      <c r="F1145" s="439" t="b">
        <f>'13 SBE Other Retail'!$C$19+'13 SBE Other Retail'!$C$20+'13 SBE Other Retail'!$C$21+'13 SBE Other Retail'!$C$22='13 SBE Other Retail'!$C$23</f>
        <v>1</v>
      </c>
    </row>
    <row r="1146" spans="1:6" ht="47.25" x14ac:dyDescent="0.25">
      <c r="A1146" s="463" t="s">
        <v>1277</v>
      </c>
      <c r="B1146" s="464" t="s">
        <v>775</v>
      </c>
      <c r="C1146" s="13" t="s">
        <v>2333</v>
      </c>
      <c r="D1146" s="442" t="s">
        <v>12773</v>
      </c>
      <c r="E1146" s="468">
        <f t="shared" si="32"/>
        <v>1125</v>
      </c>
      <c r="F1146" s="439" t="b">
        <f>'13 SBE Other Retail'!$D$19+'13 SBE Other Retail'!$D$20+'13 SBE Other Retail'!$D$21+'13 SBE Other Retail'!$D$22='13 SBE Other Retail'!$D$23</f>
        <v>1</v>
      </c>
    </row>
    <row r="1147" spans="1:6" ht="63" x14ac:dyDescent="0.25">
      <c r="A1147" s="463" t="s">
        <v>1279</v>
      </c>
      <c r="B1147" s="464" t="s">
        <v>775</v>
      </c>
      <c r="C1147" s="13" t="s">
        <v>2334</v>
      </c>
      <c r="D1147" s="442" t="s">
        <v>12774</v>
      </c>
      <c r="E1147" s="468">
        <f t="shared" si="32"/>
        <v>1126</v>
      </c>
      <c r="F1147" s="439" t="b">
        <f>'13 SBE Other Retail'!$H$18+'13 SBE Other Retail'!$H$19+'13 SBE Other Retail'!$H$20+'13 SBE Other Retail'!$H$21+'13 SBE Other Retail'!$H$22='13 SBE Other Retail'!$H$23</f>
        <v>1</v>
      </c>
    </row>
    <row r="1148" spans="1:6" ht="63" x14ac:dyDescent="0.25">
      <c r="A1148" s="463" t="s">
        <v>1281</v>
      </c>
      <c r="B1148" s="464" t="s">
        <v>775</v>
      </c>
      <c r="C1148" s="13" t="s">
        <v>2335</v>
      </c>
      <c r="D1148" s="442" t="s">
        <v>12775</v>
      </c>
      <c r="E1148" s="468">
        <f t="shared" si="32"/>
        <v>1127</v>
      </c>
      <c r="F1148" s="439" t="b">
        <f>'13 SBE Other Retail'!$J$18+'13 SBE Other Retail'!$J$19+'13 SBE Other Retail'!$J$20+'13 SBE Other Retail'!$J$21+'13 SBE Other Retail'!$J$22='13 SBE Other Retail'!$J$23</f>
        <v>1</v>
      </c>
    </row>
    <row r="1149" spans="1:6" ht="63" x14ac:dyDescent="0.25">
      <c r="A1149" s="463" t="s">
        <v>1283</v>
      </c>
      <c r="B1149" s="464" t="s">
        <v>775</v>
      </c>
      <c r="C1149" s="13" t="s">
        <v>2336</v>
      </c>
      <c r="D1149" s="442" t="s">
        <v>12776</v>
      </c>
      <c r="E1149" s="468">
        <f t="shared" si="32"/>
        <v>1128</v>
      </c>
      <c r="F1149" s="439" t="b">
        <f>'13 SBE Other Retail'!$L$18+'13 SBE Other Retail'!$L$19+'13 SBE Other Retail'!$L$20+'13 SBE Other Retail'!$L$21+'13 SBE Other Retail'!$L$22='13 SBE Other Retail'!$L$23</f>
        <v>1</v>
      </c>
    </row>
    <row r="1150" spans="1:6" ht="47.25" x14ac:dyDescent="0.25">
      <c r="A1150" s="463" t="s">
        <v>1531</v>
      </c>
      <c r="B1150" s="464" t="s">
        <v>775</v>
      </c>
      <c r="C1150" s="13" t="s">
        <v>2337</v>
      </c>
      <c r="D1150" s="442" t="s">
        <v>12777</v>
      </c>
      <c r="E1150" s="468">
        <f t="shared" si="32"/>
        <v>1129</v>
      </c>
      <c r="F1150" s="439" t="b">
        <f>'13 SBE Other Retail'!$F$18+'13 SBE Other Retail'!$G$18+'13 SBE Other Retail'!$H$18='13 SBE Other Retail'!$J$18</f>
        <v>1</v>
      </c>
    </row>
    <row r="1151" spans="1:6" ht="47.25" x14ac:dyDescent="0.25">
      <c r="A1151" s="463" t="s">
        <v>1535</v>
      </c>
      <c r="B1151" s="464" t="s">
        <v>775</v>
      </c>
      <c r="C1151" s="13" t="s">
        <v>2338</v>
      </c>
      <c r="D1151" s="442" t="s">
        <v>12778</v>
      </c>
      <c r="E1151" s="468">
        <f t="shared" si="32"/>
        <v>1130</v>
      </c>
      <c r="F1151" s="439" t="b">
        <f>'13 SBE Other Retail'!$D$19+'13 SBE Other Retail'!$F$19+'13 SBE Other Retail'!$G$19+'13 SBE Other Retail'!$H$19='13 SBE Other Retail'!$J$19</f>
        <v>1</v>
      </c>
    </row>
    <row r="1152" spans="1:6" ht="47.25" x14ac:dyDescent="0.25">
      <c r="A1152" s="463" t="s">
        <v>2231</v>
      </c>
      <c r="B1152" s="464" t="s">
        <v>775</v>
      </c>
      <c r="C1152" s="13" t="s">
        <v>2339</v>
      </c>
      <c r="D1152" s="442" t="s">
        <v>12779</v>
      </c>
      <c r="E1152" s="468">
        <f t="shared" si="32"/>
        <v>1131</v>
      </c>
      <c r="F1152" s="439" t="b">
        <f>'13 SBE Other Retail'!$D$20+'13 SBE Other Retail'!$F$20+'13 SBE Other Retail'!$G$20+'13 SBE Other Retail'!$H$20='13 SBE Other Retail'!$J$20</f>
        <v>1</v>
      </c>
    </row>
    <row r="1153" spans="1:6" ht="47.25" x14ac:dyDescent="0.25">
      <c r="A1153" s="463" t="s">
        <v>1537</v>
      </c>
      <c r="B1153" s="464" t="s">
        <v>775</v>
      </c>
      <c r="C1153" s="13" t="s">
        <v>2340</v>
      </c>
      <c r="D1153" s="442" t="s">
        <v>12780</v>
      </c>
      <c r="E1153" s="468">
        <f t="shared" si="32"/>
        <v>1132</v>
      </c>
      <c r="F1153" s="439" t="b">
        <f>'13 SBE Other Retail'!$D$21+'13 SBE Other Retail'!$F$21+'13 SBE Other Retail'!$G$21+'13 SBE Other Retail'!$H$21='13 SBE Other Retail'!$J$21</f>
        <v>1</v>
      </c>
    </row>
    <row r="1154" spans="1:6" ht="47.25" x14ac:dyDescent="0.25">
      <c r="A1154" s="463" t="s">
        <v>1539</v>
      </c>
      <c r="B1154" s="464" t="s">
        <v>775</v>
      </c>
      <c r="C1154" s="13" t="s">
        <v>2341</v>
      </c>
      <c r="D1154" s="442" t="s">
        <v>12781</v>
      </c>
      <c r="E1154" s="468">
        <f t="shared" si="32"/>
        <v>1133</v>
      </c>
      <c r="F1154" s="439" t="b">
        <f>'13 SBE Other Retail'!$D$22+'13 SBE Other Retail'!$F$22+'13 SBE Other Retail'!$G$22+'13 SBE Other Retail'!$H$22='13 SBE Other Retail'!$J$22</f>
        <v>1</v>
      </c>
    </row>
    <row r="1155" spans="1:6" ht="31.5" x14ac:dyDescent="0.25">
      <c r="A1155" s="463" t="s">
        <v>1295</v>
      </c>
      <c r="B1155" s="464" t="s">
        <v>775</v>
      </c>
      <c r="C1155" s="13" t="s">
        <v>2342</v>
      </c>
      <c r="D1155" s="442" t="s">
        <v>14649</v>
      </c>
      <c r="E1155" s="468">
        <f t="shared" si="32"/>
        <v>1134</v>
      </c>
      <c r="F1155" s="439" t="b">
        <f>ABS('13 SBE Other Retail'!$D$23+'13 SBE Other Retail'!$H$23-'13 SBE Other Retail'!$J$23)&lt;=2</f>
        <v>1</v>
      </c>
    </row>
    <row r="1156" spans="1:6" ht="31.5" x14ac:dyDescent="0.25">
      <c r="A1156" s="463" t="s">
        <v>1542</v>
      </c>
      <c r="B1156" s="464" t="s">
        <v>775</v>
      </c>
      <c r="C1156" s="13" t="s">
        <v>2343</v>
      </c>
      <c r="D1156" s="442" t="s">
        <v>12782</v>
      </c>
      <c r="E1156" s="468">
        <f t="shared" si="32"/>
        <v>1135</v>
      </c>
      <c r="F1156" s="439" t="b">
        <f>'13 SBE Other Retail'!$J$18*0%='13 SBE Other Retail'!$L$18</f>
        <v>1</v>
      </c>
    </row>
    <row r="1157" spans="1:6" ht="31.5" x14ac:dyDescent="0.25">
      <c r="A1157" s="463" t="s">
        <v>1546</v>
      </c>
      <c r="B1157" s="464" t="s">
        <v>775</v>
      </c>
      <c r="C1157" s="13" t="s">
        <v>2344</v>
      </c>
      <c r="D1157" s="442" t="s">
        <v>12783</v>
      </c>
      <c r="E1157" s="468">
        <f t="shared" si="32"/>
        <v>1136</v>
      </c>
      <c r="F1157" s="439" t="b">
        <f>'13 SBE Other Retail'!$J$19*50%='13 SBE Other Retail'!$L$19</f>
        <v>1</v>
      </c>
    </row>
    <row r="1158" spans="1:6" ht="31.5" x14ac:dyDescent="0.25">
      <c r="A1158" s="463" t="s">
        <v>2239</v>
      </c>
      <c r="B1158" s="464" t="s">
        <v>775</v>
      </c>
      <c r="C1158" s="13" t="s">
        <v>2345</v>
      </c>
      <c r="D1158" s="442" t="s">
        <v>12784</v>
      </c>
      <c r="E1158" s="468">
        <f t="shared" si="32"/>
        <v>1137</v>
      </c>
      <c r="F1158" s="439" t="b">
        <f>'13 SBE Other Retail'!$J$20*75%='13 SBE Other Retail'!$L$20</f>
        <v>1</v>
      </c>
    </row>
    <row r="1159" spans="1:6" ht="31.5" x14ac:dyDescent="0.25">
      <c r="A1159" s="463" t="s">
        <v>1548</v>
      </c>
      <c r="B1159" s="464" t="s">
        <v>775</v>
      </c>
      <c r="C1159" s="13" t="s">
        <v>2346</v>
      </c>
      <c r="D1159" s="442" t="s">
        <v>12785</v>
      </c>
      <c r="E1159" s="468">
        <f t="shared" ref="E1159:E1190" si="33">E1158+1</f>
        <v>1138</v>
      </c>
      <c r="F1159" s="439" t="b">
        <f>'13 SBE Other Retail'!$J$21*100%='13 SBE Other Retail'!$L$21</f>
        <v>1</v>
      </c>
    </row>
    <row r="1160" spans="1:6" ht="31.5" x14ac:dyDescent="0.25">
      <c r="A1160" s="463" t="s">
        <v>1550</v>
      </c>
      <c r="B1160" s="464" t="s">
        <v>775</v>
      </c>
      <c r="C1160" s="13" t="s">
        <v>2347</v>
      </c>
      <c r="D1160" s="442" t="s">
        <v>12786</v>
      </c>
      <c r="E1160" s="468">
        <f t="shared" si="33"/>
        <v>1139</v>
      </c>
      <c r="F1160" s="439" t="b">
        <f>'13 SBE Other Retail'!$J$22*150%='13 SBE Other Retail'!$L$22</f>
        <v>1</v>
      </c>
    </row>
    <row r="1161" spans="1:6" ht="47.25" x14ac:dyDescent="0.25">
      <c r="A1161" s="463" t="s">
        <v>1317</v>
      </c>
      <c r="B1161" s="464" t="s">
        <v>775</v>
      </c>
      <c r="C1161" s="13" t="s">
        <v>2348</v>
      </c>
      <c r="D1161" s="442" t="s">
        <v>12787</v>
      </c>
      <c r="E1161" s="468">
        <f t="shared" si="33"/>
        <v>1140</v>
      </c>
      <c r="F1161" s="439" t="b">
        <f>'13 SBE Other Retail'!$F$18+'13 SBE Other Retail'!$F$19+'13 SBE Other Retail'!$F$20+'13 SBE Other Retail'!$F$21+'13 SBE Other Retail'!$F$22=0</f>
        <v>1</v>
      </c>
    </row>
    <row r="1162" spans="1:6" ht="47.25" x14ac:dyDescent="0.25">
      <c r="A1162" s="463" t="s">
        <v>1319</v>
      </c>
      <c r="B1162" s="464" t="s">
        <v>775</v>
      </c>
      <c r="C1162" s="13" t="s">
        <v>2349</v>
      </c>
      <c r="D1162" s="442" t="s">
        <v>12788</v>
      </c>
      <c r="E1162" s="468">
        <f t="shared" si="33"/>
        <v>1141</v>
      </c>
      <c r="F1162" s="439" t="b">
        <f>'13 SBE Other Retail'!$G$18+'13 SBE Other Retail'!$G$19+'13 SBE Other Retail'!$G$20+'13 SBE Other Retail'!$G$21+'13 SBE Other Retail'!$G$22=0</f>
        <v>1</v>
      </c>
    </row>
    <row r="1163" spans="1:6" ht="47.25" x14ac:dyDescent="0.25">
      <c r="A1163" s="463" t="s">
        <v>1321</v>
      </c>
      <c r="B1163" s="464" t="s">
        <v>775</v>
      </c>
      <c r="C1163" s="13" t="s">
        <v>2350</v>
      </c>
      <c r="D1163" s="442" t="s">
        <v>12789</v>
      </c>
      <c r="E1163" s="468">
        <f t="shared" si="33"/>
        <v>1142</v>
      </c>
      <c r="F1163" s="439" t="b">
        <f>'13 SBE Other Retail'!$C$27+'13 SBE Other Retail'!$C$28+'13 SBE Other Retail'!$C$29+'13 SBE Other Retail'!$C$30='13 SBE Other Retail'!$C$31</f>
        <v>1</v>
      </c>
    </row>
    <row r="1164" spans="1:6" ht="47.25" x14ac:dyDescent="0.25">
      <c r="A1164" s="463" t="s">
        <v>1323</v>
      </c>
      <c r="B1164" s="464" t="s">
        <v>775</v>
      </c>
      <c r="C1164" s="13" t="s">
        <v>2351</v>
      </c>
      <c r="D1164" s="442" t="s">
        <v>12790</v>
      </c>
      <c r="E1164" s="468">
        <f t="shared" si="33"/>
        <v>1143</v>
      </c>
      <c r="F1164" s="439" t="b">
        <f>'13 SBE Other Retail'!$D$27+'13 SBE Other Retail'!$D$28+'13 SBE Other Retail'!$D$29+'13 SBE Other Retail'!$D$30='13 SBE Other Retail'!$D$31</f>
        <v>1</v>
      </c>
    </row>
    <row r="1165" spans="1:6" ht="63" x14ac:dyDescent="0.25">
      <c r="A1165" s="463" t="s">
        <v>1325</v>
      </c>
      <c r="B1165" s="464" t="s">
        <v>775</v>
      </c>
      <c r="C1165" s="13" t="s">
        <v>2352</v>
      </c>
      <c r="D1165" s="442" t="s">
        <v>12791</v>
      </c>
      <c r="E1165" s="468">
        <f t="shared" si="33"/>
        <v>1144</v>
      </c>
      <c r="F1165" s="439" t="b">
        <f>'13 SBE Other Retail'!$H$26+'13 SBE Other Retail'!$H$27+'13 SBE Other Retail'!$H$28+'13 SBE Other Retail'!$H$29+'13 SBE Other Retail'!$H$30='13 SBE Other Retail'!$H$31</f>
        <v>1</v>
      </c>
    </row>
    <row r="1166" spans="1:6" ht="63" x14ac:dyDescent="0.25">
      <c r="A1166" s="463" t="s">
        <v>1327</v>
      </c>
      <c r="B1166" s="464" t="s">
        <v>775</v>
      </c>
      <c r="C1166" s="13" t="s">
        <v>2353</v>
      </c>
      <c r="D1166" s="442" t="s">
        <v>12792</v>
      </c>
      <c r="E1166" s="468">
        <f t="shared" si="33"/>
        <v>1145</v>
      </c>
      <c r="F1166" s="439" t="b">
        <f>'13 SBE Other Retail'!$J$26+'13 SBE Other Retail'!$J$27+'13 SBE Other Retail'!$J$28+'13 SBE Other Retail'!$J$29+'13 SBE Other Retail'!$J$30='13 SBE Other Retail'!$J$31</f>
        <v>1</v>
      </c>
    </row>
    <row r="1167" spans="1:6" ht="63" x14ac:dyDescent="0.25">
      <c r="A1167" s="463" t="s">
        <v>1329</v>
      </c>
      <c r="B1167" s="464" t="s">
        <v>775</v>
      </c>
      <c r="C1167" s="13" t="s">
        <v>2354</v>
      </c>
      <c r="D1167" s="442" t="s">
        <v>12793</v>
      </c>
      <c r="E1167" s="468">
        <f t="shared" si="33"/>
        <v>1146</v>
      </c>
      <c r="F1167" s="439" t="b">
        <f>'13 SBE Other Retail'!$L$26+'13 SBE Other Retail'!$L$27+'13 SBE Other Retail'!$L$28+'13 SBE Other Retail'!$L$29+'13 SBE Other Retail'!$L$30='13 SBE Other Retail'!$L$31</f>
        <v>1</v>
      </c>
    </row>
    <row r="1168" spans="1:6" ht="47.25" x14ac:dyDescent="0.25">
      <c r="A1168" s="463" t="s">
        <v>1556</v>
      </c>
      <c r="B1168" s="464" t="s">
        <v>775</v>
      </c>
      <c r="C1168" s="13" t="s">
        <v>2355</v>
      </c>
      <c r="D1168" s="442" t="s">
        <v>12794</v>
      </c>
      <c r="E1168" s="468">
        <f t="shared" si="33"/>
        <v>1147</v>
      </c>
      <c r="F1168" s="439" t="b">
        <f>'13 SBE Other Retail'!$F$26+'13 SBE Other Retail'!$G$26+'13 SBE Other Retail'!$H$26='13 SBE Other Retail'!$J$26</f>
        <v>1</v>
      </c>
    </row>
    <row r="1169" spans="1:6" ht="47.25" x14ac:dyDescent="0.25">
      <c r="A1169" s="463" t="s">
        <v>1560</v>
      </c>
      <c r="B1169" s="464" t="s">
        <v>775</v>
      </c>
      <c r="C1169" s="13" t="s">
        <v>2356</v>
      </c>
      <c r="D1169" s="442" t="s">
        <v>12795</v>
      </c>
      <c r="E1169" s="468">
        <f t="shared" si="33"/>
        <v>1148</v>
      </c>
      <c r="F1169" s="439" t="b">
        <f>'13 SBE Other Retail'!$D$27+'13 SBE Other Retail'!$F$27+'13 SBE Other Retail'!$G$27+'13 SBE Other Retail'!$H$27='13 SBE Other Retail'!$J$27</f>
        <v>1</v>
      </c>
    </row>
    <row r="1170" spans="1:6" ht="47.25" x14ac:dyDescent="0.25">
      <c r="A1170" s="463" t="s">
        <v>2357</v>
      </c>
      <c r="B1170" s="464" t="s">
        <v>775</v>
      </c>
      <c r="C1170" s="13" t="s">
        <v>2358</v>
      </c>
      <c r="D1170" s="442" t="s">
        <v>12796</v>
      </c>
      <c r="E1170" s="468">
        <f t="shared" si="33"/>
        <v>1149</v>
      </c>
      <c r="F1170" s="439" t="b">
        <f>'13 SBE Other Retail'!$D$28+'13 SBE Other Retail'!$F$28+'13 SBE Other Retail'!$G$28+'13 SBE Other Retail'!$H$28='13 SBE Other Retail'!$J$28</f>
        <v>1</v>
      </c>
    </row>
    <row r="1171" spans="1:6" ht="47.25" x14ac:dyDescent="0.25">
      <c r="A1171" s="463" t="s">
        <v>1562</v>
      </c>
      <c r="B1171" s="464" t="s">
        <v>775</v>
      </c>
      <c r="C1171" s="13" t="s">
        <v>2359</v>
      </c>
      <c r="D1171" s="442" t="s">
        <v>12797</v>
      </c>
      <c r="E1171" s="468">
        <f t="shared" si="33"/>
        <v>1150</v>
      </c>
      <c r="F1171" s="439" t="b">
        <f>'13 SBE Other Retail'!$D$29+'13 SBE Other Retail'!$F$29+'13 SBE Other Retail'!$G$29+'13 SBE Other Retail'!$H$29='13 SBE Other Retail'!$J$29</f>
        <v>1</v>
      </c>
    </row>
    <row r="1172" spans="1:6" ht="47.25" x14ac:dyDescent="0.25">
      <c r="A1172" s="463" t="s">
        <v>1564</v>
      </c>
      <c r="B1172" s="464" t="s">
        <v>775</v>
      </c>
      <c r="C1172" s="13" t="s">
        <v>2360</v>
      </c>
      <c r="D1172" s="442" t="s">
        <v>12798</v>
      </c>
      <c r="E1172" s="468">
        <f t="shared" si="33"/>
        <v>1151</v>
      </c>
      <c r="F1172" s="439" t="b">
        <f>'13 SBE Other Retail'!$D$30+'13 SBE Other Retail'!$F$30+'13 SBE Other Retail'!$G$30+'13 SBE Other Retail'!$H$30='13 SBE Other Retail'!$J$30</f>
        <v>1</v>
      </c>
    </row>
    <row r="1173" spans="1:6" ht="31.5" x14ac:dyDescent="0.25">
      <c r="A1173" s="463" t="s">
        <v>1351</v>
      </c>
      <c r="B1173" s="464" t="s">
        <v>775</v>
      </c>
      <c r="C1173" s="13" t="s">
        <v>2361</v>
      </c>
      <c r="D1173" s="442" t="s">
        <v>14650</v>
      </c>
      <c r="E1173" s="468">
        <f t="shared" si="33"/>
        <v>1152</v>
      </c>
      <c r="F1173" s="439" t="b">
        <f>ABS('13 SBE Other Retail'!$D$31+'13 SBE Other Retail'!$H$31-'13 SBE Other Retail'!$J$31)&lt;=2</f>
        <v>1</v>
      </c>
    </row>
    <row r="1174" spans="1:6" ht="31.5" x14ac:dyDescent="0.25">
      <c r="A1174" s="463" t="s">
        <v>1567</v>
      </c>
      <c r="B1174" s="464" t="s">
        <v>775</v>
      </c>
      <c r="C1174" s="13" t="s">
        <v>2362</v>
      </c>
      <c r="D1174" s="442" t="s">
        <v>12799</v>
      </c>
      <c r="E1174" s="468">
        <f t="shared" si="33"/>
        <v>1153</v>
      </c>
      <c r="F1174" s="439" t="b">
        <f>'13 SBE Other Retail'!$J$26*0%='13 SBE Other Retail'!$L$26</f>
        <v>1</v>
      </c>
    </row>
    <row r="1175" spans="1:6" ht="31.5" x14ac:dyDescent="0.25">
      <c r="A1175" s="463" t="s">
        <v>1571</v>
      </c>
      <c r="B1175" s="464" t="s">
        <v>775</v>
      </c>
      <c r="C1175" s="13" t="s">
        <v>2363</v>
      </c>
      <c r="D1175" s="442" t="s">
        <v>12800</v>
      </c>
      <c r="E1175" s="468">
        <f t="shared" si="33"/>
        <v>1154</v>
      </c>
      <c r="F1175" s="439" t="b">
        <f>'13 SBE Other Retail'!$J$27*50%='13 SBE Other Retail'!$L$27</f>
        <v>1</v>
      </c>
    </row>
    <row r="1176" spans="1:6" ht="31.5" x14ac:dyDescent="0.25">
      <c r="A1176" s="463" t="s">
        <v>2364</v>
      </c>
      <c r="B1176" s="464" t="s">
        <v>775</v>
      </c>
      <c r="C1176" s="13" t="s">
        <v>2365</v>
      </c>
      <c r="D1176" s="442" t="s">
        <v>12801</v>
      </c>
      <c r="E1176" s="468">
        <f t="shared" si="33"/>
        <v>1155</v>
      </c>
      <c r="F1176" s="439" t="b">
        <f>'13 SBE Other Retail'!$J$28*75%='13 SBE Other Retail'!$L$28</f>
        <v>1</v>
      </c>
    </row>
    <row r="1177" spans="1:6" ht="31.5" x14ac:dyDescent="0.25">
      <c r="A1177" s="463" t="s">
        <v>1573</v>
      </c>
      <c r="B1177" s="464" t="s">
        <v>775</v>
      </c>
      <c r="C1177" s="13" t="s">
        <v>2366</v>
      </c>
      <c r="D1177" s="442" t="s">
        <v>12802</v>
      </c>
      <c r="E1177" s="468">
        <f t="shared" si="33"/>
        <v>1156</v>
      </c>
      <c r="F1177" s="439" t="b">
        <f>'13 SBE Other Retail'!$J$29*100%='13 SBE Other Retail'!$L$29</f>
        <v>1</v>
      </c>
    </row>
    <row r="1178" spans="1:6" ht="31.5" x14ac:dyDescent="0.25">
      <c r="A1178" s="463" t="s">
        <v>1575</v>
      </c>
      <c r="B1178" s="464" t="s">
        <v>775</v>
      </c>
      <c r="C1178" s="13" t="s">
        <v>2367</v>
      </c>
      <c r="D1178" s="442" t="s">
        <v>12803</v>
      </c>
      <c r="E1178" s="468">
        <f t="shared" si="33"/>
        <v>1157</v>
      </c>
      <c r="F1178" s="439" t="b">
        <f>'13 SBE Other Retail'!$J$30*150%='13 SBE Other Retail'!$L$30</f>
        <v>1</v>
      </c>
    </row>
    <row r="1179" spans="1:6" ht="47.25" x14ac:dyDescent="0.25">
      <c r="A1179" s="463" t="s">
        <v>1577</v>
      </c>
      <c r="B1179" s="464" t="s">
        <v>775</v>
      </c>
      <c r="C1179" s="13" t="s">
        <v>2368</v>
      </c>
      <c r="D1179" s="442" t="s">
        <v>12804</v>
      </c>
      <c r="E1179" s="468">
        <f t="shared" si="33"/>
        <v>1158</v>
      </c>
      <c r="F1179" s="439" t="b">
        <f>'13 SBE Other Retail'!$F$26+'13 SBE Other Retail'!$F$27+'13 SBE Other Retail'!$F$28+'13 SBE Other Retail'!$F$29+'13 SBE Other Retail'!$F$30=0</f>
        <v>1</v>
      </c>
    </row>
    <row r="1180" spans="1:6" ht="47.25" x14ac:dyDescent="0.25">
      <c r="A1180" s="463" t="s">
        <v>1375</v>
      </c>
      <c r="B1180" s="464" t="s">
        <v>775</v>
      </c>
      <c r="C1180" s="13" t="s">
        <v>2369</v>
      </c>
      <c r="D1180" s="442" t="s">
        <v>12805</v>
      </c>
      <c r="E1180" s="468">
        <f t="shared" si="33"/>
        <v>1159</v>
      </c>
      <c r="F1180" s="439" t="b">
        <f>'13 SBE Other Retail'!$G$26+'13 SBE Other Retail'!$G$27+'13 SBE Other Retail'!$G$28+'13 SBE Other Retail'!$G$29+'13 SBE Other Retail'!$G$30=0</f>
        <v>1</v>
      </c>
    </row>
    <row r="1181" spans="1:6" ht="47.25" x14ac:dyDescent="0.25">
      <c r="A1181" s="463" t="s">
        <v>1377</v>
      </c>
      <c r="B1181" s="464" t="s">
        <v>775</v>
      </c>
      <c r="C1181" s="13" t="s">
        <v>2370</v>
      </c>
      <c r="D1181" s="442" t="s">
        <v>12806</v>
      </c>
      <c r="E1181" s="468">
        <f t="shared" si="33"/>
        <v>1160</v>
      </c>
      <c r="F1181" s="439" t="b">
        <f>'13 SBE Other Retail'!$B$35+'13 SBE Other Retail'!$B$36+'13 SBE Other Retail'!$B$37+'13 SBE Other Retail'!$B$38='13 SBE Other Retail'!$B$39</f>
        <v>1</v>
      </c>
    </row>
    <row r="1182" spans="1:6" ht="47.25" x14ac:dyDescent="0.25">
      <c r="A1182" s="463" t="s">
        <v>1379</v>
      </c>
      <c r="B1182" s="464" t="s">
        <v>775</v>
      </c>
      <c r="C1182" s="13" t="s">
        <v>2371</v>
      </c>
      <c r="D1182" s="442" t="s">
        <v>12807</v>
      </c>
      <c r="E1182" s="468">
        <f t="shared" si="33"/>
        <v>1161</v>
      </c>
      <c r="F1182" s="439" t="b">
        <f>'13 SBE Other Retail'!$C$35+'13 SBE Other Retail'!$C$36+'13 SBE Other Retail'!$C$37+'13 SBE Other Retail'!$C$38='13 SBE Other Retail'!$C$39</f>
        <v>1</v>
      </c>
    </row>
    <row r="1183" spans="1:6" ht="47.25" x14ac:dyDescent="0.25">
      <c r="A1183" s="463" t="s">
        <v>1381</v>
      </c>
      <c r="B1183" s="464" t="s">
        <v>775</v>
      </c>
      <c r="C1183" s="13" t="s">
        <v>2372</v>
      </c>
      <c r="D1183" s="442" t="s">
        <v>12808</v>
      </c>
      <c r="E1183" s="468">
        <f t="shared" si="33"/>
        <v>1162</v>
      </c>
      <c r="F1183" s="439" t="b">
        <f>'13 SBE Other Retail'!$D$35+'13 SBE Other Retail'!$D$36+'13 SBE Other Retail'!$D$37+'13 SBE Other Retail'!$D$38='13 SBE Other Retail'!$D$39</f>
        <v>1</v>
      </c>
    </row>
    <row r="1184" spans="1:6" ht="63" x14ac:dyDescent="0.25">
      <c r="A1184" s="463" t="s">
        <v>1383</v>
      </c>
      <c r="B1184" s="464" t="s">
        <v>775</v>
      </c>
      <c r="C1184" s="13" t="s">
        <v>2373</v>
      </c>
      <c r="D1184" s="442" t="s">
        <v>12809</v>
      </c>
      <c r="E1184" s="468">
        <f t="shared" si="33"/>
        <v>1163</v>
      </c>
      <c r="F1184" s="439" t="b">
        <f>'13 SBE Other Retail'!$H$34+'13 SBE Other Retail'!$H$35+'13 SBE Other Retail'!$H$36+'13 SBE Other Retail'!$H$37+'13 SBE Other Retail'!$H$38='13 SBE Other Retail'!$H$39</f>
        <v>1</v>
      </c>
    </row>
    <row r="1185" spans="1:6" ht="63" x14ac:dyDescent="0.25">
      <c r="A1185" s="463" t="s">
        <v>1385</v>
      </c>
      <c r="B1185" s="464" t="s">
        <v>775</v>
      </c>
      <c r="C1185" s="13" t="s">
        <v>2374</v>
      </c>
      <c r="D1185" s="442" t="s">
        <v>12810</v>
      </c>
      <c r="E1185" s="468">
        <f t="shared" si="33"/>
        <v>1164</v>
      </c>
      <c r="F1185" s="439" t="b">
        <f>'13 SBE Other Retail'!$J$34+'13 SBE Other Retail'!$J$35+'13 SBE Other Retail'!$J$36+'13 SBE Other Retail'!$J$37+'13 SBE Other Retail'!$J$38='13 SBE Other Retail'!$J$39</f>
        <v>1</v>
      </c>
    </row>
    <row r="1186" spans="1:6" ht="63" x14ac:dyDescent="0.25">
      <c r="A1186" s="463" t="s">
        <v>1387</v>
      </c>
      <c r="B1186" s="464" t="s">
        <v>775</v>
      </c>
      <c r="C1186" s="13" t="s">
        <v>2375</v>
      </c>
      <c r="D1186" s="442" t="s">
        <v>12811</v>
      </c>
      <c r="E1186" s="468">
        <f t="shared" si="33"/>
        <v>1165</v>
      </c>
      <c r="F1186" s="439" t="b">
        <f>'13 SBE Other Retail'!$L$34+'13 SBE Other Retail'!$L$35+'13 SBE Other Retail'!$L$36+'13 SBE Other Retail'!$L$37+'13 SBE Other Retail'!$L$38='13 SBE Other Retail'!$L$39</f>
        <v>1</v>
      </c>
    </row>
    <row r="1187" spans="1:6" ht="47.25" x14ac:dyDescent="0.25">
      <c r="A1187" s="463" t="s">
        <v>1586</v>
      </c>
      <c r="B1187" s="464" t="s">
        <v>775</v>
      </c>
      <c r="C1187" s="13" t="s">
        <v>2376</v>
      </c>
      <c r="D1187" s="442" t="s">
        <v>12812</v>
      </c>
      <c r="E1187" s="468">
        <f t="shared" si="33"/>
        <v>1166</v>
      </c>
      <c r="F1187" s="439" t="b">
        <f>'13 SBE Other Retail'!$F$34+'13 SBE Other Retail'!$G$34+'13 SBE Other Retail'!$H$34='13 SBE Other Retail'!$J$34</f>
        <v>1</v>
      </c>
    </row>
    <row r="1188" spans="1:6" ht="47.25" x14ac:dyDescent="0.25">
      <c r="A1188" s="463" t="s">
        <v>1590</v>
      </c>
      <c r="B1188" s="464" t="s">
        <v>775</v>
      </c>
      <c r="C1188" s="13" t="s">
        <v>2377</v>
      </c>
      <c r="D1188" s="442" t="s">
        <v>12813</v>
      </c>
      <c r="E1188" s="468">
        <f t="shared" si="33"/>
        <v>1167</v>
      </c>
      <c r="F1188" s="439" t="b">
        <f>'13 SBE Other Retail'!$D$35+'13 SBE Other Retail'!$F$35+'13 SBE Other Retail'!$G$35+'13 SBE Other Retail'!$H$35='13 SBE Other Retail'!$J$35</f>
        <v>1</v>
      </c>
    </row>
    <row r="1189" spans="1:6" ht="47.25" x14ac:dyDescent="0.25">
      <c r="A1189" s="463" t="s">
        <v>2378</v>
      </c>
      <c r="B1189" s="464" t="s">
        <v>775</v>
      </c>
      <c r="C1189" s="13" t="s">
        <v>2379</v>
      </c>
      <c r="D1189" s="442" t="s">
        <v>12814</v>
      </c>
      <c r="E1189" s="468">
        <f t="shared" si="33"/>
        <v>1168</v>
      </c>
      <c r="F1189" s="439" t="b">
        <f>'13 SBE Other Retail'!$D$36+'13 SBE Other Retail'!$F$36+'13 SBE Other Retail'!$G$36+'13 SBE Other Retail'!$H$36='13 SBE Other Retail'!$J$36</f>
        <v>1</v>
      </c>
    </row>
    <row r="1190" spans="1:6" ht="47.25" x14ac:dyDescent="0.25">
      <c r="A1190" s="463" t="s">
        <v>1592</v>
      </c>
      <c r="B1190" s="464" t="s">
        <v>775</v>
      </c>
      <c r="C1190" s="13" t="s">
        <v>2380</v>
      </c>
      <c r="D1190" s="442" t="s">
        <v>12815</v>
      </c>
      <c r="E1190" s="468">
        <f t="shared" si="33"/>
        <v>1169</v>
      </c>
      <c r="F1190" s="439" t="b">
        <f>'13 SBE Other Retail'!$D$37+'13 SBE Other Retail'!$F$37+'13 SBE Other Retail'!$G$37+'13 SBE Other Retail'!$H$37='13 SBE Other Retail'!$J$37</f>
        <v>1</v>
      </c>
    </row>
    <row r="1191" spans="1:6" ht="47.25" x14ac:dyDescent="0.25">
      <c r="A1191" s="463" t="s">
        <v>1594</v>
      </c>
      <c r="B1191" s="464" t="s">
        <v>775</v>
      </c>
      <c r="C1191" s="13" t="s">
        <v>2381</v>
      </c>
      <c r="D1191" s="442" t="s">
        <v>12816</v>
      </c>
      <c r="E1191" s="468">
        <f t="shared" ref="E1191:E1221" si="34">E1190+1</f>
        <v>1170</v>
      </c>
      <c r="F1191" s="439" t="b">
        <f>'13 SBE Other Retail'!$D$38+'13 SBE Other Retail'!$F$38+'13 SBE Other Retail'!$G$38+'13 SBE Other Retail'!$H$38='13 SBE Other Retail'!$J$38</f>
        <v>1</v>
      </c>
    </row>
    <row r="1192" spans="1:6" ht="31.5" x14ac:dyDescent="0.25">
      <c r="A1192" s="463" t="s">
        <v>1596</v>
      </c>
      <c r="B1192" s="464" t="s">
        <v>775</v>
      </c>
      <c r="C1192" s="13" t="s">
        <v>2382</v>
      </c>
      <c r="D1192" s="442" t="s">
        <v>14651</v>
      </c>
      <c r="E1192" s="468">
        <f t="shared" si="34"/>
        <v>1171</v>
      </c>
      <c r="F1192" s="439" t="b">
        <f>ABS('13 SBE Other Retail'!$D$39+'13 SBE Other Retail'!$H$39-'13 SBE Other Retail'!$J$39)&lt;=2</f>
        <v>1</v>
      </c>
    </row>
    <row r="1193" spans="1:6" ht="31.5" x14ac:dyDescent="0.25">
      <c r="A1193" s="463" t="s">
        <v>1598</v>
      </c>
      <c r="B1193" s="464" t="s">
        <v>775</v>
      </c>
      <c r="C1193" s="13" t="s">
        <v>2383</v>
      </c>
      <c r="D1193" s="442" t="s">
        <v>12817</v>
      </c>
      <c r="E1193" s="468">
        <f t="shared" si="34"/>
        <v>1172</v>
      </c>
      <c r="F1193" s="439" t="b">
        <f>'13 SBE Other Retail'!$J$34*0%='13 SBE Other Retail'!$L$34</f>
        <v>1</v>
      </c>
    </row>
    <row r="1194" spans="1:6" ht="31.5" x14ac:dyDescent="0.25">
      <c r="A1194" s="463" t="s">
        <v>1602</v>
      </c>
      <c r="B1194" s="464" t="s">
        <v>775</v>
      </c>
      <c r="C1194" s="13" t="s">
        <v>2384</v>
      </c>
      <c r="D1194" s="442" t="s">
        <v>12818</v>
      </c>
      <c r="E1194" s="468">
        <f t="shared" si="34"/>
        <v>1173</v>
      </c>
      <c r="F1194" s="439" t="b">
        <f>'13 SBE Other Retail'!$J$35*50%='13 SBE Other Retail'!$L$35</f>
        <v>1</v>
      </c>
    </row>
    <row r="1195" spans="1:6" ht="31.5" x14ac:dyDescent="0.25">
      <c r="A1195" s="463" t="s">
        <v>2385</v>
      </c>
      <c r="B1195" s="464" t="s">
        <v>775</v>
      </c>
      <c r="C1195" s="13" t="s">
        <v>2386</v>
      </c>
      <c r="D1195" s="442" t="s">
        <v>12819</v>
      </c>
      <c r="E1195" s="468">
        <f t="shared" si="34"/>
        <v>1174</v>
      </c>
      <c r="F1195" s="439" t="b">
        <f>'13 SBE Other Retail'!$J$36*75%='13 SBE Other Retail'!$L$36</f>
        <v>1</v>
      </c>
    </row>
    <row r="1196" spans="1:6" ht="31.5" x14ac:dyDescent="0.25">
      <c r="A1196" s="463" t="s">
        <v>1604</v>
      </c>
      <c r="B1196" s="464" t="s">
        <v>775</v>
      </c>
      <c r="C1196" s="13" t="s">
        <v>2387</v>
      </c>
      <c r="D1196" s="442" t="s">
        <v>12820</v>
      </c>
      <c r="E1196" s="468">
        <f t="shared" si="34"/>
        <v>1175</v>
      </c>
      <c r="F1196" s="439" t="b">
        <f>'13 SBE Other Retail'!$J$37*100%='13 SBE Other Retail'!$L$37</f>
        <v>1</v>
      </c>
    </row>
    <row r="1197" spans="1:6" ht="31.5" x14ac:dyDescent="0.25">
      <c r="A1197" s="463" t="s">
        <v>1606</v>
      </c>
      <c r="B1197" s="464" t="s">
        <v>775</v>
      </c>
      <c r="C1197" s="13" t="s">
        <v>2388</v>
      </c>
      <c r="D1197" s="442" t="s">
        <v>12821</v>
      </c>
      <c r="E1197" s="468">
        <f t="shared" si="34"/>
        <v>1176</v>
      </c>
      <c r="F1197" s="439" t="b">
        <f>'13 SBE Other Retail'!$J$38*150%='13 SBE Other Retail'!$L$38</f>
        <v>1</v>
      </c>
    </row>
    <row r="1198" spans="1:6" ht="47.25" x14ac:dyDescent="0.25">
      <c r="A1198" s="463" t="s">
        <v>1431</v>
      </c>
      <c r="B1198" s="464" t="s">
        <v>775</v>
      </c>
      <c r="C1198" s="13" t="s">
        <v>2389</v>
      </c>
      <c r="D1198" s="442" t="s">
        <v>12822</v>
      </c>
      <c r="E1198" s="468">
        <f t="shared" si="34"/>
        <v>1177</v>
      </c>
      <c r="F1198" s="439" t="b">
        <f>'13 SBE Other Retail'!$F$34+'13 SBE Other Retail'!$F$35+'13 SBE Other Retail'!$F$36+'13 SBE Other Retail'!$F$37+'13 SBE Other Retail'!$F$38=0</f>
        <v>1</v>
      </c>
    </row>
    <row r="1199" spans="1:6" ht="47.25" x14ac:dyDescent="0.25">
      <c r="A1199" s="463" t="s">
        <v>1609</v>
      </c>
      <c r="B1199" s="464" t="s">
        <v>775</v>
      </c>
      <c r="C1199" s="13" t="s">
        <v>2390</v>
      </c>
      <c r="D1199" s="442" t="s">
        <v>12823</v>
      </c>
      <c r="E1199" s="468">
        <f t="shared" si="34"/>
        <v>1178</v>
      </c>
      <c r="F1199" s="439" t="b">
        <f>'13 SBE Other Retail'!$G$34+'13 SBE Other Retail'!$G$35+'13 SBE Other Retail'!$G$36+'13 SBE Other Retail'!$G$37+'13 SBE Other Retail'!$G$38=0</f>
        <v>1</v>
      </c>
    </row>
    <row r="1200" spans="1:6" ht="47.25" x14ac:dyDescent="0.25">
      <c r="A1200" s="463" t="s">
        <v>1435</v>
      </c>
      <c r="B1200" s="464" t="s">
        <v>775</v>
      </c>
      <c r="C1200" s="13" t="s">
        <v>2391</v>
      </c>
      <c r="D1200" s="442" t="s">
        <v>12824</v>
      </c>
      <c r="E1200" s="468">
        <f t="shared" si="34"/>
        <v>1179</v>
      </c>
      <c r="F1200" s="439" t="b">
        <f>'13 SBE Other Retail'!$B$43+'13 SBE Other Retail'!$B$44+'13 SBE Other Retail'!$B$45+'13 SBE Other Retail'!$B$46='13 SBE Other Retail'!$B$47</f>
        <v>1</v>
      </c>
    </row>
    <row r="1201" spans="1:6" ht="47.25" x14ac:dyDescent="0.25">
      <c r="A1201" s="463" t="s">
        <v>1437</v>
      </c>
      <c r="B1201" s="464" t="s">
        <v>775</v>
      </c>
      <c r="C1201" s="13" t="s">
        <v>2392</v>
      </c>
      <c r="D1201" s="442" t="s">
        <v>12825</v>
      </c>
      <c r="E1201" s="468">
        <f t="shared" si="34"/>
        <v>1180</v>
      </c>
      <c r="F1201" s="439" t="b">
        <f>'13 SBE Other Retail'!$C$43+'13 SBE Other Retail'!$C$44+'13 SBE Other Retail'!$C$45+'13 SBE Other Retail'!$C$46='13 SBE Other Retail'!$C$47</f>
        <v>1</v>
      </c>
    </row>
    <row r="1202" spans="1:6" ht="47.25" x14ac:dyDescent="0.25">
      <c r="A1202" s="463" t="s">
        <v>1439</v>
      </c>
      <c r="B1202" s="464" t="s">
        <v>775</v>
      </c>
      <c r="C1202" s="13" t="s">
        <v>2393</v>
      </c>
      <c r="D1202" s="442" t="s">
        <v>12826</v>
      </c>
      <c r="E1202" s="468">
        <f t="shared" si="34"/>
        <v>1181</v>
      </c>
      <c r="F1202" s="439" t="b">
        <f>'13 SBE Other Retail'!$D$43+'13 SBE Other Retail'!$D$44+'13 SBE Other Retail'!$D$45+'13 SBE Other Retail'!$D$46='13 SBE Other Retail'!$D$47</f>
        <v>1</v>
      </c>
    </row>
    <row r="1203" spans="1:6" ht="63" x14ac:dyDescent="0.25">
      <c r="A1203" s="463" t="s">
        <v>1441</v>
      </c>
      <c r="B1203" s="464" t="s">
        <v>775</v>
      </c>
      <c r="C1203" s="13" t="s">
        <v>2394</v>
      </c>
      <c r="D1203" s="442" t="s">
        <v>12827</v>
      </c>
      <c r="E1203" s="468">
        <f t="shared" si="34"/>
        <v>1182</v>
      </c>
      <c r="F1203" s="439" t="b">
        <f>'13 SBE Other Retail'!$H$42+'13 SBE Other Retail'!$H$43+'13 SBE Other Retail'!$H$44+'13 SBE Other Retail'!$H$45+'13 SBE Other Retail'!$H$46='13 SBE Other Retail'!$H$47</f>
        <v>1</v>
      </c>
    </row>
    <row r="1204" spans="1:6" ht="63" x14ac:dyDescent="0.25">
      <c r="A1204" s="463" t="s">
        <v>1443</v>
      </c>
      <c r="B1204" s="464" t="s">
        <v>775</v>
      </c>
      <c r="C1204" s="13" t="s">
        <v>2395</v>
      </c>
      <c r="D1204" s="442" t="s">
        <v>12828</v>
      </c>
      <c r="E1204" s="468">
        <f t="shared" si="34"/>
        <v>1183</v>
      </c>
      <c r="F1204" s="439" t="b">
        <f>'13 SBE Other Retail'!$J$42+'13 SBE Other Retail'!$J$43+'13 SBE Other Retail'!$J$44+'13 SBE Other Retail'!$J$45+'13 SBE Other Retail'!$J$46='13 SBE Other Retail'!$J$47</f>
        <v>1</v>
      </c>
    </row>
    <row r="1205" spans="1:6" ht="63" x14ac:dyDescent="0.25">
      <c r="A1205" s="463" t="s">
        <v>1445</v>
      </c>
      <c r="B1205" s="464" t="s">
        <v>775</v>
      </c>
      <c r="C1205" s="13" t="s">
        <v>2396</v>
      </c>
      <c r="D1205" s="442" t="s">
        <v>12829</v>
      </c>
      <c r="E1205" s="468">
        <f t="shared" si="34"/>
        <v>1184</v>
      </c>
      <c r="F1205" s="439" t="b">
        <f>'13 SBE Other Retail'!$L$42+'13 SBE Other Retail'!$L$43+'13 SBE Other Retail'!$L$44+'13 SBE Other Retail'!$L$45+'13 SBE Other Retail'!$L$46='13 SBE Other Retail'!$L$47</f>
        <v>1</v>
      </c>
    </row>
    <row r="1206" spans="1:6" ht="47.25" x14ac:dyDescent="0.25">
      <c r="A1206" s="463" t="s">
        <v>1618</v>
      </c>
      <c r="B1206" s="464" t="s">
        <v>775</v>
      </c>
      <c r="C1206" s="13" t="s">
        <v>2397</v>
      </c>
      <c r="D1206" s="442" t="s">
        <v>12830</v>
      </c>
      <c r="E1206" s="468">
        <f t="shared" si="34"/>
        <v>1185</v>
      </c>
      <c r="F1206" s="439" t="b">
        <f>'13 SBE Other Retail'!$F$42+'13 SBE Other Retail'!$G$42+'13 SBE Other Retail'!$H$42='13 SBE Other Retail'!$J$42</f>
        <v>1</v>
      </c>
    </row>
    <row r="1207" spans="1:6" ht="47.25" x14ac:dyDescent="0.25">
      <c r="A1207" s="463" t="s">
        <v>1622</v>
      </c>
      <c r="B1207" s="464" t="s">
        <v>775</v>
      </c>
      <c r="C1207" s="13" t="s">
        <v>2398</v>
      </c>
      <c r="D1207" s="442" t="s">
        <v>12831</v>
      </c>
      <c r="E1207" s="468">
        <f t="shared" si="34"/>
        <v>1186</v>
      </c>
      <c r="F1207" s="439" t="b">
        <f>'13 SBE Other Retail'!$D$43+'13 SBE Other Retail'!$F$43+'13 SBE Other Retail'!$G$43+'13 SBE Other Retail'!$H$43='13 SBE Other Retail'!$J$43</f>
        <v>1</v>
      </c>
    </row>
    <row r="1208" spans="1:6" ht="47.25" x14ac:dyDescent="0.25">
      <c r="A1208" s="463" t="s">
        <v>2296</v>
      </c>
      <c r="B1208" s="464" t="s">
        <v>775</v>
      </c>
      <c r="C1208" s="13" t="s">
        <v>2399</v>
      </c>
      <c r="D1208" s="442" t="s">
        <v>12832</v>
      </c>
      <c r="E1208" s="468">
        <f t="shared" si="34"/>
        <v>1187</v>
      </c>
      <c r="F1208" s="439" t="b">
        <f>'13 SBE Other Retail'!$D$44+'13 SBE Other Retail'!$F$44+'13 SBE Other Retail'!$G$44+'13 SBE Other Retail'!$H$44='13 SBE Other Retail'!$J$44</f>
        <v>1</v>
      </c>
    </row>
    <row r="1209" spans="1:6" ht="47.25" x14ac:dyDescent="0.25">
      <c r="A1209" s="463" t="s">
        <v>1624</v>
      </c>
      <c r="B1209" s="464" t="s">
        <v>775</v>
      </c>
      <c r="C1209" s="13" t="s">
        <v>2400</v>
      </c>
      <c r="D1209" s="442" t="s">
        <v>12833</v>
      </c>
      <c r="E1209" s="468">
        <f t="shared" si="34"/>
        <v>1188</v>
      </c>
      <c r="F1209" s="439" t="b">
        <f>'13 SBE Other Retail'!$D$45+'13 SBE Other Retail'!$F$45+'13 SBE Other Retail'!$G$45+'13 SBE Other Retail'!$H$45='13 SBE Other Retail'!$J$45</f>
        <v>1</v>
      </c>
    </row>
    <row r="1210" spans="1:6" ht="47.25" x14ac:dyDescent="0.25">
      <c r="A1210" s="463" t="s">
        <v>1626</v>
      </c>
      <c r="B1210" s="464" t="s">
        <v>775</v>
      </c>
      <c r="C1210" s="13" t="s">
        <v>2401</v>
      </c>
      <c r="D1210" s="442" t="s">
        <v>12834</v>
      </c>
      <c r="E1210" s="468">
        <f t="shared" si="34"/>
        <v>1189</v>
      </c>
      <c r="F1210" s="439" t="b">
        <f>'13 SBE Other Retail'!$D$46+'13 SBE Other Retail'!$F$46+'13 SBE Other Retail'!$G$46+'13 SBE Other Retail'!$H$46='13 SBE Other Retail'!$J$46</f>
        <v>1</v>
      </c>
    </row>
    <row r="1211" spans="1:6" ht="31.5" x14ac:dyDescent="0.25">
      <c r="A1211" s="463" t="s">
        <v>1467</v>
      </c>
      <c r="B1211" s="464" t="s">
        <v>775</v>
      </c>
      <c r="C1211" s="13" t="s">
        <v>2402</v>
      </c>
      <c r="D1211" s="442" t="s">
        <v>14652</v>
      </c>
      <c r="E1211" s="468">
        <f t="shared" si="34"/>
        <v>1190</v>
      </c>
      <c r="F1211" s="439" t="b">
        <f>ABS('13 SBE Other Retail'!$D$47+'13 SBE Other Retail'!$H$47-'13 SBE Other Retail'!$J$47)&lt;=2</f>
        <v>1</v>
      </c>
    </row>
    <row r="1212" spans="1:6" ht="31.5" x14ac:dyDescent="0.25">
      <c r="A1212" s="463" t="s">
        <v>1629</v>
      </c>
      <c r="B1212" s="464" t="s">
        <v>775</v>
      </c>
      <c r="C1212" s="13" t="s">
        <v>2403</v>
      </c>
      <c r="D1212" s="442" t="s">
        <v>12835</v>
      </c>
      <c r="E1212" s="468">
        <f t="shared" si="34"/>
        <v>1191</v>
      </c>
      <c r="F1212" s="439" t="b">
        <f>'13 SBE Other Retail'!$J$42*0%='13 SBE Other Retail'!$L$42</f>
        <v>1</v>
      </c>
    </row>
    <row r="1213" spans="1:6" ht="31.5" x14ac:dyDescent="0.25">
      <c r="A1213" s="463" t="s">
        <v>1633</v>
      </c>
      <c r="B1213" s="464" t="s">
        <v>775</v>
      </c>
      <c r="C1213" s="13" t="s">
        <v>2404</v>
      </c>
      <c r="D1213" s="442" t="s">
        <v>12836</v>
      </c>
      <c r="E1213" s="468">
        <f t="shared" si="34"/>
        <v>1192</v>
      </c>
      <c r="F1213" s="439" t="b">
        <f>'13 SBE Other Retail'!$J$43*50%='13 SBE Other Retail'!$L$43</f>
        <v>1</v>
      </c>
    </row>
    <row r="1214" spans="1:6" ht="31.5" x14ac:dyDescent="0.25">
      <c r="A1214" s="463" t="s">
        <v>2303</v>
      </c>
      <c r="B1214" s="464" t="s">
        <v>775</v>
      </c>
      <c r="C1214" s="13" t="s">
        <v>2405</v>
      </c>
      <c r="D1214" s="442" t="s">
        <v>12837</v>
      </c>
      <c r="E1214" s="468">
        <f t="shared" si="34"/>
        <v>1193</v>
      </c>
      <c r="F1214" s="439" t="b">
        <f>'13 SBE Other Retail'!$J$44*75%='13 SBE Other Retail'!$L$44</f>
        <v>1</v>
      </c>
    </row>
    <row r="1215" spans="1:6" ht="31.5" x14ac:dyDescent="0.25">
      <c r="A1215" s="463" t="s">
        <v>2133</v>
      </c>
      <c r="B1215" s="464" t="s">
        <v>775</v>
      </c>
      <c r="C1215" s="13" t="s">
        <v>2406</v>
      </c>
      <c r="D1215" s="442" t="s">
        <v>12838</v>
      </c>
      <c r="E1215" s="468">
        <f t="shared" si="34"/>
        <v>1194</v>
      </c>
      <c r="F1215" s="439" t="b">
        <f>'13 SBE Other Retail'!$J$45*100%='13 SBE Other Retail'!$L$45</f>
        <v>1</v>
      </c>
    </row>
    <row r="1216" spans="1:6" ht="31.5" x14ac:dyDescent="0.25">
      <c r="A1216" s="463" t="s">
        <v>1637</v>
      </c>
      <c r="B1216" s="464" t="s">
        <v>775</v>
      </c>
      <c r="C1216" s="13" t="s">
        <v>2407</v>
      </c>
      <c r="D1216" s="442" t="s">
        <v>12839</v>
      </c>
      <c r="E1216" s="468">
        <f t="shared" si="34"/>
        <v>1195</v>
      </c>
      <c r="F1216" s="439" t="b">
        <f>'13 SBE Other Retail'!$J$46*150%='13 SBE Other Retail'!$L$46</f>
        <v>1</v>
      </c>
    </row>
    <row r="1217" spans="1:6" ht="47.25" x14ac:dyDescent="0.25">
      <c r="A1217" s="463" t="s">
        <v>1639</v>
      </c>
      <c r="B1217" s="464" t="s">
        <v>775</v>
      </c>
      <c r="C1217" s="13" t="s">
        <v>2408</v>
      </c>
      <c r="D1217" s="442" t="s">
        <v>12840</v>
      </c>
      <c r="E1217" s="468">
        <f t="shared" si="34"/>
        <v>1196</v>
      </c>
      <c r="F1217" s="439" t="b">
        <f>'13 SBE Other Retail'!$F$42+'13 SBE Other Retail'!$F$43+'13 SBE Other Retail'!$F$44+'13 SBE Other Retail'!$F$45+'13 SBE Other Retail'!$F$46=0</f>
        <v>1</v>
      </c>
    </row>
    <row r="1218" spans="1:6" ht="47.25" x14ac:dyDescent="0.25">
      <c r="A1218" s="463" t="s">
        <v>1641</v>
      </c>
      <c r="B1218" s="464" t="s">
        <v>775</v>
      </c>
      <c r="C1218" s="13" t="s">
        <v>2409</v>
      </c>
      <c r="D1218" s="442" t="s">
        <v>12841</v>
      </c>
      <c r="E1218" s="468">
        <f t="shared" si="34"/>
        <v>1197</v>
      </c>
      <c r="F1218" s="439" t="b">
        <f>'13 SBE Other Retail'!$G$42+'13 SBE Other Retail'!$G$43+'13 SBE Other Retail'!$G$44+'13 SBE Other Retail'!$G$45+'13 SBE Other Retail'!$G$46=0</f>
        <v>1</v>
      </c>
    </row>
    <row r="1219" spans="1:6" ht="63" x14ac:dyDescent="0.25">
      <c r="A1219" s="463" t="s">
        <v>1493</v>
      </c>
      <c r="B1219" s="464" t="s">
        <v>775</v>
      </c>
      <c r="C1219" s="13" t="s">
        <v>2410</v>
      </c>
      <c r="D1219" s="442" t="s">
        <v>12842</v>
      </c>
      <c r="E1219" s="468">
        <f t="shared" si="34"/>
        <v>1198</v>
      </c>
      <c r="F1219" s="439" t="b">
        <f>'13 SBE Other Retail'!$C$15+'13 SBE Other Retail'!$C$23+'13 SBE Other Retail'!$C$31+'13 SBE Other Retail'!$C$39+'13 SBE Other Retail'!$C$47='13 SBE Other Retail'!$C$49</f>
        <v>1</v>
      </c>
    </row>
    <row r="1220" spans="1:6" ht="63" x14ac:dyDescent="0.25">
      <c r="A1220" s="463" t="s">
        <v>1495</v>
      </c>
      <c r="B1220" s="464" t="s">
        <v>775</v>
      </c>
      <c r="C1220" s="13" t="s">
        <v>2411</v>
      </c>
      <c r="D1220" s="442" t="s">
        <v>12843</v>
      </c>
      <c r="E1220" s="468">
        <f t="shared" si="34"/>
        <v>1199</v>
      </c>
      <c r="F1220" s="439" t="b">
        <f>'13 SBE Other Retail'!$D$15+'13 SBE Other Retail'!$D$23+'13 SBE Other Retail'!$D$31+'13 SBE Other Retail'!$D$39+'13 SBE Other Retail'!$D$47='13 SBE Other Retail'!$D$49</f>
        <v>1</v>
      </c>
    </row>
    <row r="1221" spans="1:6" ht="63" x14ac:dyDescent="0.25">
      <c r="A1221" s="463" t="s">
        <v>1497</v>
      </c>
      <c r="B1221" s="464" t="s">
        <v>775</v>
      </c>
      <c r="C1221" s="13" t="s">
        <v>2412</v>
      </c>
      <c r="D1221" s="442" t="s">
        <v>12844</v>
      </c>
      <c r="E1221" s="468">
        <f t="shared" si="34"/>
        <v>1200</v>
      </c>
      <c r="F1221" s="439" t="b">
        <f>'13 SBE Other Retail'!$L$15+'13 SBE Other Retail'!$L$23+'13 SBE Other Retail'!$L$31+'13 SBE Other Retail'!$L$39+'13 SBE Other Retail'!$L$47='13 SBE Other Retail'!$L$49</f>
        <v>1</v>
      </c>
    </row>
    <row r="1222" spans="1:6" ht="18.75" x14ac:dyDescent="0.3">
      <c r="A1222" s="953" t="s">
        <v>2413</v>
      </c>
      <c r="B1222" s="954"/>
      <c r="C1222" s="954"/>
      <c r="D1222" s="954"/>
      <c r="E1222" s="954"/>
      <c r="F1222" s="954"/>
    </row>
    <row r="1223" spans="1:6" ht="31.5" x14ac:dyDescent="0.25">
      <c r="A1223" s="466" t="s">
        <v>1217</v>
      </c>
      <c r="B1223" s="467" t="s">
        <v>775</v>
      </c>
      <c r="C1223" s="442" t="s">
        <v>2414</v>
      </c>
      <c r="D1223" s="442" t="s">
        <v>12845</v>
      </c>
      <c r="E1223" s="468">
        <f>E1221+1</f>
        <v>1201</v>
      </c>
      <c r="F1223" s="439" t="b">
        <f>'14 Private Equity'!$C$10='14 Private Equity'!$C$11</f>
        <v>1</v>
      </c>
    </row>
    <row r="1224" spans="1:6" ht="31.5" x14ac:dyDescent="0.25">
      <c r="A1224" s="466" t="s">
        <v>1219</v>
      </c>
      <c r="B1224" s="467" t="s">
        <v>775</v>
      </c>
      <c r="C1224" s="442" t="s">
        <v>2415</v>
      </c>
      <c r="D1224" s="442" t="s">
        <v>12846</v>
      </c>
      <c r="E1224" s="468">
        <f t="shared" ref="E1224:E1240" si="35">E1223+1</f>
        <v>1202</v>
      </c>
      <c r="F1224" s="439" t="b">
        <f>'14 Private Equity'!$D$10='14 Private Equity'!$D$11</f>
        <v>1</v>
      </c>
    </row>
    <row r="1225" spans="1:6" ht="31.5" x14ac:dyDescent="0.25">
      <c r="A1225" s="466" t="s">
        <v>1223</v>
      </c>
      <c r="B1225" s="467" t="s">
        <v>775</v>
      </c>
      <c r="C1225" s="442" t="s">
        <v>11388</v>
      </c>
      <c r="D1225" s="13" t="s">
        <v>14653</v>
      </c>
      <c r="E1225" s="468">
        <f t="shared" si="35"/>
        <v>1203</v>
      </c>
      <c r="F1225" s="439" t="b">
        <f>'14 Private Equity'!J10='14 Private Equity'!J11</f>
        <v>1</v>
      </c>
    </row>
    <row r="1226" spans="1:6" x14ac:dyDescent="0.25">
      <c r="A1226" s="466" t="s">
        <v>1225</v>
      </c>
      <c r="B1226" s="467" t="s">
        <v>775</v>
      </c>
      <c r="C1226" s="442" t="s">
        <v>2416</v>
      </c>
      <c r="D1226" s="442" t="s">
        <v>12847</v>
      </c>
      <c r="E1226" s="468">
        <f t="shared" si="35"/>
        <v>1204</v>
      </c>
      <c r="F1226" s="439" t="b">
        <f>'14 Private Equity'!$L$10='14 Private Equity'!$L$11</f>
        <v>1</v>
      </c>
    </row>
    <row r="1227" spans="1:6" ht="31.5" x14ac:dyDescent="0.25">
      <c r="A1227" s="466" t="s">
        <v>1510</v>
      </c>
      <c r="B1227" s="467" t="s">
        <v>775</v>
      </c>
      <c r="C1227" s="442" t="s">
        <v>2417</v>
      </c>
      <c r="D1227" s="442" t="s">
        <v>12848</v>
      </c>
      <c r="E1227" s="468">
        <f t="shared" si="35"/>
        <v>1205</v>
      </c>
      <c r="F1227" s="439" t="b">
        <f>'14 Private Equity'!$D$10='14 Private Equity'!$J$10</f>
        <v>1</v>
      </c>
    </row>
    <row r="1228" spans="1:6" x14ac:dyDescent="0.25">
      <c r="A1228" s="466" t="s">
        <v>1247</v>
      </c>
      <c r="B1228" s="467" t="s">
        <v>775</v>
      </c>
      <c r="C1228" s="442" t="s">
        <v>2418</v>
      </c>
      <c r="D1228" s="13" t="s">
        <v>14654</v>
      </c>
      <c r="E1228" s="468">
        <f t="shared" si="35"/>
        <v>1206</v>
      </c>
      <c r="F1228" s="439" t="b">
        <f>'14 Private Equity'!D11='14 Private Equity'!J11</f>
        <v>1</v>
      </c>
    </row>
    <row r="1229" spans="1:6" ht="31.5" x14ac:dyDescent="0.25">
      <c r="A1229" s="466" t="s">
        <v>1521</v>
      </c>
      <c r="B1229" s="467" t="s">
        <v>775</v>
      </c>
      <c r="C1229" s="442" t="s">
        <v>11193</v>
      </c>
      <c r="D1229" s="442" t="s">
        <v>12849</v>
      </c>
      <c r="E1229" s="468">
        <f t="shared" si="35"/>
        <v>1207</v>
      </c>
      <c r="F1229" s="439" t="b">
        <f>'14 Private Equity'!$J$11*150%='14 Private Equity'!$L$11</f>
        <v>1</v>
      </c>
    </row>
    <row r="1230" spans="1:6" ht="31.5" x14ac:dyDescent="0.25">
      <c r="A1230" s="466" t="s">
        <v>1273</v>
      </c>
      <c r="B1230" s="467" t="s">
        <v>775</v>
      </c>
      <c r="C1230" s="442" t="s">
        <v>2419</v>
      </c>
      <c r="D1230" s="442" t="s">
        <v>12850</v>
      </c>
      <c r="E1230" s="468">
        <f t="shared" si="35"/>
        <v>1208</v>
      </c>
      <c r="F1230" s="439" t="b">
        <f>'14 Private Equity'!$B$14='14 Private Equity'!$B$15</f>
        <v>1</v>
      </c>
    </row>
    <row r="1231" spans="1:6" ht="31.5" x14ac:dyDescent="0.25">
      <c r="A1231" s="466" t="s">
        <v>1275</v>
      </c>
      <c r="B1231" s="467" t="s">
        <v>775</v>
      </c>
      <c r="C1231" s="442" t="s">
        <v>2420</v>
      </c>
      <c r="D1231" s="442" t="s">
        <v>12851</v>
      </c>
      <c r="E1231" s="468">
        <f t="shared" si="35"/>
        <v>1209</v>
      </c>
      <c r="F1231" s="439" t="b">
        <f>'14 Private Equity'!$C$14='14 Private Equity'!$C$15</f>
        <v>1</v>
      </c>
    </row>
    <row r="1232" spans="1:6" ht="31.5" x14ac:dyDescent="0.25">
      <c r="A1232" s="466" t="s">
        <v>1277</v>
      </c>
      <c r="B1232" s="467" t="s">
        <v>775</v>
      </c>
      <c r="C1232" s="442" t="s">
        <v>2421</v>
      </c>
      <c r="D1232" s="442" t="s">
        <v>12852</v>
      </c>
      <c r="E1232" s="468">
        <f t="shared" si="35"/>
        <v>1210</v>
      </c>
      <c r="F1232" s="439" t="b">
        <f>'14 Private Equity'!$D$14='14 Private Equity'!$D$15</f>
        <v>1</v>
      </c>
    </row>
    <row r="1233" spans="1:6" ht="31.5" x14ac:dyDescent="0.25">
      <c r="A1233" s="466" t="s">
        <v>1281</v>
      </c>
      <c r="B1233" s="467" t="s">
        <v>775</v>
      </c>
      <c r="C1233" s="442" t="s">
        <v>2422</v>
      </c>
      <c r="D1233" s="442" t="s">
        <v>12853</v>
      </c>
      <c r="E1233" s="468">
        <f t="shared" si="35"/>
        <v>1211</v>
      </c>
      <c r="F1233" s="439" t="b">
        <f>'14 Private Equity'!$J$14='14 Private Equity'!$J$15</f>
        <v>1</v>
      </c>
    </row>
    <row r="1234" spans="1:6" x14ac:dyDescent="0.25">
      <c r="A1234" s="466" t="s">
        <v>1283</v>
      </c>
      <c r="B1234" s="467" t="s">
        <v>775</v>
      </c>
      <c r="C1234" s="442" t="s">
        <v>2423</v>
      </c>
      <c r="D1234" s="442" t="s">
        <v>12854</v>
      </c>
      <c r="E1234" s="468">
        <f t="shared" si="35"/>
        <v>1212</v>
      </c>
      <c r="F1234" s="439" t="b">
        <f>'14 Private Equity'!$L$14='14 Private Equity'!$L$15</f>
        <v>1</v>
      </c>
    </row>
    <row r="1235" spans="1:6" ht="31.5" x14ac:dyDescent="0.25">
      <c r="A1235" s="466" t="s">
        <v>1539</v>
      </c>
      <c r="B1235" s="467" t="s">
        <v>775</v>
      </c>
      <c r="C1235" s="442" t="s">
        <v>2424</v>
      </c>
      <c r="D1235" s="442" t="s">
        <v>12855</v>
      </c>
      <c r="E1235" s="468">
        <f t="shared" si="35"/>
        <v>1213</v>
      </c>
      <c r="F1235" s="439" t="b">
        <f>'14 Private Equity'!$D$14='14 Private Equity'!$J$14</f>
        <v>1</v>
      </c>
    </row>
    <row r="1236" spans="1:6" x14ac:dyDescent="0.25">
      <c r="A1236" s="466" t="s">
        <v>1295</v>
      </c>
      <c r="B1236" s="467" t="s">
        <v>775</v>
      </c>
      <c r="C1236" s="442" t="s">
        <v>2425</v>
      </c>
      <c r="D1236" s="442" t="s">
        <v>12856</v>
      </c>
      <c r="E1236" s="468">
        <f t="shared" si="35"/>
        <v>1214</v>
      </c>
      <c r="F1236" s="439" t="b">
        <f>'14 Private Equity'!$D$15='14 Private Equity'!$J$15</f>
        <v>1</v>
      </c>
    </row>
    <row r="1237" spans="1:6" ht="31.5" x14ac:dyDescent="0.25">
      <c r="A1237" s="466" t="s">
        <v>1550</v>
      </c>
      <c r="B1237" s="467" t="s">
        <v>775</v>
      </c>
      <c r="C1237" s="442" t="s">
        <v>11194</v>
      </c>
      <c r="D1237" s="442" t="s">
        <v>12857</v>
      </c>
      <c r="E1237" s="468">
        <f t="shared" si="35"/>
        <v>1215</v>
      </c>
      <c r="F1237" s="439" t="b">
        <f>'14 Private Equity'!$J$15*150%='14 Private Equity'!$L$15</f>
        <v>1</v>
      </c>
    </row>
    <row r="1238" spans="1:6" ht="31.5" x14ac:dyDescent="0.25">
      <c r="A1238" s="466" t="s">
        <v>2244</v>
      </c>
      <c r="B1238" s="467" t="s">
        <v>775</v>
      </c>
      <c r="C1238" s="442" t="s">
        <v>2426</v>
      </c>
      <c r="D1238" s="442" t="s">
        <v>12858</v>
      </c>
      <c r="E1238" s="468">
        <f t="shared" si="35"/>
        <v>1216</v>
      </c>
      <c r="F1238" s="439" t="b">
        <f>'14 Private Equity'!$C$11+'14 Private Equity'!$C$15='14 Private Equity'!$C$17</f>
        <v>1</v>
      </c>
    </row>
    <row r="1239" spans="1:6" ht="31.5" x14ac:dyDescent="0.25">
      <c r="A1239" s="466" t="s">
        <v>2246</v>
      </c>
      <c r="B1239" s="467" t="s">
        <v>775</v>
      </c>
      <c r="C1239" s="442" t="s">
        <v>11195</v>
      </c>
      <c r="D1239" s="442" t="s">
        <v>12859</v>
      </c>
      <c r="E1239" s="468">
        <f t="shared" si="35"/>
        <v>1217</v>
      </c>
      <c r="F1239" s="439" t="b">
        <f>'14 Private Equity'!$D$10+'14 Private Equity'!$D$15='14 Private Equity'!$D$17</f>
        <v>1</v>
      </c>
    </row>
    <row r="1240" spans="1:6" ht="31.5" x14ac:dyDescent="0.25">
      <c r="A1240" s="466" t="s">
        <v>2427</v>
      </c>
      <c r="B1240" s="467" t="s">
        <v>775</v>
      </c>
      <c r="C1240" s="442" t="s">
        <v>2428</v>
      </c>
      <c r="D1240" s="442" t="s">
        <v>12860</v>
      </c>
      <c r="E1240" s="468">
        <f t="shared" si="35"/>
        <v>1218</v>
      </c>
      <c r="F1240" s="439" t="b">
        <f>'14 Private Equity'!$L$11+'14 Private Equity'!$L$15='14 Private Equity'!$L$17</f>
        <v>1</v>
      </c>
    </row>
    <row r="1241" spans="1:6" ht="18.75" x14ac:dyDescent="0.3">
      <c r="A1241" s="953" t="s">
        <v>11196</v>
      </c>
      <c r="B1241" s="954"/>
      <c r="C1241" s="954"/>
      <c r="D1241" s="954"/>
      <c r="E1241" s="954"/>
      <c r="F1241" s="954"/>
    </row>
    <row r="1242" spans="1:6" ht="47.25" x14ac:dyDescent="0.25">
      <c r="A1242" s="466" t="s">
        <v>2429</v>
      </c>
      <c r="B1242" s="467" t="s">
        <v>775</v>
      </c>
      <c r="C1242" s="442" t="s">
        <v>2430</v>
      </c>
      <c r="D1242" s="442" t="s">
        <v>12861</v>
      </c>
      <c r="E1242" s="468">
        <f>E1240+1</f>
        <v>1219</v>
      </c>
      <c r="F1242" s="439" t="b">
        <f>'15 Trading'!$C$10+'15 Trading'!$C$11+'15 Trading'!$C$12+'15 Trading'!$C$13+'15 Trading'!$C$14='15 Trading'!$C$15</f>
        <v>1</v>
      </c>
    </row>
    <row r="1243" spans="1:6" ht="47.25" x14ac:dyDescent="0.25">
      <c r="A1243" s="466" t="s">
        <v>1325</v>
      </c>
      <c r="B1243" s="467" t="s">
        <v>775</v>
      </c>
      <c r="C1243" s="442" t="s">
        <v>2431</v>
      </c>
      <c r="D1243" s="442" t="s">
        <v>12862</v>
      </c>
      <c r="E1243" s="468">
        <f t="shared" ref="E1243:E1276" si="36">E1242+1</f>
        <v>1220</v>
      </c>
      <c r="F1243" s="439" t="b">
        <f>'15 Trading'!$G$10+'15 Trading'!$G$11+'15 Trading'!$G$12+'15 Trading'!$G$13+'15 Trading'!$G$14='15 Trading'!$G$15</f>
        <v>1</v>
      </c>
    </row>
    <row r="1244" spans="1:6" ht="47.25" x14ac:dyDescent="0.25">
      <c r="A1244" s="466" t="s">
        <v>1327</v>
      </c>
      <c r="B1244" s="467" t="s">
        <v>775</v>
      </c>
      <c r="C1244" s="442" t="s">
        <v>2432</v>
      </c>
      <c r="D1244" s="442" t="s">
        <v>12863</v>
      </c>
      <c r="E1244" s="468">
        <f t="shared" si="36"/>
        <v>1221</v>
      </c>
      <c r="F1244" s="439" t="b">
        <f>'15 Trading'!$I$10+'15 Trading'!$I$11+'15 Trading'!$I$12+'15 Trading'!$I$13+'15 Trading'!$I$14='15 Trading'!$I$15</f>
        <v>1</v>
      </c>
    </row>
    <row r="1245" spans="1:6" ht="47.25" x14ac:dyDescent="0.25">
      <c r="A1245" s="466" t="s">
        <v>1329</v>
      </c>
      <c r="B1245" s="467" t="s">
        <v>775</v>
      </c>
      <c r="C1245" s="442" t="s">
        <v>2433</v>
      </c>
      <c r="D1245" s="442" t="s">
        <v>12864</v>
      </c>
      <c r="E1245" s="468">
        <f t="shared" si="36"/>
        <v>1222</v>
      </c>
      <c r="F1245" s="439" t="b">
        <f>'15 Trading'!$K$10+'15 Trading'!$K$11+'15 Trading'!$K$12+'15 Trading'!$K$13+'15 Trading'!$K$14='15 Trading'!$K$15</f>
        <v>1</v>
      </c>
    </row>
    <row r="1246" spans="1:6" ht="31.5" x14ac:dyDescent="0.25">
      <c r="A1246" s="466" t="s">
        <v>1556</v>
      </c>
      <c r="B1246" s="467" t="s">
        <v>775</v>
      </c>
      <c r="C1246" s="442" t="s">
        <v>2434</v>
      </c>
      <c r="D1246" s="442" t="s">
        <v>12865</v>
      </c>
      <c r="E1246" s="468">
        <f t="shared" si="36"/>
        <v>1223</v>
      </c>
      <c r="F1246" s="439" t="b">
        <f>'15 Trading'!$C$10+'15 Trading'!$E$10+'15 Trading'!$G$10='15 Trading'!$I$10</f>
        <v>1</v>
      </c>
    </row>
    <row r="1247" spans="1:6" ht="31.5" x14ac:dyDescent="0.25">
      <c r="A1247" s="466" t="s">
        <v>1558</v>
      </c>
      <c r="B1247" s="467" t="s">
        <v>775</v>
      </c>
      <c r="C1247" s="442" t="s">
        <v>2435</v>
      </c>
      <c r="D1247" s="442" t="s">
        <v>12866</v>
      </c>
      <c r="E1247" s="468">
        <f t="shared" si="36"/>
        <v>1224</v>
      </c>
      <c r="F1247" s="439" t="b">
        <f>'15 Trading'!$C$11+'15 Trading'!$E$11+'15 Trading'!$G$11='15 Trading'!$I$11</f>
        <v>1</v>
      </c>
    </row>
    <row r="1248" spans="1:6" ht="31.5" x14ac:dyDescent="0.25">
      <c r="A1248" s="466" t="s">
        <v>1560</v>
      </c>
      <c r="B1248" s="467" t="s">
        <v>775</v>
      </c>
      <c r="C1248" s="442" t="s">
        <v>2436</v>
      </c>
      <c r="D1248" s="442" t="s">
        <v>12867</v>
      </c>
      <c r="E1248" s="468">
        <f t="shared" si="36"/>
        <v>1225</v>
      </c>
      <c r="F1248" s="439" t="b">
        <f>'15 Trading'!$C$12+'15 Trading'!$E$12+'15 Trading'!$G$12='15 Trading'!$I$12</f>
        <v>1</v>
      </c>
    </row>
    <row r="1249" spans="1:6" ht="31.5" x14ac:dyDescent="0.25">
      <c r="A1249" s="466" t="s">
        <v>1562</v>
      </c>
      <c r="B1249" s="467" t="s">
        <v>775</v>
      </c>
      <c r="C1249" s="442" t="s">
        <v>2437</v>
      </c>
      <c r="D1249" s="442" t="s">
        <v>12868</v>
      </c>
      <c r="E1249" s="468">
        <f t="shared" si="36"/>
        <v>1226</v>
      </c>
      <c r="F1249" s="439" t="b">
        <f>'15 Trading'!$C$13+'15 Trading'!$E$13+'15 Trading'!$G$13='15 Trading'!$I$13</f>
        <v>1</v>
      </c>
    </row>
    <row r="1250" spans="1:6" ht="31.5" x14ac:dyDescent="0.25">
      <c r="A1250" s="466" t="s">
        <v>1564</v>
      </c>
      <c r="B1250" s="467" t="s">
        <v>775</v>
      </c>
      <c r="C1250" s="442" t="s">
        <v>2438</v>
      </c>
      <c r="D1250" s="442" t="s">
        <v>12869</v>
      </c>
      <c r="E1250" s="468">
        <f t="shared" si="36"/>
        <v>1227</v>
      </c>
      <c r="F1250" s="439" t="b">
        <f>'15 Trading'!$C$14+'15 Trading'!$E$14+'15 Trading'!$G$14='15 Trading'!$I$14</f>
        <v>1</v>
      </c>
    </row>
    <row r="1251" spans="1:6" ht="31.5" x14ac:dyDescent="0.25">
      <c r="A1251" s="466" t="s">
        <v>1351</v>
      </c>
      <c r="B1251" s="467" t="s">
        <v>775</v>
      </c>
      <c r="C1251" s="442" t="s">
        <v>2439</v>
      </c>
      <c r="D1251" s="442" t="s">
        <v>14655</v>
      </c>
      <c r="E1251" s="468">
        <f t="shared" si="36"/>
        <v>1228</v>
      </c>
      <c r="F1251" s="439" t="b">
        <f>ABS('15 Trading'!$C$15+'15 Trading'!$G$15-'15 Trading'!$I$15)&lt;=2</f>
        <v>1</v>
      </c>
    </row>
    <row r="1252" spans="1:6" ht="31.5" x14ac:dyDescent="0.25">
      <c r="A1252" s="466" t="s">
        <v>1567</v>
      </c>
      <c r="B1252" s="467" t="s">
        <v>775</v>
      </c>
      <c r="C1252" s="442" t="s">
        <v>2440</v>
      </c>
      <c r="D1252" s="442" t="s">
        <v>12870</v>
      </c>
      <c r="E1252" s="468">
        <f t="shared" si="36"/>
        <v>1229</v>
      </c>
      <c r="F1252" s="439" t="b">
        <f>'15 Trading'!$I$10*0%='15 Trading'!$K$10</f>
        <v>1</v>
      </c>
    </row>
    <row r="1253" spans="1:6" ht="31.5" x14ac:dyDescent="0.25">
      <c r="A1253" s="466" t="s">
        <v>1569</v>
      </c>
      <c r="B1253" s="467" t="s">
        <v>775</v>
      </c>
      <c r="C1253" s="442" t="s">
        <v>2441</v>
      </c>
      <c r="D1253" s="442" t="s">
        <v>12871</v>
      </c>
      <c r="E1253" s="468">
        <f t="shared" si="36"/>
        <v>1230</v>
      </c>
      <c r="F1253" s="439" t="b">
        <f>'15 Trading'!$I$11*20%='15 Trading'!$K$11</f>
        <v>1</v>
      </c>
    </row>
    <row r="1254" spans="1:6" ht="31.5" x14ac:dyDescent="0.25">
      <c r="A1254" s="466" t="s">
        <v>1571</v>
      </c>
      <c r="B1254" s="467" t="s">
        <v>775</v>
      </c>
      <c r="C1254" s="442" t="s">
        <v>2442</v>
      </c>
      <c r="D1254" s="442" t="s">
        <v>12872</v>
      </c>
      <c r="E1254" s="468">
        <f t="shared" si="36"/>
        <v>1231</v>
      </c>
      <c r="F1254" s="439" t="b">
        <f>'15 Trading'!$I$12*50%='15 Trading'!$K$12</f>
        <v>1</v>
      </c>
    </row>
    <row r="1255" spans="1:6" ht="31.5" x14ac:dyDescent="0.25">
      <c r="A1255" s="466" t="s">
        <v>1573</v>
      </c>
      <c r="B1255" s="467" t="s">
        <v>775</v>
      </c>
      <c r="C1255" s="442" t="s">
        <v>2443</v>
      </c>
      <c r="D1255" s="442" t="s">
        <v>12873</v>
      </c>
      <c r="E1255" s="468">
        <f t="shared" si="36"/>
        <v>1232</v>
      </c>
      <c r="F1255" s="439" t="b">
        <f>'15 Trading'!$I$13*100%='15 Trading'!$K$13</f>
        <v>1</v>
      </c>
    </row>
    <row r="1256" spans="1:6" ht="31.5" x14ac:dyDescent="0.25">
      <c r="A1256" s="466" t="s">
        <v>1575</v>
      </c>
      <c r="B1256" s="467" t="s">
        <v>775</v>
      </c>
      <c r="C1256" s="442" t="s">
        <v>2444</v>
      </c>
      <c r="D1256" s="442" t="s">
        <v>12874</v>
      </c>
      <c r="E1256" s="468">
        <f t="shared" si="36"/>
        <v>1233</v>
      </c>
      <c r="F1256" s="439" t="b">
        <f>'15 Trading'!$I$14*150%='15 Trading'!$K$14</f>
        <v>1</v>
      </c>
    </row>
    <row r="1257" spans="1:6" ht="47.25" x14ac:dyDescent="0.25">
      <c r="A1257" s="466" t="s">
        <v>1577</v>
      </c>
      <c r="B1257" s="467" t="s">
        <v>775</v>
      </c>
      <c r="C1257" s="442" t="s">
        <v>2445</v>
      </c>
      <c r="D1257" s="442" t="s">
        <v>12875</v>
      </c>
      <c r="E1257" s="468">
        <f t="shared" si="36"/>
        <v>1234</v>
      </c>
      <c r="F1257" s="439" t="b">
        <f>'15 Trading'!$E$10+'15 Trading'!$E$11+'15 Trading'!$E$12+'15 Trading'!$E$13+'15 Trading'!$E$14=0</f>
        <v>1</v>
      </c>
    </row>
    <row r="1258" spans="1:6" ht="47.25" x14ac:dyDescent="0.25">
      <c r="A1258" s="466" t="s">
        <v>1377</v>
      </c>
      <c r="B1258" s="467" t="s">
        <v>775</v>
      </c>
      <c r="C1258" s="442" t="s">
        <v>2446</v>
      </c>
      <c r="D1258" s="442" t="s">
        <v>12876</v>
      </c>
      <c r="E1258" s="468">
        <f t="shared" si="36"/>
        <v>1235</v>
      </c>
      <c r="F1258" s="439" t="b">
        <f>'15 Trading'!$B$18+'15 Trading'!$B$19+'15 Trading'!$B$20+'15 Trading'!$B$21+'15 Trading'!$B$22='15 Trading'!$B$23</f>
        <v>1</v>
      </c>
    </row>
    <row r="1259" spans="1:6" ht="47.25" x14ac:dyDescent="0.25">
      <c r="A1259" s="466" t="s">
        <v>2447</v>
      </c>
      <c r="B1259" s="467" t="s">
        <v>775</v>
      </c>
      <c r="C1259" s="442" t="s">
        <v>2448</v>
      </c>
      <c r="D1259" s="442" t="s">
        <v>12877</v>
      </c>
      <c r="E1259" s="468">
        <f t="shared" si="36"/>
        <v>1236</v>
      </c>
      <c r="F1259" s="439" t="b">
        <f>'15 Trading'!$C$18+'15 Trading'!$C$19+'15 Trading'!$C$20+'15 Trading'!$C$21+'15 Trading'!$C$22='15 Trading'!$C$23</f>
        <v>1</v>
      </c>
    </row>
    <row r="1260" spans="1:6" ht="47.25" x14ac:dyDescent="0.25">
      <c r="A1260" s="466" t="s">
        <v>1383</v>
      </c>
      <c r="B1260" s="467" t="s">
        <v>775</v>
      </c>
      <c r="C1260" s="442" t="s">
        <v>2449</v>
      </c>
      <c r="D1260" s="442" t="s">
        <v>12878</v>
      </c>
      <c r="E1260" s="468">
        <f t="shared" si="36"/>
        <v>1237</v>
      </c>
      <c r="F1260" s="439" t="b">
        <f>'15 Trading'!$G$18+'15 Trading'!$G$19+'15 Trading'!$G$20+'15 Trading'!$G$21+'15 Trading'!$G$22='15 Trading'!$G$23</f>
        <v>1</v>
      </c>
    </row>
    <row r="1261" spans="1:6" ht="47.25" x14ac:dyDescent="0.25">
      <c r="A1261" s="466" t="s">
        <v>1385</v>
      </c>
      <c r="B1261" s="467" t="s">
        <v>775</v>
      </c>
      <c r="C1261" s="442" t="s">
        <v>2450</v>
      </c>
      <c r="D1261" s="442" t="s">
        <v>12879</v>
      </c>
      <c r="E1261" s="468">
        <f t="shared" si="36"/>
        <v>1238</v>
      </c>
      <c r="F1261" s="439" t="b">
        <f>'15 Trading'!$I$18+'15 Trading'!$I$19+'15 Trading'!$I$20+'15 Trading'!$I$21+'15 Trading'!$I$22='15 Trading'!$I$23</f>
        <v>1</v>
      </c>
    </row>
    <row r="1262" spans="1:6" ht="47.25" x14ac:dyDescent="0.25">
      <c r="A1262" s="466" t="s">
        <v>1387</v>
      </c>
      <c r="B1262" s="467" t="s">
        <v>775</v>
      </c>
      <c r="C1262" s="442" t="s">
        <v>2451</v>
      </c>
      <c r="D1262" s="442" t="s">
        <v>12880</v>
      </c>
      <c r="E1262" s="468">
        <f t="shared" si="36"/>
        <v>1239</v>
      </c>
      <c r="F1262" s="439" t="b">
        <f>'15 Trading'!$K$18+'15 Trading'!$K$19+'15 Trading'!$K$20+'15 Trading'!$K$21+'15 Trading'!$K$22='15 Trading'!$K$23</f>
        <v>1</v>
      </c>
    </row>
    <row r="1263" spans="1:6" ht="31.5" x14ac:dyDescent="0.25">
      <c r="A1263" s="466" t="s">
        <v>1586</v>
      </c>
      <c r="B1263" s="467" t="s">
        <v>775</v>
      </c>
      <c r="C1263" s="13" t="s">
        <v>2452</v>
      </c>
      <c r="D1263" s="442" t="s">
        <v>12881</v>
      </c>
      <c r="E1263" s="468">
        <f t="shared" si="36"/>
        <v>1240</v>
      </c>
      <c r="F1263" s="439" t="b">
        <f>'15 Trading'!$C$18+'15 Trading'!$E$18+'15 Trading'!$G$18='15 Trading'!$I$18</f>
        <v>1</v>
      </c>
    </row>
    <row r="1264" spans="1:6" ht="31.5" x14ac:dyDescent="0.25">
      <c r="A1264" s="466" t="s">
        <v>1588</v>
      </c>
      <c r="B1264" s="467" t="s">
        <v>775</v>
      </c>
      <c r="C1264" s="13" t="s">
        <v>2453</v>
      </c>
      <c r="D1264" s="442" t="s">
        <v>12882</v>
      </c>
      <c r="E1264" s="468">
        <f t="shared" si="36"/>
        <v>1241</v>
      </c>
      <c r="F1264" s="439" t="b">
        <f>'15 Trading'!$C$19+'15 Trading'!$E$19+'15 Trading'!$G$19='15 Trading'!$I$19</f>
        <v>1</v>
      </c>
    </row>
    <row r="1265" spans="1:6" ht="31.5" x14ac:dyDescent="0.25">
      <c r="A1265" s="466" t="s">
        <v>1590</v>
      </c>
      <c r="B1265" s="467" t="s">
        <v>775</v>
      </c>
      <c r="C1265" s="13" t="s">
        <v>2454</v>
      </c>
      <c r="D1265" s="442" t="s">
        <v>12883</v>
      </c>
      <c r="E1265" s="468">
        <f t="shared" si="36"/>
        <v>1242</v>
      </c>
      <c r="F1265" s="439" t="b">
        <f>'15 Trading'!$C$20+'15 Trading'!$E$20+'15 Trading'!$G$20='15 Trading'!$I$20</f>
        <v>1</v>
      </c>
    </row>
    <row r="1266" spans="1:6" ht="31.5" x14ac:dyDescent="0.25">
      <c r="A1266" s="466" t="s">
        <v>1592</v>
      </c>
      <c r="B1266" s="467" t="s">
        <v>775</v>
      </c>
      <c r="C1266" s="13" t="s">
        <v>2455</v>
      </c>
      <c r="D1266" s="442" t="s">
        <v>12884</v>
      </c>
      <c r="E1266" s="468">
        <f t="shared" si="36"/>
        <v>1243</v>
      </c>
      <c r="F1266" s="439" t="b">
        <f>'15 Trading'!$C$21+'15 Trading'!$E$21+'15 Trading'!$G$21='15 Trading'!$I$21</f>
        <v>1</v>
      </c>
    </row>
    <row r="1267" spans="1:6" ht="31.5" x14ac:dyDescent="0.25">
      <c r="A1267" s="466" t="s">
        <v>1594</v>
      </c>
      <c r="B1267" s="467" t="s">
        <v>775</v>
      </c>
      <c r="C1267" s="13" t="s">
        <v>2456</v>
      </c>
      <c r="D1267" s="442" t="s">
        <v>12885</v>
      </c>
      <c r="E1267" s="468">
        <f t="shared" si="36"/>
        <v>1244</v>
      </c>
      <c r="F1267" s="439" t="b">
        <f>'15 Trading'!$C$22+'15 Trading'!$E$22+'15 Trading'!$G$22='15 Trading'!$I$22</f>
        <v>1</v>
      </c>
    </row>
    <row r="1268" spans="1:6" ht="31.5" x14ac:dyDescent="0.25">
      <c r="A1268" s="466" t="s">
        <v>1596</v>
      </c>
      <c r="B1268" s="467" t="s">
        <v>775</v>
      </c>
      <c r="C1268" s="442" t="s">
        <v>2457</v>
      </c>
      <c r="D1268" s="442" t="s">
        <v>14656</v>
      </c>
      <c r="E1268" s="468">
        <f t="shared" si="36"/>
        <v>1245</v>
      </c>
      <c r="F1268" s="439" t="b">
        <f>ABS('15 Trading'!$C$23+'15 Trading'!$G$23-'15 Trading'!$I$23)&lt;=2</f>
        <v>1</v>
      </c>
    </row>
    <row r="1269" spans="1:6" ht="31.5" x14ac:dyDescent="0.25">
      <c r="A1269" s="466" t="s">
        <v>1598</v>
      </c>
      <c r="B1269" s="467" t="s">
        <v>775</v>
      </c>
      <c r="C1269" s="442" t="s">
        <v>2458</v>
      </c>
      <c r="D1269" s="442" t="s">
        <v>12886</v>
      </c>
      <c r="E1269" s="468">
        <f t="shared" si="36"/>
        <v>1246</v>
      </c>
      <c r="F1269" s="439" t="b">
        <f>'15 Trading'!$I$18*0%='15 Trading'!$K$18</f>
        <v>1</v>
      </c>
    </row>
    <row r="1270" spans="1:6" ht="31.5" x14ac:dyDescent="0.25">
      <c r="A1270" s="466" t="s">
        <v>1600</v>
      </c>
      <c r="B1270" s="467" t="s">
        <v>775</v>
      </c>
      <c r="C1270" s="442" t="s">
        <v>2459</v>
      </c>
      <c r="D1270" s="442" t="s">
        <v>12887</v>
      </c>
      <c r="E1270" s="468">
        <f t="shared" si="36"/>
        <v>1247</v>
      </c>
      <c r="F1270" s="439" t="b">
        <f>'15 Trading'!$I$19*20%='15 Trading'!$K$19</f>
        <v>1</v>
      </c>
    </row>
    <row r="1271" spans="1:6" ht="31.5" x14ac:dyDescent="0.25">
      <c r="A1271" s="466" t="s">
        <v>1602</v>
      </c>
      <c r="B1271" s="467" t="s">
        <v>775</v>
      </c>
      <c r="C1271" s="442" t="s">
        <v>2460</v>
      </c>
      <c r="D1271" s="442" t="s">
        <v>12888</v>
      </c>
      <c r="E1271" s="468">
        <f t="shared" si="36"/>
        <v>1248</v>
      </c>
      <c r="F1271" s="439" t="b">
        <f>'15 Trading'!$I$20*50%='15 Trading'!$K$20</f>
        <v>1</v>
      </c>
    </row>
    <row r="1272" spans="1:6" ht="31.5" x14ac:dyDescent="0.25">
      <c r="A1272" s="466" t="s">
        <v>1604</v>
      </c>
      <c r="B1272" s="467" t="s">
        <v>775</v>
      </c>
      <c r="C1272" s="442" t="s">
        <v>2461</v>
      </c>
      <c r="D1272" s="442" t="s">
        <v>12889</v>
      </c>
      <c r="E1272" s="468">
        <f t="shared" si="36"/>
        <v>1249</v>
      </c>
      <c r="F1272" s="439" t="b">
        <f>'15 Trading'!$I$21*100%='15 Trading'!$K$21</f>
        <v>1</v>
      </c>
    </row>
    <row r="1273" spans="1:6" ht="31.5" x14ac:dyDescent="0.25">
      <c r="A1273" s="466" t="s">
        <v>1606</v>
      </c>
      <c r="B1273" s="467" t="s">
        <v>775</v>
      </c>
      <c r="C1273" s="442" t="s">
        <v>2462</v>
      </c>
      <c r="D1273" s="442" t="s">
        <v>12890</v>
      </c>
      <c r="E1273" s="468">
        <f t="shared" si="36"/>
        <v>1250</v>
      </c>
      <c r="F1273" s="439" t="b">
        <f>'15 Trading'!$I$22*150%='15 Trading'!$K$22</f>
        <v>1</v>
      </c>
    </row>
    <row r="1274" spans="1:6" ht="31.5" x14ac:dyDescent="0.25">
      <c r="A1274" s="466" t="s">
        <v>1431</v>
      </c>
      <c r="B1274" s="467" t="s">
        <v>775</v>
      </c>
      <c r="C1274" s="442" t="s">
        <v>2463</v>
      </c>
      <c r="D1274" s="442" t="s">
        <v>12891</v>
      </c>
      <c r="E1274" s="468">
        <f t="shared" si="36"/>
        <v>1251</v>
      </c>
      <c r="F1274" s="439" t="b">
        <f>'15 Trading'!$E$18+'15 Trading'!$E$19+'15 Trading'!$E$20+'15 Trading'!$E$21+'15 Trading'!$E$22=0</f>
        <v>1</v>
      </c>
    </row>
    <row r="1275" spans="1:6" ht="31.5" x14ac:dyDescent="0.25">
      <c r="A1275" s="466" t="s">
        <v>2464</v>
      </c>
      <c r="B1275" s="467" t="s">
        <v>775</v>
      </c>
      <c r="C1275" s="442" t="s">
        <v>2465</v>
      </c>
      <c r="D1275" s="442" t="s">
        <v>12892</v>
      </c>
      <c r="E1275" s="468">
        <f t="shared" si="36"/>
        <v>1252</v>
      </c>
      <c r="F1275" s="439" t="b">
        <f>'15 Trading'!$C$15+'15 Trading'!$C$23='15 Trading'!$C$25</f>
        <v>1</v>
      </c>
    </row>
    <row r="1276" spans="1:6" ht="31.5" x14ac:dyDescent="0.25">
      <c r="A1276" s="466" t="s">
        <v>2466</v>
      </c>
      <c r="B1276" s="467" t="s">
        <v>775</v>
      </c>
      <c r="C1276" s="442" t="s">
        <v>2467</v>
      </c>
      <c r="D1276" s="442" t="s">
        <v>12893</v>
      </c>
      <c r="E1276" s="468">
        <f t="shared" si="36"/>
        <v>1253</v>
      </c>
      <c r="F1276" s="439" t="b">
        <f>'15 Trading'!$K$15+'15 Trading'!$K$23='15 Trading'!$K$25</f>
        <v>1</v>
      </c>
    </row>
    <row r="1277" spans="1:6" ht="18.75" x14ac:dyDescent="0.3">
      <c r="A1277" s="953" t="s">
        <v>2468</v>
      </c>
      <c r="B1277" s="954"/>
      <c r="C1277" s="954"/>
      <c r="D1277" s="954"/>
      <c r="E1277" s="954"/>
      <c r="F1277" s="954"/>
    </row>
    <row r="1278" spans="1:6" ht="31.5" x14ac:dyDescent="0.25">
      <c r="A1278" s="463" t="s">
        <v>2469</v>
      </c>
      <c r="B1278" s="464" t="s">
        <v>769</v>
      </c>
      <c r="C1278" s="13" t="s">
        <v>2470</v>
      </c>
      <c r="D1278" s="442" t="s">
        <v>12894</v>
      </c>
      <c r="E1278" s="468">
        <f>E1276+1</f>
        <v>1254</v>
      </c>
      <c r="F1278" s="439" t="b">
        <f>'20 Securitization Banking book'!$L$10 +'20 Securitization Banking book'!$L$26 = '16 Securitization Calcn'!$G$5</f>
        <v>1</v>
      </c>
    </row>
    <row r="1279" spans="1:6" ht="31.5" x14ac:dyDescent="0.25">
      <c r="A1279" s="466" t="s">
        <v>2471</v>
      </c>
      <c r="B1279" s="467" t="s">
        <v>775</v>
      </c>
      <c r="C1279" s="442" t="s">
        <v>2472</v>
      </c>
      <c r="D1279" s="442" t="s">
        <v>12895</v>
      </c>
      <c r="E1279" s="468">
        <f t="shared" ref="E1279:E1310" si="37">E1278+1</f>
        <v>1255</v>
      </c>
      <c r="F1279" s="439" t="b">
        <f>'16 Securitization Calcn'!$F$11='16 Securitization Calcn'!$D$11</f>
        <v>1</v>
      </c>
    </row>
    <row r="1280" spans="1:6" ht="47.25" x14ac:dyDescent="0.25">
      <c r="A1280" s="466" t="s">
        <v>2473</v>
      </c>
      <c r="B1280" s="467" t="s">
        <v>775</v>
      </c>
      <c r="C1280" s="442" t="s">
        <v>2474</v>
      </c>
      <c r="D1280" s="442" t="s">
        <v>12896</v>
      </c>
      <c r="E1280" s="468">
        <f t="shared" si="37"/>
        <v>1256</v>
      </c>
      <c r="F1280" s="439" t="b">
        <f>'16 Securitization Calcn'!$D$12*50%='16 Securitization Calcn'!$F$12</f>
        <v>1</v>
      </c>
    </row>
    <row r="1281" spans="1:6" ht="47.25" x14ac:dyDescent="0.25">
      <c r="A1281" s="466" t="s">
        <v>2475</v>
      </c>
      <c r="B1281" s="467" t="s">
        <v>775</v>
      </c>
      <c r="C1281" s="442" t="s">
        <v>2476</v>
      </c>
      <c r="D1281" s="442" t="s">
        <v>12897</v>
      </c>
      <c r="E1281" s="468">
        <f t="shared" si="37"/>
        <v>1257</v>
      </c>
      <c r="F1281" s="439" t="b">
        <f>'16 Securitization Calcn'!$D$12*50%='16 Securitization Calcn'!$G$12</f>
        <v>1</v>
      </c>
    </row>
    <row r="1282" spans="1:6" ht="47.25" x14ac:dyDescent="0.25">
      <c r="A1282" s="466" t="s">
        <v>2477</v>
      </c>
      <c r="B1282" s="467" t="s">
        <v>775</v>
      </c>
      <c r="C1282" s="13" t="s">
        <v>2478</v>
      </c>
      <c r="D1282" s="442" t="s">
        <v>12898</v>
      </c>
      <c r="E1282" s="468">
        <f t="shared" si="37"/>
        <v>1258</v>
      </c>
      <c r="F1282" s="439" t="b">
        <f>'16 Securitization Calcn'!$D$21+'16 Securitization Calcn'!$D$22+'16 Securitization Calcn'!$D$23+'16 Securitization Calcn'!$D$24='16 Securitization Calcn'!$D$25</f>
        <v>1</v>
      </c>
    </row>
    <row r="1283" spans="1:6" ht="47.25" x14ac:dyDescent="0.25">
      <c r="A1283" s="466" t="s">
        <v>2479</v>
      </c>
      <c r="B1283" s="467" t="s">
        <v>775</v>
      </c>
      <c r="C1283" s="13" t="s">
        <v>2480</v>
      </c>
      <c r="D1283" s="442" t="s">
        <v>12899</v>
      </c>
      <c r="E1283" s="468">
        <f t="shared" si="37"/>
        <v>1259</v>
      </c>
      <c r="F1283" s="439" t="b">
        <f>'16 Securitization Calcn'!$E$21+'16 Securitization Calcn'!$E$22+'16 Securitization Calcn'!$E$23+'16 Securitization Calcn'!$E$24='16 Securitization Calcn'!$E$25</f>
        <v>1</v>
      </c>
    </row>
    <row r="1284" spans="1:6" ht="47.25" x14ac:dyDescent="0.25">
      <c r="A1284" s="466" t="s">
        <v>2481</v>
      </c>
      <c r="B1284" s="467" t="s">
        <v>775</v>
      </c>
      <c r="C1284" s="13" t="s">
        <v>2482</v>
      </c>
      <c r="D1284" s="442" t="s">
        <v>12900</v>
      </c>
      <c r="E1284" s="468">
        <f t="shared" si="37"/>
        <v>1260</v>
      </c>
      <c r="F1284" s="439" t="b">
        <f>'16 Securitization Calcn'!$H$21+'16 Securitization Calcn'!$H$22+'16 Securitization Calcn'!$H$23+'16 Securitization Calcn'!$H$24='16 Securitization Calcn'!$H$25</f>
        <v>1</v>
      </c>
    </row>
    <row r="1285" spans="1:6" ht="47.25" x14ac:dyDescent="0.25">
      <c r="A1285" s="466" t="s">
        <v>2483</v>
      </c>
      <c r="B1285" s="467" t="s">
        <v>775</v>
      </c>
      <c r="C1285" s="13" t="s">
        <v>2484</v>
      </c>
      <c r="D1285" s="442" t="s">
        <v>12901</v>
      </c>
      <c r="E1285" s="468">
        <f t="shared" si="37"/>
        <v>1261</v>
      </c>
      <c r="F1285" s="439" t="b">
        <f>'16 Securitization Calcn'!$I$21+'16 Securitization Calcn'!$I$22+'16 Securitization Calcn'!$I$23+'16 Securitization Calcn'!$I$24='16 Securitization Calcn'!$I$25</f>
        <v>1</v>
      </c>
    </row>
    <row r="1286" spans="1:6" ht="47.25" x14ac:dyDescent="0.25">
      <c r="A1286" s="466" t="s">
        <v>2485</v>
      </c>
      <c r="B1286" s="467" t="s">
        <v>775</v>
      </c>
      <c r="C1286" s="13" t="s">
        <v>2486</v>
      </c>
      <c r="D1286" s="442" t="s">
        <v>12902</v>
      </c>
      <c r="E1286" s="468">
        <f t="shared" si="37"/>
        <v>1262</v>
      </c>
      <c r="F1286" s="439" t="b">
        <f>'16 Securitization Calcn'!$J$21+'16 Securitization Calcn'!$J$22+'16 Securitization Calcn'!$J$23='16 Securitization Calcn'!$J$25</f>
        <v>1</v>
      </c>
    </row>
    <row r="1287" spans="1:6" ht="47.25" x14ac:dyDescent="0.25">
      <c r="A1287" s="466" t="s">
        <v>2487</v>
      </c>
      <c r="B1287" s="467" t="s">
        <v>775</v>
      </c>
      <c r="C1287" s="13" t="s">
        <v>2488</v>
      </c>
      <c r="D1287" s="442" t="s">
        <v>12903</v>
      </c>
      <c r="E1287" s="468">
        <f t="shared" si="37"/>
        <v>1263</v>
      </c>
      <c r="F1287" s="439" t="b">
        <f>'16 Securitization Calcn'!$E$21+'16 Securitization Calcn'!$F$21+'16 Securitization Calcn'!$G$21+'16 Securitization Calcn'!$H$21='16 Securitization Calcn'!$I$21</f>
        <v>1</v>
      </c>
    </row>
    <row r="1288" spans="1:6" ht="47.25" x14ac:dyDescent="0.25">
      <c r="A1288" s="466" t="s">
        <v>2489</v>
      </c>
      <c r="B1288" s="467" t="s">
        <v>775</v>
      </c>
      <c r="C1288" s="13" t="s">
        <v>2490</v>
      </c>
      <c r="D1288" s="442" t="s">
        <v>12904</v>
      </c>
      <c r="E1288" s="468">
        <f t="shared" si="37"/>
        <v>1264</v>
      </c>
      <c r="F1288" s="439" t="b">
        <f>'16 Securitization Calcn'!$E$22+'16 Securitization Calcn'!$F$22+'16 Securitization Calcn'!$G$22+'16 Securitization Calcn'!$H$22='16 Securitization Calcn'!$I$22</f>
        <v>1</v>
      </c>
    </row>
    <row r="1289" spans="1:6" ht="47.25" x14ac:dyDescent="0.25">
      <c r="A1289" s="466" t="s">
        <v>2491</v>
      </c>
      <c r="B1289" s="467" t="s">
        <v>775</v>
      </c>
      <c r="C1289" s="13" t="s">
        <v>2492</v>
      </c>
      <c r="D1289" s="442" t="s">
        <v>12905</v>
      </c>
      <c r="E1289" s="468">
        <f t="shared" si="37"/>
        <v>1265</v>
      </c>
      <c r="F1289" s="439" t="b">
        <f>'16 Securitization Calcn'!$E$23+'16 Securitization Calcn'!$F$23+'16 Securitization Calcn'!$G$23+'16 Securitization Calcn'!$H$23='16 Securitization Calcn'!$I$23</f>
        <v>1</v>
      </c>
    </row>
    <row r="1290" spans="1:6" ht="47.25" x14ac:dyDescent="0.25">
      <c r="A1290" s="466" t="s">
        <v>2493</v>
      </c>
      <c r="B1290" s="467" t="s">
        <v>775</v>
      </c>
      <c r="C1290" s="13" t="s">
        <v>2494</v>
      </c>
      <c r="D1290" s="442" t="s">
        <v>12906</v>
      </c>
      <c r="E1290" s="468">
        <f t="shared" si="37"/>
        <v>1266</v>
      </c>
      <c r="F1290" s="439" t="b">
        <f>'16 Securitization Calcn'!$E$24+'16 Securitization Calcn'!$F$24+'16 Securitization Calcn'!$G$24+'16 Securitization Calcn'!$H$24='16 Securitization Calcn'!$I$24</f>
        <v>1</v>
      </c>
    </row>
    <row r="1291" spans="1:6" ht="31.5" x14ac:dyDescent="0.25">
      <c r="A1291" s="466" t="s">
        <v>2495</v>
      </c>
      <c r="B1291" s="467" t="s">
        <v>775</v>
      </c>
      <c r="C1291" s="13" t="s">
        <v>2496</v>
      </c>
      <c r="D1291" s="442" t="s">
        <v>14657</v>
      </c>
      <c r="E1291" s="468">
        <f t="shared" si="37"/>
        <v>1267</v>
      </c>
      <c r="F1291" s="439" t="b">
        <f>ABS('16 Securitization Calcn'!$E$25+'16 Securitization Calcn'!$H$25-'16 Securitization Calcn'!$I$25)&lt;=2</f>
        <v>1</v>
      </c>
    </row>
    <row r="1292" spans="1:6" ht="47.25" x14ac:dyDescent="0.25">
      <c r="A1292" s="466" t="s">
        <v>2497</v>
      </c>
      <c r="B1292" s="467" t="s">
        <v>775</v>
      </c>
      <c r="C1292" s="13" t="s">
        <v>2498</v>
      </c>
      <c r="D1292" s="442" t="s">
        <v>12907</v>
      </c>
      <c r="E1292" s="468">
        <f t="shared" si="37"/>
        <v>1268</v>
      </c>
      <c r="F1292" s="439" t="b">
        <f>'16 Securitization Calcn'!$I$21*20%='16 Securitization Calcn'!$J$21</f>
        <v>1</v>
      </c>
    </row>
    <row r="1293" spans="1:6" ht="47.25" x14ac:dyDescent="0.25">
      <c r="A1293" s="466" t="s">
        <v>2499</v>
      </c>
      <c r="B1293" s="467" t="s">
        <v>775</v>
      </c>
      <c r="C1293" s="13" t="s">
        <v>2500</v>
      </c>
      <c r="D1293" s="442" t="s">
        <v>12908</v>
      </c>
      <c r="E1293" s="468">
        <f t="shared" si="37"/>
        <v>1269</v>
      </c>
      <c r="F1293" s="439" t="b">
        <f>'16 Securitization Calcn'!$I$22*50%='16 Securitization Calcn'!$J$22</f>
        <v>1</v>
      </c>
    </row>
    <row r="1294" spans="1:6" ht="47.25" x14ac:dyDescent="0.25">
      <c r="A1294" s="466" t="s">
        <v>2501</v>
      </c>
      <c r="B1294" s="467" t="s">
        <v>775</v>
      </c>
      <c r="C1294" s="13" t="s">
        <v>2502</v>
      </c>
      <c r="D1294" s="442" t="s">
        <v>12909</v>
      </c>
      <c r="E1294" s="468">
        <f t="shared" si="37"/>
        <v>1270</v>
      </c>
      <c r="F1294" s="439" t="b">
        <f>'16 Securitization Calcn'!$I$23*100%='16 Securitization Calcn'!$J$23</f>
        <v>1</v>
      </c>
    </row>
    <row r="1295" spans="1:6" ht="63" x14ac:dyDescent="0.25">
      <c r="A1295" s="466" t="s">
        <v>2503</v>
      </c>
      <c r="B1295" s="467" t="s">
        <v>775</v>
      </c>
      <c r="C1295" s="13" t="s">
        <v>2504</v>
      </c>
      <c r="D1295" s="442" t="s">
        <v>12910</v>
      </c>
      <c r="E1295" s="468">
        <f t="shared" si="37"/>
        <v>1271</v>
      </c>
      <c r="F1295" s="439" t="b">
        <f>'16 Securitization Calcn'!$D$27+'16 Securitization Calcn'!$D$28+'16 Securitization Calcn'!$D$29+'16 Securitization Calcn'!$D$30+'16 Securitization Calcn'!$D$31='16 Securitization Calcn'!$D$32</f>
        <v>1</v>
      </c>
    </row>
    <row r="1296" spans="1:6" ht="63" x14ac:dyDescent="0.25">
      <c r="A1296" s="466" t="s">
        <v>2505</v>
      </c>
      <c r="B1296" s="467" t="s">
        <v>775</v>
      </c>
      <c r="C1296" s="13" t="s">
        <v>2506</v>
      </c>
      <c r="D1296" s="442" t="s">
        <v>12911</v>
      </c>
      <c r="E1296" s="468">
        <f t="shared" si="37"/>
        <v>1272</v>
      </c>
      <c r="F1296" s="439" t="b">
        <f>'16 Securitization Calcn'!$E$27+'16 Securitization Calcn'!$E$28+'16 Securitization Calcn'!$E$29+'16 Securitization Calcn'!$E$30+'16 Securitization Calcn'!$E$31='16 Securitization Calcn'!$E$32</f>
        <v>1</v>
      </c>
    </row>
    <row r="1297" spans="1:6" ht="63" x14ac:dyDescent="0.25">
      <c r="A1297" s="466" t="s">
        <v>2507</v>
      </c>
      <c r="B1297" s="467" t="s">
        <v>775</v>
      </c>
      <c r="C1297" s="13" t="s">
        <v>2508</v>
      </c>
      <c r="D1297" s="442" t="s">
        <v>12912</v>
      </c>
      <c r="E1297" s="468">
        <f t="shared" si="37"/>
        <v>1273</v>
      </c>
      <c r="F1297" s="439" t="b">
        <f>'16 Securitization Calcn'!$H$27+'16 Securitization Calcn'!$H$28+'16 Securitization Calcn'!$H$29+'16 Securitization Calcn'!$H$30+'16 Securitization Calcn'!$H$31='16 Securitization Calcn'!$H$32</f>
        <v>1</v>
      </c>
    </row>
    <row r="1298" spans="1:6" ht="63" x14ac:dyDescent="0.25">
      <c r="A1298" s="466" t="s">
        <v>2509</v>
      </c>
      <c r="B1298" s="467" t="s">
        <v>775</v>
      </c>
      <c r="C1298" s="13" t="s">
        <v>2510</v>
      </c>
      <c r="D1298" s="442" t="s">
        <v>12913</v>
      </c>
      <c r="E1298" s="468">
        <f t="shared" si="37"/>
        <v>1274</v>
      </c>
      <c r="F1298" s="439" t="b">
        <f>'16 Securitization Calcn'!$I$27+'16 Securitization Calcn'!$I$28+'16 Securitization Calcn'!$I$29+'16 Securitization Calcn'!$I$30+'16 Securitization Calcn'!$I$31='16 Securitization Calcn'!$I$32</f>
        <v>1</v>
      </c>
    </row>
    <row r="1299" spans="1:6" ht="47.25" x14ac:dyDescent="0.25">
      <c r="A1299" s="466" t="s">
        <v>2511</v>
      </c>
      <c r="B1299" s="467" t="s">
        <v>775</v>
      </c>
      <c r="C1299" s="13" t="s">
        <v>2512</v>
      </c>
      <c r="D1299" s="442" t="s">
        <v>12914</v>
      </c>
      <c r="E1299" s="468">
        <f t="shared" si="37"/>
        <v>1275</v>
      </c>
      <c r="F1299" s="439" t="b">
        <f>'16 Securitization Calcn'!$J$27+'16 Securitization Calcn'!$J$28+'16 Securitization Calcn'!$J$29+'16 Securitization Calcn'!$J$30='16 Securitization Calcn'!$J$32</f>
        <v>1</v>
      </c>
    </row>
    <row r="1300" spans="1:6" ht="47.25" x14ac:dyDescent="0.25">
      <c r="A1300" s="466" t="s">
        <v>2513</v>
      </c>
      <c r="B1300" s="467" t="s">
        <v>775</v>
      </c>
      <c r="C1300" s="13" t="s">
        <v>2514</v>
      </c>
      <c r="D1300" s="442" t="s">
        <v>12915</v>
      </c>
      <c r="E1300" s="468">
        <f t="shared" si="37"/>
        <v>1276</v>
      </c>
      <c r="F1300" s="439" t="b">
        <f>'16 Securitization Calcn'!$E$27+'16 Securitization Calcn'!$F$27+'16 Securitization Calcn'!$G$27+'16 Securitization Calcn'!$H$27='16 Securitization Calcn'!$I$27</f>
        <v>1</v>
      </c>
    </row>
    <row r="1301" spans="1:6" ht="47.25" x14ac:dyDescent="0.25">
      <c r="A1301" s="466" t="s">
        <v>2515</v>
      </c>
      <c r="B1301" s="467" t="s">
        <v>775</v>
      </c>
      <c r="C1301" s="13" t="s">
        <v>2516</v>
      </c>
      <c r="D1301" s="442" t="s">
        <v>12916</v>
      </c>
      <c r="E1301" s="468">
        <f t="shared" si="37"/>
        <v>1277</v>
      </c>
      <c r="F1301" s="439" t="b">
        <f>'16 Securitization Calcn'!$E$28+'16 Securitization Calcn'!$F$28+'16 Securitization Calcn'!$G$28+'16 Securitization Calcn'!$H$28='16 Securitization Calcn'!$I$28</f>
        <v>1</v>
      </c>
    </row>
    <row r="1302" spans="1:6" ht="47.25" x14ac:dyDescent="0.25">
      <c r="A1302" s="466" t="s">
        <v>2517</v>
      </c>
      <c r="B1302" s="467" t="s">
        <v>775</v>
      </c>
      <c r="C1302" s="13" t="s">
        <v>2518</v>
      </c>
      <c r="D1302" s="442" t="s">
        <v>12917</v>
      </c>
      <c r="E1302" s="468">
        <f t="shared" si="37"/>
        <v>1278</v>
      </c>
      <c r="F1302" s="439" t="b">
        <f>'16 Securitization Calcn'!$E$29+'16 Securitization Calcn'!$F$29+'16 Securitization Calcn'!$G$29+'16 Securitization Calcn'!$H$29='16 Securitization Calcn'!$I$29</f>
        <v>1</v>
      </c>
    </row>
    <row r="1303" spans="1:6" ht="47.25" x14ac:dyDescent="0.25">
      <c r="A1303" s="466" t="s">
        <v>2519</v>
      </c>
      <c r="B1303" s="467"/>
      <c r="C1303" s="13" t="s">
        <v>2520</v>
      </c>
      <c r="D1303" s="442" t="s">
        <v>12918</v>
      </c>
      <c r="E1303" s="468">
        <f t="shared" si="37"/>
        <v>1279</v>
      </c>
      <c r="F1303" s="439" t="b">
        <f>'16 Securitization Calcn'!$E$30+'16 Securitization Calcn'!$F$30+'16 Securitization Calcn'!$G$30+'16 Securitization Calcn'!$H$30='16 Securitization Calcn'!$I$30</f>
        <v>1</v>
      </c>
    </row>
    <row r="1304" spans="1:6" ht="47.25" x14ac:dyDescent="0.25">
      <c r="A1304" s="466" t="s">
        <v>2521</v>
      </c>
      <c r="B1304" s="467" t="s">
        <v>775</v>
      </c>
      <c r="C1304" s="13" t="s">
        <v>2522</v>
      </c>
      <c r="D1304" s="442" t="s">
        <v>12919</v>
      </c>
      <c r="E1304" s="468">
        <f t="shared" si="37"/>
        <v>1280</v>
      </c>
      <c r="F1304" s="439" t="b">
        <f>'16 Securitization Calcn'!$E$31+'16 Securitization Calcn'!$F$31+'16 Securitization Calcn'!$G$31+'16 Securitization Calcn'!$H$31='16 Securitization Calcn'!$I$31</f>
        <v>1</v>
      </c>
    </row>
    <row r="1305" spans="1:6" ht="31.5" x14ac:dyDescent="0.25">
      <c r="A1305" s="466" t="s">
        <v>2523</v>
      </c>
      <c r="B1305" s="467" t="s">
        <v>775</v>
      </c>
      <c r="C1305" s="13" t="s">
        <v>2524</v>
      </c>
      <c r="D1305" s="442" t="s">
        <v>14658</v>
      </c>
      <c r="E1305" s="468">
        <f t="shared" si="37"/>
        <v>1281</v>
      </c>
      <c r="F1305" s="439" t="b">
        <f>ABS('16 Securitization Calcn'!$E$32+'16 Securitization Calcn'!$H$32-'16 Securitization Calcn'!$I$32)&lt;=2</f>
        <v>1</v>
      </c>
    </row>
    <row r="1306" spans="1:6" ht="47.25" x14ac:dyDescent="0.25">
      <c r="A1306" s="466" t="s">
        <v>2525</v>
      </c>
      <c r="B1306" s="467" t="s">
        <v>775</v>
      </c>
      <c r="C1306" s="13" t="s">
        <v>2526</v>
      </c>
      <c r="D1306" s="442" t="s">
        <v>12920</v>
      </c>
      <c r="E1306" s="468">
        <f t="shared" si="37"/>
        <v>1282</v>
      </c>
      <c r="F1306" s="439" t="b">
        <f>'16 Securitization Calcn'!$I$27*20%='16 Securitization Calcn'!$J$27</f>
        <v>1</v>
      </c>
    </row>
    <row r="1307" spans="1:6" ht="47.25" x14ac:dyDescent="0.25">
      <c r="A1307" s="466" t="s">
        <v>2527</v>
      </c>
      <c r="B1307" s="467" t="s">
        <v>775</v>
      </c>
      <c r="C1307" s="13" t="s">
        <v>2528</v>
      </c>
      <c r="D1307" s="442" t="s">
        <v>12921</v>
      </c>
      <c r="E1307" s="468">
        <f t="shared" si="37"/>
        <v>1283</v>
      </c>
      <c r="F1307" s="439" t="b">
        <f>'16 Securitization Calcn'!$I$28*50%='16 Securitization Calcn'!$J$28</f>
        <v>1</v>
      </c>
    </row>
    <row r="1308" spans="1:6" ht="47.25" x14ac:dyDescent="0.25">
      <c r="A1308" s="466" t="s">
        <v>2529</v>
      </c>
      <c r="B1308" s="467" t="s">
        <v>775</v>
      </c>
      <c r="C1308" s="13" t="s">
        <v>2530</v>
      </c>
      <c r="D1308" s="442" t="s">
        <v>12922</v>
      </c>
      <c r="E1308" s="468">
        <f t="shared" si="37"/>
        <v>1284</v>
      </c>
      <c r="F1308" s="439" t="b">
        <f>'16 Securitization Calcn'!$I$29*100%='16 Securitization Calcn'!$J$29</f>
        <v>1</v>
      </c>
    </row>
    <row r="1309" spans="1:6" ht="47.25" x14ac:dyDescent="0.25">
      <c r="A1309" s="466" t="s">
        <v>2531</v>
      </c>
      <c r="B1309" s="467" t="s">
        <v>775</v>
      </c>
      <c r="C1309" s="13" t="s">
        <v>2532</v>
      </c>
      <c r="D1309" s="442" t="s">
        <v>12923</v>
      </c>
      <c r="E1309" s="468">
        <f t="shared" si="37"/>
        <v>1285</v>
      </c>
      <c r="F1309" s="439" t="b">
        <f>'16 Securitization Calcn'!$I$30*350%='16 Securitization Calcn'!$J$30</f>
        <v>1</v>
      </c>
    </row>
    <row r="1310" spans="1:6" ht="31.5" x14ac:dyDescent="0.25">
      <c r="A1310" s="466" t="s">
        <v>2533</v>
      </c>
      <c r="B1310" s="467" t="s">
        <v>775</v>
      </c>
      <c r="C1310" s="13" t="s">
        <v>2534</v>
      </c>
      <c r="D1310" s="442" t="s">
        <v>12924</v>
      </c>
      <c r="E1310" s="468">
        <f t="shared" si="37"/>
        <v>1286</v>
      </c>
      <c r="F1310" s="439" t="b">
        <f>'16 Securitization Calcn'!$D$25+'16 Securitization Calcn'!$D$32='16 Securitization Calcn'!$D$33</f>
        <v>1</v>
      </c>
    </row>
    <row r="1311" spans="1:6" ht="31.5" x14ac:dyDescent="0.25">
      <c r="A1311" s="466" t="s">
        <v>2535</v>
      </c>
      <c r="B1311" s="467" t="s">
        <v>775</v>
      </c>
      <c r="C1311" s="13" t="s">
        <v>2536</v>
      </c>
      <c r="D1311" s="442" t="s">
        <v>12925</v>
      </c>
      <c r="E1311" s="468">
        <f t="shared" ref="E1311:E1342" si="38">E1310+1</f>
        <v>1287</v>
      </c>
      <c r="F1311" s="439" t="b">
        <f>'16 Securitization Calcn'!$E$25+'16 Securitization Calcn'!$E$32='16 Securitization Calcn'!$E$33</f>
        <v>1</v>
      </c>
    </row>
    <row r="1312" spans="1:6" ht="31.5" x14ac:dyDescent="0.25">
      <c r="A1312" s="466" t="s">
        <v>2537</v>
      </c>
      <c r="B1312" s="467" t="s">
        <v>775</v>
      </c>
      <c r="C1312" s="13" t="s">
        <v>2538</v>
      </c>
      <c r="D1312" s="442" t="s">
        <v>12926</v>
      </c>
      <c r="E1312" s="468">
        <f t="shared" si="38"/>
        <v>1288</v>
      </c>
      <c r="F1312" s="439" t="b">
        <f>'16 Securitization Calcn'!$H$25+'16 Securitization Calcn'!$H$32='16 Securitization Calcn'!$H$33</f>
        <v>1</v>
      </c>
    </row>
    <row r="1313" spans="1:6" ht="31.5" x14ac:dyDescent="0.25">
      <c r="A1313" s="466" t="s">
        <v>2539</v>
      </c>
      <c r="B1313" s="467" t="s">
        <v>775</v>
      </c>
      <c r="C1313" s="13" t="s">
        <v>2540</v>
      </c>
      <c r="D1313" s="442" t="s">
        <v>12927</v>
      </c>
      <c r="E1313" s="468">
        <f t="shared" si="38"/>
        <v>1289</v>
      </c>
      <c r="F1313" s="439" t="b">
        <f>'16 Securitization Calcn'!$I$25+'16 Securitization Calcn'!$I$32='16 Securitization Calcn'!$I$33</f>
        <v>1</v>
      </c>
    </row>
    <row r="1314" spans="1:6" ht="31.5" x14ac:dyDescent="0.25">
      <c r="A1314" s="466" t="s">
        <v>2541</v>
      </c>
      <c r="B1314" s="467" t="s">
        <v>775</v>
      </c>
      <c r="C1314" s="13" t="s">
        <v>2542</v>
      </c>
      <c r="D1314" s="442" t="s">
        <v>12928</v>
      </c>
      <c r="E1314" s="468">
        <f t="shared" si="38"/>
        <v>1290</v>
      </c>
      <c r="F1314" s="439" t="b">
        <f>'16 Securitization Calcn'!$J$25+'16 Securitization Calcn'!$J$32='16 Securitization Calcn'!$J$33</f>
        <v>1</v>
      </c>
    </row>
    <row r="1315" spans="1:6" ht="31.5" x14ac:dyDescent="0.25">
      <c r="A1315" s="466" t="s">
        <v>2543</v>
      </c>
      <c r="B1315" s="467" t="s">
        <v>775</v>
      </c>
      <c r="C1315" s="13" t="s">
        <v>2544</v>
      </c>
      <c r="D1315" s="442" t="s">
        <v>12929</v>
      </c>
      <c r="E1315" s="468">
        <f t="shared" si="38"/>
        <v>1291</v>
      </c>
      <c r="F1315" s="439" t="b">
        <f>'16 Securitization Calcn'!$E$33+'16 Securitization Calcn'!$H$33='16 Securitization Calcn'!$I$33</f>
        <v>1</v>
      </c>
    </row>
    <row r="1316" spans="1:6" ht="47.25" x14ac:dyDescent="0.25">
      <c r="A1316" s="466" t="s">
        <v>2545</v>
      </c>
      <c r="B1316" s="467" t="s">
        <v>775</v>
      </c>
      <c r="C1316" s="13" t="s">
        <v>2546</v>
      </c>
      <c r="D1316" s="442" t="s">
        <v>12930</v>
      </c>
      <c r="E1316" s="468">
        <f t="shared" si="38"/>
        <v>1292</v>
      </c>
      <c r="F1316" s="439" t="b">
        <f>'16 Securitization Calcn'!$D$42+'16 Securitization Calcn'!$D$43+'16 Securitization Calcn'!$D$44+'16 Securitization Calcn'!$D$45='16 Securitization Calcn'!$D$46</f>
        <v>1</v>
      </c>
    </row>
    <row r="1317" spans="1:6" ht="47.25" x14ac:dyDescent="0.25">
      <c r="A1317" s="466" t="s">
        <v>2547</v>
      </c>
      <c r="B1317" s="467" t="s">
        <v>775</v>
      </c>
      <c r="C1317" s="13" t="s">
        <v>2548</v>
      </c>
      <c r="D1317" s="442" t="s">
        <v>12931</v>
      </c>
      <c r="E1317" s="468">
        <f t="shared" si="38"/>
        <v>1293</v>
      </c>
      <c r="F1317" s="439" t="b">
        <f>'16 Securitization Calcn'!$E$42+'16 Securitization Calcn'!$E$43+'16 Securitization Calcn'!$E$44+'16 Securitization Calcn'!$E$45='16 Securitization Calcn'!$E$46</f>
        <v>1</v>
      </c>
    </row>
    <row r="1318" spans="1:6" ht="47.25" x14ac:dyDescent="0.25">
      <c r="A1318" s="466" t="s">
        <v>2549</v>
      </c>
      <c r="B1318" s="467" t="s">
        <v>775</v>
      </c>
      <c r="C1318" s="13" t="s">
        <v>2550</v>
      </c>
      <c r="D1318" s="442" t="s">
        <v>12932</v>
      </c>
      <c r="E1318" s="468">
        <f t="shared" si="38"/>
        <v>1294</v>
      </c>
      <c r="F1318" s="439" t="b">
        <f>'16 Securitization Calcn'!$H$42+'16 Securitization Calcn'!$H$43+'16 Securitization Calcn'!$H$44+'16 Securitization Calcn'!$H$45='16 Securitization Calcn'!$H$46</f>
        <v>1</v>
      </c>
    </row>
    <row r="1319" spans="1:6" ht="47.25" x14ac:dyDescent="0.25">
      <c r="A1319" s="466" t="s">
        <v>2551</v>
      </c>
      <c r="B1319" s="467" t="s">
        <v>775</v>
      </c>
      <c r="C1319" s="13" t="s">
        <v>2552</v>
      </c>
      <c r="D1319" s="442" t="s">
        <v>12933</v>
      </c>
      <c r="E1319" s="468">
        <f t="shared" si="38"/>
        <v>1295</v>
      </c>
      <c r="F1319" s="439" t="b">
        <f>'16 Securitization Calcn'!$I$42+'16 Securitization Calcn'!$I$43+'16 Securitization Calcn'!$I$44+'16 Securitization Calcn'!$I$45='16 Securitization Calcn'!$I$46</f>
        <v>1</v>
      </c>
    </row>
    <row r="1320" spans="1:6" ht="47.25" x14ac:dyDescent="0.25">
      <c r="A1320" s="466" t="s">
        <v>2553</v>
      </c>
      <c r="B1320" s="467" t="s">
        <v>775</v>
      </c>
      <c r="C1320" s="13" t="s">
        <v>2554</v>
      </c>
      <c r="D1320" s="442" t="s">
        <v>12934</v>
      </c>
      <c r="E1320" s="468">
        <f t="shared" si="38"/>
        <v>1296</v>
      </c>
      <c r="F1320" s="439" t="b">
        <f>'16 Securitization Calcn'!$J$42+'16 Securitization Calcn'!$J$43+'16 Securitization Calcn'!$J$44='16 Securitization Calcn'!$J$46</f>
        <v>1</v>
      </c>
    </row>
    <row r="1321" spans="1:6" ht="47.25" x14ac:dyDescent="0.25">
      <c r="A1321" s="466" t="s">
        <v>2555</v>
      </c>
      <c r="B1321" s="467" t="s">
        <v>775</v>
      </c>
      <c r="C1321" s="13" t="s">
        <v>2556</v>
      </c>
      <c r="D1321" s="442" t="s">
        <v>12935</v>
      </c>
      <c r="E1321" s="468">
        <f t="shared" si="38"/>
        <v>1297</v>
      </c>
      <c r="F1321" s="439" t="b">
        <f>'16 Securitization Calcn'!$E$42+'16 Securitization Calcn'!$F$42+'16 Securitization Calcn'!$G$42+'16 Securitization Calcn'!$H$42='16 Securitization Calcn'!$I$42</f>
        <v>1</v>
      </c>
    </row>
    <row r="1322" spans="1:6" ht="47.25" x14ac:dyDescent="0.25">
      <c r="A1322" s="466" t="s">
        <v>2557</v>
      </c>
      <c r="B1322" s="467" t="s">
        <v>775</v>
      </c>
      <c r="C1322" s="13" t="s">
        <v>2558</v>
      </c>
      <c r="D1322" s="442" t="s">
        <v>12936</v>
      </c>
      <c r="E1322" s="468">
        <f t="shared" si="38"/>
        <v>1298</v>
      </c>
      <c r="F1322" s="439" t="b">
        <f>'16 Securitization Calcn'!$E$43+'16 Securitization Calcn'!$F$43+'16 Securitization Calcn'!$G$43+'16 Securitization Calcn'!$H$43='16 Securitization Calcn'!$I$43</f>
        <v>1</v>
      </c>
    </row>
    <row r="1323" spans="1:6" ht="47.25" x14ac:dyDescent="0.25">
      <c r="A1323" s="466" t="s">
        <v>2559</v>
      </c>
      <c r="B1323" s="467" t="s">
        <v>775</v>
      </c>
      <c r="C1323" s="13" t="s">
        <v>2560</v>
      </c>
      <c r="D1323" s="442" t="s">
        <v>12937</v>
      </c>
      <c r="E1323" s="468">
        <f t="shared" si="38"/>
        <v>1299</v>
      </c>
      <c r="F1323" s="439" t="b">
        <f>'16 Securitization Calcn'!$E$44+'16 Securitization Calcn'!$F$44+'16 Securitization Calcn'!$G$44+'16 Securitization Calcn'!$H$44='16 Securitization Calcn'!$I$44</f>
        <v>1</v>
      </c>
    </row>
    <row r="1324" spans="1:6" ht="47.25" x14ac:dyDescent="0.25">
      <c r="A1324" s="466" t="s">
        <v>2561</v>
      </c>
      <c r="B1324" s="467" t="s">
        <v>775</v>
      </c>
      <c r="C1324" s="13" t="s">
        <v>2562</v>
      </c>
      <c r="D1324" s="442" t="s">
        <v>12938</v>
      </c>
      <c r="E1324" s="468">
        <f t="shared" si="38"/>
        <v>1300</v>
      </c>
      <c r="F1324" s="439" t="b">
        <f>'16 Securitization Calcn'!$E$45+'16 Securitization Calcn'!$F$45+'16 Securitization Calcn'!$G$45+'16 Securitization Calcn'!$H$45='16 Securitization Calcn'!$I$45</f>
        <v>1</v>
      </c>
    </row>
    <row r="1325" spans="1:6" ht="31.5" x14ac:dyDescent="0.25">
      <c r="A1325" s="466" t="s">
        <v>2563</v>
      </c>
      <c r="B1325" s="467" t="s">
        <v>775</v>
      </c>
      <c r="C1325" s="13" t="s">
        <v>2564</v>
      </c>
      <c r="D1325" s="442" t="s">
        <v>14659</v>
      </c>
      <c r="E1325" s="468">
        <f t="shared" si="38"/>
        <v>1301</v>
      </c>
      <c r="F1325" s="439" t="b">
        <f>ABS('16 Securitization Calcn'!$E$46+'16 Securitization Calcn'!$H$46-'16 Securitization Calcn'!$I$46)&lt;=2</f>
        <v>1</v>
      </c>
    </row>
    <row r="1326" spans="1:6" ht="31.5" x14ac:dyDescent="0.25">
      <c r="A1326" s="466" t="s">
        <v>2565</v>
      </c>
      <c r="B1326" s="467" t="s">
        <v>775</v>
      </c>
      <c r="C1326" s="13" t="s">
        <v>2566</v>
      </c>
      <c r="D1326" s="442" t="s">
        <v>12939</v>
      </c>
      <c r="E1326" s="468">
        <f t="shared" si="38"/>
        <v>1302</v>
      </c>
      <c r="F1326" s="439" t="b">
        <f>'16 Securitization Calcn'!$I$42*40%='16 Securitization Calcn'!$J$42</f>
        <v>1</v>
      </c>
    </row>
    <row r="1327" spans="1:6" ht="31.5" x14ac:dyDescent="0.25">
      <c r="A1327" s="466" t="s">
        <v>2567</v>
      </c>
      <c r="B1327" s="467" t="s">
        <v>775</v>
      </c>
      <c r="C1327" s="13" t="s">
        <v>2568</v>
      </c>
      <c r="D1327" s="442" t="s">
        <v>12940</v>
      </c>
      <c r="E1327" s="468">
        <f t="shared" si="38"/>
        <v>1303</v>
      </c>
      <c r="F1327" s="439" t="b">
        <f>'16 Securitization Calcn'!$I$43*100%='16 Securitization Calcn'!$J$43</f>
        <v>1</v>
      </c>
    </row>
    <row r="1328" spans="1:6" ht="31.5" x14ac:dyDescent="0.25">
      <c r="A1328" s="466" t="s">
        <v>2569</v>
      </c>
      <c r="B1328" s="467" t="s">
        <v>775</v>
      </c>
      <c r="C1328" s="13" t="s">
        <v>2570</v>
      </c>
      <c r="D1328" s="442" t="s">
        <v>12941</v>
      </c>
      <c r="E1328" s="468">
        <f t="shared" si="38"/>
        <v>1304</v>
      </c>
      <c r="F1328" s="439" t="b">
        <f>'16 Securitization Calcn'!$I$44*225%='16 Securitization Calcn'!$J$44</f>
        <v>1</v>
      </c>
    </row>
    <row r="1329" spans="1:6" ht="63" x14ac:dyDescent="0.25">
      <c r="A1329" s="466" t="s">
        <v>2571</v>
      </c>
      <c r="B1329" s="467" t="s">
        <v>775</v>
      </c>
      <c r="C1329" s="13" t="s">
        <v>2572</v>
      </c>
      <c r="D1329" s="442" t="s">
        <v>12942</v>
      </c>
      <c r="E1329" s="468">
        <f t="shared" si="38"/>
        <v>1305</v>
      </c>
      <c r="F1329" s="439" t="b">
        <f>'16 Securitization Calcn'!$D$48+'16 Securitization Calcn'!$D$49+'16 Securitization Calcn'!$D$50+'16 Securitization Calcn'!$D$51+'16 Securitization Calcn'!$D$52='16 Securitization Calcn'!$D$53</f>
        <v>1</v>
      </c>
    </row>
    <row r="1330" spans="1:6" ht="63" x14ac:dyDescent="0.25">
      <c r="A1330" s="466" t="s">
        <v>2573</v>
      </c>
      <c r="B1330" s="467" t="s">
        <v>775</v>
      </c>
      <c r="C1330" s="13" t="s">
        <v>2574</v>
      </c>
      <c r="D1330" s="442" t="s">
        <v>12943</v>
      </c>
      <c r="E1330" s="468">
        <f t="shared" si="38"/>
        <v>1306</v>
      </c>
      <c r="F1330" s="439" t="b">
        <f>'16 Securitization Calcn'!$E$48+'16 Securitization Calcn'!$E$49+'16 Securitization Calcn'!$E$50+'16 Securitization Calcn'!$E$51+'16 Securitization Calcn'!$E$52='16 Securitization Calcn'!$E$53</f>
        <v>1</v>
      </c>
    </row>
    <row r="1331" spans="1:6" ht="63" x14ac:dyDescent="0.25">
      <c r="A1331" s="466" t="s">
        <v>2575</v>
      </c>
      <c r="B1331" s="467" t="s">
        <v>775</v>
      </c>
      <c r="C1331" s="13" t="s">
        <v>2576</v>
      </c>
      <c r="D1331" s="442" t="s">
        <v>12944</v>
      </c>
      <c r="E1331" s="468">
        <f t="shared" si="38"/>
        <v>1307</v>
      </c>
      <c r="F1331" s="439" t="b">
        <f>'16 Securitization Calcn'!$H$48+'16 Securitization Calcn'!$H$49+'16 Securitization Calcn'!$H$50+'16 Securitization Calcn'!$H$51+'16 Securitization Calcn'!$H$52='16 Securitization Calcn'!$H$53</f>
        <v>1</v>
      </c>
    </row>
    <row r="1332" spans="1:6" ht="63" x14ac:dyDescent="0.25">
      <c r="A1332" s="466" t="s">
        <v>2577</v>
      </c>
      <c r="B1332" s="467" t="s">
        <v>775</v>
      </c>
      <c r="C1332" s="13" t="s">
        <v>2578</v>
      </c>
      <c r="D1332" s="442" t="s">
        <v>12945</v>
      </c>
      <c r="E1332" s="468">
        <f t="shared" si="38"/>
        <v>1308</v>
      </c>
      <c r="F1332" s="439" t="b">
        <f>'16 Securitization Calcn'!$I$48+'16 Securitization Calcn'!$I$49+'16 Securitization Calcn'!$I$50+'16 Securitization Calcn'!$I$51+'16 Securitization Calcn'!$I$52='16 Securitization Calcn'!$I$53</f>
        <v>1</v>
      </c>
    </row>
    <row r="1333" spans="1:6" ht="47.25" x14ac:dyDescent="0.25">
      <c r="A1333" s="466" t="s">
        <v>2579</v>
      </c>
      <c r="B1333" s="467" t="s">
        <v>775</v>
      </c>
      <c r="C1333" s="13" t="s">
        <v>2580</v>
      </c>
      <c r="D1333" s="442" t="s">
        <v>12946</v>
      </c>
      <c r="E1333" s="468">
        <f t="shared" si="38"/>
        <v>1309</v>
      </c>
      <c r="F1333" s="439" t="b">
        <f>'16 Securitization Calcn'!$J$48+'16 Securitization Calcn'!$J$49+'16 Securitization Calcn'!$J$50+'16 Securitization Calcn'!$J$51='16 Securitization Calcn'!$J$53</f>
        <v>1</v>
      </c>
    </row>
    <row r="1334" spans="1:6" ht="47.25" x14ac:dyDescent="0.25">
      <c r="A1334" s="466" t="s">
        <v>2581</v>
      </c>
      <c r="B1334" s="467" t="s">
        <v>775</v>
      </c>
      <c r="C1334" s="13" t="s">
        <v>2582</v>
      </c>
      <c r="D1334" s="442" t="s">
        <v>12947</v>
      </c>
      <c r="E1334" s="468">
        <f t="shared" si="38"/>
        <v>1310</v>
      </c>
      <c r="F1334" s="439" t="b">
        <f>'16 Securitization Calcn'!$E$48+'16 Securitization Calcn'!$F$48+'16 Securitization Calcn'!$G$48+'16 Securitization Calcn'!$H$48='16 Securitization Calcn'!$I$48</f>
        <v>1</v>
      </c>
    </row>
    <row r="1335" spans="1:6" ht="47.25" x14ac:dyDescent="0.25">
      <c r="A1335" s="466" t="s">
        <v>2583</v>
      </c>
      <c r="B1335" s="467" t="s">
        <v>775</v>
      </c>
      <c r="C1335" s="13" t="s">
        <v>2584</v>
      </c>
      <c r="D1335" s="442" t="s">
        <v>12948</v>
      </c>
      <c r="E1335" s="468">
        <f t="shared" si="38"/>
        <v>1311</v>
      </c>
      <c r="F1335" s="439" t="b">
        <f>'16 Securitization Calcn'!$E$49+'16 Securitization Calcn'!$F$49+'16 Securitization Calcn'!$G$49+'16 Securitization Calcn'!$H$49='16 Securitization Calcn'!$I$49</f>
        <v>1</v>
      </c>
    </row>
    <row r="1336" spans="1:6" ht="47.25" x14ac:dyDescent="0.25">
      <c r="A1336" s="466" t="s">
        <v>2585</v>
      </c>
      <c r="B1336" s="467" t="s">
        <v>775</v>
      </c>
      <c r="C1336" s="13" t="s">
        <v>2586</v>
      </c>
      <c r="D1336" s="442" t="s">
        <v>12949</v>
      </c>
      <c r="E1336" s="468">
        <f t="shared" si="38"/>
        <v>1312</v>
      </c>
      <c r="F1336" s="439" t="b">
        <f>'16 Securitization Calcn'!$E$50+'16 Securitization Calcn'!$F$50+'16 Securitization Calcn'!$G$50+'16 Securitization Calcn'!$H$50='16 Securitization Calcn'!$I$50</f>
        <v>1</v>
      </c>
    </row>
    <row r="1337" spans="1:6" ht="47.25" x14ac:dyDescent="0.25">
      <c r="A1337" s="466" t="s">
        <v>2587</v>
      </c>
      <c r="B1337" s="467" t="s">
        <v>775</v>
      </c>
      <c r="C1337" s="13" t="s">
        <v>2588</v>
      </c>
      <c r="D1337" s="442" t="s">
        <v>12950</v>
      </c>
      <c r="E1337" s="468">
        <f t="shared" si="38"/>
        <v>1313</v>
      </c>
      <c r="F1337" s="439" t="b">
        <f>'16 Securitization Calcn'!$E$51+'16 Securitization Calcn'!$F$51+'16 Securitization Calcn'!$G$51+'16 Securitization Calcn'!$H$51='16 Securitization Calcn'!$I$51</f>
        <v>1</v>
      </c>
    </row>
    <row r="1338" spans="1:6" ht="47.25" x14ac:dyDescent="0.25">
      <c r="A1338" s="466" t="s">
        <v>2589</v>
      </c>
      <c r="B1338" s="467" t="s">
        <v>775</v>
      </c>
      <c r="C1338" s="13" t="s">
        <v>2590</v>
      </c>
      <c r="D1338" s="442" t="s">
        <v>12951</v>
      </c>
      <c r="E1338" s="468">
        <f t="shared" si="38"/>
        <v>1314</v>
      </c>
      <c r="F1338" s="439" t="b">
        <f>'16 Securitization Calcn'!$E$52+'16 Securitization Calcn'!$F$52+'16 Securitization Calcn'!$G$52+'16 Securitization Calcn'!$H$52='16 Securitization Calcn'!$I$52</f>
        <v>1</v>
      </c>
    </row>
    <row r="1339" spans="1:6" ht="31.5" x14ac:dyDescent="0.25">
      <c r="A1339" s="466" t="s">
        <v>2591</v>
      </c>
      <c r="B1339" s="467" t="s">
        <v>775</v>
      </c>
      <c r="C1339" s="13" t="s">
        <v>2592</v>
      </c>
      <c r="D1339" s="442" t="s">
        <v>14660</v>
      </c>
      <c r="E1339" s="468">
        <f t="shared" si="38"/>
        <v>1315</v>
      </c>
      <c r="F1339" s="439" t="b">
        <f>ABS('16 Securitization Calcn'!$E$53+'16 Securitization Calcn'!$H$53-'16 Securitization Calcn'!$I$53)&lt;=2</f>
        <v>1</v>
      </c>
    </row>
    <row r="1340" spans="1:6" ht="31.5" x14ac:dyDescent="0.25">
      <c r="A1340" s="466" t="s">
        <v>2593</v>
      </c>
      <c r="B1340" s="467" t="s">
        <v>775</v>
      </c>
      <c r="C1340" s="13" t="s">
        <v>2594</v>
      </c>
      <c r="D1340" s="442" t="s">
        <v>12952</v>
      </c>
      <c r="E1340" s="468">
        <f t="shared" si="38"/>
        <v>1316</v>
      </c>
      <c r="F1340" s="439" t="b">
        <f>'16 Securitization Calcn'!$I$48*40%='16 Securitization Calcn'!$J$48</f>
        <v>1</v>
      </c>
    </row>
    <row r="1341" spans="1:6" ht="31.5" x14ac:dyDescent="0.25">
      <c r="A1341" s="466" t="s">
        <v>2595</v>
      </c>
      <c r="B1341" s="467" t="s">
        <v>775</v>
      </c>
      <c r="C1341" s="13" t="s">
        <v>2596</v>
      </c>
      <c r="D1341" s="442" t="s">
        <v>12953</v>
      </c>
      <c r="E1341" s="468">
        <f t="shared" si="38"/>
        <v>1317</v>
      </c>
      <c r="F1341" s="439" t="b">
        <f>'16 Securitization Calcn'!$I$49*100%='16 Securitization Calcn'!$J$49</f>
        <v>1</v>
      </c>
    </row>
    <row r="1342" spans="1:6" ht="31.5" x14ac:dyDescent="0.25">
      <c r="A1342" s="466" t="s">
        <v>2597</v>
      </c>
      <c r="B1342" s="467" t="s">
        <v>775</v>
      </c>
      <c r="C1342" s="13" t="s">
        <v>2598</v>
      </c>
      <c r="D1342" s="442" t="s">
        <v>12954</v>
      </c>
      <c r="E1342" s="468">
        <f t="shared" si="38"/>
        <v>1318</v>
      </c>
      <c r="F1342" s="439" t="b">
        <f>'16 Securitization Calcn'!$I$50*225%='16 Securitization Calcn'!$J$50</f>
        <v>1</v>
      </c>
    </row>
    <row r="1343" spans="1:6" ht="31.5" x14ac:dyDescent="0.25">
      <c r="A1343" s="466" t="s">
        <v>2599</v>
      </c>
      <c r="B1343" s="467" t="s">
        <v>775</v>
      </c>
      <c r="C1343" s="13" t="s">
        <v>2600</v>
      </c>
      <c r="D1343" s="442" t="s">
        <v>12955</v>
      </c>
      <c r="E1343" s="468">
        <f t="shared" ref="E1343:E1370" si="39">E1342+1</f>
        <v>1319</v>
      </c>
      <c r="F1343" s="439" t="b">
        <f>'16 Securitization Calcn'!$I$51*650%='16 Securitization Calcn'!$J$51</f>
        <v>1</v>
      </c>
    </row>
    <row r="1344" spans="1:6" ht="31.5" x14ac:dyDescent="0.25">
      <c r="A1344" s="466" t="s">
        <v>2601</v>
      </c>
      <c r="B1344" s="467" t="s">
        <v>775</v>
      </c>
      <c r="C1344" s="13" t="s">
        <v>2602</v>
      </c>
      <c r="D1344" s="442" t="s">
        <v>12956</v>
      </c>
      <c r="E1344" s="468">
        <f t="shared" si="39"/>
        <v>1320</v>
      </c>
      <c r="F1344" s="439" t="b">
        <f>'16 Securitization Calcn'!$D$46+'16 Securitization Calcn'!$D$53='16 Securitization Calcn'!$D$54</f>
        <v>1</v>
      </c>
    </row>
    <row r="1345" spans="1:6" ht="31.5" x14ac:dyDescent="0.25">
      <c r="A1345" s="466" t="s">
        <v>2603</v>
      </c>
      <c r="B1345" s="467" t="s">
        <v>775</v>
      </c>
      <c r="C1345" s="13" t="s">
        <v>2604</v>
      </c>
      <c r="D1345" s="442" t="s">
        <v>12957</v>
      </c>
      <c r="E1345" s="468">
        <f t="shared" si="39"/>
        <v>1321</v>
      </c>
      <c r="F1345" s="439" t="b">
        <f>'16 Securitization Calcn'!$E$46+'16 Securitization Calcn'!$E$53='16 Securitization Calcn'!$E$54</f>
        <v>1</v>
      </c>
    </row>
    <row r="1346" spans="1:6" ht="31.5" x14ac:dyDescent="0.25">
      <c r="A1346" s="466" t="s">
        <v>2605</v>
      </c>
      <c r="B1346" s="467" t="s">
        <v>775</v>
      </c>
      <c r="C1346" s="13" t="s">
        <v>2606</v>
      </c>
      <c r="D1346" s="442" t="s">
        <v>12958</v>
      </c>
      <c r="E1346" s="468">
        <f t="shared" si="39"/>
        <v>1322</v>
      </c>
      <c r="F1346" s="439" t="b">
        <f>'16 Securitization Calcn'!$H$46+'16 Securitization Calcn'!$H$53='16 Securitization Calcn'!$H$54</f>
        <v>1</v>
      </c>
    </row>
    <row r="1347" spans="1:6" ht="31.5" x14ac:dyDescent="0.25">
      <c r="A1347" s="466" t="s">
        <v>2607</v>
      </c>
      <c r="B1347" s="467" t="s">
        <v>775</v>
      </c>
      <c r="C1347" s="13" t="s">
        <v>2608</v>
      </c>
      <c r="D1347" s="442" t="s">
        <v>12959</v>
      </c>
      <c r="E1347" s="468">
        <f t="shared" si="39"/>
        <v>1323</v>
      </c>
      <c r="F1347" s="439" t="b">
        <f>'16 Securitization Calcn'!$I$46+'16 Securitization Calcn'!$I$53='16 Securitization Calcn'!$I$54</f>
        <v>1</v>
      </c>
    </row>
    <row r="1348" spans="1:6" ht="31.5" x14ac:dyDescent="0.25">
      <c r="A1348" s="466" t="s">
        <v>2609</v>
      </c>
      <c r="B1348" s="467" t="s">
        <v>775</v>
      </c>
      <c r="C1348" s="13" t="s">
        <v>2610</v>
      </c>
      <c r="D1348" s="442" t="s">
        <v>12960</v>
      </c>
      <c r="E1348" s="468">
        <f t="shared" si="39"/>
        <v>1324</v>
      </c>
      <c r="F1348" s="439" t="b">
        <f>'16 Securitization Calcn'!$J$46+'16 Securitization Calcn'!$J$53='16 Securitization Calcn'!$J$54</f>
        <v>1</v>
      </c>
    </row>
    <row r="1349" spans="1:6" ht="31.5" x14ac:dyDescent="0.25">
      <c r="A1349" s="466" t="s">
        <v>2611</v>
      </c>
      <c r="B1349" s="467" t="s">
        <v>775</v>
      </c>
      <c r="C1349" s="13" t="s">
        <v>2612</v>
      </c>
      <c r="D1349" s="442" t="s">
        <v>12961</v>
      </c>
      <c r="E1349" s="468">
        <f t="shared" si="39"/>
        <v>1325</v>
      </c>
      <c r="F1349" s="439" t="b">
        <f>'16 Securitization Calcn'!$E$54+'16 Securitization Calcn'!$H$54='16 Securitization Calcn'!$I$54</f>
        <v>1</v>
      </c>
    </row>
    <row r="1350" spans="1:6" ht="31.5" x14ac:dyDescent="0.25">
      <c r="A1350" s="466" t="s">
        <v>2613</v>
      </c>
      <c r="B1350" s="467" t="s">
        <v>775</v>
      </c>
      <c r="C1350" s="13" t="s">
        <v>2614</v>
      </c>
      <c r="D1350" s="442" t="s">
        <v>12962</v>
      </c>
      <c r="E1350" s="468">
        <f t="shared" si="39"/>
        <v>1326</v>
      </c>
      <c r="F1350" s="439" t="b">
        <f>'16 Securitization Calcn'!$D$33+'16 Securitization Calcn'!$D$54='16 Securitization Calcn'!$D$57</f>
        <v>1</v>
      </c>
    </row>
    <row r="1351" spans="1:6" ht="31.5" x14ac:dyDescent="0.25">
      <c r="A1351" s="466" t="s">
        <v>2615</v>
      </c>
      <c r="B1351" s="467" t="s">
        <v>775</v>
      </c>
      <c r="C1351" s="13" t="s">
        <v>2616</v>
      </c>
      <c r="D1351" s="442" t="s">
        <v>12963</v>
      </c>
      <c r="E1351" s="468">
        <f t="shared" si="39"/>
        <v>1327</v>
      </c>
      <c r="F1351" s="439" t="b">
        <f>'16 Securitization Calcn'!$E$33+'16 Securitization Calcn'!$E$54='16 Securitization Calcn'!$E$57</f>
        <v>1</v>
      </c>
    </row>
    <row r="1352" spans="1:6" ht="31.5" x14ac:dyDescent="0.25">
      <c r="A1352" s="466" t="s">
        <v>2617</v>
      </c>
      <c r="B1352" s="467" t="s">
        <v>775</v>
      </c>
      <c r="C1352" s="13" t="s">
        <v>2618</v>
      </c>
      <c r="D1352" s="442" t="s">
        <v>12964</v>
      </c>
      <c r="E1352" s="468">
        <f t="shared" si="39"/>
        <v>1328</v>
      </c>
      <c r="F1352" s="439" t="b">
        <f>'16 Securitization Calcn'!$H$33+'16 Securitization Calcn'!$H$54='16 Securitization Calcn'!$H$57</f>
        <v>1</v>
      </c>
    </row>
    <row r="1353" spans="1:6" ht="31.5" x14ac:dyDescent="0.25">
      <c r="A1353" s="466" t="s">
        <v>2619</v>
      </c>
      <c r="B1353" s="467" t="s">
        <v>775</v>
      </c>
      <c r="C1353" s="13" t="s">
        <v>2620</v>
      </c>
      <c r="D1353" s="442" t="s">
        <v>12965</v>
      </c>
      <c r="E1353" s="468">
        <f t="shared" si="39"/>
        <v>1329</v>
      </c>
      <c r="F1353" s="439" t="b">
        <f>'16 Securitization Calcn'!$I$33+'16 Securitization Calcn'!$I$54='16 Securitization Calcn'!$I$57</f>
        <v>1</v>
      </c>
    </row>
    <row r="1354" spans="1:6" ht="31.5" x14ac:dyDescent="0.25">
      <c r="A1354" s="466" t="s">
        <v>2621</v>
      </c>
      <c r="B1354" s="467" t="s">
        <v>775</v>
      </c>
      <c r="C1354" s="13" t="s">
        <v>2622</v>
      </c>
      <c r="D1354" s="442" t="s">
        <v>12966</v>
      </c>
      <c r="E1354" s="468">
        <f t="shared" si="39"/>
        <v>1330</v>
      </c>
      <c r="F1354" s="439" t="b">
        <f>'16 Securitization Calcn'!$J$33+'16 Securitization Calcn'!$J$54='16 Securitization Calcn'!$J$57</f>
        <v>1</v>
      </c>
    </row>
    <row r="1355" spans="1:6" ht="63" x14ac:dyDescent="0.25">
      <c r="A1355" s="466" t="s">
        <v>2623</v>
      </c>
      <c r="B1355" s="467" t="s">
        <v>775</v>
      </c>
      <c r="C1355" s="13" t="s">
        <v>2624</v>
      </c>
      <c r="D1355" s="442" t="s">
        <v>12967</v>
      </c>
      <c r="E1355" s="468">
        <f t="shared" si="39"/>
        <v>1331</v>
      </c>
      <c r="F1355" s="439" t="b">
        <f>'16 Securitization Calcn'!$D$61+'16 Securitization Calcn'!$D$62+'16 Securitization Calcn'!$D$63+'16 Securitization Calcn'!$D$64+'16 Securitization Calcn'!$D$65='16 Securitization Calcn'!$D$66</f>
        <v>1</v>
      </c>
    </row>
    <row r="1356" spans="1:6" ht="63" x14ac:dyDescent="0.25">
      <c r="A1356" s="466" t="s">
        <v>2625</v>
      </c>
      <c r="B1356" s="467" t="s">
        <v>775</v>
      </c>
      <c r="C1356" s="13" t="s">
        <v>2626</v>
      </c>
      <c r="D1356" s="442" t="s">
        <v>12968</v>
      </c>
      <c r="E1356" s="468">
        <f t="shared" si="39"/>
        <v>1332</v>
      </c>
      <c r="F1356" s="439" t="b">
        <f>'16 Securitization Calcn'!$E$61+'16 Securitization Calcn'!$E$62+'16 Securitization Calcn'!$E$63+'16 Securitization Calcn'!$E$64+'16 Securitization Calcn'!$E$65='16 Securitization Calcn'!$E$66</f>
        <v>1</v>
      </c>
    </row>
    <row r="1357" spans="1:6" ht="63" x14ac:dyDescent="0.25">
      <c r="A1357" s="466" t="s">
        <v>2627</v>
      </c>
      <c r="B1357" s="467" t="s">
        <v>775</v>
      </c>
      <c r="C1357" s="13" t="s">
        <v>2628</v>
      </c>
      <c r="D1357" s="442" t="s">
        <v>12969</v>
      </c>
      <c r="E1357" s="468">
        <f t="shared" si="39"/>
        <v>1333</v>
      </c>
      <c r="F1357" s="439" t="b">
        <f>'16 Securitization Calcn'!$H$61+'16 Securitization Calcn'!$H$62+'16 Securitization Calcn'!$H$63+'16 Securitization Calcn'!$H$64+'16 Securitization Calcn'!$H$65='16 Securitization Calcn'!$H$66</f>
        <v>1</v>
      </c>
    </row>
    <row r="1358" spans="1:6" ht="63" x14ac:dyDescent="0.25">
      <c r="A1358" s="466" t="s">
        <v>2629</v>
      </c>
      <c r="B1358" s="467" t="s">
        <v>775</v>
      </c>
      <c r="C1358" s="13" t="s">
        <v>2630</v>
      </c>
      <c r="D1358" s="442" t="s">
        <v>12970</v>
      </c>
      <c r="E1358" s="468">
        <f t="shared" si="39"/>
        <v>1334</v>
      </c>
      <c r="F1358" s="439" t="b">
        <f>'16 Securitization Calcn'!$I$61+'16 Securitization Calcn'!$I$62+'16 Securitization Calcn'!$I$63+'16 Securitization Calcn'!$I$64+'16 Securitization Calcn'!$I$65='16 Securitization Calcn'!$I$66</f>
        <v>1</v>
      </c>
    </row>
    <row r="1359" spans="1:6" ht="47.25" x14ac:dyDescent="0.25">
      <c r="A1359" s="466" t="s">
        <v>2631</v>
      </c>
      <c r="B1359" s="467" t="s">
        <v>775</v>
      </c>
      <c r="C1359" s="13" t="s">
        <v>2632</v>
      </c>
      <c r="D1359" s="442" t="s">
        <v>12971</v>
      </c>
      <c r="E1359" s="468">
        <f t="shared" si="39"/>
        <v>1335</v>
      </c>
      <c r="F1359" s="439" t="b">
        <f>'16 Securitization Calcn'!$J$61+'16 Securitization Calcn'!$J$62+'16 Securitization Calcn'!$J$63+'16 Securitization Calcn'!$J$64='16 Securitization Calcn'!$J$66</f>
        <v>1</v>
      </c>
    </row>
    <row r="1360" spans="1:6" ht="31.5" x14ac:dyDescent="0.25">
      <c r="A1360" s="466" t="s">
        <v>2633</v>
      </c>
      <c r="B1360" s="467" t="s">
        <v>775</v>
      </c>
      <c r="C1360" s="13" t="s">
        <v>2634</v>
      </c>
      <c r="D1360" s="442" t="s">
        <v>12972</v>
      </c>
      <c r="E1360" s="468">
        <f t="shared" si="39"/>
        <v>1336</v>
      </c>
      <c r="F1360" s="439" t="b">
        <f>'16 Securitization Calcn'!$E$61+'16 Securitization Calcn'!$H$61='16 Securitization Calcn'!$I$61</f>
        <v>1</v>
      </c>
    </row>
    <row r="1361" spans="1:6" ht="31.5" x14ac:dyDescent="0.25">
      <c r="A1361" s="466" t="s">
        <v>2635</v>
      </c>
      <c r="B1361" s="467" t="s">
        <v>775</v>
      </c>
      <c r="C1361" s="13" t="s">
        <v>2636</v>
      </c>
      <c r="D1361" s="442" t="s">
        <v>12973</v>
      </c>
      <c r="E1361" s="468">
        <f t="shared" si="39"/>
        <v>1337</v>
      </c>
      <c r="F1361" s="439" t="b">
        <f>'16 Securitization Calcn'!$E$62+'16 Securitization Calcn'!$H$62='16 Securitization Calcn'!$I$62</f>
        <v>1</v>
      </c>
    </row>
    <row r="1362" spans="1:6" ht="31.5" x14ac:dyDescent="0.25">
      <c r="A1362" s="466" t="s">
        <v>2637</v>
      </c>
      <c r="B1362" s="467" t="s">
        <v>775</v>
      </c>
      <c r="C1362" s="13" t="s">
        <v>2638</v>
      </c>
      <c r="D1362" s="442" t="s">
        <v>12974</v>
      </c>
      <c r="E1362" s="468">
        <f t="shared" si="39"/>
        <v>1338</v>
      </c>
      <c r="F1362" s="439" t="b">
        <f>'16 Securitization Calcn'!$E$63+'16 Securitization Calcn'!$H$63='16 Securitization Calcn'!$I$63</f>
        <v>1</v>
      </c>
    </row>
    <row r="1363" spans="1:6" ht="31.5" x14ac:dyDescent="0.25">
      <c r="A1363" s="466" t="s">
        <v>2639</v>
      </c>
      <c r="B1363" s="467" t="s">
        <v>775</v>
      </c>
      <c r="C1363" s="13" t="s">
        <v>2640</v>
      </c>
      <c r="D1363" s="442" t="s">
        <v>12975</v>
      </c>
      <c r="E1363" s="468">
        <f t="shared" si="39"/>
        <v>1339</v>
      </c>
      <c r="F1363" s="439" t="b">
        <f>'16 Securitization Calcn'!$E$64+'16 Securitization Calcn'!$H$64='16 Securitization Calcn'!$I$64</f>
        <v>1</v>
      </c>
    </row>
    <row r="1364" spans="1:6" ht="31.5" x14ac:dyDescent="0.25">
      <c r="A1364" s="466" t="s">
        <v>2641</v>
      </c>
      <c r="B1364" s="467" t="s">
        <v>775</v>
      </c>
      <c r="C1364" s="13" t="s">
        <v>2642</v>
      </c>
      <c r="D1364" s="442" t="s">
        <v>12976</v>
      </c>
      <c r="E1364" s="468">
        <f t="shared" si="39"/>
        <v>1340</v>
      </c>
      <c r="F1364" s="439" t="b">
        <f>'16 Securitization Calcn'!$E$65+'16 Securitization Calcn'!$H$65='16 Securitization Calcn'!$I$65</f>
        <v>1</v>
      </c>
    </row>
    <row r="1365" spans="1:6" ht="31.5" x14ac:dyDescent="0.25">
      <c r="A1365" s="466" t="s">
        <v>2643</v>
      </c>
      <c r="B1365" s="467" t="s">
        <v>775</v>
      </c>
      <c r="C1365" s="13" t="s">
        <v>2644</v>
      </c>
      <c r="D1365" s="442" t="s">
        <v>14661</v>
      </c>
      <c r="E1365" s="468">
        <f t="shared" si="39"/>
        <v>1341</v>
      </c>
      <c r="F1365" s="439" t="b">
        <f>ABS('16 Securitization Calcn'!$E$66+'16 Securitization Calcn'!$H$66-'16 Securitization Calcn'!$I$66)&lt;=2</f>
        <v>1</v>
      </c>
    </row>
    <row r="1366" spans="1:6" ht="31.5" x14ac:dyDescent="0.25">
      <c r="A1366" s="466" t="s">
        <v>2645</v>
      </c>
      <c r="B1366" s="467" t="s">
        <v>775</v>
      </c>
      <c r="C1366" s="13" t="s">
        <v>2646</v>
      </c>
      <c r="D1366" s="442" t="s">
        <v>12977</v>
      </c>
      <c r="E1366" s="468">
        <f t="shared" si="39"/>
        <v>1342</v>
      </c>
      <c r="F1366" s="439" t="b">
        <f>'16 Securitization Calcn'!$I$61*'16 Securitization Calcn'!$C$61='16 Securitization Calcn'!$J$61</f>
        <v>1</v>
      </c>
    </row>
    <row r="1367" spans="1:6" ht="31.5" x14ac:dyDescent="0.25">
      <c r="A1367" s="466" t="s">
        <v>2647</v>
      </c>
      <c r="B1367" s="467" t="s">
        <v>775</v>
      </c>
      <c r="C1367" s="13" t="s">
        <v>2648</v>
      </c>
      <c r="D1367" s="442" t="s">
        <v>12978</v>
      </c>
      <c r="E1367" s="468">
        <f t="shared" si="39"/>
        <v>1343</v>
      </c>
      <c r="F1367" s="439" t="b">
        <f>'16 Securitization Calcn'!$I$62*'16 Securitization Calcn'!$C$62='16 Securitization Calcn'!$J$62</f>
        <v>1</v>
      </c>
    </row>
    <row r="1368" spans="1:6" ht="31.5" x14ac:dyDescent="0.25">
      <c r="A1368" s="466" t="s">
        <v>2649</v>
      </c>
      <c r="B1368" s="467" t="s">
        <v>775</v>
      </c>
      <c r="C1368" s="13" t="s">
        <v>11197</v>
      </c>
      <c r="D1368" s="442" t="s">
        <v>12979</v>
      </c>
      <c r="E1368" s="468">
        <f t="shared" si="39"/>
        <v>1344</v>
      </c>
      <c r="F1368" s="439" t="b">
        <f>'16 Securitization Calcn'!$I$64*'16 Securitization Calcn'!$C$64='16 Securitization Calcn'!$J$63</f>
        <v>1</v>
      </c>
    </row>
    <row r="1369" spans="1:6" ht="31.5" x14ac:dyDescent="0.25">
      <c r="A1369" s="466" t="s">
        <v>2650</v>
      </c>
      <c r="B1369" s="467" t="s">
        <v>775</v>
      </c>
      <c r="C1369" s="13" t="s">
        <v>11198</v>
      </c>
      <c r="D1369" s="442" t="s">
        <v>12980</v>
      </c>
      <c r="E1369" s="468">
        <f t="shared" si="39"/>
        <v>1345</v>
      </c>
      <c r="F1369" s="439" t="b">
        <f>'16 Securitization Calcn'!$I$63*'16 Securitization Calcn'!$C$63='16 Securitization Calcn'!$J$64</f>
        <v>1</v>
      </c>
    </row>
    <row r="1370" spans="1:6" ht="31.5" x14ac:dyDescent="0.25">
      <c r="A1370" s="466" t="s">
        <v>2651</v>
      </c>
      <c r="B1370" s="467" t="s">
        <v>775</v>
      </c>
      <c r="C1370" s="13" t="s">
        <v>14426</v>
      </c>
      <c r="D1370" s="442" t="s">
        <v>12981</v>
      </c>
      <c r="E1370" s="468">
        <f t="shared" si="39"/>
        <v>1346</v>
      </c>
      <c r="F1370" s="439" t="b">
        <f>'16 Securitization Calcn'!$C$61&gt;=0%</f>
        <v>1</v>
      </c>
    </row>
    <row r="1371" spans="1:6" ht="31.5" x14ac:dyDescent="0.25">
      <c r="A1371" s="466" t="s">
        <v>2652</v>
      </c>
      <c r="B1371" s="467" t="s">
        <v>775</v>
      </c>
      <c r="C1371" s="13" t="s">
        <v>14427</v>
      </c>
      <c r="D1371" s="442" t="s">
        <v>12982</v>
      </c>
      <c r="E1371" s="468">
        <f t="shared" ref="E1371:E1377" si="40">E1370+1</f>
        <v>1347</v>
      </c>
      <c r="F1371" s="439" t="b">
        <f>'16 Securitization Calcn'!$C$62&gt;=0%</f>
        <v>1</v>
      </c>
    </row>
    <row r="1372" spans="1:6" ht="31.5" x14ac:dyDescent="0.25">
      <c r="A1372" s="466" t="s">
        <v>2653</v>
      </c>
      <c r="B1372" s="467" t="s">
        <v>775</v>
      </c>
      <c r="C1372" s="13" t="s">
        <v>14428</v>
      </c>
      <c r="D1372" s="442" t="s">
        <v>12982</v>
      </c>
      <c r="E1372" s="468">
        <f t="shared" si="40"/>
        <v>1348</v>
      </c>
      <c r="F1372" s="439" t="b">
        <f>'16 Securitization Calcn'!$C$62&gt;=0%</f>
        <v>1</v>
      </c>
    </row>
    <row r="1373" spans="1:6" ht="63" x14ac:dyDescent="0.25">
      <c r="A1373" s="466" t="s">
        <v>2654</v>
      </c>
      <c r="B1373" s="467" t="s">
        <v>775</v>
      </c>
      <c r="C1373" s="13" t="s">
        <v>2655</v>
      </c>
      <c r="D1373" s="442" t="s">
        <v>12983</v>
      </c>
      <c r="E1373" s="468">
        <f t="shared" si="40"/>
        <v>1349</v>
      </c>
      <c r="F1373" s="439" t="b">
        <f>'16 Securitization Calcn'!$D$68+'16 Securitization Calcn'!$D$69+'16 Securitization Calcn'!$D$70+'16 Securitization Calcn'!$D$71+'16 Securitization Calcn'!$D$72='16 Securitization Calcn'!$D$73</f>
        <v>1</v>
      </c>
    </row>
    <row r="1374" spans="1:6" ht="63" x14ac:dyDescent="0.25">
      <c r="A1374" s="466" t="s">
        <v>2656</v>
      </c>
      <c r="B1374" s="467" t="s">
        <v>775</v>
      </c>
      <c r="C1374" s="13" t="s">
        <v>2657</v>
      </c>
      <c r="D1374" s="442" t="s">
        <v>12984</v>
      </c>
      <c r="E1374" s="468">
        <f t="shared" si="40"/>
        <v>1350</v>
      </c>
      <c r="F1374" s="439" t="b">
        <f>'16 Securitization Calcn'!$E$68+'16 Securitization Calcn'!$E$69+'16 Securitization Calcn'!$E$70+'16 Securitization Calcn'!$E$71+'16 Securitization Calcn'!$E$72='16 Securitization Calcn'!$E$73</f>
        <v>1</v>
      </c>
    </row>
    <row r="1375" spans="1:6" ht="63" x14ac:dyDescent="0.25">
      <c r="A1375" s="466" t="s">
        <v>2658</v>
      </c>
      <c r="B1375" s="467" t="s">
        <v>775</v>
      </c>
      <c r="C1375" s="13" t="s">
        <v>2659</v>
      </c>
      <c r="D1375" s="442" t="s">
        <v>12985</v>
      </c>
      <c r="E1375" s="468">
        <f t="shared" si="40"/>
        <v>1351</v>
      </c>
      <c r="F1375" s="439" t="b">
        <f>'16 Securitization Calcn'!$H$68+'16 Securitization Calcn'!$H$69+'16 Securitization Calcn'!$H$70+'16 Securitization Calcn'!$H$71+'16 Securitization Calcn'!$H$72='16 Securitization Calcn'!$H$73</f>
        <v>1</v>
      </c>
    </row>
    <row r="1376" spans="1:6" ht="63" x14ac:dyDescent="0.25">
      <c r="A1376" s="466" t="s">
        <v>2660</v>
      </c>
      <c r="B1376" s="467" t="s">
        <v>775</v>
      </c>
      <c r="C1376" s="13" t="s">
        <v>2661</v>
      </c>
      <c r="D1376" s="442" t="s">
        <v>12986</v>
      </c>
      <c r="E1376" s="468">
        <f t="shared" si="40"/>
        <v>1352</v>
      </c>
      <c r="F1376" s="439" t="b">
        <f>'16 Securitization Calcn'!$I$68+'16 Securitization Calcn'!$I$69+'16 Securitization Calcn'!$I$70+'16 Securitization Calcn'!$I$71+'16 Securitization Calcn'!$I$72='16 Securitization Calcn'!$I$73</f>
        <v>1</v>
      </c>
    </row>
    <row r="1377" spans="1:6" ht="47.25" x14ac:dyDescent="0.25">
      <c r="A1377" s="466" t="s">
        <v>2662</v>
      </c>
      <c r="B1377" s="467" t="s">
        <v>775</v>
      </c>
      <c r="C1377" s="13" t="s">
        <v>2663</v>
      </c>
      <c r="D1377" s="442" t="s">
        <v>12987</v>
      </c>
      <c r="E1377" s="468">
        <f t="shared" si="40"/>
        <v>1353</v>
      </c>
      <c r="F1377" s="439" t="b">
        <f>'16 Securitization Calcn'!$J$68+'16 Securitization Calcn'!$J$69+'16 Securitization Calcn'!$J$70+'16 Securitization Calcn'!$J$71='16 Securitization Calcn'!$J$73</f>
        <v>1</v>
      </c>
    </row>
    <row r="1378" spans="1:6" ht="31.5" x14ac:dyDescent="0.25">
      <c r="A1378" s="466" t="s">
        <v>2664</v>
      </c>
      <c r="B1378" s="467" t="s">
        <v>775</v>
      </c>
      <c r="C1378" s="443" t="s">
        <v>2665</v>
      </c>
      <c r="D1378" s="442" t="s">
        <v>12988</v>
      </c>
      <c r="E1378" s="468">
        <f t="shared" ref="E1378:E1383" si="41">E1377+1</f>
        <v>1354</v>
      </c>
      <c r="F1378" s="439" t="b">
        <f>'16 Securitization Calcn'!$E$68+'16 Securitization Calcn'!$H$68='16 Securitization Calcn'!$I$68</f>
        <v>1</v>
      </c>
    </row>
    <row r="1379" spans="1:6" ht="31.5" x14ac:dyDescent="0.25">
      <c r="A1379" s="466" t="s">
        <v>2666</v>
      </c>
      <c r="B1379" s="467" t="s">
        <v>775</v>
      </c>
      <c r="C1379" s="443" t="s">
        <v>2667</v>
      </c>
      <c r="D1379" s="442" t="s">
        <v>12989</v>
      </c>
      <c r="E1379" s="468">
        <f t="shared" si="41"/>
        <v>1355</v>
      </c>
      <c r="F1379" s="439" t="b">
        <f>'16 Securitization Calcn'!$E$69+'16 Securitization Calcn'!$H$69='16 Securitization Calcn'!$I$69</f>
        <v>1</v>
      </c>
    </row>
    <row r="1380" spans="1:6" ht="31.5" x14ac:dyDescent="0.25">
      <c r="A1380" s="466" t="s">
        <v>2668</v>
      </c>
      <c r="B1380" s="467" t="s">
        <v>775</v>
      </c>
      <c r="C1380" s="443" t="s">
        <v>2669</v>
      </c>
      <c r="D1380" s="442" t="s">
        <v>12990</v>
      </c>
      <c r="E1380" s="468">
        <f t="shared" si="41"/>
        <v>1356</v>
      </c>
      <c r="F1380" s="439" t="b">
        <f>'16 Securitization Calcn'!$E$70+'16 Securitization Calcn'!$H$70='16 Securitization Calcn'!$I$70</f>
        <v>1</v>
      </c>
    </row>
    <row r="1381" spans="1:6" ht="31.5" x14ac:dyDescent="0.25">
      <c r="A1381" s="466" t="s">
        <v>2670</v>
      </c>
      <c r="B1381" s="467" t="s">
        <v>775</v>
      </c>
      <c r="C1381" s="443" t="s">
        <v>2671</v>
      </c>
      <c r="D1381" s="442" t="s">
        <v>12991</v>
      </c>
      <c r="E1381" s="468">
        <f t="shared" si="41"/>
        <v>1357</v>
      </c>
      <c r="F1381" s="439" t="b">
        <f>'16 Securitization Calcn'!$E$71+'16 Securitization Calcn'!$H$71='16 Securitization Calcn'!$I$71</f>
        <v>1</v>
      </c>
    </row>
    <row r="1382" spans="1:6" ht="31.5" x14ac:dyDescent="0.25">
      <c r="A1382" s="466" t="s">
        <v>2672</v>
      </c>
      <c r="B1382" s="467" t="s">
        <v>775</v>
      </c>
      <c r="C1382" s="443" t="s">
        <v>2673</v>
      </c>
      <c r="D1382" s="442" t="s">
        <v>12992</v>
      </c>
      <c r="E1382" s="468">
        <f t="shared" si="41"/>
        <v>1358</v>
      </c>
      <c r="F1382" s="439" t="b">
        <f>'16 Securitization Calcn'!$E$72+'16 Securitization Calcn'!$H$72='16 Securitization Calcn'!$I$72</f>
        <v>1</v>
      </c>
    </row>
    <row r="1383" spans="1:6" ht="31.5" x14ac:dyDescent="0.25">
      <c r="A1383" s="466" t="s">
        <v>2674</v>
      </c>
      <c r="B1383" s="467" t="s">
        <v>775</v>
      </c>
      <c r="C1383" s="13" t="s">
        <v>2675</v>
      </c>
      <c r="D1383" s="442" t="s">
        <v>14662</v>
      </c>
      <c r="E1383" s="468">
        <f t="shared" si="41"/>
        <v>1359</v>
      </c>
      <c r="F1383" s="439" t="b">
        <f>ABS('16 Securitization Calcn'!$E$73+'16 Securitization Calcn'!$H$73-'16 Securitization Calcn'!$I$73)&lt;=2</f>
        <v>1</v>
      </c>
    </row>
    <row r="1384" spans="1:6" ht="31.5" x14ac:dyDescent="0.25">
      <c r="A1384" s="466" t="s">
        <v>2676</v>
      </c>
      <c r="B1384" s="467" t="s">
        <v>775</v>
      </c>
      <c r="C1384" s="13" t="s">
        <v>2677</v>
      </c>
      <c r="D1384" s="442" t="s">
        <v>12993</v>
      </c>
      <c r="E1384" s="468">
        <f>E1383+1</f>
        <v>1360</v>
      </c>
      <c r="F1384" s="439" t="b">
        <f>'16 Securitization Calcn'!$I$68*'16 Securitization Calcn'!$C$68='16 Securitization Calcn'!$J$68</f>
        <v>1</v>
      </c>
    </row>
    <row r="1385" spans="1:6" ht="31.5" x14ac:dyDescent="0.25">
      <c r="A1385" s="466" t="s">
        <v>2678</v>
      </c>
      <c r="B1385" s="467" t="s">
        <v>775</v>
      </c>
      <c r="C1385" s="13" t="s">
        <v>2679</v>
      </c>
      <c r="D1385" s="442" t="s">
        <v>12994</v>
      </c>
      <c r="E1385" s="468">
        <f t="shared" ref="E1385:E1397" si="42">E1384+1</f>
        <v>1361</v>
      </c>
      <c r="F1385" s="439" t="b">
        <f>'16 Securitization Calcn'!$I$69*'16 Securitization Calcn'!$C$69='16 Securitization Calcn'!$J$69</f>
        <v>1</v>
      </c>
    </row>
    <row r="1386" spans="1:6" ht="31.5" x14ac:dyDescent="0.25">
      <c r="A1386" s="466" t="s">
        <v>2680</v>
      </c>
      <c r="B1386" s="467" t="s">
        <v>775</v>
      </c>
      <c r="C1386" s="13" t="s">
        <v>2681</v>
      </c>
      <c r="D1386" s="442" t="s">
        <v>12995</v>
      </c>
      <c r="E1386" s="468">
        <f t="shared" si="42"/>
        <v>1362</v>
      </c>
      <c r="F1386" s="439" t="b">
        <f>'16 Securitization Calcn'!$I$70*'16 Securitization Calcn'!$C$70='16 Securitization Calcn'!$J$70</f>
        <v>1</v>
      </c>
    </row>
    <row r="1387" spans="1:6" ht="31.5" x14ac:dyDescent="0.25">
      <c r="A1387" s="466" t="s">
        <v>2682</v>
      </c>
      <c r="B1387" s="467" t="s">
        <v>775</v>
      </c>
      <c r="C1387" s="13" t="s">
        <v>2683</v>
      </c>
      <c r="D1387" s="442" t="s">
        <v>12996</v>
      </c>
      <c r="E1387" s="468">
        <f t="shared" si="42"/>
        <v>1363</v>
      </c>
      <c r="F1387" s="439" t="b">
        <f>'16 Securitization Calcn'!$I$71*'16 Securitization Calcn'!$C$71='16 Securitization Calcn'!$J$71</f>
        <v>1</v>
      </c>
    </row>
    <row r="1388" spans="1:6" ht="31.5" x14ac:dyDescent="0.25">
      <c r="A1388" s="466" t="s">
        <v>2684</v>
      </c>
      <c r="B1388" s="467" t="s">
        <v>775</v>
      </c>
      <c r="C1388" s="13" t="s">
        <v>14429</v>
      </c>
      <c r="D1388" s="442" t="s">
        <v>12997</v>
      </c>
      <c r="E1388" s="468">
        <f t="shared" si="42"/>
        <v>1364</v>
      </c>
      <c r="F1388" s="439" t="b">
        <f>'16 Securitization Calcn'!$C$68&gt;=0%</f>
        <v>1</v>
      </c>
    </row>
    <row r="1389" spans="1:6" ht="31.5" x14ac:dyDescent="0.25">
      <c r="A1389" s="463" t="s">
        <v>2685</v>
      </c>
      <c r="B1389" s="464" t="s">
        <v>2686</v>
      </c>
      <c r="C1389" s="13" t="s">
        <v>14430</v>
      </c>
      <c r="D1389" s="442" t="s">
        <v>12998</v>
      </c>
      <c r="E1389" s="468">
        <f t="shared" si="42"/>
        <v>1365</v>
      </c>
      <c r="F1389" s="439" t="b">
        <f>'16 Securitization Calcn'!$C$69&gt;=0%</f>
        <v>1</v>
      </c>
    </row>
    <row r="1390" spans="1:6" ht="31.5" x14ac:dyDescent="0.25">
      <c r="A1390" s="463" t="s">
        <v>2687</v>
      </c>
      <c r="B1390" s="464" t="s">
        <v>2686</v>
      </c>
      <c r="C1390" s="13" t="s">
        <v>14431</v>
      </c>
      <c r="D1390" s="442" t="s">
        <v>12999</v>
      </c>
      <c r="E1390" s="468">
        <f t="shared" si="42"/>
        <v>1366</v>
      </c>
      <c r="F1390" s="439" t="b">
        <f>'16 Securitization Calcn'!$C$70&gt;=0%</f>
        <v>1</v>
      </c>
    </row>
    <row r="1391" spans="1:6" ht="31.5" x14ac:dyDescent="0.25">
      <c r="A1391" s="463" t="s">
        <v>2688</v>
      </c>
      <c r="B1391" s="464" t="s">
        <v>2686</v>
      </c>
      <c r="C1391" s="13" t="s">
        <v>14432</v>
      </c>
      <c r="D1391" s="442" t="s">
        <v>14663</v>
      </c>
      <c r="E1391" s="468">
        <f t="shared" si="42"/>
        <v>1367</v>
      </c>
      <c r="F1391" s="439" t="b">
        <f>'16 Securitization Calcn'!C71&gt;=0%</f>
        <v>1</v>
      </c>
    </row>
    <row r="1392" spans="1:6" ht="31.5" x14ac:dyDescent="0.25">
      <c r="A1392" s="466" t="s">
        <v>2689</v>
      </c>
      <c r="B1392" s="467" t="s">
        <v>2686</v>
      </c>
      <c r="C1392" s="13" t="s">
        <v>11199</v>
      </c>
      <c r="D1392" s="442" t="s">
        <v>13000</v>
      </c>
      <c r="E1392" s="468">
        <f t="shared" si="42"/>
        <v>1368</v>
      </c>
      <c r="F1392" s="439" t="b">
        <f>'16 Securitization Calcn'!$D$66+'16 Securitization Calcn'!$D$73='16 Securitization Calcn'!$D$74</f>
        <v>1</v>
      </c>
    </row>
    <row r="1393" spans="1:6" ht="31.5" x14ac:dyDescent="0.25">
      <c r="A1393" s="466" t="s">
        <v>2690</v>
      </c>
      <c r="B1393" s="467" t="s">
        <v>2686</v>
      </c>
      <c r="C1393" s="13" t="s">
        <v>2691</v>
      </c>
      <c r="D1393" s="442" t="s">
        <v>13001</v>
      </c>
      <c r="E1393" s="468">
        <f t="shared" si="42"/>
        <v>1369</v>
      </c>
      <c r="F1393" s="439" t="b">
        <f>'16 Securitization Calcn'!$E$66+'16 Securitization Calcn'!$E$73='16 Securitization Calcn'!$E$74</f>
        <v>1</v>
      </c>
    </row>
    <row r="1394" spans="1:6" ht="31.5" x14ac:dyDescent="0.25">
      <c r="A1394" s="466" t="s">
        <v>2692</v>
      </c>
      <c r="B1394" s="467" t="s">
        <v>2686</v>
      </c>
      <c r="C1394" s="13" t="s">
        <v>2693</v>
      </c>
      <c r="D1394" s="442" t="s">
        <v>13002</v>
      </c>
      <c r="E1394" s="468">
        <f t="shared" si="42"/>
        <v>1370</v>
      </c>
      <c r="F1394" s="439" t="b">
        <f>'16 Securitization Calcn'!$H$66+'16 Securitization Calcn'!$H$73='16 Securitization Calcn'!$H$74</f>
        <v>1</v>
      </c>
    </row>
    <row r="1395" spans="1:6" ht="31.5" x14ac:dyDescent="0.25">
      <c r="A1395" s="466" t="s">
        <v>2694</v>
      </c>
      <c r="B1395" s="467" t="s">
        <v>2686</v>
      </c>
      <c r="C1395" s="13" t="s">
        <v>2695</v>
      </c>
      <c r="D1395" s="442" t="s">
        <v>13003</v>
      </c>
      <c r="E1395" s="468">
        <f t="shared" si="42"/>
        <v>1371</v>
      </c>
      <c r="F1395" s="439" t="b">
        <f>'16 Securitization Calcn'!$I$66+'16 Securitization Calcn'!$I$73='16 Securitization Calcn'!$I$74</f>
        <v>1</v>
      </c>
    </row>
    <row r="1396" spans="1:6" ht="31.5" x14ac:dyDescent="0.25">
      <c r="A1396" s="466" t="s">
        <v>2696</v>
      </c>
      <c r="B1396" s="467" t="s">
        <v>2686</v>
      </c>
      <c r="C1396" s="13" t="s">
        <v>2697</v>
      </c>
      <c r="D1396" s="442" t="s">
        <v>13004</v>
      </c>
      <c r="E1396" s="468">
        <f t="shared" si="42"/>
        <v>1372</v>
      </c>
      <c r="F1396" s="439" t="b">
        <f>'16 Securitization Calcn'!$J$66+'16 Securitization Calcn'!$J$73='16 Securitization Calcn'!$J$74</f>
        <v>1</v>
      </c>
    </row>
    <row r="1397" spans="1:6" ht="47.25" x14ac:dyDescent="0.25">
      <c r="A1397" s="466" t="s">
        <v>2698</v>
      </c>
      <c r="B1397" s="467" t="s">
        <v>2686</v>
      </c>
      <c r="C1397" s="13" t="s">
        <v>2699</v>
      </c>
      <c r="D1397" s="442" t="s">
        <v>13005</v>
      </c>
      <c r="E1397" s="468">
        <f t="shared" si="42"/>
        <v>1373</v>
      </c>
      <c r="F1397" s="439" t="b">
        <f>'16 Securitization Calcn'!$D$81+'16 Securitization Calcn'!$D$82+'16 Securitization Calcn'!$D$84+'16 Securitization Calcn'!$D$85='16 Securitization Calcn'!$D$86</f>
        <v>1</v>
      </c>
    </row>
    <row r="1398" spans="1:6" ht="47.25" x14ac:dyDescent="0.25">
      <c r="A1398" s="466" t="s">
        <v>2700</v>
      </c>
      <c r="B1398" s="467" t="s">
        <v>2686</v>
      </c>
      <c r="C1398" s="13" t="s">
        <v>2701</v>
      </c>
      <c r="D1398" s="442" t="s">
        <v>13006</v>
      </c>
      <c r="E1398" s="468">
        <f t="shared" ref="E1398:E1404" si="43">E1397+1</f>
        <v>1374</v>
      </c>
      <c r="F1398" s="439" t="b">
        <f>'16 Securitization Calcn'!$E$81+'16 Securitization Calcn'!$E$82+'16 Securitization Calcn'!$E$84+'16 Securitization Calcn'!$E$85='16 Securitization Calcn'!$E$86</f>
        <v>1</v>
      </c>
    </row>
    <row r="1399" spans="1:6" ht="47.25" x14ac:dyDescent="0.25">
      <c r="A1399" s="466" t="s">
        <v>2702</v>
      </c>
      <c r="B1399" s="467" t="s">
        <v>2686</v>
      </c>
      <c r="C1399" s="13" t="s">
        <v>2703</v>
      </c>
      <c r="D1399" s="442" t="s">
        <v>13007</v>
      </c>
      <c r="E1399" s="468">
        <f t="shared" si="43"/>
        <v>1375</v>
      </c>
      <c r="F1399" s="439" t="b">
        <f>'16 Securitization Calcn'!$F$81+'16 Securitization Calcn'!$F$82+'16 Securitization Calcn'!$F$84+'16 Securitization Calcn'!$F$85='16 Securitization Calcn'!$F$86</f>
        <v>1</v>
      </c>
    </row>
    <row r="1400" spans="1:6" ht="47.25" x14ac:dyDescent="0.25">
      <c r="A1400" s="466" t="s">
        <v>2704</v>
      </c>
      <c r="B1400" s="467" t="s">
        <v>2686</v>
      </c>
      <c r="C1400" s="13" t="s">
        <v>2705</v>
      </c>
      <c r="D1400" s="442" t="s">
        <v>13008</v>
      </c>
      <c r="E1400" s="468">
        <f t="shared" si="43"/>
        <v>1376</v>
      </c>
      <c r="F1400" s="439" t="b">
        <f>'16 Securitization Calcn'!$G$81+'16 Securitization Calcn'!$G$82+'16 Securitization Calcn'!$G$84+'16 Securitization Calcn'!$G$85='16 Securitization Calcn'!$G$86</f>
        <v>1</v>
      </c>
    </row>
    <row r="1401" spans="1:6" ht="47.25" x14ac:dyDescent="0.25">
      <c r="A1401" s="466" t="s">
        <v>2706</v>
      </c>
      <c r="B1401" s="467" t="s">
        <v>2686</v>
      </c>
      <c r="C1401" s="13" t="s">
        <v>2707</v>
      </c>
      <c r="D1401" s="442" t="s">
        <v>13009</v>
      </c>
      <c r="E1401" s="468">
        <f t="shared" si="43"/>
        <v>1377</v>
      </c>
      <c r="F1401" s="439" t="b">
        <f>'16 Securitization Calcn'!$H$81+'16 Securitization Calcn'!$H$82+'16 Securitization Calcn'!$H$84+'16 Securitization Calcn'!$H$85='16 Securitization Calcn'!$H$86</f>
        <v>1</v>
      </c>
    </row>
    <row r="1402" spans="1:6" ht="47.25" x14ac:dyDescent="0.25">
      <c r="A1402" s="466" t="s">
        <v>2708</v>
      </c>
      <c r="B1402" s="467" t="s">
        <v>2686</v>
      </c>
      <c r="C1402" s="13" t="s">
        <v>2709</v>
      </c>
      <c r="D1402" s="442" t="s">
        <v>13010</v>
      </c>
      <c r="E1402" s="468">
        <f t="shared" si="43"/>
        <v>1378</v>
      </c>
      <c r="F1402" s="439" t="b">
        <f>'16 Securitization Calcn'!$I$81+'16 Securitization Calcn'!$I$82+'16 Securitization Calcn'!$I$84+'16 Securitization Calcn'!$I$85='16 Securitization Calcn'!$I$86</f>
        <v>1</v>
      </c>
    </row>
    <row r="1403" spans="1:6" ht="47.25" x14ac:dyDescent="0.25">
      <c r="A1403" s="466" t="s">
        <v>2710</v>
      </c>
      <c r="B1403" s="467" t="s">
        <v>2686</v>
      </c>
      <c r="C1403" s="13" t="s">
        <v>2711</v>
      </c>
      <c r="D1403" s="442" t="s">
        <v>13011</v>
      </c>
      <c r="E1403" s="468">
        <f t="shared" si="43"/>
        <v>1379</v>
      </c>
      <c r="F1403" s="439" t="b">
        <f>'16 Securitization Calcn'!$J$81+'16 Securitization Calcn'!$J$82+'16 Securitization Calcn'!$J$84+'16 Securitization Calcn'!$J$85='16 Securitization Calcn'!$J$86</f>
        <v>1</v>
      </c>
    </row>
    <row r="1404" spans="1:6" ht="47.25" x14ac:dyDescent="0.25">
      <c r="A1404" s="466" t="s">
        <v>2712</v>
      </c>
      <c r="B1404" s="467" t="s">
        <v>2686</v>
      </c>
      <c r="C1404" s="13" t="s">
        <v>2713</v>
      </c>
      <c r="D1404" s="442" t="s">
        <v>13012</v>
      </c>
      <c r="E1404" s="468">
        <f t="shared" si="43"/>
        <v>1380</v>
      </c>
      <c r="F1404" s="439" t="b">
        <f>'16 Securitization Calcn'!$K$81+'16 Securitization Calcn'!$K$82+'16 Securitization Calcn'!$K$84+'16 Securitization Calcn'!$K$85='16 Securitization Calcn'!$K$86</f>
        <v>1</v>
      </c>
    </row>
    <row r="1405" spans="1:6" ht="31.5" x14ac:dyDescent="0.25">
      <c r="A1405" s="466" t="s">
        <v>2714</v>
      </c>
      <c r="B1405" s="467" t="s">
        <v>2686</v>
      </c>
      <c r="C1405" s="13" t="s">
        <v>2715</v>
      </c>
      <c r="D1405" s="442" t="s">
        <v>13013</v>
      </c>
      <c r="E1405" s="468">
        <f>E1404+1</f>
        <v>1381</v>
      </c>
      <c r="F1405" s="439" t="b">
        <f>'16 Securitization Calcn'!$F$11='16 Securitization Calcn'!$E$91</f>
        <v>1</v>
      </c>
    </row>
    <row r="1406" spans="1:6" ht="47.25" x14ac:dyDescent="0.25">
      <c r="A1406" s="466" t="s">
        <v>2716</v>
      </c>
      <c r="B1406" s="467" t="s">
        <v>2686</v>
      </c>
      <c r="C1406" s="13" t="s">
        <v>11200</v>
      </c>
      <c r="D1406" s="442" t="s">
        <v>14664</v>
      </c>
      <c r="E1406" s="468">
        <f t="shared" ref="E1406:E1414" si="44">E1405+1</f>
        <v>1382</v>
      </c>
      <c r="F1406" s="439" t="b">
        <f>'16 Securitization Calcn'!$F$12='16 Securitization Calcn'!$E$92</f>
        <v>1</v>
      </c>
    </row>
    <row r="1407" spans="1:6" ht="47.25" x14ac:dyDescent="0.25">
      <c r="A1407" s="466" t="s">
        <v>2717</v>
      </c>
      <c r="B1407" s="467" t="s">
        <v>2686</v>
      </c>
      <c r="C1407" s="13" t="s">
        <v>11201</v>
      </c>
      <c r="D1407" s="442" t="s">
        <v>14665</v>
      </c>
      <c r="E1407" s="468">
        <f t="shared" si="44"/>
        <v>1383</v>
      </c>
      <c r="F1407" s="439" t="b">
        <f>'16 Securitization Calcn'!$G$12='16 Securitization Calcn'!$F$92</f>
        <v>1</v>
      </c>
    </row>
    <row r="1408" spans="1:6" ht="31.5" x14ac:dyDescent="0.25">
      <c r="A1408" s="466" t="s">
        <v>2718</v>
      </c>
      <c r="B1408" s="467" t="s">
        <v>2686</v>
      </c>
      <c r="C1408" s="13" t="s">
        <v>2719</v>
      </c>
      <c r="D1408" s="442" t="s">
        <v>13014</v>
      </c>
      <c r="E1408" s="468">
        <f t="shared" si="44"/>
        <v>1384</v>
      </c>
      <c r="F1408" s="439" t="b">
        <f>'16 Securitization Calcn'!$J$57='16 Securitization Calcn'!$D$93</f>
        <v>1</v>
      </c>
    </row>
    <row r="1409" spans="1:16" s="469" customFormat="1" ht="47.25" x14ac:dyDescent="0.25">
      <c r="A1409" s="463" t="s">
        <v>2720</v>
      </c>
      <c r="B1409" s="464" t="s">
        <v>2686</v>
      </c>
      <c r="C1409" s="13" t="s">
        <v>11202</v>
      </c>
      <c r="D1409" s="13" t="s">
        <v>13015</v>
      </c>
      <c r="E1409" s="468">
        <f t="shared" si="44"/>
        <v>1385</v>
      </c>
      <c r="F1409" s="439" t="b">
        <f>('16 Securitization Calcn'!$I$31+'16 Securitization Calcn'!$I$45+'16 Securitization Calcn'!$I$52)*50%='16 Securitization Calcn'!$E$93</f>
        <v>1</v>
      </c>
      <c r="G1409"/>
      <c r="H1409"/>
      <c r="K1409" s="6"/>
      <c r="L1409" s="6"/>
      <c r="M1409" s="6"/>
      <c r="N1409" s="6"/>
      <c r="O1409" s="6"/>
      <c r="P1409" s="6"/>
    </row>
    <row r="1410" spans="1:16" ht="47.25" x14ac:dyDescent="0.25">
      <c r="A1410" s="466" t="s">
        <v>2721</v>
      </c>
      <c r="B1410" s="467" t="s">
        <v>2686</v>
      </c>
      <c r="C1410" s="13" t="s">
        <v>11203</v>
      </c>
      <c r="D1410" s="442" t="s">
        <v>13016</v>
      </c>
      <c r="E1410" s="468">
        <f t="shared" si="44"/>
        <v>1386</v>
      </c>
      <c r="F1410" s="439" t="b">
        <f>('16 Securitization Calcn'!$I$31+'16 Securitization Calcn'!$I$45+'16 Securitization Calcn'!$I$52)*50%='16 Securitization Calcn'!$F$93</f>
        <v>1</v>
      </c>
    </row>
    <row r="1411" spans="1:16" ht="31.5" x14ac:dyDescent="0.25">
      <c r="A1411" s="466" t="s">
        <v>2722</v>
      </c>
      <c r="B1411" s="467" t="s">
        <v>2686</v>
      </c>
      <c r="C1411" s="13" t="s">
        <v>2723</v>
      </c>
      <c r="D1411" s="442" t="s">
        <v>13017</v>
      </c>
      <c r="E1411" s="468">
        <f t="shared" si="44"/>
        <v>1387</v>
      </c>
      <c r="F1411" s="439" t="b">
        <f>'16 Securitization Calcn'!$J$74='16 Securitization Calcn'!$D$94</f>
        <v>1</v>
      </c>
    </row>
    <row r="1412" spans="1:16" ht="31.5" x14ac:dyDescent="0.25">
      <c r="A1412" s="466" t="s">
        <v>2724</v>
      </c>
      <c r="B1412" s="467" t="s">
        <v>2686</v>
      </c>
      <c r="C1412" s="13" t="s">
        <v>2725</v>
      </c>
      <c r="D1412" s="442" t="s">
        <v>13018</v>
      </c>
      <c r="E1412" s="468">
        <f t="shared" si="44"/>
        <v>1388</v>
      </c>
      <c r="F1412" s="439" t="b">
        <f>('16 Securitization Calcn'!$I$65+'16 Securitization Calcn'!$I$72)*50%='16 Securitization Calcn'!$E$95</f>
        <v>1</v>
      </c>
    </row>
    <row r="1413" spans="1:16" ht="31.5" x14ac:dyDescent="0.25">
      <c r="A1413" s="466" t="s">
        <v>2726</v>
      </c>
      <c r="B1413" s="467" t="s">
        <v>2686</v>
      </c>
      <c r="C1413" s="13" t="s">
        <v>2727</v>
      </c>
      <c r="D1413" s="442" t="s">
        <v>13019</v>
      </c>
      <c r="E1413" s="468">
        <f t="shared" si="44"/>
        <v>1389</v>
      </c>
      <c r="F1413" s="439" t="b">
        <f>('16 Securitization Calcn'!$I$65+'16 Securitization Calcn'!$I$72)*50%='16 Securitization Calcn'!$F$95</f>
        <v>1</v>
      </c>
    </row>
    <row r="1414" spans="1:16" ht="47.25" x14ac:dyDescent="0.25">
      <c r="A1414" s="466" t="s">
        <v>2728</v>
      </c>
      <c r="B1414" s="467" t="s">
        <v>2686</v>
      </c>
      <c r="C1414" s="13" t="s">
        <v>2729</v>
      </c>
      <c r="D1414" s="442" t="s">
        <v>13020</v>
      </c>
      <c r="E1414" s="468">
        <f t="shared" si="44"/>
        <v>1390</v>
      </c>
      <c r="F1414" s="439" t="b">
        <f>'16 Securitization Calcn'!$E$86+'16 Securitization Calcn'!$G$86+'16 Securitization Calcn'!$I$86+'16 Securitization Calcn'!$K$86='16 Securitization Calcn'!$D$96</f>
        <v>1</v>
      </c>
    </row>
    <row r="1415" spans="1:16" ht="47.25" x14ac:dyDescent="0.25">
      <c r="A1415" s="466" t="s">
        <v>2730</v>
      </c>
      <c r="B1415" s="467" t="s">
        <v>2686</v>
      </c>
      <c r="C1415" s="13" t="s">
        <v>2731</v>
      </c>
      <c r="D1415" s="442" t="s">
        <v>13021</v>
      </c>
      <c r="E1415" s="468">
        <f>E1414+1</f>
        <v>1391</v>
      </c>
      <c r="F1415" s="439" t="b">
        <f>'16 Securitization Calcn'!$D$93+'16 Securitization Calcn'!$D$94+'16 Securitization Calcn'!$D$96='16 Securitization Calcn'!$D$97</f>
        <v>1</v>
      </c>
    </row>
    <row r="1416" spans="1:16" ht="47.25" x14ac:dyDescent="0.25">
      <c r="A1416" s="466" t="s">
        <v>2732</v>
      </c>
      <c r="B1416" s="467" t="s">
        <v>2686</v>
      </c>
      <c r="C1416" s="13" t="s">
        <v>2733</v>
      </c>
      <c r="D1416" s="442" t="s">
        <v>13022</v>
      </c>
      <c r="E1416" s="468">
        <f>E1415+1</f>
        <v>1392</v>
      </c>
      <c r="F1416" s="439" t="b">
        <f>'16 Securitization Calcn'!$E$91+'16 Securitization Calcn'!$E$92+'16 Securitization Calcn'!$E$93+'16 Securitization Calcn'!$E$95='16 Securitization Calcn'!$E$97</f>
        <v>1</v>
      </c>
    </row>
    <row r="1417" spans="1:16" ht="47.25" x14ac:dyDescent="0.25">
      <c r="A1417" s="466" t="s">
        <v>2734</v>
      </c>
      <c r="B1417" s="467" t="s">
        <v>2686</v>
      </c>
      <c r="C1417" s="13" t="s">
        <v>11204</v>
      </c>
      <c r="D1417" s="442" t="s">
        <v>13023</v>
      </c>
      <c r="E1417" s="468">
        <f>E1416+1</f>
        <v>1393</v>
      </c>
      <c r="F1417" s="439" t="b">
        <f>'16 Securitization Calcn'!$F$92+'16 Securitization Calcn'!$F$93+'16 Securitization Calcn'!$F$95='16 Securitization Calcn'!$F$97</f>
        <v>1</v>
      </c>
    </row>
    <row r="1418" spans="1:16" ht="18.75" x14ac:dyDescent="0.3">
      <c r="A1418" s="953" t="s">
        <v>2735</v>
      </c>
      <c r="B1418" s="954"/>
      <c r="C1418" s="954"/>
      <c r="D1418" s="954"/>
      <c r="E1418" s="954"/>
      <c r="F1418" s="954"/>
    </row>
    <row r="1419" spans="1:16" ht="126" x14ac:dyDescent="0.25">
      <c r="A1419" s="466" t="s">
        <v>2736</v>
      </c>
      <c r="B1419" s="467" t="s">
        <v>2686</v>
      </c>
      <c r="C1419" s="13" t="s">
        <v>10967</v>
      </c>
      <c r="D1419" s="442" t="s">
        <v>14219</v>
      </c>
      <c r="E1419" s="468">
        <f>E1417+1</f>
        <v>1394</v>
      </c>
      <c r="F1419" s="439" t="b">
        <f>'17 Other Assets'!$D$8+'17 Other Assets'!$D$9+'17 Other Assets'!$D$10+'17 Other Assets'!$D$11+'17 Other Assets'!$D$12+'17 Other Assets'!$D$13+'17 Other Assets'!$D$14+'17 Other Assets'!$D$15+'17 Other Assets'!$D$16+'17 Other Assets'!$D$17+'17 Other Assets'!$D$20+'17 Other Assets'!$D$21+'17 Other Assets'!$D$22+'17 Other Assets'!$D$23='17 Other Assets'!$D$24</f>
        <v>1</v>
      </c>
    </row>
    <row r="1420" spans="1:16" ht="78.75" x14ac:dyDescent="0.25">
      <c r="A1420" s="466" t="s">
        <v>2737</v>
      </c>
      <c r="B1420" s="467" t="s">
        <v>2686</v>
      </c>
      <c r="C1420" s="13" t="s">
        <v>10968</v>
      </c>
      <c r="D1420" s="938" t="s">
        <v>14220</v>
      </c>
      <c r="E1420" s="468">
        <f>E1419+1</f>
        <v>1395</v>
      </c>
      <c r="F1420" s="439" t="b">
        <f>'17 Other Assets'!$F$10+'17 Other Assets'!$F$11+'17 Other Assets'!$F$12+'17 Other Assets'!$F$13+'17 Other Assets'!$F$14+'17 Other Assets'!$F$15+'17 Other Assets'!$F$16+'17 Other Assets'!$F$20+'17 Other Assets'!$F$21='17 Other Assets'!$F$24</f>
        <v>1</v>
      </c>
    </row>
    <row r="1421" spans="1:16" x14ac:dyDescent="0.25">
      <c r="A1421" s="466" t="s">
        <v>2738</v>
      </c>
      <c r="B1421" s="467" t="s">
        <v>2686</v>
      </c>
      <c r="C1421" s="442" t="s">
        <v>2739</v>
      </c>
      <c r="D1421" s="442" t="s">
        <v>13024</v>
      </c>
      <c r="E1421" s="468">
        <f>E1420+1</f>
        <v>1396</v>
      </c>
      <c r="F1421" s="439" t="b">
        <f>'17 Other Assets'!$D$10*20%='17 Other Assets'!$F$10</f>
        <v>1</v>
      </c>
    </row>
    <row r="1422" spans="1:16" ht="31.5" x14ac:dyDescent="0.25">
      <c r="A1422" s="466" t="s">
        <v>2740</v>
      </c>
      <c r="B1422" s="467" t="s">
        <v>2686</v>
      </c>
      <c r="C1422" s="442" t="s">
        <v>2741</v>
      </c>
      <c r="D1422" s="442" t="s">
        <v>13025</v>
      </c>
      <c r="E1422" s="468">
        <f t="shared" ref="E1422:E1427" si="45">E1421+1</f>
        <v>1397</v>
      </c>
      <c r="F1422" s="439" t="b">
        <f>'17 Other Assets'!$D$11*100%='17 Other Assets'!$F$11</f>
        <v>1</v>
      </c>
    </row>
    <row r="1423" spans="1:16" ht="31.5" x14ac:dyDescent="0.25">
      <c r="A1423" s="466" t="s">
        <v>10969</v>
      </c>
      <c r="B1423" s="467" t="s">
        <v>2686</v>
      </c>
      <c r="C1423" s="442" t="s">
        <v>2742</v>
      </c>
      <c r="D1423" s="442" t="s">
        <v>13026</v>
      </c>
      <c r="E1423" s="468">
        <f t="shared" si="45"/>
        <v>1398</v>
      </c>
      <c r="F1423" s="439" t="b">
        <f>'17 Other Assets'!$D$12*100%='17 Other Assets'!$F$12</f>
        <v>1</v>
      </c>
    </row>
    <row r="1424" spans="1:16" ht="47.25" x14ac:dyDescent="0.25">
      <c r="A1424" s="466" t="s">
        <v>2743</v>
      </c>
      <c r="B1424" s="467" t="s">
        <v>2686</v>
      </c>
      <c r="C1424" s="442" t="s">
        <v>2744</v>
      </c>
      <c r="D1424" s="442" t="s">
        <v>13027</v>
      </c>
      <c r="E1424" s="468">
        <f t="shared" si="45"/>
        <v>1399</v>
      </c>
      <c r="F1424" s="439" t="b">
        <f>'17 Other Assets'!$D$13*100%='17 Other Assets'!$F$13</f>
        <v>1</v>
      </c>
    </row>
    <row r="1425" spans="1:6" x14ac:dyDescent="0.25">
      <c r="A1425" s="466" t="s">
        <v>2745</v>
      </c>
      <c r="B1425" s="467" t="s">
        <v>2686</v>
      </c>
      <c r="C1425" s="442" t="s">
        <v>2746</v>
      </c>
      <c r="D1425" s="442" t="s">
        <v>13028</v>
      </c>
      <c r="E1425" s="468">
        <f t="shared" si="45"/>
        <v>1400</v>
      </c>
      <c r="F1425" s="439" t="b">
        <f>'17 Other Assets'!$D$14*100%='17 Other Assets'!$F$14</f>
        <v>1</v>
      </c>
    </row>
    <row r="1426" spans="1:6" x14ac:dyDescent="0.25">
      <c r="A1426" s="466" t="s">
        <v>2747</v>
      </c>
      <c r="B1426" s="467" t="s">
        <v>2686</v>
      </c>
      <c r="C1426" s="442" t="s">
        <v>2748</v>
      </c>
      <c r="D1426" s="442" t="s">
        <v>13029</v>
      </c>
      <c r="E1426" s="468">
        <f t="shared" si="45"/>
        <v>1401</v>
      </c>
      <c r="F1426" s="439" t="b">
        <f>'17 Other Assets'!$D$15*100%='17 Other Assets'!$F$15</f>
        <v>1</v>
      </c>
    </row>
    <row r="1427" spans="1:6" x14ac:dyDescent="0.25">
      <c r="A1427" s="466" t="s">
        <v>2749</v>
      </c>
      <c r="B1427" s="467" t="s">
        <v>2686</v>
      </c>
      <c r="C1427" s="442" t="s">
        <v>2750</v>
      </c>
      <c r="D1427" s="442" t="s">
        <v>13030</v>
      </c>
      <c r="E1427" s="468">
        <f t="shared" si="45"/>
        <v>1402</v>
      </c>
      <c r="F1427" s="439" t="b">
        <f>'17 Other Assets'!$D$16*100%='17 Other Assets'!$F$16</f>
        <v>1</v>
      </c>
    </row>
    <row r="1428" spans="1:6" x14ac:dyDescent="0.25">
      <c r="A1428" s="466" t="s">
        <v>10970</v>
      </c>
      <c r="B1428" s="467" t="s">
        <v>2686</v>
      </c>
      <c r="C1428" s="442" t="s">
        <v>2751</v>
      </c>
      <c r="D1428" s="442" t="s">
        <v>13031</v>
      </c>
      <c r="E1428" s="468">
        <f t="shared" ref="E1428:E1435" si="46">E1427+1</f>
        <v>1403</v>
      </c>
      <c r="F1428" s="439" t="b">
        <f>'17 Other Assets'!$D$20*100%='17 Other Assets'!$F$20</f>
        <v>1</v>
      </c>
    </row>
    <row r="1429" spans="1:6" x14ac:dyDescent="0.25">
      <c r="A1429" s="466" t="s">
        <v>2752</v>
      </c>
      <c r="B1429" s="467" t="s">
        <v>2686</v>
      </c>
      <c r="C1429" s="442" t="s">
        <v>2753</v>
      </c>
      <c r="D1429" s="442" t="s">
        <v>13032</v>
      </c>
      <c r="E1429" s="468">
        <f t="shared" si="46"/>
        <v>1404</v>
      </c>
      <c r="F1429" s="439" t="b">
        <f>'17 Other Assets'!$D$21*100%='17 Other Assets'!$F$21</f>
        <v>1</v>
      </c>
    </row>
    <row r="1430" spans="1:6" ht="47.25" x14ac:dyDescent="0.25">
      <c r="A1430" s="466" t="s">
        <v>2754</v>
      </c>
      <c r="B1430" s="467" t="s">
        <v>2686</v>
      </c>
      <c r="C1430" s="13" t="s">
        <v>2755</v>
      </c>
      <c r="D1430" s="442" t="s">
        <v>13033</v>
      </c>
      <c r="E1430" s="468">
        <f t="shared" si="46"/>
        <v>1405</v>
      </c>
      <c r="F1430" s="439" t="b">
        <f>'17 Other Assets'!$F$31+'17 Other Assets'!$F$32+'17 Other Assets'!$F$33+'17 Other Assets'!$F$34='17 Other Assets'!$F$35</f>
        <v>1</v>
      </c>
    </row>
    <row r="1431" spans="1:6" x14ac:dyDescent="0.25">
      <c r="A1431" s="466" t="s">
        <v>2756</v>
      </c>
      <c r="B1431" s="467" t="s">
        <v>2686</v>
      </c>
      <c r="C1431" s="442" t="s">
        <v>2757</v>
      </c>
      <c r="D1431" s="442" t="s">
        <v>13034</v>
      </c>
      <c r="E1431" s="468">
        <f t="shared" si="46"/>
        <v>1406</v>
      </c>
      <c r="F1431" s="439" t="b">
        <f>'17 Other Assets'!$D$31*8%*10%='17 Other Assets'!$F$31</f>
        <v>1</v>
      </c>
    </row>
    <row r="1432" spans="1:6" ht="31.5" x14ac:dyDescent="0.25">
      <c r="A1432" s="466" t="s">
        <v>2758</v>
      </c>
      <c r="B1432" s="467" t="s">
        <v>2686</v>
      </c>
      <c r="C1432" s="442" t="s">
        <v>2759</v>
      </c>
      <c r="D1432" s="442" t="s">
        <v>13035</v>
      </c>
      <c r="E1432" s="468">
        <f t="shared" si="46"/>
        <v>1407</v>
      </c>
      <c r="F1432" s="439" t="b">
        <f>'17 Other Assets'!$D$32*50%*10%='17 Other Assets'!$F$32</f>
        <v>1</v>
      </c>
    </row>
    <row r="1433" spans="1:6" ht="31.5" x14ac:dyDescent="0.25">
      <c r="A1433" s="466" t="s">
        <v>2760</v>
      </c>
      <c r="B1433" s="467" t="s">
        <v>2686</v>
      </c>
      <c r="C1433" s="442" t="s">
        <v>2761</v>
      </c>
      <c r="D1433" s="442" t="s">
        <v>13036</v>
      </c>
      <c r="E1433" s="468">
        <f t="shared" si="46"/>
        <v>1408</v>
      </c>
      <c r="F1433" s="439" t="b">
        <f>'17 Other Assets'!$D$33*75%*10%='17 Other Assets'!$F$33</f>
        <v>1</v>
      </c>
    </row>
    <row r="1434" spans="1:6" ht="31.5" x14ac:dyDescent="0.25">
      <c r="A1434" s="466" t="s">
        <v>2762</v>
      </c>
      <c r="B1434" s="467" t="s">
        <v>2686</v>
      </c>
      <c r="C1434" s="442" t="s">
        <v>2763</v>
      </c>
      <c r="D1434" s="442" t="s">
        <v>13037</v>
      </c>
      <c r="E1434" s="468">
        <f t="shared" si="46"/>
        <v>1409</v>
      </c>
      <c r="F1434" s="439" t="b">
        <f>'17 Other Assets'!$D$34*100%*10%='17 Other Assets'!$F$34</f>
        <v>1</v>
      </c>
    </row>
    <row r="1435" spans="1:6" ht="31.5" x14ac:dyDescent="0.25">
      <c r="A1435" s="466" t="s">
        <v>2764</v>
      </c>
      <c r="B1435" s="467" t="s">
        <v>2686</v>
      </c>
      <c r="C1435" s="13" t="s">
        <v>10966</v>
      </c>
      <c r="D1435" s="442" t="s">
        <v>14666</v>
      </c>
      <c r="E1435" s="468">
        <f t="shared" si="46"/>
        <v>1410</v>
      </c>
      <c r="F1435" s="439" t="b">
        <f>'17 Other Assets'!$F$24+'17 Other Assets'!F35='17 Other Assets'!$F$37</f>
        <v>1</v>
      </c>
    </row>
    <row r="1436" spans="1:6" ht="18.75" x14ac:dyDescent="0.3">
      <c r="A1436" s="953" t="s">
        <v>2765</v>
      </c>
      <c r="B1436" s="954"/>
      <c r="C1436" s="954"/>
      <c r="D1436" s="954"/>
      <c r="E1436" s="954"/>
      <c r="F1436" s="954"/>
    </row>
    <row r="1437" spans="1:6" ht="47.25" x14ac:dyDescent="0.25">
      <c r="A1437" s="466" t="s">
        <v>2766</v>
      </c>
      <c r="B1437" s="467" t="s">
        <v>2686</v>
      </c>
      <c r="C1437" s="13" t="s">
        <v>2767</v>
      </c>
      <c r="D1437" s="442" t="s">
        <v>13038</v>
      </c>
      <c r="E1437" s="468">
        <f>E1435+1</f>
        <v>1411</v>
      </c>
      <c r="F1437" s="439" t="b">
        <f>'18 Off-Balance Sheet'!$D$12+'18 Off-Balance Sheet'!$D$13+'18 Off-Balance Sheet'!$D$14+'18 Off-Balance Sheet'!$D$15='18 Off-Balance Sheet'!$D$16</f>
        <v>1</v>
      </c>
    </row>
    <row r="1438" spans="1:6" ht="47.25" x14ac:dyDescent="0.25">
      <c r="A1438" s="466" t="s">
        <v>2768</v>
      </c>
      <c r="B1438" s="467" t="s">
        <v>2686</v>
      </c>
      <c r="C1438" s="13" t="s">
        <v>2769</v>
      </c>
      <c r="D1438" s="442" t="s">
        <v>13039</v>
      </c>
      <c r="E1438" s="468">
        <f t="shared" ref="E1438:E1452" si="47">E1437+1</f>
        <v>1412</v>
      </c>
      <c r="F1438" s="439" t="b">
        <f>'18 Off-Balance Sheet'!$F$13+'18 Off-Balance Sheet'!$F$14+'18 Off-Balance Sheet'!$F$15='18 Off-Balance Sheet'!$F$16</f>
        <v>1</v>
      </c>
    </row>
    <row r="1439" spans="1:6" ht="31.5" x14ac:dyDescent="0.25">
      <c r="A1439" s="466" t="s">
        <v>2770</v>
      </c>
      <c r="B1439" s="467" t="s">
        <v>2686</v>
      </c>
      <c r="C1439" s="13" t="s">
        <v>11205</v>
      </c>
      <c r="D1439" s="442" t="s">
        <v>13040</v>
      </c>
      <c r="E1439" s="468">
        <f t="shared" si="47"/>
        <v>1413</v>
      </c>
      <c r="F1439" s="439" t="b">
        <f>('18 Off-Balance Sheet'!$D$13*20%)='18 Off-Balance Sheet'!$F$13</f>
        <v>1</v>
      </c>
    </row>
    <row r="1440" spans="1:6" ht="31.5" x14ac:dyDescent="0.25">
      <c r="A1440" s="466" t="s">
        <v>2771</v>
      </c>
      <c r="B1440" s="467" t="s">
        <v>2686</v>
      </c>
      <c r="C1440" s="13" t="s">
        <v>11206</v>
      </c>
      <c r="D1440" s="442" t="s">
        <v>13041</v>
      </c>
      <c r="E1440" s="468">
        <f t="shared" si="47"/>
        <v>1414</v>
      </c>
      <c r="F1440" s="439" t="b">
        <f>('18 Off-Balance Sheet'!$D$14*50%)='18 Off-Balance Sheet'!$F$14</f>
        <v>1</v>
      </c>
    </row>
    <row r="1441" spans="1:6" ht="31.5" x14ac:dyDescent="0.25">
      <c r="A1441" s="466" t="s">
        <v>2772</v>
      </c>
      <c r="B1441" s="467" t="s">
        <v>2686</v>
      </c>
      <c r="C1441" s="13" t="s">
        <v>11218</v>
      </c>
      <c r="D1441" s="442" t="s">
        <v>13042</v>
      </c>
      <c r="E1441" s="468">
        <f t="shared" si="47"/>
        <v>1415</v>
      </c>
      <c r="F1441" s="439" t="b">
        <f>('18 Off-Balance Sheet'!$D$15*'18 Off-Balance Sheet'!$E$15)/100='18 Off-Balance Sheet'!$F$15</f>
        <v>1</v>
      </c>
    </row>
    <row r="1442" spans="1:6" x14ac:dyDescent="0.25">
      <c r="A1442" s="466" t="s">
        <v>2773</v>
      </c>
      <c r="B1442" s="467" t="s">
        <v>2686</v>
      </c>
      <c r="C1442" s="442" t="s">
        <v>2774</v>
      </c>
      <c r="D1442" s="442" t="s">
        <v>13043</v>
      </c>
      <c r="E1442" s="468">
        <f t="shared" si="47"/>
        <v>1416</v>
      </c>
      <c r="F1442" s="439" t="b">
        <f>0&lt;='18 Off-Balance Sheet'!$E$15</f>
        <v>1</v>
      </c>
    </row>
    <row r="1443" spans="1:6" ht="47.25" x14ac:dyDescent="0.25">
      <c r="A1443" s="466" t="s">
        <v>2775</v>
      </c>
      <c r="B1443" s="467" t="s">
        <v>2686</v>
      </c>
      <c r="C1443" s="13" t="s">
        <v>2776</v>
      </c>
      <c r="D1443" s="442" t="s">
        <v>13044</v>
      </c>
      <c r="E1443" s="468">
        <f t="shared" si="47"/>
        <v>1417</v>
      </c>
      <c r="F1443" s="439" t="b">
        <f>'18 Off-Balance Sheet'!$D$20+'18 Off-Balance Sheet'!$D$21+'18 Off-Balance Sheet'!$D$22+'18 Off-Balance Sheet'!$D$23='18 Off-Balance Sheet'!$D$24</f>
        <v>1</v>
      </c>
    </row>
    <row r="1444" spans="1:6" ht="47.25" x14ac:dyDescent="0.25">
      <c r="A1444" s="466" t="s">
        <v>2777</v>
      </c>
      <c r="B1444" s="467" t="s">
        <v>2686</v>
      </c>
      <c r="C1444" s="13" t="s">
        <v>2778</v>
      </c>
      <c r="D1444" s="442" t="s">
        <v>13045</v>
      </c>
      <c r="E1444" s="468">
        <f t="shared" si="47"/>
        <v>1418</v>
      </c>
      <c r="F1444" s="439" t="b">
        <f>'18 Off-Balance Sheet'!$F$21+'18 Off-Balance Sheet'!$F$22+'18 Off-Balance Sheet'!$F$23='18 Off-Balance Sheet'!$F$24</f>
        <v>1</v>
      </c>
    </row>
    <row r="1445" spans="1:6" ht="31.5" x14ac:dyDescent="0.25">
      <c r="A1445" s="466" t="s">
        <v>2779</v>
      </c>
      <c r="B1445" s="467" t="s">
        <v>2686</v>
      </c>
      <c r="C1445" s="13" t="s">
        <v>11207</v>
      </c>
      <c r="D1445" s="442" t="s">
        <v>13046</v>
      </c>
      <c r="E1445" s="468">
        <f t="shared" si="47"/>
        <v>1419</v>
      </c>
      <c r="F1445" s="439" t="b">
        <f>('18 Off-Balance Sheet'!$D$21*20%)='18 Off-Balance Sheet'!$F$21</f>
        <v>1</v>
      </c>
    </row>
    <row r="1446" spans="1:6" ht="31.5" x14ac:dyDescent="0.25">
      <c r="A1446" s="466" t="s">
        <v>2780</v>
      </c>
      <c r="B1446" s="467" t="s">
        <v>2686</v>
      </c>
      <c r="C1446" s="13" t="s">
        <v>11208</v>
      </c>
      <c r="D1446" s="442" t="s">
        <v>13047</v>
      </c>
      <c r="E1446" s="468">
        <f t="shared" si="47"/>
        <v>1420</v>
      </c>
      <c r="F1446" s="439" t="b">
        <f>('18 Off-Balance Sheet'!$D$22*50%)='18 Off-Balance Sheet'!$F$22</f>
        <v>1</v>
      </c>
    </row>
    <row r="1447" spans="1:6" ht="31.5" x14ac:dyDescent="0.25">
      <c r="A1447" s="466" t="s">
        <v>2781</v>
      </c>
      <c r="B1447" s="467" t="s">
        <v>2686</v>
      </c>
      <c r="C1447" s="13" t="s">
        <v>11219</v>
      </c>
      <c r="D1447" s="442" t="s">
        <v>13048</v>
      </c>
      <c r="E1447" s="468">
        <f t="shared" si="47"/>
        <v>1421</v>
      </c>
      <c r="F1447" s="439" t="b">
        <f>('18 Off-Balance Sheet'!$D$23*'18 Off-Balance Sheet'!$E$23)/100='18 Off-Balance Sheet'!$F$23</f>
        <v>1</v>
      </c>
    </row>
    <row r="1448" spans="1:6" x14ac:dyDescent="0.25">
      <c r="A1448" s="466" t="s">
        <v>2782</v>
      </c>
      <c r="B1448" s="467" t="s">
        <v>2686</v>
      </c>
      <c r="C1448" s="442" t="s">
        <v>2783</v>
      </c>
      <c r="D1448" s="442" t="s">
        <v>13049</v>
      </c>
      <c r="E1448" s="468">
        <f t="shared" si="47"/>
        <v>1422</v>
      </c>
      <c r="F1448" s="439" t="b">
        <f>0&lt;='18 Off-Balance Sheet'!$E$23</f>
        <v>1</v>
      </c>
    </row>
    <row r="1449" spans="1:6" ht="94.5" x14ac:dyDescent="0.25">
      <c r="A1449" s="466" t="s">
        <v>2784</v>
      </c>
      <c r="B1449" s="467" t="s">
        <v>2686</v>
      </c>
      <c r="C1449" s="13" t="s">
        <v>2785</v>
      </c>
      <c r="D1449" s="442" t="s">
        <v>14221</v>
      </c>
      <c r="E1449" s="468">
        <f t="shared" si="47"/>
        <v>1423</v>
      </c>
      <c r="F1449" s="439" t="b">
        <f>'18 Off-Balance Sheet'!$D$27+'18 Off-Balance Sheet'!$D$28+'18 Off-Balance Sheet'!$D$29+'18 Off-Balance Sheet'!$D$30+'18 Off-Balance Sheet'!$D$31+'18 Off-Balance Sheet'!$D$32+'18 Off-Balance Sheet'!$D$33+'18 Off-Balance Sheet'!$D$34+'18 Off-Balance Sheet'!$D$35='18 Off-Balance Sheet'!$D$36</f>
        <v>1</v>
      </c>
    </row>
    <row r="1450" spans="1:6" ht="94.5" x14ac:dyDescent="0.25">
      <c r="A1450" s="466" t="s">
        <v>2786</v>
      </c>
      <c r="B1450" s="467" t="s">
        <v>2686</v>
      </c>
      <c r="C1450" s="13" t="s">
        <v>2787</v>
      </c>
      <c r="D1450" s="442" t="s">
        <v>14222</v>
      </c>
      <c r="E1450" s="468">
        <f t="shared" si="47"/>
        <v>1424</v>
      </c>
      <c r="F1450" s="439" t="b">
        <f>'18 Off-Balance Sheet'!$F$27+'18 Off-Balance Sheet'!$F$28+'18 Off-Balance Sheet'!$F$29+'18 Off-Balance Sheet'!$F$30+'18 Off-Balance Sheet'!$F$31+'18 Off-Balance Sheet'!$F$32+'18 Off-Balance Sheet'!$F$33+'18 Off-Balance Sheet'!$F$34+'18 Off-Balance Sheet'!$F$35='18 Off-Balance Sheet'!$F$36</f>
        <v>1</v>
      </c>
    </row>
    <row r="1451" spans="1:6" ht="31.5" x14ac:dyDescent="0.25">
      <c r="A1451" s="466" t="s">
        <v>2788</v>
      </c>
      <c r="B1451" s="467" t="s">
        <v>2686</v>
      </c>
      <c r="C1451" s="13" t="s">
        <v>11209</v>
      </c>
      <c r="D1451" s="442" t="s">
        <v>13050</v>
      </c>
      <c r="E1451" s="468">
        <f t="shared" si="47"/>
        <v>1425</v>
      </c>
      <c r="F1451" s="439" t="b">
        <f>('18 Off-Balance Sheet'!$D$27*100%)='18 Off-Balance Sheet'!$F$27</f>
        <v>1</v>
      </c>
    </row>
    <row r="1452" spans="1:6" ht="31.5" x14ac:dyDescent="0.25">
      <c r="A1452" s="466" t="s">
        <v>2789</v>
      </c>
      <c r="B1452" s="467" t="s">
        <v>2686</v>
      </c>
      <c r="C1452" s="13" t="s">
        <v>11210</v>
      </c>
      <c r="D1452" s="442" t="s">
        <v>13051</v>
      </c>
      <c r="E1452" s="468">
        <f t="shared" si="47"/>
        <v>1426</v>
      </c>
      <c r="F1452" s="439" t="b">
        <f>('18 Off-Balance Sheet'!$D$28*100%)='18 Off-Balance Sheet'!$F$28</f>
        <v>1</v>
      </c>
    </row>
    <row r="1453" spans="1:6" ht="31.5" x14ac:dyDescent="0.25">
      <c r="A1453" s="466" t="s">
        <v>2790</v>
      </c>
      <c r="B1453" s="467" t="s">
        <v>2686</v>
      </c>
      <c r="C1453" s="13" t="s">
        <v>11211</v>
      </c>
      <c r="D1453" s="442" t="s">
        <v>13052</v>
      </c>
      <c r="E1453" s="468">
        <f>E1452+1</f>
        <v>1427</v>
      </c>
      <c r="F1453" s="439" t="b">
        <f>('18 Off-Balance Sheet'!$D$29*50%)='18 Off-Balance Sheet'!$F$29</f>
        <v>1</v>
      </c>
    </row>
    <row r="1454" spans="1:6" ht="31.5" x14ac:dyDescent="0.25">
      <c r="A1454" s="466" t="s">
        <v>2791</v>
      </c>
      <c r="B1454" s="467" t="s">
        <v>2686</v>
      </c>
      <c r="C1454" s="13" t="s">
        <v>11212</v>
      </c>
      <c r="D1454" s="442" t="s">
        <v>13053</v>
      </c>
      <c r="E1454" s="468">
        <f t="shared" ref="E1454:E1460" si="48">E1453+1</f>
        <v>1428</v>
      </c>
      <c r="F1454" s="439" t="b">
        <f>('18 Off-Balance Sheet'!$D$30*20%)='18 Off-Balance Sheet'!$F$30</f>
        <v>1</v>
      </c>
    </row>
    <row r="1455" spans="1:6" ht="31.5" x14ac:dyDescent="0.25">
      <c r="A1455" s="466" t="s">
        <v>2792</v>
      </c>
      <c r="B1455" s="467" t="s">
        <v>2686</v>
      </c>
      <c r="C1455" s="13" t="s">
        <v>11213</v>
      </c>
      <c r="D1455" s="442" t="s">
        <v>13054</v>
      </c>
      <c r="E1455" s="468">
        <f t="shared" si="48"/>
        <v>1429</v>
      </c>
      <c r="F1455" s="439" t="b">
        <f>('18 Off-Balance Sheet'!$D$31*100%)='18 Off-Balance Sheet'!$F$31</f>
        <v>1</v>
      </c>
    </row>
    <row r="1456" spans="1:6" ht="31.5" x14ac:dyDescent="0.25">
      <c r="A1456" s="466" t="s">
        <v>2793</v>
      </c>
      <c r="B1456" s="467" t="s">
        <v>2686</v>
      </c>
      <c r="C1456" s="13" t="s">
        <v>11214</v>
      </c>
      <c r="D1456" s="442" t="s">
        <v>13055</v>
      </c>
      <c r="E1456" s="468">
        <f t="shared" si="48"/>
        <v>1430</v>
      </c>
      <c r="F1456" s="439" t="b">
        <f>('18 Off-Balance Sheet'!$D$32*100%)='18 Off-Balance Sheet'!$F$32</f>
        <v>1</v>
      </c>
    </row>
    <row r="1457" spans="1:6" ht="31.5" x14ac:dyDescent="0.25">
      <c r="A1457" s="466" t="s">
        <v>2794</v>
      </c>
      <c r="B1457" s="467" t="s">
        <v>2686</v>
      </c>
      <c r="C1457" s="13" t="s">
        <v>11215</v>
      </c>
      <c r="D1457" s="442" t="s">
        <v>13056</v>
      </c>
      <c r="E1457" s="468">
        <f t="shared" si="48"/>
        <v>1431</v>
      </c>
      <c r="F1457" s="439" t="b">
        <f>('18 Off-Balance Sheet'!$D$33*100%)='18 Off-Balance Sheet'!$F$33</f>
        <v>1</v>
      </c>
    </row>
    <row r="1458" spans="1:6" ht="31.5" x14ac:dyDescent="0.25">
      <c r="A1458" s="466" t="s">
        <v>2795</v>
      </c>
      <c r="B1458" s="467" t="s">
        <v>2686</v>
      </c>
      <c r="C1458" s="13" t="s">
        <v>11216</v>
      </c>
      <c r="D1458" s="442" t="s">
        <v>13057</v>
      </c>
      <c r="E1458" s="468">
        <f t="shared" si="48"/>
        <v>1432</v>
      </c>
      <c r="F1458" s="439" t="b">
        <f>('18 Off-Balance Sheet'!$D$34*100%)='18 Off-Balance Sheet'!$F$34</f>
        <v>1</v>
      </c>
    </row>
    <row r="1459" spans="1:6" ht="31.5" x14ac:dyDescent="0.25">
      <c r="A1459" s="466" t="s">
        <v>2796</v>
      </c>
      <c r="B1459" s="467" t="s">
        <v>2686</v>
      </c>
      <c r="C1459" s="13" t="s">
        <v>11217</v>
      </c>
      <c r="D1459" s="442" t="s">
        <v>13058</v>
      </c>
      <c r="E1459" s="468">
        <f t="shared" si="48"/>
        <v>1433</v>
      </c>
      <c r="F1459" s="439" t="b">
        <f>('18 Off-Balance Sheet'!$D$35*50%)='18 Off-Balance Sheet'!$F$35</f>
        <v>1</v>
      </c>
    </row>
    <row r="1460" spans="1:6" ht="47.25" x14ac:dyDescent="0.25">
      <c r="A1460" s="463" t="s">
        <v>11220</v>
      </c>
      <c r="B1460" s="464" t="s">
        <v>2686</v>
      </c>
      <c r="C1460" s="13" t="s">
        <v>2797</v>
      </c>
      <c r="D1460" s="442" t="s">
        <v>13059</v>
      </c>
      <c r="E1460" s="468">
        <f t="shared" si="48"/>
        <v>1434</v>
      </c>
      <c r="F1460" s="439" t="b">
        <f>'18 Off-Balance Sheet'!$F$16+'18 Off-Balance Sheet'!$F$24+ '18 Off-Balance Sheet'!$F$36='18 Off-Balance Sheet'!$F$38</f>
        <v>1</v>
      </c>
    </row>
    <row r="1461" spans="1:6" ht="18.75" x14ac:dyDescent="0.3">
      <c r="A1461" s="953" t="s">
        <v>2798</v>
      </c>
      <c r="B1461" s="954"/>
      <c r="C1461" s="954"/>
      <c r="D1461" s="954"/>
      <c r="E1461" s="954"/>
      <c r="F1461" s="954"/>
    </row>
    <row r="1462" spans="1:6" ht="31.5" x14ac:dyDescent="0.25">
      <c r="A1462" s="466" t="s">
        <v>2799</v>
      </c>
      <c r="B1462" s="467" t="s">
        <v>2686</v>
      </c>
      <c r="C1462" s="13" t="s">
        <v>2800</v>
      </c>
      <c r="D1462" s="442" t="s">
        <v>13060</v>
      </c>
      <c r="E1462" s="468">
        <f>E1460+1</f>
        <v>1435</v>
      </c>
      <c r="F1462" s="439" t="b">
        <f>'19 Derivatives'!$F$9+'19 Derivatives'!$F$11='19 Derivatives'!$F$12</f>
        <v>1</v>
      </c>
    </row>
    <row r="1463" spans="1:6" ht="31.5" x14ac:dyDescent="0.25">
      <c r="A1463" s="466" t="s">
        <v>2801</v>
      </c>
      <c r="B1463" s="467" t="s">
        <v>2686</v>
      </c>
      <c r="C1463" s="13" t="s">
        <v>2802</v>
      </c>
      <c r="D1463" s="442" t="s">
        <v>13061</v>
      </c>
      <c r="E1463" s="468">
        <f>E1462+1</f>
        <v>1436</v>
      </c>
      <c r="F1463" s="439" t="b">
        <f>'19 Derivatives'!$G$9+'19 Derivatives'!$G$10='19 Derivatives'!$G$12</f>
        <v>1</v>
      </c>
    </row>
    <row r="1464" spans="1:6" ht="47.25" x14ac:dyDescent="0.25">
      <c r="A1464" s="466" t="s">
        <v>2803</v>
      </c>
      <c r="B1464" s="467" t="s">
        <v>2686</v>
      </c>
      <c r="C1464" s="13" t="s">
        <v>2804</v>
      </c>
      <c r="D1464" s="442" t="s">
        <v>13062</v>
      </c>
      <c r="E1464" s="468">
        <f t="shared" ref="E1464:E1469" si="49">E1463+1</f>
        <v>1437</v>
      </c>
      <c r="F1464" s="439" t="b">
        <f>'19 Derivatives'!$H$8+'19 Derivatives'!$H$9+'19 Derivatives'!$H$10+'19 Derivatives'!$H$11='19 Derivatives'!$H$12</f>
        <v>1</v>
      </c>
    </row>
    <row r="1465" spans="1:6" ht="47.25" x14ac:dyDescent="0.25">
      <c r="A1465" s="466" t="s">
        <v>2805</v>
      </c>
      <c r="B1465" s="467" t="s">
        <v>2686</v>
      </c>
      <c r="C1465" s="13" t="s">
        <v>2806</v>
      </c>
      <c r="D1465" s="442" t="s">
        <v>13063</v>
      </c>
      <c r="E1465" s="468">
        <f t="shared" si="49"/>
        <v>1438</v>
      </c>
      <c r="F1465" s="439" t="b">
        <f>'19 Derivatives'!$J$8+'19 Derivatives'!$J$9+'19 Derivatives'!$J$10+'19 Derivatives'!$J$11='19 Derivatives'!$J$12</f>
        <v>1</v>
      </c>
    </row>
    <row r="1466" spans="1:6" ht="47.25" x14ac:dyDescent="0.25">
      <c r="A1466" s="466" t="s">
        <v>2807</v>
      </c>
      <c r="B1466" s="467" t="s">
        <v>2686</v>
      </c>
      <c r="C1466" s="13" t="s">
        <v>2808</v>
      </c>
      <c r="D1466" s="442" t="s">
        <v>13064</v>
      </c>
      <c r="E1466" s="468">
        <f t="shared" si="49"/>
        <v>1439</v>
      </c>
      <c r="F1466" s="439" t="b">
        <f>'19 Derivatives'!$L$8+'19 Derivatives'!$L$9+'19 Derivatives'!$L$10+'19 Derivatives'!$L$11='19 Derivatives'!$L$12</f>
        <v>1</v>
      </c>
    </row>
    <row r="1467" spans="1:6" ht="47.25" x14ac:dyDescent="0.25">
      <c r="A1467" s="466" t="s">
        <v>2809</v>
      </c>
      <c r="B1467" s="467" t="s">
        <v>2686</v>
      </c>
      <c r="C1467" s="13" t="s">
        <v>2810</v>
      </c>
      <c r="D1467" s="442" t="s">
        <v>13065</v>
      </c>
      <c r="E1467" s="468">
        <f t="shared" si="49"/>
        <v>1440</v>
      </c>
      <c r="F1467" s="439" t="b">
        <f>'19 Derivatives'!$N$8+'19 Derivatives'!$N$9+'19 Derivatives'!$N$10+'19 Derivatives'!$N$11='19 Derivatives'!$N$12</f>
        <v>1</v>
      </c>
    </row>
    <row r="1468" spans="1:6" ht="47.25" x14ac:dyDescent="0.25">
      <c r="A1468" s="466" t="s">
        <v>2811</v>
      </c>
      <c r="B1468" s="467" t="s">
        <v>2686</v>
      </c>
      <c r="C1468" s="13" t="s">
        <v>2812</v>
      </c>
      <c r="D1468" s="442" t="s">
        <v>13066</v>
      </c>
      <c r="E1468" s="468">
        <f t="shared" si="49"/>
        <v>1441</v>
      </c>
      <c r="F1468" s="439" t="b">
        <f>'19 Derivatives'!$P$8+'19 Derivatives'!$P$9+'19 Derivatives'!$P$10+'19 Derivatives'!$P$11='19 Derivatives'!$P$12</f>
        <v>1</v>
      </c>
    </row>
    <row r="1469" spans="1:6" ht="47.25" x14ac:dyDescent="0.25">
      <c r="A1469" s="466" t="s">
        <v>2813</v>
      </c>
      <c r="B1469" s="467" t="s">
        <v>2686</v>
      </c>
      <c r="C1469" s="13" t="s">
        <v>2814</v>
      </c>
      <c r="D1469" s="442" t="s">
        <v>13067</v>
      </c>
      <c r="E1469" s="468">
        <f t="shared" si="49"/>
        <v>1442</v>
      </c>
      <c r="F1469" s="439" t="b">
        <f>'19 Derivatives'!$R$8+'19 Derivatives'!$R$9+'19 Derivatives'!$R$10+'19 Derivatives'!$R$11='19 Derivatives'!$R$12</f>
        <v>1</v>
      </c>
    </row>
    <row r="1470" spans="1:6" ht="47.25" x14ac:dyDescent="0.25">
      <c r="A1470" s="466" t="s">
        <v>2815</v>
      </c>
      <c r="B1470" s="467" t="s">
        <v>2686</v>
      </c>
      <c r="C1470" s="13" t="s">
        <v>2816</v>
      </c>
      <c r="D1470" s="442" t="s">
        <v>13068</v>
      </c>
      <c r="E1470" s="468">
        <f t="shared" ref="E1470:E1476" si="50">E1469+1</f>
        <v>1443</v>
      </c>
      <c r="F1470" s="439" t="b">
        <f>'19 Derivatives'!$H$13+'19 Derivatives'!$H$14+'19 Derivatives'!$H$15+'19 Derivatives'!$H$16='19 Derivatives'!$H$17</f>
        <v>1</v>
      </c>
    </row>
    <row r="1471" spans="1:6" ht="47.25" x14ac:dyDescent="0.25">
      <c r="A1471" s="466" t="s">
        <v>2817</v>
      </c>
      <c r="B1471" s="467" t="s">
        <v>2686</v>
      </c>
      <c r="C1471" s="13" t="s">
        <v>2818</v>
      </c>
      <c r="D1471" s="442" t="s">
        <v>13069</v>
      </c>
      <c r="E1471" s="468">
        <f t="shared" si="50"/>
        <v>1444</v>
      </c>
      <c r="F1471" s="439" t="b">
        <f>'19 Derivatives'!$J$13+'19 Derivatives'!$J$14+'19 Derivatives'!$J$15+'19 Derivatives'!$J$16='19 Derivatives'!$J$17</f>
        <v>1</v>
      </c>
    </row>
    <row r="1472" spans="1:6" ht="47.25" x14ac:dyDescent="0.25">
      <c r="A1472" s="466" t="s">
        <v>2819</v>
      </c>
      <c r="B1472" s="467" t="s">
        <v>2686</v>
      </c>
      <c r="C1472" s="13" t="s">
        <v>2820</v>
      </c>
      <c r="D1472" s="442" t="s">
        <v>13070</v>
      </c>
      <c r="E1472" s="468">
        <f t="shared" si="50"/>
        <v>1445</v>
      </c>
      <c r="F1472" s="439" t="b">
        <f>'19 Derivatives'!$L$13+'19 Derivatives'!$L$14+'19 Derivatives'!$L$15+'19 Derivatives'!$L$16='19 Derivatives'!$L$17</f>
        <v>1</v>
      </c>
    </row>
    <row r="1473" spans="1:6" ht="47.25" x14ac:dyDescent="0.25">
      <c r="A1473" s="466" t="s">
        <v>2821</v>
      </c>
      <c r="B1473" s="467" t="s">
        <v>2686</v>
      </c>
      <c r="C1473" s="13" t="s">
        <v>2822</v>
      </c>
      <c r="D1473" s="442" t="s">
        <v>13071</v>
      </c>
      <c r="E1473" s="468">
        <f t="shared" si="50"/>
        <v>1446</v>
      </c>
      <c r="F1473" s="439" t="b">
        <f>'19 Derivatives'!$N$13+'19 Derivatives'!$N$14+'19 Derivatives'!$N$15+'19 Derivatives'!$N$16='19 Derivatives'!$N$17</f>
        <v>1</v>
      </c>
    </row>
    <row r="1474" spans="1:6" ht="47.25" x14ac:dyDescent="0.25">
      <c r="A1474" s="466" t="s">
        <v>2823</v>
      </c>
      <c r="B1474" s="467" t="s">
        <v>2686</v>
      </c>
      <c r="C1474" s="13" t="s">
        <v>2824</v>
      </c>
      <c r="D1474" s="442" t="s">
        <v>13072</v>
      </c>
      <c r="E1474" s="468">
        <f t="shared" si="50"/>
        <v>1447</v>
      </c>
      <c r="F1474" s="439" t="b">
        <f>'19 Derivatives'!$P$13+'19 Derivatives'!$P$14+'19 Derivatives'!$P$15+'19 Derivatives'!$P$16='19 Derivatives'!$P$17</f>
        <v>1</v>
      </c>
    </row>
    <row r="1475" spans="1:6" ht="47.25" x14ac:dyDescent="0.25">
      <c r="A1475" s="466" t="s">
        <v>2825</v>
      </c>
      <c r="B1475" s="467" t="s">
        <v>2686</v>
      </c>
      <c r="C1475" s="13" t="s">
        <v>2826</v>
      </c>
      <c r="D1475" s="442" t="s">
        <v>13073</v>
      </c>
      <c r="E1475" s="468">
        <f t="shared" si="50"/>
        <v>1448</v>
      </c>
      <c r="F1475" s="439" t="b">
        <f>'19 Derivatives'!$R$13+'19 Derivatives'!$R$14+'19 Derivatives'!$R$15+'19 Derivatives'!$R$16='19 Derivatives'!$R$17</f>
        <v>1</v>
      </c>
    </row>
    <row r="1476" spans="1:6" ht="31.5" x14ac:dyDescent="0.25">
      <c r="A1476" s="466" t="s">
        <v>2827</v>
      </c>
      <c r="B1476" s="467" t="s">
        <v>2686</v>
      </c>
      <c r="C1476" s="13" t="s">
        <v>2828</v>
      </c>
      <c r="D1476" s="442" t="s">
        <v>13074</v>
      </c>
      <c r="E1476" s="468">
        <f t="shared" si="50"/>
        <v>1449</v>
      </c>
      <c r="F1476" s="439" t="b">
        <f>'19 Derivatives'!$F$12='19 Derivatives'!$F$18</f>
        <v>1</v>
      </c>
    </row>
    <row r="1477" spans="1:6" ht="47.25" x14ac:dyDescent="0.25">
      <c r="A1477" s="466" t="s">
        <v>2829</v>
      </c>
      <c r="B1477" s="467" t="s">
        <v>2686</v>
      </c>
      <c r="C1477" s="13" t="s">
        <v>2830</v>
      </c>
      <c r="D1477" s="442" t="s">
        <v>13075</v>
      </c>
      <c r="E1477" s="468">
        <f t="shared" ref="E1477:E1483" si="51">E1476+1</f>
        <v>1450</v>
      </c>
      <c r="F1477" s="439" t="b">
        <f>'19 Derivatives'!$G$12='19 Derivatives'!$G$18</f>
        <v>1</v>
      </c>
    </row>
    <row r="1478" spans="1:6" ht="31.5" x14ac:dyDescent="0.25">
      <c r="A1478" s="466" t="s">
        <v>2831</v>
      </c>
      <c r="B1478" s="467" t="s">
        <v>2686</v>
      </c>
      <c r="C1478" s="13" t="s">
        <v>2832</v>
      </c>
      <c r="D1478" s="442" t="s">
        <v>13076</v>
      </c>
      <c r="E1478" s="468">
        <f t="shared" si="51"/>
        <v>1451</v>
      </c>
      <c r="F1478" s="439" t="b">
        <f>'19 Derivatives'!$H$12+'19 Derivatives'!$H$17='19 Derivatives'!$H$18</f>
        <v>1</v>
      </c>
    </row>
    <row r="1479" spans="1:6" ht="31.5" x14ac:dyDescent="0.25">
      <c r="A1479" s="466" t="s">
        <v>2833</v>
      </c>
      <c r="B1479" s="467" t="s">
        <v>2686</v>
      </c>
      <c r="C1479" s="13" t="s">
        <v>2834</v>
      </c>
      <c r="D1479" s="442" t="s">
        <v>13077</v>
      </c>
      <c r="E1479" s="468">
        <f t="shared" si="51"/>
        <v>1452</v>
      </c>
      <c r="F1479" s="439" t="b">
        <f>'19 Derivatives'!$J$12+'19 Derivatives'!$J$17='19 Derivatives'!$J$18</f>
        <v>1</v>
      </c>
    </row>
    <row r="1480" spans="1:6" ht="31.5" x14ac:dyDescent="0.25">
      <c r="A1480" s="466" t="s">
        <v>2835</v>
      </c>
      <c r="B1480" s="467" t="s">
        <v>2686</v>
      </c>
      <c r="C1480" s="13" t="s">
        <v>2836</v>
      </c>
      <c r="D1480" s="442" t="s">
        <v>13078</v>
      </c>
      <c r="E1480" s="468">
        <f t="shared" si="51"/>
        <v>1453</v>
      </c>
      <c r="F1480" s="439" t="b">
        <f>'19 Derivatives'!$L$12+'19 Derivatives'!$L$17='19 Derivatives'!$L$18</f>
        <v>1</v>
      </c>
    </row>
    <row r="1481" spans="1:6" ht="47.25" x14ac:dyDescent="0.25">
      <c r="A1481" s="466" t="s">
        <v>2837</v>
      </c>
      <c r="B1481" s="467" t="s">
        <v>2686</v>
      </c>
      <c r="C1481" s="13" t="s">
        <v>2838</v>
      </c>
      <c r="D1481" s="442" t="s">
        <v>13079</v>
      </c>
      <c r="E1481" s="468">
        <f t="shared" si="51"/>
        <v>1454</v>
      </c>
      <c r="F1481" s="439" t="b">
        <f>'19 Derivatives'!$N$12+'19 Derivatives'!$N$17='19 Derivatives'!$N$18</f>
        <v>1</v>
      </c>
    </row>
    <row r="1482" spans="1:6" ht="31.5" x14ac:dyDescent="0.25">
      <c r="A1482" s="466" t="s">
        <v>2839</v>
      </c>
      <c r="B1482" s="467" t="s">
        <v>2686</v>
      </c>
      <c r="C1482" s="13" t="s">
        <v>2840</v>
      </c>
      <c r="D1482" s="442" t="s">
        <v>13080</v>
      </c>
      <c r="E1482" s="468">
        <f t="shared" si="51"/>
        <v>1455</v>
      </c>
      <c r="F1482" s="439" t="b">
        <f>'19 Derivatives'!$P$12+'19 Derivatives'!$P$17='19 Derivatives'!$P$18</f>
        <v>1</v>
      </c>
    </row>
    <row r="1483" spans="1:6" ht="31.5" x14ac:dyDescent="0.25">
      <c r="A1483" s="466" t="s">
        <v>2841</v>
      </c>
      <c r="B1483" s="467" t="s">
        <v>2686</v>
      </c>
      <c r="C1483" s="13" t="s">
        <v>2842</v>
      </c>
      <c r="D1483" s="442" t="s">
        <v>13081</v>
      </c>
      <c r="E1483" s="468">
        <f t="shared" si="51"/>
        <v>1456</v>
      </c>
      <c r="F1483" s="439" t="b">
        <f>'19 Derivatives'!$R$12+'19 Derivatives'!$R$17='19 Derivatives'!$R$18</f>
        <v>1</v>
      </c>
    </row>
    <row r="1484" spans="1:6" ht="47.25" x14ac:dyDescent="0.25">
      <c r="A1484" s="466" t="s">
        <v>2843</v>
      </c>
      <c r="B1484" s="467" t="s">
        <v>2686</v>
      </c>
      <c r="C1484" s="13" t="s">
        <v>2844</v>
      </c>
      <c r="D1484" s="442" t="s">
        <v>13082</v>
      </c>
      <c r="E1484" s="468">
        <f t="shared" ref="E1484:E1490" si="52">E1483+1</f>
        <v>1457</v>
      </c>
      <c r="F1484" s="439" t="b">
        <f>'19 Derivatives'!$H$8+'19 Derivatives'!$J$8+'19 Derivatives'!$L$8+'19 Derivatives'!$N$8+'19 Derivatives'!$P$8='19 Derivatives'!$R$8</f>
        <v>1</v>
      </c>
    </row>
    <row r="1485" spans="1:6" ht="63" x14ac:dyDescent="0.25">
      <c r="A1485" s="466" t="s">
        <v>2845</v>
      </c>
      <c r="B1485" s="467" t="s">
        <v>2686</v>
      </c>
      <c r="C1485" s="13" t="s">
        <v>2846</v>
      </c>
      <c r="D1485" s="442" t="s">
        <v>13083</v>
      </c>
      <c r="E1485" s="468">
        <f t="shared" si="52"/>
        <v>1458</v>
      </c>
      <c r="F1485" s="439" t="b">
        <f>'19 Derivatives'!$F$9+'19 Derivatives'!$G$9+'19 Derivatives'!$H$9+'19 Derivatives'!$J$9+'19 Derivatives'!$L$9+'19 Derivatives'!$N$9+'19 Derivatives'!$P$9='19 Derivatives'!$R$9</f>
        <v>1</v>
      </c>
    </row>
    <row r="1486" spans="1:6" ht="63" x14ac:dyDescent="0.25">
      <c r="A1486" s="466" t="s">
        <v>2847</v>
      </c>
      <c r="B1486" s="467" t="s">
        <v>2686</v>
      </c>
      <c r="C1486" s="13" t="s">
        <v>2848</v>
      </c>
      <c r="D1486" s="442" t="s">
        <v>13084</v>
      </c>
      <c r="E1486" s="468">
        <f t="shared" si="52"/>
        <v>1459</v>
      </c>
      <c r="F1486" s="439" t="b">
        <f>'19 Derivatives'!$G$10+'19 Derivatives'!$H$10+'19 Derivatives'!$J$10+'19 Derivatives'!$L$10+'19 Derivatives'!$N$10+'19 Derivatives'!$P$10='19 Derivatives'!$R$10</f>
        <v>1</v>
      </c>
    </row>
    <row r="1487" spans="1:6" ht="63" x14ac:dyDescent="0.25">
      <c r="A1487" s="466" t="s">
        <v>2849</v>
      </c>
      <c r="B1487" s="467" t="s">
        <v>2686</v>
      </c>
      <c r="C1487" s="13" t="s">
        <v>2850</v>
      </c>
      <c r="D1487" s="442" t="s">
        <v>13085</v>
      </c>
      <c r="E1487" s="468">
        <f t="shared" si="52"/>
        <v>1460</v>
      </c>
      <c r="F1487" s="439" t="b">
        <f>'19 Derivatives'!$F$11+'19 Derivatives'!$H$11+'19 Derivatives'!$J$11+'19 Derivatives'!$L$11+'19 Derivatives'!$N$11+'19 Derivatives'!$P$11='19 Derivatives'!$R$11</f>
        <v>1</v>
      </c>
    </row>
    <row r="1488" spans="1:6" ht="63" x14ac:dyDescent="0.25">
      <c r="A1488" s="466" t="s">
        <v>2851</v>
      </c>
      <c r="B1488" s="467" t="s">
        <v>2686</v>
      </c>
      <c r="C1488" s="13" t="s">
        <v>2852</v>
      </c>
      <c r="D1488" s="442" t="s">
        <v>14667</v>
      </c>
      <c r="E1488" s="468">
        <f t="shared" si="52"/>
        <v>1461</v>
      </c>
      <c r="F1488" s="439" t="b">
        <f>ABS('19 Derivatives'!$F$12+'19 Derivatives'!$G$12+'19 Derivatives'!$H$12+'19 Derivatives'!$J$12+'19 Derivatives'!$L$12+'19 Derivatives'!$N$12+'19 Derivatives'!$P$12-'19 Derivatives'!$R$12)&lt;=2</f>
        <v>1</v>
      </c>
    </row>
    <row r="1489" spans="1:6" ht="47.25" x14ac:dyDescent="0.25">
      <c r="A1489" s="466" t="s">
        <v>2853</v>
      </c>
      <c r="B1489" s="467" t="s">
        <v>2686</v>
      </c>
      <c r="C1489" s="13" t="s">
        <v>2854</v>
      </c>
      <c r="D1489" s="442" t="s">
        <v>13086</v>
      </c>
      <c r="E1489" s="468">
        <f t="shared" si="52"/>
        <v>1462</v>
      </c>
      <c r="F1489" s="439" t="b">
        <f>'19 Derivatives'!$H$13+'19 Derivatives'!$J$13+'19 Derivatives'!$L$13+'19 Derivatives'!$N$13+'19 Derivatives'!$P$13='19 Derivatives'!$R$13</f>
        <v>1</v>
      </c>
    </row>
    <row r="1490" spans="1:6" ht="47.25" x14ac:dyDescent="0.25">
      <c r="A1490" s="466" t="s">
        <v>2855</v>
      </c>
      <c r="B1490" s="467" t="s">
        <v>2686</v>
      </c>
      <c r="C1490" s="13" t="s">
        <v>2856</v>
      </c>
      <c r="D1490" s="442" t="s">
        <v>13087</v>
      </c>
      <c r="E1490" s="468">
        <f t="shared" si="52"/>
        <v>1463</v>
      </c>
      <c r="F1490" s="439" t="b">
        <f>'19 Derivatives'!$H$14+'19 Derivatives'!$J$14+'19 Derivatives'!$L$14+'19 Derivatives'!$N$14+'19 Derivatives'!$P$14='19 Derivatives'!$R$14</f>
        <v>1</v>
      </c>
    </row>
    <row r="1491" spans="1:6" ht="47.25" x14ac:dyDescent="0.25">
      <c r="A1491" s="466" t="s">
        <v>2857</v>
      </c>
      <c r="B1491" s="467" t="s">
        <v>2686</v>
      </c>
      <c r="C1491" s="13" t="s">
        <v>2858</v>
      </c>
      <c r="D1491" s="442" t="s">
        <v>13088</v>
      </c>
      <c r="E1491" s="468">
        <f>E1490+1</f>
        <v>1464</v>
      </c>
      <c r="F1491" s="439" t="b">
        <f>'19 Derivatives'!$H$15+'19 Derivatives'!$J$15+'19 Derivatives'!$L$15+'19 Derivatives'!$N$15+'19 Derivatives'!$P$15='19 Derivatives'!$R$15</f>
        <v>1</v>
      </c>
    </row>
    <row r="1492" spans="1:6" ht="47.25" x14ac:dyDescent="0.25">
      <c r="A1492" s="466" t="s">
        <v>2859</v>
      </c>
      <c r="B1492" s="467" t="s">
        <v>2686</v>
      </c>
      <c r="C1492" s="13" t="s">
        <v>2860</v>
      </c>
      <c r="D1492" s="442" t="s">
        <v>13089</v>
      </c>
      <c r="E1492" s="468">
        <f t="shared" ref="E1492:E1555" si="53">E1491+1</f>
        <v>1465</v>
      </c>
      <c r="F1492" s="439" t="b">
        <f>'19 Derivatives'!$H$16+'19 Derivatives'!$J$16+'19 Derivatives'!$L$16+'19 Derivatives'!$N$16+'19 Derivatives'!$P$16='19 Derivatives'!$R$16</f>
        <v>1</v>
      </c>
    </row>
    <row r="1493" spans="1:6" ht="47.25" x14ac:dyDescent="0.25">
      <c r="A1493" s="466" t="s">
        <v>2861</v>
      </c>
      <c r="B1493" s="467" t="s">
        <v>2686</v>
      </c>
      <c r="C1493" s="13" t="s">
        <v>2862</v>
      </c>
      <c r="D1493" s="442" t="s">
        <v>14668</v>
      </c>
      <c r="E1493" s="468">
        <f t="shared" si="53"/>
        <v>1466</v>
      </c>
      <c r="F1493" s="439" t="b">
        <f>ABS('19 Derivatives'!$H$17+'19 Derivatives'!$J$17+'19 Derivatives'!$L$17+'19 Derivatives'!$N$17+'19 Derivatives'!$P$17-'19 Derivatives'!$R$17)&lt;=2</f>
        <v>1</v>
      </c>
    </row>
    <row r="1494" spans="1:6" ht="63" x14ac:dyDescent="0.25">
      <c r="A1494" s="466" t="s">
        <v>2841</v>
      </c>
      <c r="B1494" s="467" t="s">
        <v>2686</v>
      </c>
      <c r="C1494" s="13" t="s">
        <v>2863</v>
      </c>
      <c r="D1494" s="442" t="s">
        <v>14669</v>
      </c>
      <c r="E1494" s="468">
        <f t="shared" si="53"/>
        <v>1467</v>
      </c>
      <c r="F1494" s="439" t="b">
        <f>ABS('19 Derivatives'!$F$18+'19 Derivatives'!$G$18+'19 Derivatives'!$H$18+'19 Derivatives'!$J$18+'19 Derivatives'!$L$18+'19 Derivatives'!$N$18+'19 Derivatives'!$P$18-'19 Derivatives'!$R$18)&lt;=2</f>
        <v>1</v>
      </c>
    </row>
    <row r="1495" spans="1:6" ht="31.5" x14ac:dyDescent="0.25">
      <c r="A1495" s="466" t="s">
        <v>2864</v>
      </c>
      <c r="B1495" s="467" t="s">
        <v>2686</v>
      </c>
      <c r="C1495" s="13" t="s">
        <v>2865</v>
      </c>
      <c r="D1495" s="442" t="s">
        <v>13090</v>
      </c>
      <c r="E1495" s="468">
        <f t="shared" si="53"/>
        <v>1468</v>
      </c>
      <c r="F1495" s="439" t="b">
        <f>'19 Derivatives'!$F$21+'19 Derivatives'!$F$23='19 Derivatives'!$F$24</f>
        <v>1</v>
      </c>
    </row>
    <row r="1496" spans="1:6" ht="31.5" x14ac:dyDescent="0.25">
      <c r="A1496" s="466" t="s">
        <v>2866</v>
      </c>
      <c r="B1496" s="467" t="s">
        <v>2686</v>
      </c>
      <c r="C1496" s="13" t="s">
        <v>2867</v>
      </c>
      <c r="D1496" s="442" t="s">
        <v>13091</v>
      </c>
      <c r="E1496" s="468">
        <f t="shared" si="53"/>
        <v>1469</v>
      </c>
      <c r="F1496" s="439" t="b">
        <f>'19 Derivatives'!$G$21+'19 Derivatives'!$G$22='19 Derivatives'!$G$24</f>
        <v>1</v>
      </c>
    </row>
    <row r="1497" spans="1:6" ht="47.25" x14ac:dyDescent="0.25">
      <c r="A1497" s="466" t="s">
        <v>2868</v>
      </c>
      <c r="B1497" s="467" t="s">
        <v>2686</v>
      </c>
      <c r="C1497" s="13" t="s">
        <v>2869</v>
      </c>
      <c r="D1497" s="442" t="s">
        <v>13092</v>
      </c>
      <c r="E1497" s="468">
        <f t="shared" si="53"/>
        <v>1470</v>
      </c>
      <c r="F1497" s="439" t="b">
        <f>'19 Derivatives'!$H$20+'19 Derivatives'!$H$21+'19 Derivatives'!$H$22+'19 Derivatives'!$H$23='19 Derivatives'!$H$24</f>
        <v>1</v>
      </c>
    </row>
    <row r="1498" spans="1:6" ht="47.25" x14ac:dyDescent="0.25">
      <c r="A1498" s="466" t="s">
        <v>2870</v>
      </c>
      <c r="B1498" s="467" t="s">
        <v>2686</v>
      </c>
      <c r="C1498" s="13" t="s">
        <v>2871</v>
      </c>
      <c r="D1498" s="442" t="s">
        <v>13093</v>
      </c>
      <c r="E1498" s="468">
        <f t="shared" si="53"/>
        <v>1471</v>
      </c>
      <c r="F1498" s="439" t="b">
        <f>'19 Derivatives'!$J$20+'19 Derivatives'!$J$21+'19 Derivatives'!$J$22+'19 Derivatives'!$J$23='19 Derivatives'!$J$24</f>
        <v>1</v>
      </c>
    </row>
    <row r="1499" spans="1:6" ht="47.25" x14ac:dyDescent="0.25">
      <c r="A1499" s="466" t="s">
        <v>2872</v>
      </c>
      <c r="B1499" s="467" t="s">
        <v>2686</v>
      </c>
      <c r="C1499" s="13" t="s">
        <v>2873</v>
      </c>
      <c r="D1499" s="442" t="s">
        <v>13094</v>
      </c>
      <c r="E1499" s="468">
        <f t="shared" si="53"/>
        <v>1472</v>
      </c>
      <c r="F1499" s="439" t="b">
        <f>'19 Derivatives'!$L$20+'19 Derivatives'!$L$21+'19 Derivatives'!$L$22+'19 Derivatives'!$L$23='19 Derivatives'!$L$24</f>
        <v>1</v>
      </c>
    </row>
    <row r="1500" spans="1:6" ht="47.25" x14ac:dyDescent="0.25">
      <c r="A1500" s="466" t="s">
        <v>2874</v>
      </c>
      <c r="B1500" s="467" t="s">
        <v>2686</v>
      </c>
      <c r="C1500" s="13" t="s">
        <v>2875</v>
      </c>
      <c r="D1500" s="442" t="s">
        <v>13095</v>
      </c>
      <c r="E1500" s="468">
        <f t="shared" si="53"/>
        <v>1473</v>
      </c>
      <c r="F1500" s="439" t="b">
        <f>'19 Derivatives'!$N$20+'19 Derivatives'!$N$21+'19 Derivatives'!$N$22+'19 Derivatives'!$N$23='19 Derivatives'!$N$24</f>
        <v>1</v>
      </c>
    </row>
    <row r="1501" spans="1:6" ht="47.25" x14ac:dyDescent="0.25">
      <c r="A1501" s="466" t="s">
        <v>2876</v>
      </c>
      <c r="B1501" s="467" t="s">
        <v>2686</v>
      </c>
      <c r="C1501" s="13" t="s">
        <v>2877</v>
      </c>
      <c r="D1501" s="442" t="s">
        <v>13096</v>
      </c>
      <c r="E1501" s="468">
        <f t="shared" si="53"/>
        <v>1474</v>
      </c>
      <c r="F1501" s="439" t="b">
        <f>'19 Derivatives'!$P$20+'19 Derivatives'!$P$21+'19 Derivatives'!$P$22+'19 Derivatives'!$P$23='19 Derivatives'!$P$24</f>
        <v>1</v>
      </c>
    </row>
    <row r="1502" spans="1:6" ht="47.25" x14ac:dyDescent="0.25">
      <c r="A1502" s="466" t="s">
        <v>2878</v>
      </c>
      <c r="B1502" s="467" t="s">
        <v>2686</v>
      </c>
      <c r="C1502" s="13" t="s">
        <v>2879</v>
      </c>
      <c r="D1502" s="442" t="s">
        <v>13097</v>
      </c>
      <c r="E1502" s="468">
        <f t="shared" si="53"/>
        <v>1475</v>
      </c>
      <c r="F1502" s="439" t="b">
        <f>'19 Derivatives'!$R$20+'19 Derivatives'!$R$21+'19 Derivatives'!$R$22+'19 Derivatives'!$R$23='19 Derivatives'!$R$24</f>
        <v>1</v>
      </c>
    </row>
    <row r="1503" spans="1:6" ht="47.25" x14ac:dyDescent="0.25">
      <c r="A1503" s="466" t="s">
        <v>2880</v>
      </c>
      <c r="B1503" s="467" t="s">
        <v>2686</v>
      </c>
      <c r="C1503" s="13" t="s">
        <v>2881</v>
      </c>
      <c r="D1503" s="442" t="s">
        <v>13098</v>
      </c>
      <c r="E1503" s="468">
        <f t="shared" si="53"/>
        <v>1476</v>
      </c>
      <c r="F1503" s="439" t="b">
        <f>'19 Derivatives'!$H$25+'19 Derivatives'!$H$26+'19 Derivatives'!$H$27+'19 Derivatives'!$H$28='19 Derivatives'!$H$29</f>
        <v>1</v>
      </c>
    </row>
    <row r="1504" spans="1:6" ht="47.25" x14ac:dyDescent="0.25">
      <c r="A1504" s="466" t="s">
        <v>2882</v>
      </c>
      <c r="B1504" s="467" t="s">
        <v>2686</v>
      </c>
      <c r="C1504" s="13" t="s">
        <v>2883</v>
      </c>
      <c r="D1504" s="442" t="s">
        <v>13099</v>
      </c>
      <c r="E1504" s="468">
        <f t="shared" si="53"/>
        <v>1477</v>
      </c>
      <c r="F1504" s="439" t="b">
        <f>'19 Derivatives'!$J$25+'19 Derivatives'!$J$26+'19 Derivatives'!$J$27+'19 Derivatives'!$J$28='19 Derivatives'!$J$29</f>
        <v>1</v>
      </c>
    </row>
    <row r="1505" spans="1:6" ht="47.25" x14ac:dyDescent="0.25">
      <c r="A1505" s="466" t="s">
        <v>2884</v>
      </c>
      <c r="B1505" s="467" t="s">
        <v>2686</v>
      </c>
      <c r="C1505" s="13" t="s">
        <v>2885</v>
      </c>
      <c r="D1505" s="442" t="s">
        <v>13100</v>
      </c>
      <c r="E1505" s="468">
        <f t="shared" si="53"/>
        <v>1478</v>
      </c>
      <c r="F1505" s="439" t="b">
        <f>'19 Derivatives'!$L$25+'19 Derivatives'!$L$26+'19 Derivatives'!$L$27+'19 Derivatives'!$L$28='19 Derivatives'!$L$29</f>
        <v>1</v>
      </c>
    </row>
    <row r="1506" spans="1:6" ht="47.25" x14ac:dyDescent="0.25">
      <c r="A1506" s="466" t="s">
        <v>2886</v>
      </c>
      <c r="B1506" s="467" t="s">
        <v>2686</v>
      </c>
      <c r="C1506" s="13" t="s">
        <v>2887</v>
      </c>
      <c r="D1506" s="442" t="s">
        <v>13101</v>
      </c>
      <c r="E1506" s="468">
        <f t="shared" si="53"/>
        <v>1479</v>
      </c>
      <c r="F1506" s="439" t="b">
        <f>'19 Derivatives'!$N$25+'19 Derivatives'!$N$26+'19 Derivatives'!$N$27+'19 Derivatives'!$N$28='19 Derivatives'!$N$29</f>
        <v>1</v>
      </c>
    </row>
    <row r="1507" spans="1:6" ht="47.25" x14ac:dyDescent="0.25">
      <c r="A1507" s="466" t="s">
        <v>2888</v>
      </c>
      <c r="B1507" s="467" t="s">
        <v>2686</v>
      </c>
      <c r="C1507" s="13" t="s">
        <v>2889</v>
      </c>
      <c r="D1507" s="442" t="s">
        <v>13102</v>
      </c>
      <c r="E1507" s="468">
        <f t="shared" si="53"/>
        <v>1480</v>
      </c>
      <c r="F1507" s="439" t="b">
        <f>'19 Derivatives'!$P$25+'19 Derivatives'!$P$26+'19 Derivatives'!$P$27+'19 Derivatives'!$P$28='19 Derivatives'!$P$29</f>
        <v>1</v>
      </c>
    </row>
    <row r="1508" spans="1:6" ht="47.25" x14ac:dyDescent="0.25">
      <c r="A1508" s="466" t="s">
        <v>2890</v>
      </c>
      <c r="B1508" s="467" t="s">
        <v>2686</v>
      </c>
      <c r="C1508" s="13" t="s">
        <v>2891</v>
      </c>
      <c r="D1508" s="442" t="s">
        <v>13103</v>
      </c>
      <c r="E1508" s="468">
        <f t="shared" si="53"/>
        <v>1481</v>
      </c>
      <c r="F1508" s="439" t="b">
        <f>'19 Derivatives'!$R$25+'19 Derivatives'!$R$26+'19 Derivatives'!$R$27+'19 Derivatives'!$R$28='19 Derivatives'!$R$29</f>
        <v>1</v>
      </c>
    </row>
    <row r="1509" spans="1:6" ht="47.25" x14ac:dyDescent="0.25">
      <c r="A1509" s="466" t="s">
        <v>2892</v>
      </c>
      <c r="B1509" s="467" t="s">
        <v>2686</v>
      </c>
      <c r="C1509" s="13" t="s">
        <v>2893</v>
      </c>
      <c r="D1509" s="442" t="s">
        <v>13104</v>
      </c>
      <c r="E1509" s="468">
        <f t="shared" si="53"/>
        <v>1482</v>
      </c>
      <c r="F1509" s="439" t="b">
        <f>'19 Derivatives'!$F$24='19 Derivatives'!$F$30</f>
        <v>1</v>
      </c>
    </row>
    <row r="1510" spans="1:6" ht="47.25" x14ac:dyDescent="0.25">
      <c r="A1510" s="466" t="s">
        <v>2894</v>
      </c>
      <c r="B1510" s="467" t="s">
        <v>2686</v>
      </c>
      <c r="C1510" s="13" t="s">
        <v>2895</v>
      </c>
      <c r="D1510" s="442" t="s">
        <v>13105</v>
      </c>
      <c r="E1510" s="468">
        <f t="shared" si="53"/>
        <v>1483</v>
      </c>
      <c r="F1510" s="439" t="b">
        <f>'19 Derivatives'!$G$24='19 Derivatives'!$G$30</f>
        <v>1</v>
      </c>
    </row>
    <row r="1511" spans="1:6" ht="31.5" x14ac:dyDescent="0.25">
      <c r="A1511" s="466" t="s">
        <v>2896</v>
      </c>
      <c r="B1511" s="467" t="s">
        <v>2686</v>
      </c>
      <c r="C1511" s="13" t="s">
        <v>2897</v>
      </c>
      <c r="D1511" s="442" t="s">
        <v>13106</v>
      </c>
      <c r="E1511" s="468">
        <f t="shared" si="53"/>
        <v>1484</v>
      </c>
      <c r="F1511" s="439" t="b">
        <f>'19 Derivatives'!$H$24+'19 Derivatives'!$H$29='19 Derivatives'!$H$30</f>
        <v>1</v>
      </c>
    </row>
    <row r="1512" spans="1:6" ht="47.25" x14ac:dyDescent="0.25">
      <c r="A1512" s="466" t="s">
        <v>2898</v>
      </c>
      <c r="B1512" s="467" t="s">
        <v>2686</v>
      </c>
      <c r="C1512" s="13" t="s">
        <v>2899</v>
      </c>
      <c r="D1512" s="442" t="s">
        <v>13107</v>
      </c>
      <c r="E1512" s="468">
        <f t="shared" si="53"/>
        <v>1485</v>
      </c>
      <c r="F1512" s="439" t="b">
        <f>'19 Derivatives'!$J$24+'19 Derivatives'!$J$29='19 Derivatives'!$J$30</f>
        <v>1</v>
      </c>
    </row>
    <row r="1513" spans="1:6" ht="31.5" x14ac:dyDescent="0.25">
      <c r="A1513" s="466" t="s">
        <v>2900</v>
      </c>
      <c r="B1513" s="467" t="s">
        <v>2686</v>
      </c>
      <c r="C1513" s="13" t="s">
        <v>2901</v>
      </c>
      <c r="D1513" s="442" t="s">
        <v>13108</v>
      </c>
      <c r="E1513" s="468">
        <f t="shared" si="53"/>
        <v>1486</v>
      </c>
      <c r="F1513" s="439" t="b">
        <f>'19 Derivatives'!$L$24+'19 Derivatives'!$L$29='19 Derivatives'!$L$30</f>
        <v>1</v>
      </c>
    </row>
    <row r="1514" spans="1:6" ht="47.25" x14ac:dyDescent="0.25">
      <c r="A1514" s="466" t="s">
        <v>2902</v>
      </c>
      <c r="B1514" s="467" t="s">
        <v>2686</v>
      </c>
      <c r="C1514" s="13" t="s">
        <v>2903</v>
      </c>
      <c r="D1514" s="442" t="s">
        <v>13109</v>
      </c>
      <c r="E1514" s="468">
        <f t="shared" si="53"/>
        <v>1487</v>
      </c>
      <c r="F1514" s="439" t="b">
        <f>'19 Derivatives'!$N$24+'19 Derivatives'!$N$29='19 Derivatives'!$N$30</f>
        <v>1</v>
      </c>
    </row>
    <row r="1515" spans="1:6" ht="31.5" x14ac:dyDescent="0.25">
      <c r="A1515" s="466" t="s">
        <v>2904</v>
      </c>
      <c r="B1515" s="467" t="s">
        <v>2686</v>
      </c>
      <c r="C1515" s="13" t="s">
        <v>2905</v>
      </c>
      <c r="D1515" s="442" t="s">
        <v>13110</v>
      </c>
      <c r="E1515" s="468">
        <f t="shared" si="53"/>
        <v>1488</v>
      </c>
      <c r="F1515" s="439" t="b">
        <f>'19 Derivatives'!$P$24+'19 Derivatives'!$P$29='19 Derivatives'!$P$30</f>
        <v>1</v>
      </c>
    </row>
    <row r="1516" spans="1:6" ht="31.5" x14ac:dyDescent="0.25">
      <c r="A1516" s="466" t="s">
        <v>2906</v>
      </c>
      <c r="B1516" s="467" t="s">
        <v>2686</v>
      </c>
      <c r="C1516" s="13" t="s">
        <v>2907</v>
      </c>
      <c r="D1516" s="442" t="s">
        <v>13111</v>
      </c>
      <c r="E1516" s="468">
        <f t="shared" si="53"/>
        <v>1489</v>
      </c>
      <c r="F1516" s="439" t="b">
        <f>'19 Derivatives'!$R$24+'19 Derivatives'!$R$29='19 Derivatives'!$R$30</f>
        <v>1</v>
      </c>
    </row>
    <row r="1517" spans="1:6" ht="47.25" x14ac:dyDescent="0.25">
      <c r="A1517" s="466" t="s">
        <v>2908</v>
      </c>
      <c r="B1517" s="467" t="s">
        <v>2686</v>
      </c>
      <c r="C1517" s="13" t="s">
        <v>2909</v>
      </c>
      <c r="D1517" s="442" t="s">
        <v>13112</v>
      </c>
      <c r="E1517" s="468">
        <f t="shared" si="53"/>
        <v>1490</v>
      </c>
      <c r="F1517" s="439" t="b">
        <f>'19 Derivatives'!$H$20+'19 Derivatives'!$J$20+'19 Derivatives'!$L$20+'19 Derivatives'!$N$20+'19 Derivatives'!$P$20='19 Derivatives'!$R$20</f>
        <v>1</v>
      </c>
    </row>
    <row r="1518" spans="1:6" ht="63" x14ac:dyDescent="0.25">
      <c r="A1518" s="466" t="s">
        <v>2910</v>
      </c>
      <c r="B1518" s="467" t="s">
        <v>2686</v>
      </c>
      <c r="C1518" s="13" t="s">
        <v>2911</v>
      </c>
      <c r="D1518" s="442" t="s">
        <v>13113</v>
      </c>
      <c r="E1518" s="468">
        <f t="shared" si="53"/>
        <v>1491</v>
      </c>
      <c r="F1518" s="439" t="b">
        <f>'19 Derivatives'!$F$21+'19 Derivatives'!$G$21+'19 Derivatives'!$H$21+'19 Derivatives'!$J$21+'19 Derivatives'!$L$21+'19 Derivatives'!$N$21+'19 Derivatives'!$P$21='19 Derivatives'!$R$21</f>
        <v>1</v>
      </c>
    </row>
    <row r="1519" spans="1:6" ht="63" x14ac:dyDescent="0.25">
      <c r="A1519" s="466" t="s">
        <v>2912</v>
      </c>
      <c r="B1519" s="467" t="s">
        <v>2686</v>
      </c>
      <c r="C1519" s="13" t="s">
        <v>2913</v>
      </c>
      <c r="D1519" s="442" t="s">
        <v>13114</v>
      </c>
      <c r="E1519" s="468">
        <f t="shared" si="53"/>
        <v>1492</v>
      </c>
      <c r="F1519" s="439" t="b">
        <f>'19 Derivatives'!$G$22+'19 Derivatives'!$H$22+'19 Derivatives'!$J$22+'19 Derivatives'!$L$22+'19 Derivatives'!$N$22+'19 Derivatives'!$P$22='19 Derivatives'!$R$22</f>
        <v>1</v>
      </c>
    </row>
    <row r="1520" spans="1:6" ht="63" x14ac:dyDescent="0.25">
      <c r="A1520" s="466" t="s">
        <v>2914</v>
      </c>
      <c r="B1520" s="467" t="s">
        <v>2686</v>
      </c>
      <c r="C1520" s="13" t="s">
        <v>2915</v>
      </c>
      <c r="D1520" s="442" t="s">
        <v>13115</v>
      </c>
      <c r="E1520" s="468">
        <f t="shared" si="53"/>
        <v>1493</v>
      </c>
      <c r="F1520" s="439" t="b">
        <f>'19 Derivatives'!$F$23+'19 Derivatives'!$H$23+'19 Derivatives'!$J$23+'19 Derivatives'!$L$23+'19 Derivatives'!$N$23+'19 Derivatives'!$P$23='19 Derivatives'!$R$23</f>
        <v>1</v>
      </c>
    </row>
    <row r="1521" spans="1:6" ht="63" x14ac:dyDescent="0.25">
      <c r="A1521" s="466" t="s">
        <v>2916</v>
      </c>
      <c r="B1521" s="467" t="s">
        <v>2686</v>
      </c>
      <c r="C1521" s="13" t="s">
        <v>2917</v>
      </c>
      <c r="D1521" s="442" t="s">
        <v>14670</v>
      </c>
      <c r="E1521" s="468">
        <f t="shared" si="53"/>
        <v>1494</v>
      </c>
      <c r="F1521" s="439" t="b">
        <f>ABS('19 Derivatives'!$F$24+'19 Derivatives'!$G$24+'19 Derivatives'!$H$24+'19 Derivatives'!$J$24+'19 Derivatives'!$L$24+'19 Derivatives'!$N$24+'19 Derivatives'!$P$24-'19 Derivatives'!$R$24)&lt;=2</f>
        <v>1</v>
      </c>
    </row>
    <row r="1522" spans="1:6" ht="47.25" x14ac:dyDescent="0.25">
      <c r="A1522" s="466" t="s">
        <v>2918</v>
      </c>
      <c r="B1522" s="467" t="s">
        <v>2686</v>
      </c>
      <c r="C1522" s="13" t="s">
        <v>2919</v>
      </c>
      <c r="D1522" s="442" t="s">
        <v>13116</v>
      </c>
      <c r="E1522" s="468">
        <f t="shared" si="53"/>
        <v>1495</v>
      </c>
      <c r="F1522" s="439" t="b">
        <f>'19 Derivatives'!$H$25+'19 Derivatives'!$J$25+'19 Derivatives'!$L$25+'19 Derivatives'!$N$25+'19 Derivatives'!$P$25='19 Derivatives'!$R$25</f>
        <v>1</v>
      </c>
    </row>
    <row r="1523" spans="1:6" ht="47.25" x14ac:dyDescent="0.25">
      <c r="A1523" s="466" t="s">
        <v>2920</v>
      </c>
      <c r="B1523" s="467" t="s">
        <v>2686</v>
      </c>
      <c r="C1523" s="13" t="s">
        <v>2921</v>
      </c>
      <c r="D1523" s="442" t="s">
        <v>13117</v>
      </c>
      <c r="E1523" s="468">
        <f t="shared" si="53"/>
        <v>1496</v>
      </c>
      <c r="F1523" s="439" t="b">
        <f>'19 Derivatives'!$H$26+'19 Derivatives'!$J$26+'19 Derivatives'!$L$26+'19 Derivatives'!$N$26+'19 Derivatives'!$P$26='19 Derivatives'!$R$26</f>
        <v>1</v>
      </c>
    </row>
    <row r="1524" spans="1:6" ht="47.25" x14ac:dyDescent="0.25">
      <c r="A1524" s="466" t="s">
        <v>2922</v>
      </c>
      <c r="B1524" s="467" t="s">
        <v>2686</v>
      </c>
      <c r="C1524" s="13" t="s">
        <v>2923</v>
      </c>
      <c r="D1524" s="442" t="s">
        <v>13118</v>
      </c>
      <c r="E1524" s="468">
        <f t="shared" si="53"/>
        <v>1497</v>
      </c>
      <c r="F1524" s="439" t="b">
        <f>'19 Derivatives'!$H$27+'19 Derivatives'!$J$27+'19 Derivatives'!$L$27+'19 Derivatives'!$N$27+'19 Derivatives'!$P$27='19 Derivatives'!$R$27</f>
        <v>1</v>
      </c>
    </row>
    <row r="1525" spans="1:6" ht="47.25" x14ac:dyDescent="0.25">
      <c r="A1525" s="466" t="s">
        <v>2924</v>
      </c>
      <c r="B1525" s="467" t="s">
        <v>2686</v>
      </c>
      <c r="C1525" s="13" t="s">
        <v>2925</v>
      </c>
      <c r="D1525" s="442" t="s">
        <v>13119</v>
      </c>
      <c r="E1525" s="468">
        <f t="shared" si="53"/>
        <v>1498</v>
      </c>
      <c r="F1525" s="439" t="b">
        <f>'19 Derivatives'!$H$28+'19 Derivatives'!$J$28+'19 Derivatives'!$L$28+'19 Derivatives'!$N$28+'19 Derivatives'!$P$28='19 Derivatives'!$R$28</f>
        <v>1</v>
      </c>
    </row>
    <row r="1526" spans="1:6" ht="47.25" x14ac:dyDescent="0.25">
      <c r="A1526" s="466" t="s">
        <v>2926</v>
      </c>
      <c r="B1526" s="467" t="s">
        <v>2686</v>
      </c>
      <c r="C1526" s="13" t="s">
        <v>2927</v>
      </c>
      <c r="D1526" s="442" t="s">
        <v>14671</v>
      </c>
      <c r="E1526" s="468">
        <f t="shared" si="53"/>
        <v>1499</v>
      </c>
      <c r="F1526" s="439" t="b">
        <f>ABS('19 Derivatives'!$H$29+'19 Derivatives'!$J$29+'19 Derivatives'!$L$29+'19 Derivatives'!$N$29+'19 Derivatives'!$P$29-'19 Derivatives'!$R$29)&lt;=2</f>
        <v>1</v>
      </c>
    </row>
    <row r="1527" spans="1:6" ht="63" x14ac:dyDescent="0.25">
      <c r="A1527" s="466" t="s">
        <v>2906</v>
      </c>
      <c r="B1527" s="467" t="s">
        <v>2686</v>
      </c>
      <c r="C1527" s="13" t="s">
        <v>2928</v>
      </c>
      <c r="D1527" s="442" t="s">
        <v>13120</v>
      </c>
      <c r="E1527" s="468">
        <f t="shared" si="53"/>
        <v>1500</v>
      </c>
      <c r="F1527" s="439" t="b">
        <f>'19 Derivatives'!$F$30+'19 Derivatives'!$G$30+'19 Derivatives'!$H$30+'19 Derivatives'!$J$30+'19 Derivatives'!$L$30+'19 Derivatives'!$N$30+'19 Derivatives'!$P$30='19 Derivatives'!$R$30</f>
        <v>1</v>
      </c>
    </row>
    <row r="1528" spans="1:6" ht="31.5" x14ac:dyDescent="0.25">
      <c r="A1528" s="466" t="s">
        <v>2929</v>
      </c>
      <c r="B1528" s="467" t="s">
        <v>2686</v>
      </c>
      <c r="C1528" s="13" t="s">
        <v>2930</v>
      </c>
      <c r="D1528" s="442" t="s">
        <v>13121</v>
      </c>
      <c r="E1528" s="468">
        <f t="shared" si="53"/>
        <v>1501</v>
      </c>
      <c r="F1528" s="439" t="b">
        <f>'19 Derivatives'!$F$33+'19 Derivatives'!$F$35='19 Derivatives'!$F$36</f>
        <v>1</v>
      </c>
    </row>
    <row r="1529" spans="1:6" ht="31.5" x14ac:dyDescent="0.25">
      <c r="A1529" s="466" t="s">
        <v>2931</v>
      </c>
      <c r="B1529" s="467" t="s">
        <v>2686</v>
      </c>
      <c r="C1529" s="13" t="s">
        <v>2932</v>
      </c>
      <c r="D1529" s="442" t="s">
        <v>13122</v>
      </c>
      <c r="E1529" s="468">
        <f t="shared" si="53"/>
        <v>1502</v>
      </c>
      <c r="F1529" s="439" t="b">
        <f>'19 Derivatives'!$G$33+'19 Derivatives'!$G$34='19 Derivatives'!$G$36</f>
        <v>1</v>
      </c>
    </row>
    <row r="1530" spans="1:6" ht="47.25" x14ac:dyDescent="0.25">
      <c r="A1530" s="466" t="s">
        <v>2933</v>
      </c>
      <c r="B1530" s="467" t="s">
        <v>2686</v>
      </c>
      <c r="C1530" s="13" t="s">
        <v>2934</v>
      </c>
      <c r="D1530" s="442" t="s">
        <v>13123</v>
      </c>
      <c r="E1530" s="468">
        <f t="shared" si="53"/>
        <v>1503</v>
      </c>
      <c r="F1530" s="439" t="b">
        <f>'19 Derivatives'!$H$32+'19 Derivatives'!$H$33+'19 Derivatives'!$H$34+'19 Derivatives'!$H$35='19 Derivatives'!$H$36</f>
        <v>1</v>
      </c>
    </row>
    <row r="1531" spans="1:6" ht="47.25" x14ac:dyDescent="0.25">
      <c r="A1531" s="466" t="s">
        <v>2935</v>
      </c>
      <c r="B1531" s="467" t="s">
        <v>2686</v>
      </c>
      <c r="C1531" s="13" t="s">
        <v>2936</v>
      </c>
      <c r="D1531" s="442" t="s">
        <v>13124</v>
      </c>
      <c r="E1531" s="468">
        <f t="shared" si="53"/>
        <v>1504</v>
      </c>
      <c r="F1531" s="439" t="b">
        <f>'19 Derivatives'!$J$32+'19 Derivatives'!$J$33+'19 Derivatives'!$J$34+'19 Derivatives'!$J$35='19 Derivatives'!$J$36</f>
        <v>1</v>
      </c>
    </row>
    <row r="1532" spans="1:6" ht="47.25" x14ac:dyDescent="0.25">
      <c r="A1532" s="466" t="s">
        <v>2937</v>
      </c>
      <c r="B1532" s="467" t="s">
        <v>2686</v>
      </c>
      <c r="C1532" s="13" t="s">
        <v>2938</v>
      </c>
      <c r="D1532" s="442" t="s">
        <v>13125</v>
      </c>
      <c r="E1532" s="468">
        <f t="shared" si="53"/>
        <v>1505</v>
      </c>
      <c r="F1532" s="439" t="b">
        <f>'19 Derivatives'!$L$32+'19 Derivatives'!$L$33+'19 Derivatives'!$L$34+'19 Derivatives'!$L$35='19 Derivatives'!$L$36</f>
        <v>1</v>
      </c>
    </row>
    <row r="1533" spans="1:6" ht="47.25" x14ac:dyDescent="0.25">
      <c r="A1533" s="466" t="s">
        <v>2939</v>
      </c>
      <c r="B1533" s="467" t="s">
        <v>2686</v>
      </c>
      <c r="C1533" s="13" t="s">
        <v>2940</v>
      </c>
      <c r="D1533" s="442" t="s">
        <v>13126</v>
      </c>
      <c r="E1533" s="468">
        <f t="shared" si="53"/>
        <v>1506</v>
      </c>
      <c r="F1533" s="439" t="b">
        <f>'19 Derivatives'!$N$32+'19 Derivatives'!$N$33+'19 Derivatives'!$N$34+'19 Derivatives'!$N$35='19 Derivatives'!$N$36</f>
        <v>1</v>
      </c>
    </row>
    <row r="1534" spans="1:6" ht="47.25" x14ac:dyDescent="0.25">
      <c r="A1534" s="466" t="s">
        <v>2941</v>
      </c>
      <c r="B1534" s="467" t="s">
        <v>2686</v>
      </c>
      <c r="C1534" s="13" t="s">
        <v>2942</v>
      </c>
      <c r="D1534" s="442" t="s">
        <v>13127</v>
      </c>
      <c r="E1534" s="468">
        <f t="shared" si="53"/>
        <v>1507</v>
      </c>
      <c r="F1534" s="439" t="b">
        <f>'19 Derivatives'!$P$32+'19 Derivatives'!$P$33+'19 Derivatives'!$P$34+'19 Derivatives'!$P$35='19 Derivatives'!$P$36</f>
        <v>1</v>
      </c>
    </row>
    <row r="1535" spans="1:6" ht="47.25" x14ac:dyDescent="0.25">
      <c r="A1535" s="466" t="s">
        <v>2943</v>
      </c>
      <c r="B1535" s="467" t="s">
        <v>2686</v>
      </c>
      <c r="C1535" s="13" t="s">
        <v>2944</v>
      </c>
      <c r="D1535" s="442" t="s">
        <v>13128</v>
      </c>
      <c r="E1535" s="468">
        <f t="shared" si="53"/>
        <v>1508</v>
      </c>
      <c r="F1535" s="439" t="b">
        <f>'19 Derivatives'!$R$32+'19 Derivatives'!$R$33+'19 Derivatives'!$R$34+'19 Derivatives'!$R$35='19 Derivatives'!$R$36</f>
        <v>1</v>
      </c>
    </row>
    <row r="1536" spans="1:6" ht="47.25" x14ac:dyDescent="0.25">
      <c r="A1536" s="466" t="s">
        <v>2945</v>
      </c>
      <c r="B1536" s="467" t="s">
        <v>2686</v>
      </c>
      <c r="C1536" s="13" t="s">
        <v>2946</v>
      </c>
      <c r="D1536" s="442" t="s">
        <v>13129</v>
      </c>
      <c r="E1536" s="468">
        <f t="shared" si="53"/>
        <v>1509</v>
      </c>
      <c r="F1536" s="439" t="b">
        <f>'19 Derivatives'!$H$37+'19 Derivatives'!$H$38+'19 Derivatives'!$H$39+'19 Derivatives'!$H$40='19 Derivatives'!$H$41</f>
        <v>1</v>
      </c>
    </row>
    <row r="1537" spans="1:6" ht="47.25" x14ac:dyDescent="0.25">
      <c r="A1537" s="466" t="s">
        <v>2947</v>
      </c>
      <c r="B1537" s="467" t="s">
        <v>2686</v>
      </c>
      <c r="C1537" s="13" t="s">
        <v>2948</v>
      </c>
      <c r="D1537" s="442" t="s">
        <v>13130</v>
      </c>
      <c r="E1537" s="468">
        <f t="shared" si="53"/>
        <v>1510</v>
      </c>
      <c r="F1537" s="439" t="b">
        <f>'19 Derivatives'!$J$37+'19 Derivatives'!$J$38+'19 Derivatives'!$J$39+'19 Derivatives'!$J$40='19 Derivatives'!$J$41</f>
        <v>1</v>
      </c>
    </row>
    <row r="1538" spans="1:6" ht="47.25" x14ac:dyDescent="0.25">
      <c r="A1538" s="466" t="s">
        <v>2949</v>
      </c>
      <c r="B1538" s="467" t="s">
        <v>2686</v>
      </c>
      <c r="C1538" s="13" t="s">
        <v>2950</v>
      </c>
      <c r="D1538" s="442" t="s">
        <v>13131</v>
      </c>
      <c r="E1538" s="468">
        <f t="shared" si="53"/>
        <v>1511</v>
      </c>
      <c r="F1538" s="439" t="b">
        <f>'19 Derivatives'!$L$37+'19 Derivatives'!$L$38+'19 Derivatives'!$L$39+'19 Derivatives'!$L$40='19 Derivatives'!$L$41</f>
        <v>1</v>
      </c>
    </row>
    <row r="1539" spans="1:6" ht="47.25" x14ac:dyDescent="0.25">
      <c r="A1539" s="466" t="s">
        <v>2951</v>
      </c>
      <c r="B1539" s="467" t="s">
        <v>2686</v>
      </c>
      <c r="C1539" s="13" t="s">
        <v>2952</v>
      </c>
      <c r="D1539" s="442" t="s">
        <v>13132</v>
      </c>
      <c r="E1539" s="468">
        <f t="shared" si="53"/>
        <v>1512</v>
      </c>
      <c r="F1539" s="439" t="b">
        <f>'19 Derivatives'!$N$37+'19 Derivatives'!$N$38+'19 Derivatives'!$N$39+'19 Derivatives'!$N$40='19 Derivatives'!$N$41</f>
        <v>1</v>
      </c>
    </row>
    <row r="1540" spans="1:6" ht="47.25" x14ac:dyDescent="0.25">
      <c r="A1540" s="466" t="s">
        <v>2953</v>
      </c>
      <c r="B1540" s="467" t="s">
        <v>2686</v>
      </c>
      <c r="C1540" s="13" t="s">
        <v>2954</v>
      </c>
      <c r="D1540" s="442" t="s">
        <v>13133</v>
      </c>
      <c r="E1540" s="468">
        <f t="shared" si="53"/>
        <v>1513</v>
      </c>
      <c r="F1540" s="439" t="b">
        <f>'19 Derivatives'!$P$37+'19 Derivatives'!$P$38+'19 Derivatives'!$P$39+'19 Derivatives'!$P$40='19 Derivatives'!$P$41</f>
        <v>1</v>
      </c>
    </row>
    <row r="1541" spans="1:6" ht="47.25" x14ac:dyDescent="0.25">
      <c r="A1541" s="466" t="s">
        <v>2955</v>
      </c>
      <c r="B1541" s="467" t="s">
        <v>2686</v>
      </c>
      <c r="C1541" s="13" t="s">
        <v>2956</v>
      </c>
      <c r="D1541" s="442" t="s">
        <v>13134</v>
      </c>
      <c r="E1541" s="468">
        <f t="shared" si="53"/>
        <v>1514</v>
      </c>
      <c r="F1541" s="439" t="b">
        <f>'19 Derivatives'!$R$37+'19 Derivatives'!$R$38+'19 Derivatives'!$R$39+'19 Derivatives'!$R$40='19 Derivatives'!$R$41</f>
        <v>1</v>
      </c>
    </row>
    <row r="1542" spans="1:6" ht="31.5" x14ac:dyDescent="0.25">
      <c r="A1542" s="466" t="s">
        <v>2957</v>
      </c>
      <c r="B1542" s="467" t="s">
        <v>2686</v>
      </c>
      <c r="C1542" s="13" t="s">
        <v>2958</v>
      </c>
      <c r="D1542" s="442" t="s">
        <v>13135</v>
      </c>
      <c r="E1542" s="468">
        <f t="shared" si="53"/>
        <v>1515</v>
      </c>
      <c r="F1542" s="439" t="b">
        <f>'19 Derivatives'!$F$36='19 Derivatives'!$F$42</f>
        <v>1</v>
      </c>
    </row>
    <row r="1543" spans="1:6" ht="31.5" x14ac:dyDescent="0.25">
      <c r="A1543" s="466" t="s">
        <v>2959</v>
      </c>
      <c r="B1543" s="467" t="s">
        <v>2686</v>
      </c>
      <c r="C1543" s="13" t="s">
        <v>2960</v>
      </c>
      <c r="D1543" s="442" t="s">
        <v>13136</v>
      </c>
      <c r="E1543" s="468">
        <f t="shared" si="53"/>
        <v>1516</v>
      </c>
      <c r="F1543" s="439" t="b">
        <f>'19 Derivatives'!$G$36='19 Derivatives'!$G$42</f>
        <v>1</v>
      </c>
    </row>
    <row r="1544" spans="1:6" ht="31.5" x14ac:dyDescent="0.25">
      <c r="A1544" s="466" t="s">
        <v>2961</v>
      </c>
      <c r="B1544" s="467" t="s">
        <v>2686</v>
      </c>
      <c r="C1544" s="13" t="s">
        <v>2962</v>
      </c>
      <c r="D1544" s="442" t="s">
        <v>13137</v>
      </c>
      <c r="E1544" s="468">
        <f t="shared" si="53"/>
        <v>1517</v>
      </c>
      <c r="F1544" s="439" t="b">
        <f>'19 Derivatives'!$H$36+'19 Derivatives'!$H$41='19 Derivatives'!$H$42</f>
        <v>1</v>
      </c>
    </row>
    <row r="1545" spans="1:6" ht="31.5" x14ac:dyDescent="0.25">
      <c r="A1545" s="466" t="s">
        <v>2963</v>
      </c>
      <c r="B1545" s="467" t="s">
        <v>2686</v>
      </c>
      <c r="C1545" s="13" t="s">
        <v>2964</v>
      </c>
      <c r="D1545" s="442" t="s">
        <v>13138</v>
      </c>
      <c r="E1545" s="468">
        <f t="shared" si="53"/>
        <v>1518</v>
      </c>
      <c r="F1545" s="439" t="b">
        <f>'19 Derivatives'!$J$36+'19 Derivatives'!$J$41='19 Derivatives'!$J$42</f>
        <v>1</v>
      </c>
    </row>
    <row r="1546" spans="1:6" ht="31.5" x14ac:dyDescent="0.25">
      <c r="A1546" s="466" t="s">
        <v>2965</v>
      </c>
      <c r="B1546" s="467" t="s">
        <v>2686</v>
      </c>
      <c r="C1546" s="13" t="s">
        <v>2966</v>
      </c>
      <c r="D1546" s="442" t="s">
        <v>13139</v>
      </c>
      <c r="E1546" s="468">
        <f t="shared" si="53"/>
        <v>1519</v>
      </c>
      <c r="F1546" s="439" t="b">
        <f>'19 Derivatives'!$L$36+'19 Derivatives'!$L$41='19 Derivatives'!$L$42</f>
        <v>1</v>
      </c>
    </row>
    <row r="1547" spans="1:6" ht="31.5" x14ac:dyDescent="0.25">
      <c r="A1547" s="466" t="s">
        <v>2967</v>
      </c>
      <c r="B1547" s="467" t="s">
        <v>2686</v>
      </c>
      <c r="C1547" s="13" t="s">
        <v>2968</v>
      </c>
      <c r="D1547" s="442" t="s">
        <v>13140</v>
      </c>
      <c r="E1547" s="468">
        <f t="shared" si="53"/>
        <v>1520</v>
      </c>
      <c r="F1547" s="439" t="b">
        <f>'19 Derivatives'!$N$36+'19 Derivatives'!$N$41='19 Derivatives'!$N$42</f>
        <v>1</v>
      </c>
    </row>
    <row r="1548" spans="1:6" ht="31.5" x14ac:dyDescent="0.25">
      <c r="A1548" s="466" t="s">
        <v>2969</v>
      </c>
      <c r="B1548" s="467" t="s">
        <v>2686</v>
      </c>
      <c r="C1548" s="13" t="s">
        <v>2970</v>
      </c>
      <c r="D1548" s="442" t="s">
        <v>13141</v>
      </c>
      <c r="E1548" s="468">
        <f t="shared" si="53"/>
        <v>1521</v>
      </c>
      <c r="F1548" s="439" t="b">
        <f>'19 Derivatives'!$P$36+'19 Derivatives'!$P$41='19 Derivatives'!$P$42</f>
        <v>1</v>
      </c>
    </row>
    <row r="1549" spans="1:6" ht="31.5" x14ac:dyDescent="0.25">
      <c r="A1549" s="466" t="s">
        <v>2971</v>
      </c>
      <c r="B1549" s="467" t="s">
        <v>2686</v>
      </c>
      <c r="C1549" s="13" t="s">
        <v>2972</v>
      </c>
      <c r="D1549" s="442" t="s">
        <v>13142</v>
      </c>
      <c r="E1549" s="468">
        <f t="shared" si="53"/>
        <v>1522</v>
      </c>
      <c r="F1549" s="439" t="b">
        <f>'19 Derivatives'!$R$36+'19 Derivatives'!$R$41='19 Derivatives'!$R$42</f>
        <v>1</v>
      </c>
    </row>
    <row r="1550" spans="1:6" ht="47.25" x14ac:dyDescent="0.25">
      <c r="A1550" s="466" t="s">
        <v>2973</v>
      </c>
      <c r="B1550" s="467" t="s">
        <v>2686</v>
      </c>
      <c r="C1550" s="13" t="s">
        <v>2974</v>
      </c>
      <c r="D1550" s="442" t="s">
        <v>13143</v>
      </c>
      <c r="E1550" s="468">
        <f t="shared" si="53"/>
        <v>1523</v>
      </c>
      <c r="F1550" s="439" t="b">
        <f>'19 Derivatives'!$H$32+'19 Derivatives'!$J$32+'19 Derivatives'!$L$32+'19 Derivatives'!$N$32+'19 Derivatives'!$P$32='19 Derivatives'!$R$32</f>
        <v>1</v>
      </c>
    </row>
    <row r="1551" spans="1:6" ht="63" x14ac:dyDescent="0.25">
      <c r="A1551" s="466" t="s">
        <v>2975</v>
      </c>
      <c r="B1551" s="467" t="s">
        <v>2686</v>
      </c>
      <c r="C1551" s="13" t="s">
        <v>2976</v>
      </c>
      <c r="D1551" s="442" t="s">
        <v>13144</v>
      </c>
      <c r="E1551" s="468">
        <f t="shared" si="53"/>
        <v>1524</v>
      </c>
      <c r="F1551" s="439" t="b">
        <f>'19 Derivatives'!$F$33+'19 Derivatives'!$G$33+'19 Derivatives'!$H$33+'19 Derivatives'!$J$33+'19 Derivatives'!$L$33+'19 Derivatives'!$N$33+'19 Derivatives'!$P$33='19 Derivatives'!$R$33</f>
        <v>1</v>
      </c>
    </row>
    <row r="1552" spans="1:6" ht="63" x14ac:dyDescent="0.25">
      <c r="A1552" s="466" t="s">
        <v>2977</v>
      </c>
      <c r="B1552" s="467" t="s">
        <v>2686</v>
      </c>
      <c r="C1552" s="13" t="s">
        <v>2978</v>
      </c>
      <c r="D1552" s="442" t="s">
        <v>13145</v>
      </c>
      <c r="E1552" s="468">
        <f t="shared" si="53"/>
        <v>1525</v>
      </c>
      <c r="F1552" s="439" t="b">
        <f>'19 Derivatives'!$G$34+'19 Derivatives'!$H$34+'19 Derivatives'!$J$34+'19 Derivatives'!$L$34+'19 Derivatives'!$N$34+'19 Derivatives'!$P$34='19 Derivatives'!$R$34</f>
        <v>1</v>
      </c>
    </row>
    <row r="1553" spans="1:6" ht="63" x14ac:dyDescent="0.25">
      <c r="A1553" s="466" t="s">
        <v>2979</v>
      </c>
      <c r="B1553" s="467" t="s">
        <v>2686</v>
      </c>
      <c r="C1553" s="13" t="s">
        <v>2980</v>
      </c>
      <c r="D1553" s="442" t="s">
        <v>13146</v>
      </c>
      <c r="E1553" s="468">
        <f t="shared" si="53"/>
        <v>1526</v>
      </c>
      <c r="F1553" s="439" t="b">
        <f>'19 Derivatives'!$F$35+'19 Derivatives'!$H$35+'19 Derivatives'!$J$35+'19 Derivatives'!$L$35+'19 Derivatives'!$N$35+'19 Derivatives'!$P$35='19 Derivatives'!$R$35</f>
        <v>1</v>
      </c>
    </row>
    <row r="1554" spans="1:6" ht="63" x14ac:dyDescent="0.25">
      <c r="A1554" s="466" t="s">
        <v>2981</v>
      </c>
      <c r="B1554" s="467" t="s">
        <v>2686</v>
      </c>
      <c r="C1554" s="13" t="s">
        <v>2982</v>
      </c>
      <c r="D1554" s="442" t="s">
        <v>14672</v>
      </c>
      <c r="E1554" s="468">
        <f t="shared" si="53"/>
        <v>1527</v>
      </c>
      <c r="F1554" s="439" t="b">
        <f>ABS('19 Derivatives'!$F$36+'19 Derivatives'!$G$36+'19 Derivatives'!$H$36+'19 Derivatives'!$J$36+'19 Derivatives'!$L$36+'19 Derivatives'!$N$36+'19 Derivatives'!$P$36-'19 Derivatives'!$R$36)&lt;=2</f>
        <v>1</v>
      </c>
    </row>
    <row r="1555" spans="1:6" ht="47.25" x14ac:dyDescent="0.25">
      <c r="A1555" s="466" t="s">
        <v>2983</v>
      </c>
      <c r="B1555" s="467" t="s">
        <v>2686</v>
      </c>
      <c r="C1555" s="13" t="s">
        <v>2984</v>
      </c>
      <c r="D1555" s="442" t="s">
        <v>13147</v>
      </c>
      <c r="E1555" s="468">
        <f t="shared" si="53"/>
        <v>1528</v>
      </c>
      <c r="F1555" s="439" t="b">
        <f>'19 Derivatives'!$H$37+'19 Derivatives'!$J$37+'19 Derivatives'!$L$37+'19 Derivatives'!$N$37+'19 Derivatives'!$P$37='19 Derivatives'!$R$37</f>
        <v>1</v>
      </c>
    </row>
    <row r="1556" spans="1:6" ht="47.25" x14ac:dyDescent="0.25">
      <c r="A1556" s="466" t="s">
        <v>2985</v>
      </c>
      <c r="B1556" s="467" t="s">
        <v>2686</v>
      </c>
      <c r="C1556" s="13" t="s">
        <v>2986</v>
      </c>
      <c r="D1556" s="442" t="s">
        <v>13148</v>
      </c>
      <c r="E1556" s="468">
        <f t="shared" ref="E1556:E1619" si="54">E1555+1</f>
        <v>1529</v>
      </c>
      <c r="F1556" s="439" t="b">
        <f>'19 Derivatives'!$H$38+'19 Derivatives'!$J$38+'19 Derivatives'!$L$38+'19 Derivatives'!$N$38+'19 Derivatives'!$P$38='19 Derivatives'!$R$38</f>
        <v>1</v>
      </c>
    </row>
    <row r="1557" spans="1:6" ht="47.25" x14ac:dyDescent="0.25">
      <c r="A1557" s="466" t="s">
        <v>2987</v>
      </c>
      <c r="B1557" s="467" t="s">
        <v>2686</v>
      </c>
      <c r="C1557" s="13" t="s">
        <v>2988</v>
      </c>
      <c r="D1557" s="442" t="s">
        <v>13149</v>
      </c>
      <c r="E1557" s="468">
        <f t="shared" si="54"/>
        <v>1530</v>
      </c>
      <c r="F1557" s="439" t="b">
        <f>'19 Derivatives'!$H$39+'19 Derivatives'!$J$39+'19 Derivatives'!$L$39+'19 Derivatives'!$N$39+'19 Derivatives'!$P$39='19 Derivatives'!$R$39</f>
        <v>1</v>
      </c>
    </row>
    <row r="1558" spans="1:6" ht="47.25" x14ac:dyDescent="0.25">
      <c r="A1558" s="466" t="s">
        <v>2989</v>
      </c>
      <c r="B1558" s="467" t="s">
        <v>2686</v>
      </c>
      <c r="C1558" s="13" t="s">
        <v>2990</v>
      </c>
      <c r="D1558" s="442" t="s">
        <v>13150</v>
      </c>
      <c r="E1558" s="468">
        <f t="shared" si="54"/>
        <v>1531</v>
      </c>
      <c r="F1558" s="439" t="b">
        <f>'19 Derivatives'!$H$40+'19 Derivatives'!$J$40+'19 Derivatives'!$L$40+'19 Derivatives'!$N$40+'19 Derivatives'!$P$40='19 Derivatives'!$R$40</f>
        <v>1</v>
      </c>
    </row>
    <row r="1559" spans="1:6" ht="47.25" x14ac:dyDescent="0.25">
      <c r="A1559" s="466" t="s">
        <v>2991</v>
      </c>
      <c r="B1559" s="467" t="s">
        <v>2686</v>
      </c>
      <c r="C1559" s="13" t="s">
        <v>2992</v>
      </c>
      <c r="D1559" s="442" t="s">
        <v>14673</v>
      </c>
      <c r="E1559" s="468">
        <f t="shared" si="54"/>
        <v>1532</v>
      </c>
      <c r="F1559" s="439" t="b">
        <f>ABS('19 Derivatives'!$H$41+'19 Derivatives'!$J$41+'19 Derivatives'!$L$41+'19 Derivatives'!$N$41+'19 Derivatives'!$P$41-'19 Derivatives'!$R$41)&lt;=2</f>
        <v>1</v>
      </c>
    </row>
    <row r="1560" spans="1:6" ht="63" x14ac:dyDescent="0.25">
      <c r="A1560" s="466" t="s">
        <v>2971</v>
      </c>
      <c r="B1560" s="467" t="s">
        <v>2686</v>
      </c>
      <c r="C1560" s="13" t="s">
        <v>2993</v>
      </c>
      <c r="D1560" s="442" t="s">
        <v>13151</v>
      </c>
      <c r="E1560" s="468">
        <f t="shared" si="54"/>
        <v>1533</v>
      </c>
      <c r="F1560" s="439" t="b">
        <f>'19 Derivatives'!$F$42+'19 Derivatives'!$G$42+'19 Derivatives'!$H$42+'19 Derivatives'!$J$42+'19 Derivatives'!$L$42+'19 Derivatives'!$N$42+'19 Derivatives'!$P$42='19 Derivatives'!$R$42</f>
        <v>1</v>
      </c>
    </row>
    <row r="1561" spans="1:6" ht="31.5" x14ac:dyDescent="0.25">
      <c r="A1561" s="466" t="s">
        <v>2994</v>
      </c>
      <c r="B1561" s="467" t="s">
        <v>2686</v>
      </c>
      <c r="C1561" s="13" t="s">
        <v>11246</v>
      </c>
      <c r="D1561" s="939" t="s">
        <v>14674</v>
      </c>
      <c r="E1561" s="468">
        <f t="shared" si="54"/>
        <v>1534</v>
      </c>
      <c r="F1561" s="439" t="b">
        <f>'19 Derivatives'!$F$48+'19 Derivatives'!$F$49+'19 Derivatives'!$F$50='19 Derivatives'!$F$51</f>
        <v>1</v>
      </c>
    </row>
    <row r="1562" spans="1:6" ht="31.5" x14ac:dyDescent="0.25">
      <c r="A1562" s="466" t="s">
        <v>2995</v>
      </c>
      <c r="B1562" s="467" t="s">
        <v>2686</v>
      </c>
      <c r="C1562" s="13" t="s">
        <v>2996</v>
      </c>
      <c r="D1562" s="442" t="s">
        <v>13152</v>
      </c>
      <c r="E1562" s="468">
        <f t="shared" si="54"/>
        <v>1535</v>
      </c>
      <c r="F1562" s="439" t="b">
        <f>'19 Derivatives'!$G$48+'19 Derivatives'!$G$49+'19 Derivatives'!$G$50='19 Derivatives'!$G$51</f>
        <v>1</v>
      </c>
    </row>
    <row r="1563" spans="1:6" ht="47.25" x14ac:dyDescent="0.25">
      <c r="A1563" s="466" t="s">
        <v>2997</v>
      </c>
      <c r="B1563" s="467" t="s">
        <v>2686</v>
      </c>
      <c r="C1563" s="13" t="s">
        <v>2998</v>
      </c>
      <c r="D1563" s="442" t="s">
        <v>13153</v>
      </c>
      <c r="E1563" s="468">
        <f t="shared" si="54"/>
        <v>1536</v>
      </c>
      <c r="F1563" s="439" t="b">
        <f>'19 Derivatives'!$H$47+'19 Derivatives'!$H$48+'19 Derivatives'!$H$49+'19 Derivatives'!$H$50='19 Derivatives'!$H$51</f>
        <v>1</v>
      </c>
    </row>
    <row r="1564" spans="1:6" ht="47.25" x14ac:dyDescent="0.25">
      <c r="A1564" s="466" t="s">
        <v>2999</v>
      </c>
      <c r="B1564" s="467" t="s">
        <v>2686</v>
      </c>
      <c r="C1564" s="13" t="s">
        <v>3000</v>
      </c>
      <c r="D1564" s="442" t="s">
        <v>13154</v>
      </c>
      <c r="E1564" s="468">
        <f t="shared" si="54"/>
        <v>1537</v>
      </c>
      <c r="F1564" s="439" t="b">
        <f>'19 Derivatives'!$I$47+'19 Derivatives'!$I$48+'19 Derivatives'!$I$49+'19 Derivatives'!$I$50='19 Derivatives'!$I$51</f>
        <v>1</v>
      </c>
    </row>
    <row r="1565" spans="1:6" ht="47.25" x14ac:dyDescent="0.25">
      <c r="A1565" s="466" t="s">
        <v>3001</v>
      </c>
      <c r="B1565" s="467" t="s">
        <v>2686</v>
      </c>
      <c r="C1565" s="13" t="s">
        <v>3002</v>
      </c>
      <c r="D1565" s="442" t="s">
        <v>13155</v>
      </c>
      <c r="E1565" s="468">
        <f t="shared" si="54"/>
        <v>1538</v>
      </c>
      <c r="F1565" s="439" t="b">
        <f>'19 Derivatives'!$J$47+'19 Derivatives'!$J$48+'19 Derivatives'!$J$49+'19 Derivatives'!$J$50='19 Derivatives'!$J$51</f>
        <v>1</v>
      </c>
    </row>
    <row r="1566" spans="1:6" ht="47.25" x14ac:dyDescent="0.25">
      <c r="A1566" s="466" t="s">
        <v>3003</v>
      </c>
      <c r="B1566" s="467" t="s">
        <v>2686</v>
      </c>
      <c r="C1566" s="13" t="s">
        <v>3004</v>
      </c>
      <c r="D1566" s="442" t="s">
        <v>13156</v>
      </c>
      <c r="E1566" s="468">
        <f t="shared" si="54"/>
        <v>1539</v>
      </c>
      <c r="F1566" s="439" t="b">
        <f>'19 Derivatives'!$K$47+'19 Derivatives'!$K$48+'19 Derivatives'!$K$49+'19 Derivatives'!$K$50='19 Derivatives'!$K$51</f>
        <v>1</v>
      </c>
    </row>
    <row r="1567" spans="1:6" ht="47.25" x14ac:dyDescent="0.25">
      <c r="A1567" s="466" t="s">
        <v>3005</v>
      </c>
      <c r="B1567" s="467" t="s">
        <v>2686</v>
      </c>
      <c r="C1567" s="13" t="s">
        <v>3006</v>
      </c>
      <c r="D1567" s="442" t="s">
        <v>13157</v>
      </c>
      <c r="E1567" s="468">
        <f t="shared" si="54"/>
        <v>1540</v>
      </c>
      <c r="F1567" s="439" t="b">
        <f>'19 Derivatives'!$L$47+'19 Derivatives'!$L$48+'19 Derivatives'!$L$49+'19 Derivatives'!$L$50='19 Derivatives'!$L$51</f>
        <v>1</v>
      </c>
    </row>
    <row r="1568" spans="1:6" ht="47.25" x14ac:dyDescent="0.25">
      <c r="A1568" s="466" t="s">
        <v>3007</v>
      </c>
      <c r="B1568" s="467" t="s">
        <v>2686</v>
      </c>
      <c r="C1568" s="13" t="s">
        <v>3008</v>
      </c>
      <c r="D1568" s="442" t="s">
        <v>13158</v>
      </c>
      <c r="E1568" s="468">
        <f t="shared" si="54"/>
        <v>1541</v>
      </c>
      <c r="F1568" s="439" t="b">
        <f>'19 Derivatives'!$M$47+'19 Derivatives'!$M$48+'19 Derivatives'!$M$49+'19 Derivatives'!$M$50='19 Derivatives'!$M$51</f>
        <v>1</v>
      </c>
    </row>
    <row r="1569" spans="1:6" ht="47.25" x14ac:dyDescent="0.25">
      <c r="A1569" s="466" t="s">
        <v>3009</v>
      </c>
      <c r="B1569" s="467" t="s">
        <v>2686</v>
      </c>
      <c r="C1569" s="13" t="s">
        <v>3010</v>
      </c>
      <c r="D1569" s="442" t="s">
        <v>13159</v>
      </c>
      <c r="E1569" s="468">
        <f t="shared" si="54"/>
        <v>1542</v>
      </c>
      <c r="F1569" s="439" t="b">
        <f>'19 Derivatives'!$N$47+'19 Derivatives'!$N$48+'19 Derivatives'!$N$49+'19 Derivatives'!$N$50='19 Derivatives'!$N$51</f>
        <v>1</v>
      </c>
    </row>
    <row r="1570" spans="1:6" ht="47.25" x14ac:dyDescent="0.25">
      <c r="A1570" s="466" t="s">
        <v>3011</v>
      </c>
      <c r="B1570" s="467" t="s">
        <v>2686</v>
      </c>
      <c r="C1570" s="13" t="s">
        <v>3012</v>
      </c>
      <c r="D1570" s="442" t="s">
        <v>13160</v>
      </c>
      <c r="E1570" s="468">
        <f t="shared" si="54"/>
        <v>1543</v>
      </c>
      <c r="F1570" s="439" t="b">
        <f>'19 Derivatives'!$O$47+'19 Derivatives'!$O$48+'19 Derivatives'!$O$49+'19 Derivatives'!$O$50='19 Derivatives'!$O$51</f>
        <v>1</v>
      </c>
    </row>
    <row r="1571" spans="1:6" ht="47.25" x14ac:dyDescent="0.25">
      <c r="A1571" s="466" t="s">
        <v>3013</v>
      </c>
      <c r="B1571" s="467" t="s">
        <v>2686</v>
      </c>
      <c r="C1571" s="13" t="s">
        <v>3014</v>
      </c>
      <c r="D1571" s="442" t="s">
        <v>13161</v>
      </c>
      <c r="E1571" s="468">
        <f t="shared" si="54"/>
        <v>1544</v>
      </c>
      <c r="F1571" s="439" t="b">
        <f>'19 Derivatives'!$P$47+'19 Derivatives'!$P$48+'19 Derivatives'!$P$49+'19 Derivatives'!$P$50='19 Derivatives'!$P$51</f>
        <v>1</v>
      </c>
    </row>
    <row r="1572" spans="1:6" ht="47.25" x14ac:dyDescent="0.25">
      <c r="A1572" s="466" t="s">
        <v>3015</v>
      </c>
      <c r="B1572" s="467" t="s">
        <v>2686</v>
      </c>
      <c r="C1572" s="13" t="s">
        <v>3016</v>
      </c>
      <c r="D1572" s="442" t="s">
        <v>13162</v>
      </c>
      <c r="E1572" s="468">
        <f t="shared" si="54"/>
        <v>1545</v>
      </c>
      <c r="F1572" s="439" t="b">
        <f>'19 Derivatives'!$Q$47+'19 Derivatives'!$Q$48+'19 Derivatives'!$Q$49+'19 Derivatives'!$Q$50='19 Derivatives'!$Q$51</f>
        <v>1</v>
      </c>
    </row>
    <row r="1573" spans="1:6" ht="47.25" x14ac:dyDescent="0.25">
      <c r="A1573" s="466" t="s">
        <v>3017</v>
      </c>
      <c r="B1573" s="467" t="s">
        <v>2686</v>
      </c>
      <c r="C1573" s="13" t="s">
        <v>3018</v>
      </c>
      <c r="D1573" s="442" t="s">
        <v>13163</v>
      </c>
      <c r="E1573" s="468">
        <f t="shared" si="54"/>
        <v>1546</v>
      </c>
      <c r="F1573" s="439" t="b">
        <f>'19 Derivatives'!$R$47+'19 Derivatives'!$R$48+'19 Derivatives'!$R$49+'19 Derivatives'!$R$50='19 Derivatives'!$R$51</f>
        <v>1</v>
      </c>
    </row>
    <row r="1574" spans="1:6" ht="47.25" x14ac:dyDescent="0.25">
      <c r="A1574" s="466" t="s">
        <v>3019</v>
      </c>
      <c r="B1574" s="467" t="s">
        <v>2686</v>
      </c>
      <c r="C1574" s="13" t="s">
        <v>3020</v>
      </c>
      <c r="D1574" s="442" t="s">
        <v>13164</v>
      </c>
      <c r="E1574" s="468">
        <f t="shared" si="54"/>
        <v>1547</v>
      </c>
      <c r="F1574" s="439" t="b">
        <f>'19 Derivatives'!$S$47+'19 Derivatives'!$S$48+'19 Derivatives'!$S$49+'19 Derivatives'!$S$50='19 Derivatives'!$S$51</f>
        <v>1</v>
      </c>
    </row>
    <row r="1575" spans="1:6" ht="47.25" x14ac:dyDescent="0.25">
      <c r="A1575" s="466" t="s">
        <v>3021</v>
      </c>
      <c r="B1575" s="467" t="s">
        <v>2686</v>
      </c>
      <c r="C1575" s="13" t="s">
        <v>3022</v>
      </c>
      <c r="D1575" s="442" t="s">
        <v>13165</v>
      </c>
      <c r="E1575" s="468">
        <f t="shared" si="54"/>
        <v>1548</v>
      </c>
      <c r="F1575" s="439" t="b">
        <f>'19 Derivatives'!$H$52+'19 Derivatives'!$H$53+'19 Derivatives'!$H$54+'19 Derivatives'!$H$55='19 Derivatives'!$H$56</f>
        <v>1</v>
      </c>
    </row>
    <row r="1576" spans="1:6" ht="47.25" x14ac:dyDescent="0.25">
      <c r="A1576" s="466" t="s">
        <v>3023</v>
      </c>
      <c r="B1576" s="467" t="s">
        <v>2686</v>
      </c>
      <c r="C1576" s="13" t="s">
        <v>3024</v>
      </c>
      <c r="D1576" s="442" t="s">
        <v>13166</v>
      </c>
      <c r="E1576" s="468">
        <f t="shared" si="54"/>
        <v>1549</v>
      </c>
      <c r="F1576" s="439" t="b">
        <f>'19 Derivatives'!$I$52+'19 Derivatives'!$I$53+'19 Derivatives'!$I$54+'19 Derivatives'!$I$55='19 Derivatives'!$I$56</f>
        <v>1</v>
      </c>
    </row>
    <row r="1577" spans="1:6" ht="47.25" x14ac:dyDescent="0.25">
      <c r="A1577" s="466" t="s">
        <v>3025</v>
      </c>
      <c r="B1577" s="467" t="s">
        <v>2686</v>
      </c>
      <c r="C1577" s="13" t="s">
        <v>3026</v>
      </c>
      <c r="D1577" s="442" t="s">
        <v>13167</v>
      </c>
      <c r="E1577" s="468">
        <f t="shared" si="54"/>
        <v>1550</v>
      </c>
      <c r="F1577" s="439" t="b">
        <f>'19 Derivatives'!$J$52+'19 Derivatives'!$J$53+'19 Derivatives'!$J$54+'19 Derivatives'!$J$55='19 Derivatives'!$J$56</f>
        <v>1</v>
      </c>
    </row>
    <row r="1578" spans="1:6" ht="47.25" x14ac:dyDescent="0.25">
      <c r="A1578" s="466" t="s">
        <v>3027</v>
      </c>
      <c r="B1578" s="467" t="s">
        <v>2686</v>
      </c>
      <c r="C1578" s="13" t="s">
        <v>3028</v>
      </c>
      <c r="D1578" s="442" t="s">
        <v>13168</v>
      </c>
      <c r="E1578" s="468">
        <f t="shared" si="54"/>
        <v>1551</v>
      </c>
      <c r="F1578" s="439" t="b">
        <f>'19 Derivatives'!$K$52+'19 Derivatives'!$K$53+'19 Derivatives'!$K$54+'19 Derivatives'!$K$55='19 Derivatives'!$K$56</f>
        <v>1</v>
      </c>
    </row>
    <row r="1579" spans="1:6" ht="47.25" x14ac:dyDescent="0.25">
      <c r="A1579" s="466" t="s">
        <v>3029</v>
      </c>
      <c r="B1579" s="467" t="s">
        <v>2686</v>
      </c>
      <c r="C1579" s="13" t="s">
        <v>3030</v>
      </c>
      <c r="D1579" s="442" t="s">
        <v>13169</v>
      </c>
      <c r="E1579" s="468">
        <f t="shared" si="54"/>
        <v>1552</v>
      </c>
      <c r="F1579" s="439" t="b">
        <f>'19 Derivatives'!$L$52+'19 Derivatives'!$L$53+'19 Derivatives'!$L$54+'19 Derivatives'!$L$55='19 Derivatives'!$L$56</f>
        <v>1</v>
      </c>
    </row>
    <row r="1580" spans="1:6" ht="47.25" x14ac:dyDescent="0.25">
      <c r="A1580" s="466" t="s">
        <v>3031</v>
      </c>
      <c r="B1580" s="467" t="s">
        <v>2686</v>
      </c>
      <c r="C1580" s="13" t="s">
        <v>3032</v>
      </c>
      <c r="D1580" s="442" t="s">
        <v>13170</v>
      </c>
      <c r="E1580" s="468">
        <f t="shared" si="54"/>
        <v>1553</v>
      </c>
      <c r="F1580" s="439" t="b">
        <f>'19 Derivatives'!$M$52+'19 Derivatives'!$M$53+'19 Derivatives'!$M$54+'19 Derivatives'!$M$55='19 Derivatives'!$M$56</f>
        <v>1</v>
      </c>
    </row>
    <row r="1581" spans="1:6" ht="47.25" x14ac:dyDescent="0.25">
      <c r="A1581" s="466" t="s">
        <v>3033</v>
      </c>
      <c r="B1581" s="467" t="s">
        <v>2686</v>
      </c>
      <c r="C1581" s="13" t="s">
        <v>3034</v>
      </c>
      <c r="D1581" s="442" t="s">
        <v>13171</v>
      </c>
      <c r="E1581" s="468">
        <f t="shared" si="54"/>
        <v>1554</v>
      </c>
      <c r="F1581" s="439" t="b">
        <f>'19 Derivatives'!$N$52+'19 Derivatives'!$N$53+'19 Derivatives'!$N$54+'19 Derivatives'!$N$55='19 Derivatives'!$N$56</f>
        <v>1</v>
      </c>
    </row>
    <row r="1582" spans="1:6" ht="47.25" x14ac:dyDescent="0.25">
      <c r="A1582" s="466" t="s">
        <v>3035</v>
      </c>
      <c r="B1582" s="467" t="s">
        <v>2686</v>
      </c>
      <c r="C1582" s="13" t="s">
        <v>3036</v>
      </c>
      <c r="D1582" s="442" t="s">
        <v>13172</v>
      </c>
      <c r="E1582" s="468">
        <f t="shared" si="54"/>
        <v>1555</v>
      </c>
      <c r="F1582" s="439" t="b">
        <f>'19 Derivatives'!$O$52+'19 Derivatives'!$O$53+'19 Derivatives'!$O$54+'19 Derivatives'!$O$55='19 Derivatives'!$O$56</f>
        <v>1</v>
      </c>
    </row>
    <row r="1583" spans="1:6" ht="47.25" x14ac:dyDescent="0.25">
      <c r="A1583" s="466" t="s">
        <v>3037</v>
      </c>
      <c r="B1583" s="467" t="s">
        <v>2686</v>
      </c>
      <c r="C1583" s="13" t="s">
        <v>3038</v>
      </c>
      <c r="D1583" s="442" t="s">
        <v>13173</v>
      </c>
      <c r="E1583" s="468">
        <f t="shared" si="54"/>
        <v>1556</v>
      </c>
      <c r="F1583" s="439" t="b">
        <f>'19 Derivatives'!$P$52+'19 Derivatives'!$P$53+'19 Derivatives'!$P$54+'19 Derivatives'!$P$55='19 Derivatives'!$P$56</f>
        <v>1</v>
      </c>
    </row>
    <row r="1584" spans="1:6" ht="47.25" x14ac:dyDescent="0.25">
      <c r="A1584" s="466" t="s">
        <v>3039</v>
      </c>
      <c r="B1584" s="467" t="s">
        <v>2686</v>
      </c>
      <c r="C1584" s="13" t="s">
        <v>3040</v>
      </c>
      <c r="D1584" s="442" t="s">
        <v>13174</v>
      </c>
      <c r="E1584" s="468">
        <f t="shared" si="54"/>
        <v>1557</v>
      </c>
      <c r="F1584" s="439" t="b">
        <f>'19 Derivatives'!$Q$52+'19 Derivatives'!$Q$53+'19 Derivatives'!$Q$54+'19 Derivatives'!$Q$55='19 Derivatives'!$Q$56</f>
        <v>1</v>
      </c>
    </row>
    <row r="1585" spans="1:6" ht="47.25" x14ac:dyDescent="0.25">
      <c r="A1585" s="466" t="s">
        <v>3041</v>
      </c>
      <c r="B1585" s="467" t="s">
        <v>2686</v>
      </c>
      <c r="C1585" s="13" t="s">
        <v>3042</v>
      </c>
      <c r="D1585" s="442" t="s">
        <v>13175</v>
      </c>
      <c r="E1585" s="468">
        <f t="shared" si="54"/>
        <v>1558</v>
      </c>
      <c r="F1585" s="439" t="b">
        <f>'19 Derivatives'!$R$52+'19 Derivatives'!$R$53+'19 Derivatives'!$R$54+'19 Derivatives'!$R$55='19 Derivatives'!$R$56</f>
        <v>1</v>
      </c>
    </row>
    <row r="1586" spans="1:6" ht="47.25" x14ac:dyDescent="0.25">
      <c r="A1586" s="466" t="s">
        <v>3043</v>
      </c>
      <c r="B1586" s="467" t="s">
        <v>2686</v>
      </c>
      <c r="C1586" s="13" t="s">
        <v>3044</v>
      </c>
      <c r="D1586" s="442" t="s">
        <v>13176</v>
      </c>
      <c r="E1586" s="468">
        <f t="shared" si="54"/>
        <v>1559</v>
      </c>
      <c r="F1586" s="439" t="b">
        <f>'19 Derivatives'!$S$52+'19 Derivatives'!$S$53+'19 Derivatives'!$S$54+'19 Derivatives'!$S$55='19 Derivatives'!$S$56</f>
        <v>1</v>
      </c>
    </row>
    <row r="1587" spans="1:6" ht="31.5" x14ac:dyDescent="0.25">
      <c r="A1587" s="466" t="s">
        <v>3045</v>
      </c>
      <c r="B1587" s="467" t="s">
        <v>2686</v>
      </c>
      <c r="C1587" s="13" t="s">
        <v>3046</v>
      </c>
      <c r="D1587" s="442" t="s">
        <v>13177</v>
      </c>
      <c r="E1587" s="468">
        <f t="shared" si="54"/>
        <v>1560</v>
      </c>
      <c r="F1587" s="439" t="b">
        <f>'19 Derivatives'!$F$51='19 Derivatives'!$F$57</f>
        <v>1</v>
      </c>
    </row>
    <row r="1588" spans="1:6" ht="31.5" x14ac:dyDescent="0.25">
      <c r="A1588" s="466" t="s">
        <v>3047</v>
      </c>
      <c r="B1588" s="467" t="s">
        <v>2686</v>
      </c>
      <c r="C1588" s="13" t="s">
        <v>3048</v>
      </c>
      <c r="D1588" s="442" t="s">
        <v>13178</v>
      </c>
      <c r="E1588" s="468">
        <f t="shared" si="54"/>
        <v>1561</v>
      </c>
      <c r="F1588" s="439" t="b">
        <f>'19 Derivatives'!$G$51='19 Derivatives'!$G$57</f>
        <v>1</v>
      </c>
    </row>
    <row r="1589" spans="1:6" ht="31.5" x14ac:dyDescent="0.25">
      <c r="A1589" s="466" t="s">
        <v>3049</v>
      </c>
      <c r="B1589" s="467" t="s">
        <v>2686</v>
      </c>
      <c r="C1589" s="13" t="s">
        <v>3050</v>
      </c>
      <c r="D1589" s="442" t="s">
        <v>13179</v>
      </c>
      <c r="E1589" s="468">
        <f t="shared" si="54"/>
        <v>1562</v>
      </c>
      <c r="F1589" s="439" t="b">
        <f>'19 Derivatives'!$H$51+'19 Derivatives'!$H$56='19 Derivatives'!$H$57</f>
        <v>1</v>
      </c>
    </row>
    <row r="1590" spans="1:6" ht="31.5" x14ac:dyDescent="0.25">
      <c r="A1590" s="466" t="s">
        <v>3051</v>
      </c>
      <c r="B1590" s="467" t="s">
        <v>2686</v>
      </c>
      <c r="C1590" s="13" t="s">
        <v>3052</v>
      </c>
      <c r="D1590" s="442" t="s">
        <v>13180</v>
      </c>
      <c r="E1590" s="468">
        <f t="shared" si="54"/>
        <v>1563</v>
      </c>
      <c r="F1590" s="439" t="b">
        <f>'19 Derivatives'!$I$51+'19 Derivatives'!$I$56='19 Derivatives'!$I$57</f>
        <v>1</v>
      </c>
    </row>
    <row r="1591" spans="1:6" ht="31.5" x14ac:dyDescent="0.25">
      <c r="A1591" s="466" t="s">
        <v>3053</v>
      </c>
      <c r="B1591" s="467" t="s">
        <v>2686</v>
      </c>
      <c r="C1591" s="13" t="s">
        <v>3054</v>
      </c>
      <c r="D1591" s="442" t="s">
        <v>13181</v>
      </c>
      <c r="E1591" s="468">
        <f t="shared" si="54"/>
        <v>1564</v>
      </c>
      <c r="F1591" s="439" t="b">
        <f>'19 Derivatives'!$J$51+'19 Derivatives'!$J$56='19 Derivatives'!$J$57</f>
        <v>1</v>
      </c>
    </row>
    <row r="1592" spans="1:6" ht="31.5" x14ac:dyDescent="0.25">
      <c r="A1592" s="466" t="s">
        <v>3055</v>
      </c>
      <c r="B1592" s="467" t="s">
        <v>2686</v>
      </c>
      <c r="C1592" s="13" t="s">
        <v>3056</v>
      </c>
      <c r="D1592" s="442" t="s">
        <v>13182</v>
      </c>
      <c r="E1592" s="468">
        <f t="shared" si="54"/>
        <v>1565</v>
      </c>
      <c r="F1592" s="439" t="b">
        <f>'19 Derivatives'!$K$51+'19 Derivatives'!$K$56='19 Derivatives'!$K$57</f>
        <v>1</v>
      </c>
    </row>
    <row r="1593" spans="1:6" ht="31.5" x14ac:dyDescent="0.25">
      <c r="A1593" s="466" t="s">
        <v>3057</v>
      </c>
      <c r="B1593" s="467" t="s">
        <v>2686</v>
      </c>
      <c r="C1593" s="13" t="s">
        <v>3058</v>
      </c>
      <c r="D1593" s="442" t="s">
        <v>13183</v>
      </c>
      <c r="E1593" s="468">
        <f t="shared" si="54"/>
        <v>1566</v>
      </c>
      <c r="F1593" s="439" t="b">
        <f>'19 Derivatives'!$L$51+'19 Derivatives'!$L$56='19 Derivatives'!$L$57</f>
        <v>1</v>
      </c>
    </row>
    <row r="1594" spans="1:6" ht="31.5" x14ac:dyDescent="0.25">
      <c r="A1594" s="466" t="s">
        <v>3059</v>
      </c>
      <c r="B1594" s="467" t="s">
        <v>2686</v>
      </c>
      <c r="C1594" s="13" t="s">
        <v>3060</v>
      </c>
      <c r="D1594" s="442" t="s">
        <v>13184</v>
      </c>
      <c r="E1594" s="468">
        <f t="shared" si="54"/>
        <v>1567</v>
      </c>
      <c r="F1594" s="439" t="b">
        <f>'19 Derivatives'!$M$51+'19 Derivatives'!$M$56='19 Derivatives'!$M$57</f>
        <v>1</v>
      </c>
    </row>
    <row r="1595" spans="1:6" ht="31.5" x14ac:dyDescent="0.25">
      <c r="A1595" s="466" t="s">
        <v>3061</v>
      </c>
      <c r="B1595" s="467" t="s">
        <v>2686</v>
      </c>
      <c r="C1595" s="13" t="s">
        <v>3062</v>
      </c>
      <c r="D1595" s="442" t="s">
        <v>13185</v>
      </c>
      <c r="E1595" s="468">
        <f t="shared" si="54"/>
        <v>1568</v>
      </c>
      <c r="F1595" s="439" t="b">
        <f>'19 Derivatives'!$N$51+'19 Derivatives'!$N$56='19 Derivatives'!$N$57</f>
        <v>1</v>
      </c>
    </row>
    <row r="1596" spans="1:6" ht="31.5" x14ac:dyDescent="0.25">
      <c r="A1596" s="466" t="s">
        <v>3063</v>
      </c>
      <c r="B1596" s="467" t="s">
        <v>2686</v>
      </c>
      <c r="C1596" s="13" t="s">
        <v>3064</v>
      </c>
      <c r="D1596" s="442" t="s">
        <v>13186</v>
      </c>
      <c r="E1596" s="468">
        <f t="shared" si="54"/>
        <v>1569</v>
      </c>
      <c r="F1596" s="439" t="b">
        <f>'19 Derivatives'!$O$51+'19 Derivatives'!$O$56='19 Derivatives'!$O$57</f>
        <v>1</v>
      </c>
    </row>
    <row r="1597" spans="1:6" ht="31.5" x14ac:dyDescent="0.25">
      <c r="A1597" s="466" t="s">
        <v>3065</v>
      </c>
      <c r="B1597" s="467" t="s">
        <v>2686</v>
      </c>
      <c r="C1597" s="13" t="s">
        <v>3066</v>
      </c>
      <c r="D1597" s="442" t="s">
        <v>13187</v>
      </c>
      <c r="E1597" s="468">
        <f t="shared" si="54"/>
        <v>1570</v>
      </c>
      <c r="F1597" s="439" t="b">
        <f>'19 Derivatives'!$P$51+'19 Derivatives'!$P$56='19 Derivatives'!$P$57</f>
        <v>1</v>
      </c>
    </row>
    <row r="1598" spans="1:6" ht="31.5" x14ac:dyDescent="0.25">
      <c r="A1598" s="466" t="s">
        <v>3067</v>
      </c>
      <c r="B1598" s="467" t="s">
        <v>2686</v>
      </c>
      <c r="C1598" s="13" t="s">
        <v>3068</v>
      </c>
      <c r="D1598" s="442" t="s">
        <v>13188</v>
      </c>
      <c r="E1598" s="468">
        <f t="shared" si="54"/>
        <v>1571</v>
      </c>
      <c r="F1598" s="439" t="b">
        <f>'19 Derivatives'!$Q$51+'19 Derivatives'!$Q$56='19 Derivatives'!$Q$57</f>
        <v>1</v>
      </c>
    </row>
    <row r="1599" spans="1:6" ht="31.5" x14ac:dyDescent="0.25">
      <c r="A1599" s="466" t="s">
        <v>3069</v>
      </c>
      <c r="B1599" s="467" t="s">
        <v>2686</v>
      </c>
      <c r="C1599" s="13" t="s">
        <v>3070</v>
      </c>
      <c r="D1599" s="442" t="s">
        <v>13189</v>
      </c>
      <c r="E1599" s="468">
        <f t="shared" si="54"/>
        <v>1572</v>
      </c>
      <c r="F1599" s="439" t="b">
        <f>'19 Derivatives'!$R$51+'19 Derivatives'!$R$56='19 Derivatives'!$R$57</f>
        <v>1</v>
      </c>
    </row>
    <row r="1600" spans="1:6" ht="31.5" x14ac:dyDescent="0.25">
      <c r="A1600" s="466" t="s">
        <v>3071</v>
      </c>
      <c r="B1600" s="467" t="s">
        <v>2686</v>
      </c>
      <c r="C1600" s="13" t="s">
        <v>3072</v>
      </c>
      <c r="D1600" s="442" t="s">
        <v>13190</v>
      </c>
      <c r="E1600" s="468">
        <f t="shared" si="54"/>
        <v>1573</v>
      </c>
      <c r="F1600" s="439" t="b">
        <f>'19 Derivatives'!$S$51+'19 Derivatives'!$S$56='19 Derivatives'!$S$57</f>
        <v>1</v>
      </c>
    </row>
    <row r="1601" spans="1:16" ht="47.25" x14ac:dyDescent="0.25">
      <c r="A1601" s="466" t="s">
        <v>3073</v>
      </c>
      <c r="B1601" s="467" t="s">
        <v>2686</v>
      </c>
      <c r="C1601" s="13" t="s">
        <v>3074</v>
      </c>
      <c r="D1601" s="442" t="s">
        <v>13191</v>
      </c>
      <c r="E1601" s="468">
        <f t="shared" si="54"/>
        <v>1574</v>
      </c>
      <c r="F1601" s="439" t="b">
        <f>'19 Derivatives'!$H$47+'19 Derivatives'!$J$47+'19 Derivatives'!$L$47+'19 Derivatives'!$N$47+'19 Derivatives'!$P$47='19 Derivatives'!$R$47</f>
        <v>1</v>
      </c>
    </row>
    <row r="1602" spans="1:16" ht="47.25" x14ac:dyDescent="0.25">
      <c r="A1602" s="466" t="s">
        <v>3075</v>
      </c>
      <c r="B1602" s="467" t="s">
        <v>2686</v>
      </c>
      <c r="C1602" s="13" t="s">
        <v>3076</v>
      </c>
      <c r="D1602" s="442" t="s">
        <v>13192</v>
      </c>
      <c r="E1602" s="468">
        <f t="shared" si="54"/>
        <v>1575</v>
      </c>
      <c r="F1602" s="439" t="b">
        <f>'19 Derivatives'!$I$47+'19 Derivatives'!$K$47+'19 Derivatives'!$M$47+'19 Derivatives'!$O$47+'19 Derivatives'!$Q$47='19 Derivatives'!$S$47</f>
        <v>1</v>
      </c>
    </row>
    <row r="1603" spans="1:16" s="469" customFormat="1" ht="63" x14ac:dyDescent="0.25">
      <c r="A1603" s="463" t="s">
        <v>3077</v>
      </c>
      <c r="B1603" s="464" t="s">
        <v>2686</v>
      </c>
      <c r="C1603" s="13" t="s">
        <v>3078</v>
      </c>
      <c r="D1603" s="13" t="s">
        <v>13193</v>
      </c>
      <c r="E1603" s="468">
        <f t="shared" si="54"/>
        <v>1576</v>
      </c>
      <c r="F1603" s="439" t="b">
        <f>'19 Derivatives'!$F$48+'19 Derivatives'!$H$48+'19 Derivatives'!$J$48+'19 Derivatives'!$L$48+'19 Derivatives'!$N$48+'19 Derivatives'!$P$48='19 Derivatives'!$R$48</f>
        <v>1</v>
      </c>
      <c r="G1603"/>
      <c r="H1603"/>
      <c r="K1603" s="6"/>
      <c r="L1603" s="6"/>
      <c r="M1603" s="6"/>
      <c r="N1603" s="6"/>
      <c r="O1603" s="6"/>
      <c r="P1603" s="6"/>
    </row>
    <row r="1604" spans="1:16" s="469" customFormat="1" ht="63" x14ac:dyDescent="0.25">
      <c r="A1604" s="463" t="s">
        <v>3079</v>
      </c>
      <c r="B1604" s="464" t="s">
        <v>2686</v>
      </c>
      <c r="C1604" s="13" t="s">
        <v>3080</v>
      </c>
      <c r="D1604" s="13" t="s">
        <v>13194</v>
      </c>
      <c r="E1604" s="468">
        <f t="shared" si="54"/>
        <v>1577</v>
      </c>
      <c r="F1604" s="439" t="b">
        <f>'19 Derivatives'!$G$48+'19 Derivatives'!$I$48+'19 Derivatives'!$K$48+'19 Derivatives'!$M$48+'19 Derivatives'!$O$48+'19 Derivatives'!$Q$48='19 Derivatives'!$S$48</f>
        <v>1</v>
      </c>
      <c r="G1604"/>
      <c r="H1604"/>
      <c r="K1604" s="6"/>
      <c r="L1604" s="6"/>
      <c r="M1604" s="6"/>
      <c r="N1604" s="6"/>
      <c r="O1604" s="6"/>
      <c r="P1604" s="6"/>
    </row>
    <row r="1605" spans="1:16" s="147" customFormat="1" ht="63" x14ac:dyDescent="0.25">
      <c r="A1605" s="471" t="s">
        <v>3081</v>
      </c>
      <c r="B1605" s="472" t="s">
        <v>2686</v>
      </c>
      <c r="C1605" s="443" t="s">
        <v>11245</v>
      </c>
      <c r="D1605" s="443" t="s">
        <v>14675</v>
      </c>
      <c r="E1605" s="468">
        <f t="shared" si="54"/>
        <v>1578</v>
      </c>
      <c r="F1605" s="439" t="b">
        <f>'19 Derivatives'!$F$49+'19 Derivatives'!$H$49+'19 Derivatives'!$J$49+'19 Derivatives'!$L$49+'19 Derivatives'!$N$49+'19 Derivatives'!$P$49='19 Derivatives'!$R$49</f>
        <v>1</v>
      </c>
      <c r="G1605"/>
      <c r="H1605"/>
      <c r="K1605" s="6"/>
      <c r="L1605" s="6"/>
      <c r="M1605" s="6"/>
      <c r="N1605" s="6"/>
      <c r="O1605" s="6"/>
      <c r="P1605" s="6"/>
    </row>
    <row r="1606" spans="1:16" ht="63" x14ac:dyDescent="0.25">
      <c r="A1606" s="466" t="s">
        <v>3082</v>
      </c>
      <c r="B1606" s="467" t="s">
        <v>2686</v>
      </c>
      <c r="C1606" s="13" t="s">
        <v>3083</v>
      </c>
      <c r="D1606" s="442" t="s">
        <v>13195</v>
      </c>
      <c r="E1606" s="468">
        <f t="shared" si="54"/>
        <v>1579</v>
      </c>
      <c r="F1606" s="439" t="b">
        <f>'19 Derivatives'!$G$49+'19 Derivatives'!$I$49+'19 Derivatives'!$K$49+'19 Derivatives'!$M$49+'19 Derivatives'!$O$49+'19 Derivatives'!$Q$49='19 Derivatives'!$S$49</f>
        <v>1</v>
      </c>
    </row>
    <row r="1607" spans="1:16" ht="63" x14ac:dyDescent="0.25">
      <c r="A1607" s="466" t="s">
        <v>3084</v>
      </c>
      <c r="B1607" s="467" t="s">
        <v>2686</v>
      </c>
      <c r="C1607" s="13" t="s">
        <v>3085</v>
      </c>
      <c r="D1607" s="442" t="s">
        <v>13196</v>
      </c>
      <c r="E1607" s="468">
        <f t="shared" si="54"/>
        <v>1580</v>
      </c>
      <c r="F1607" s="439" t="b">
        <f>'19 Derivatives'!$F$50+'19 Derivatives'!$H$50+'19 Derivatives'!$J$50+'19 Derivatives'!$L$50+'19 Derivatives'!$N$50+'19 Derivatives'!$P$50='19 Derivatives'!$R$50</f>
        <v>1</v>
      </c>
    </row>
    <row r="1608" spans="1:16" ht="63" x14ac:dyDescent="0.25">
      <c r="A1608" s="466" t="s">
        <v>3086</v>
      </c>
      <c r="B1608" s="467" t="s">
        <v>2686</v>
      </c>
      <c r="C1608" s="13" t="s">
        <v>3087</v>
      </c>
      <c r="D1608" s="442" t="s">
        <v>13197</v>
      </c>
      <c r="E1608" s="468">
        <f t="shared" si="54"/>
        <v>1581</v>
      </c>
      <c r="F1608" s="439" t="b">
        <f>'19 Derivatives'!$G$50+'19 Derivatives'!$I$50+'19 Derivatives'!$K$50+'19 Derivatives'!$M$50+'19 Derivatives'!$O$50+'19 Derivatives'!$Q$50='19 Derivatives'!$S$50</f>
        <v>1</v>
      </c>
    </row>
    <row r="1609" spans="1:16" ht="63" x14ac:dyDescent="0.25">
      <c r="A1609" s="466" t="s">
        <v>3088</v>
      </c>
      <c r="B1609" s="467" t="s">
        <v>2686</v>
      </c>
      <c r="C1609" s="13" t="s">
        <v>3089</v>
      </c>
      <c r="D1609" s="442" t="s">
        <v>14676</v>
      </c>
      <c r="E1609" s="468">
        <f t="shared" si="54"/>
        <v>1582</v>
      </c>
      <c r="F1609" s="439" t="b">
        <f>ABS('19 Derivatives'!$F$51+'19 Derivatives'!$H$51+'19 Derivatives'!$J$51+'19 Derivatives'!$L$51+'19 Derivatives'!$N$51+'19 Derivatives'!$P$51-'19 Derivatives'!$R$51)&lt;=2</f>
        <v>1</v>
      </c>
    </row>
    <row r="1610" spans="1:16" ht="63" x14ac:dyDescent="0.25">
      <c r="A1610" s="466" t="s">
        <v>3090</v>
      </c>
      <c r="B1610" s="467" t="s">
        <v>2686</v>
      </c>
      <c r="C1610" s="13" t="s">
        <v>3091</v>
      </c>
      <c r="D1610" s="442" t="s">
        <v>14677</v>
      </c>
      <c r="E1610" s="468">
        <f t="shared" si="54"/>
        <v>1583</v>
      </c>
      <c r="F1610" s="439" t="b">
        <f>ABS('19 Derivatives'!$G$51+'19 Derivatives'!$I$51+'19 Derivatives'!$K$51+'19 Derivatives'!$M$51+'19 Derivatives'!$O$51+'19 Derivatives'!$Q$51-'19 Derivatives'!$S$51)&lt;=2</f>
        <v>1</v>
      </c>
    </row>
    <row r="1611" spans="1:16" ht="47.25" x14ac:dyDescent="0.25">
      <c r="A1611" s="463" t="s">
        <v>3092</v>
      </c>
      <c r="B1611" s="464" t="s">
        <v>2686</v>
      </c>
      <c r="C1611" s="13" t="s">
        <v>3093</v>
      </c>
      <c r="D1611" s="442" t="s">
        <v>13198</v>
      </c>
      <c r="E1611" s="468">
        <f t="shared" si="54"/>
        <v>1584</v>
      </c>
      <c r="F1611" s="439" t="b">
        <f>'19 Derivatives'!$H$52+'19 Derivatives'!$J$52+'19 Derivatives'!$L$52+'19 Derivatives'!$N$52+'19 Derivatives'!$P$52='19 Derivatives'!$R$52</f>
        <v>1</v>
      </c>
    </row>
    <row r="1612" spans="1:16" ht="47.25" x14ac:dyDescent="0.25">
      <c r="A1612" s="463" t="s">
        <v>3094</v>
      </c>
      <c r="B1612" s="464" t="s">
        <v>2686</v>
      </c>
      <c r="C1612" s="13" t="s">
        <v>3095</v>
      </c>
      <c r="D1612" s="442" t="s">
        <v>13199</v>
      </c>
      <c r="E1612" s="468">
        <f t="shared" si="54"/>
        <v>1585</v>
      </c>
      <c r="F1612" s="439" t="b">
        <f>'19 Derivatives'!$I$52+'19 Derivatives'!$K$52+'19 Derivatives'!$M$52+'19 Derivatives'!$O$52+'19 Derivatives'!$Q$52='19 Derivatives'!$S$52</f>
        <v>1</v>
      </c>
    </row>
    <row r="1613" spans="1:16" ht="47.25" x14ac:dyDescent="0.25">
      <c r="A1613" s="463" t="s">
        <v>3096</v>
      </c>
      <c r="B1613" s="464" t="s">
        <v>2686</v>
      </c>
      <c r="C1613" s="13" t="s">
        <v>3097</v>
      </c>
      <c r="D1613" s="442" t="s">
        <v>13200</v>
      </c>
      <c r="E1613" s="468">
        <f t="shared" si="54"/>
        <v>1586</v>
      </c>
      <c r="F1613" s="439" t="b">
        <f>'19 Derivatives'!$H$53+'19 Derivatives'!$J$53+'19 Derivatives'!$L$53+'19 Derivatives'!$N$53+'19 Derivatives'!$P$53='19 Derivatives'!$R$53</f>
        <v>1</v>
      </c>
    </row>
    <row r="1614" spans="1:16" ht="47.25" x14ac:dyDescent="0.25">
      <c r="A1614" s="463" t="s">
        <v>3098</v>
      </c>
      <c r="B1614" s="464" t="s">
        <v>2686</v>
      </c>
      <c r="C1614" s="13" t="s">
        <v>3099</v>
      </c>
      <c r="D1614" s="442" t="s">
        <v>13201</v>
      </c>
      <c r="E1614" s="468">
        <f t="shared" si="54"/>
        <v>1587</v>
      </c>
      <c r="F1614" s="439" t="b">
        <f>'19 Derivatives'!$I$53+'19 Derivatives'!$K$53+'19 Derivatives'!$M$53+'19 Derivatives'!$O$53+'19 Derivatives'!$Q$53='19 Derivatives'!$S$53</f>
        <v>1</v>
      </c>
    </row>
    <row r="1615" spans="1:16" ht="47.25" x14ac:dyDescent="0.25">
      <c r="A1615" s="463" t="s">
        <v>3100</v>
      </c>
      <c r="B1615" s="464" t="s">
        <v>2686</v>
      </c>
      <c r="C1615" s="13" t="s">
        <v>3101</v>
      </c>
      <c r="D1615" s="442" t="s">
        <v>13202</v>
      </c>
      <c r="E1615" s="468">
        <f t="shared" si="54"/>
        <v>1588</v>
      </c>
      <c r="F1615" s="439" t="b">
        <f>'19 Derivatives'!$H$54+'19 Derivatives'!$J$54+'19 Derivatives'!$L$54+'19 Derivatives'!$N$54+'19 Derivatives'!$P$54='19 Derivatives'!$R$54</f>
        <v>1</v>
      </c>
    </row>
    <row r="1616" spans="1:16" ht="47.25" x14ac:dyDescent="0.25">
      <c r="A1616" s="463" t="s">
        <v>3102</v>
      </c>
      <c r="B1616" s="464" t="s">
        <v>2686</v>
      </c>
      <c r="C1616" s="13" t="s">
        <v>3103</v>
      </c>
      <c r="D1616" s="442" t="s">
        <v>13203</v>
      </c>
      <c r="E1616" s="468">
        <f t="shared" si="54"/>
        <v>1589</v>
      </c>
      <c r="F1616" s="439" t="b">
        <f>'19 Derivatives'!$I$54+'19 Derivatives'!$K$54+'19 Derivatives'!$M$54+'19 Derivatives'!$O$54+'19 Derivatives'!$Q$54='19 Derivatives'!$S$54</f>
        <v>1</v>
      </c>
    </row>
    <row r="1617" spans="1:6" ht="47.25" x14ac:dyDescent="0.25">
      <c r="A1617" s="463" t="s">
        <v>3104</v>
      </c>
      <c r="B1617" s="464" t="s">
        <v>2686</v>
      </c>
      <c r="C1617" s="13" t="s">
        <v>3105</v>
      </c>
      <c r="D1617" s="442" t="s">
        <v>13204</v>
      </c>
      <c r="E1617" s="468">
        <f t="shared" si="54"/>
        <v>1590</v>
      </c>
      <c r="F1617" s="439" t="b">
        <f>'19 Derivatives'!$H$55+'19 Derivatives'!$J$55+'19 Derivatives'!$L$55+'19 Derivatives'!$N$55+'19 Derivatives'!$P$55='19 Derivatives'!$R$55</f>
        <v>1</v>
      </c>
    </row>
    <row r="1618" spans="1:6" ht="47.25" x14ac:dyDescent="0.25">
      <c r="A1618" s="463" t="s">
        <v>3106</v>
      </c>
      <c r="B1618" s="464" t="s">
        <v>2686</v>
      </c>
      <c r="C1618" s="13" t="s">
        <v>3107</v>
      </c>
      <c r="D1618" s="442" t="s">
        <v>13205</v>
      </c>
      <c r="E1618" s="468">
        <f t="shared" si="54"/>
        <v>1591</v>
      </c>
      <c r="F1618" s="439" t="b">
        <f>'19 Derivatives'!$I$55+'19 Derivatives'!$K$55+'19 Derivatives'!$M$55+'19 Derivatives'!$O$55+'19 Derivatives'!$Q$55='19 Derivatives'!$S$55</f>
        <v>1</v>
      </c>
    </row>
    <row r="1619" spans="1:6" ht="47.25" x14ac:dyDescent="0.25">
      <c r="A1619" s="463" t="s">
        <v>3108</v>
      </c>
      <c r="B1619" s="464" t="s">
        <v>2686</v>
      </c>
      <c r="C1619" s="13" t="s">
        <v>3109</v>
      </c>
      <c r="D1619" s="442" t="s">
        <v>14678</v>
      </c>
      <c r="E1619" s="468">
        <f t="shared" si="54"/>
        <v>1592</v>
      </c>
      <c r="F1619" s="439" t="b">
        <f>ABS('19 Derivatives'!$H$56+'19 Derivatives'!$J$56+'19 Derivatives'!$L$56+'19 Derivatives'!$N$56+'19 Derivatives'!$P$56-'19 Derivatives'!$R$56)&lt;=2</f>
        <v>1</v>
      </c>
    </row>
    <row r="1620" spans="1:6" ht="47.25" x14ac:dyDescent="0.25">
      <c r="A1620" s="463" t="s">
        <v>3110</v>
      </c>
      <c r="B1620" s="464" t="s">
        <v>2686</v>
      </c>
      <c r="C1620" s="13" t="s">
        <v>3111</v>
      </c>
      <c r="D1620" s="442" t="s">
        <v>14679</v>
      </c>
      <c r="E1620" s="468">
        <f t="shared" ref="E1620:E1683" si="55">E1619+1</f>
        <v>1593</v>
      </c>
      <c r="F1620" s="439" t="b">
        <f>ABS('19 Derivatives'!$I$56+'19 Derivatives'!$K$56+'19 Derivatives'!$M$56+'19 Derivatives'!$O$56+'19 Derivatives'!$Q$56-'19 Derivatives'!$S$56)&lt;=2</f>
        <v>1</v>
      </c>
    </row>
    <row r="1621" spans="1:6" ht="63" x14ac:dyDescent="0.25">
      <c r="A1621" s="463" t="s">
        <v>3112</v>
      </c>
      <c r="B1621" s="464" t="s">
        <v>2686</v>
      </c>
      <c r="C1621" s="13" t="s">
        <v>3113</v>
      </c>
      <c r="D1621" s="442" t="s">
        <v>14680</v>
      </c>
      <c r="E1621" s="468">
        <f t="shared" si="55"/>
        <v>1594</v>
      </c>
      <c r="F1621" s="439" t="b">
        <f>ABS('19 Derivatives'!$F$57+'19 Derivatives'!$H$57+'19 Derivatives'!$J$57+'19 Derivatives'!$L$57+'19 Derivatives'!$N$57+'19 Derivatives'!$P$57-'19 Derivatives'!$R$57)&lt;=2</f>
        <v>1</v>
      </c>
    </row>
    <row r="1622" spans="1:6" ht="63" x14ac:dyDescent="0.25">
      <c r="A1622" s="463" t="s">
        <v>3114</v>
      </c>
      <c r="B1622" s="464" t="s">
        <v>2686</v>
      </c>
      <c r="C1622" s="13" t="s">
        <v>3115</v>
      </c>
      <c r="D1622" s="442" t="s">
        <v>14681</v>
      </c>
      <c r="E1622" s="468">
        <f t="shared" si="55"/>
        <v>1595</v>
      </c>
      <c r="F1622" s="439" t="b">
        <f>ABS('19 Derivatives'!$G$57+'19 Derivatives'!$I$57+'19 Derivatives'!$K$57+'19 Derivatives'!$M$57+'19 Derivatives'!$O$57+'19 Derivatives'!$Q$57-'19 Derivatives'!$S$57)&lt;=2</f>
        <v>1</v>
      </c>
    </row>
    <row r="1623" spans="1:6" ht="63" x14ac:dyDescent="0.25">
      <c r="A1623" s="466" t="s">
        <v>3116</v>
      </c>
      <c r="B1623" s="467" t="s">
        <v>2686</v>
      </c>
      <c r="C1623" s="13" t="s">
        <v>11237</v>
      </c>
      <c r="D1623" s="939" t="s">
        <v>14682</v>
      </c>
      <c r="E1623" s="468">
        <f t="shared" si="55"/>
        <v>1596</v>
      </c>
      <c r="F1623" s="439" t="b">
        <f>'19 Derivatives'!$F$9+'19 Derivatives'!$F$21+'19 Derivatives'!$F$33+'19 Derivatives'!$G$9+'19 Derivatives'!$G$21+'19 Derivatives'!$G$33='19 Derivatives'!$F$48</f>
        <v>1</v>
      </c>
    </row>
    <row r="1624" spans="1:6" ht="31.5" x14ac:dyDescent="0.25">
      <c r="A1624" s="466" t="s">
        <v>3117</v>
      </c>
      <c r="B1624" s="467" t="s">
        <v>2686</v>
      </c>
      <c r="C1624" s="13" t="s">
        <v>3118</v>
      </c>
      <c r="D1624" s="442" t="s">
        <v>13206</v>
      </c>
      <c r="E1624" s="468">
        <f t="shared" si="55"/>
        <v>1597</v>
      </c>
      <c r="F1624" s="439" t="b">
        <f>'19 Derivatives'!$F$11+'19 Derivatives'!$F$23+'19 Derivatives'!$F$35='19 Derivatives'!$F$50</f>
        <v>1</v>
      </c>
    </row>
    <row r="1625" spans="1:6" ht="63" x14ac:dyDescent="0.25">
      <c r="A1625" s="466" t="s">
        <v>3119</v>
      </c>
      <c r="B1625" s="467" t="s">
        <v>2686</v>
      </c>
      <c r="C1625" s="13" t="s">
        <v>11238</v>
      </c>
      <c r="D1625" s="442" t="s">
        <v>14683</v>
      </c>
      <c r="E1625" s="468">
        <f t="shared" si="55"/>
        <v>1598</v>
      </c>
      <c r="F1625" s="439" t="b">
        <f>ABS('19 Derivatives'!$F$12+'19 Derivatives'!$F$24+'19 Derivatives'!$F$36+'19 Derivatives'!$G$12+'19 Derivatives'!$G$24+'19 Derivatives'!$G$36-'19 Derivatives'!$F$51)&lt;=2</f>
        <v>1</v>
      </c>
    </row>
    <row r="1626" spans="1:6" ht="31.5" x14ac:dyDescent="0.25">
      <c r="A1626" s="466" t="s">
        <v>3120</v>
      </c>
      <c r="B1626" s="467" t="s">
        <v>2686</v>
      </c>
      <c r="C1626" s="13" t="s">
        <v>3121</v>
      </c>
      <c r="D1626" s="442" t="s">
        <v>13207</v>
      </c>
      <c r="E1626" s="468">
        <f t="shared" si="55"/>
        <v>1599</v>
      </c>
      <c r="F1626" s="439" t="b">
        <f>'19 Derivatives'!$H$8+'19 Derivatives'!$H$20+'19 Derivatives'!$H$32='19 Derivatives'!$H$47</f>
        <v>1</v>
      </c>
    </row>
    <row r="1627" spans="1:6" ht="31.5" x14ac:dyDescent="0.25">
      <c r="A1627" s="466" t="s">
        <v>3122</v>
      </c>
      <c r="B1627" s="467" t="s">
        <v>2686</v>
      </c>
      <c r="C1627" s="13" t="s">
        <v>3123</v>
      </c>
      <c r="D1627" s="442" t="s">
        <v>13208</v>
      </c>
      <c r="E1627" s="468">
        <f t="shared" si="55"/>
        <v>1600</v>
      </c>
      <c r="F1627" s="439" t="b">
        <f>'19 Derivatives'!$H$9+'19 Derivatives'!$H$21+'19 Derivatives'!$H$33='19 Derivatives'!$H$48</f>
        <v>1</v>
      </c>
    </row>
    <row r="1628" spans="1:6" ht="31.5" x14ac:dyDescent="0.25">
      <c r="A1628" s="466" t="s">
        <v>3124</v>
      </c>
      <c r="B1628" s="467" t="s">
        <v>2686</v>
      </c>
      <c r="C1628" s="13" t="s">
        <v>3125</v>
      </c>
      <c r="D1628" s="442" t="s">
        <v>13209</v>
      </c>
      <c r="E1628" s="468">
        <f t="shared" si="55"/>
        <v>1601</v>
      </c>
      <c r="F1628" s="439" t="b">
        <f>'19 Derivatives'!$H$10+'19 Derivatives'!$H$22+'19 Derivatives'!$H$34='19 Derivatives'!$H$49</f>
        <v>1</v>
      </c>
    </row>
    <row r="1629" spans="1:6" ht="31.5" x14ac:dyDescent="0.25">
      <c r="A1629" s="466" t="s">
        <v>3126</v>
      </c>
      <c r="B1629" s="467" t="s">
        <v>2686</v>
      </c>
      <c r="C1629" s="13" t="s">
        <v>3127</v>
      </c>
      <c r="D1629" s="442" t="s">
        <v>13210</v>
      </c>
      <c r="E1629" s="468">
        <f t="shared" si="55"/>
        <v>1602</v>
      </c>
      <c r="F1629" s="439" t="b">
        <f>'19 Derivatives'!$H$11+'19 Derivatives'!$H$23+'19 Derivatives'!$H$35='19 Derivatives'!$H$50</f>
        <v>1</v>
      </c>
    </row>
    <row r="1630" spans="1:6" ht="31.5" x14ac:dyDescent="0.25">
      <c r="A1630" s="466" t="s">
        <v>3128</v>
      </c>
      <c r="B1630" s="467" t="s">
        <v>2686</v>
      </c>
      <c r="C1630" s="13" t="s">
        <v>3129</v>
      </c>
      <c r="D1630" s="442" t="s">
        <v>14684</v>
      </c>
      <c r="E1630" s="468">
        <f t="shared" si="55"/>
        <v>1603</v>
      </c>
      <c r="F1630" s="439" t="b">
        <f>ABS('19 Derivatives'!$H$12+'19 Derivatives'!$H$24+'19 Derivatives'!$H$36-'19 Derivatives'!$H$51)&lt;=2</f>
        <v>1</v>
      </c>
    </row>
    <row r="1631" spans="1:6" ht="31.5" x14ac:dyDescent="0.25">
      <c r="A1631" s="466" t="s">
        <v>3130</v>
      </c>
      <c r="B1631" s="467" t="s">
        <v>2686</v>
      </c>
      <c r="C1631" s="13" t="s">
        <v>3131</v>
      </c>
      <c r="D1631" s="442" t="s">
        <v>13211</v>
      </c>
      <c r="E1631" s="468">
        <f t="shared" si="55"/>
        <v>1604</v>
      </c>
      <c r="F1631" s="439" t="b">
        <f>'19 Derivatives'!$J$8+'19 Derivatives'!$J$20+'19 Derivatives'!$J$32='19 Derivatives'!$J$47</f>
        <v>1</v>
      </c>
    </row>
    <row r="1632" spans="1:6" ht="31.5" x14ac:dyDescent="0.25">
      <c r="A1632" s="466" t="s">
        <v>3132</v>
      </c>
      <c r="B1632" s="467" t="s">
        <v>2686</v>
      </c>
      <c r="C1632" s="13" t="s">
        <v>3133</v>
      </c>
      <c r="D1632" s="442" t="s">
        <v>13212</v>
      </c>
      <c r="E1632" s="468">
        <f t="shared" si="55"/>
        <v>1605</v>
      </c>
      <c r="F1632" s="439" t="b">
        <f>'19 Derivatives'!$J$9+'19 Derivatives'!$J$21+'19 Derivatives'!$J$33='19 Derivatives'!$J$48</f>
        <v>1</v>
      </c>
    </row>
    <row r="1633" spans="1:6" ht="31.5" x14ac:dyDescent="0.25">
      <c r="A1633" s="466" t="s">
        <v>3134</v>
      </c>
      <c r="B1633" s="467" t="s">
        <v>2686</v>
      </c>
      <c r="C1633" s="13" t="s">
        <v>3135</v>
      </c>
      <c r="D1633" s="442" t="s">
        <v>13213</v>
      </c>
      <c r="E1633" s="468">
        <f t="shared" si="55"/>
        <v>1606</v>
      </c>
      <c r="F1633" s="439" t="b">
        <f>'19 Derivatives'!$J$10+'19 Derivatives'!$J$22+'19 Derivatives'!$J$34='19 Derivatives'!$J$49</f>
        <v>1</v>
      </c>
    </row>
    <row r="1634" spans="1:6" ht="31.5" x14ac:dyDescent="0.25">
      <c r="A1634" s="466" t="s">
        <v>3136</v>
      </c>
      <c r="B1634" s="467" t="s">
        <v>2686</v>
      </c>
      <c r="C1634" s="13" t="s">
        <v>3137</v>
      </c>
      <c r="D1634" s="442" t="s">
        <v>13214</v>
      </c>
      <c r="E1634" s="468">
        <f t="shared" si="55"/>
        <v>1607</v>
      </c>
      <c r="F1634" s="439" t="b">
        <f>'19 Derivatives'!$J$11+'19 Derivatives'!$J$23+'19 Derivatives'!$J$35='19 Derivatives'!$J$50</f>
        <v>1</v>
      </c>
    </row>
    <row r="1635" spans="1:6" ht="31.5" x14ac:dyDescent="0.25">
      <c r="A1635" s="466" t="s">
        <v>3138</v>
      </c>
      <c r="B1635" s="467" t="s">
        <v>2686</v>
      </c>
      <c r="C1635" s="13" t="s">
        <v>3139</v>
      </c>
      <c r="D1635" s="442" t="s">
        <v>14685</v>
      </c>
      <c r="E1635" s="468">
        <f t="shared" si="55"/>
        <v>1608</v>
      </c>
      <c r="F1635" s="439" t="b">
        <f>ABS('19 Derivatives'!$J$12+'19 Derivatives'!$J$24+'19 Derivatives'!$J$36-'19 Derivatives'!$J$51)&lt;=2</f>
        <v>1</v>
      </c>
    </row>
    <row r="1636" spans="1:6" ht="31.5" x14ac:dyDescent="0.25">
      <c r="A1636" s="466" t="s">
        <v>3140</v>
      </c>
      <c r="B1636" s="467" t="s">
        <v>2686</v>
      </c>
      <c r="C1636" s="13" t="s">
        <v>11389</v>
      </c>
      <c r="D1636" s="442" t="s">
        <v>13215</v>
      </c>
      <c r="E1636" s="468">
        <f t="shared" si="55"/>
        <v>1609</v>
      </c>
      <c r="F1636" s="439" t="b">
        <f>'19 Derivatives'!$L$8+'19 Derivatives'!$L$20+'19 Derivatives'!$L$32='19 Derivatives'!$L$47</f>
        <v>1</v>
      </c>
    </row>
    <row r="1637" spans="1:6" ht="31.5" x14ac:dyDescent="0.25">
      <c r="A1637" s="466" t="s">
        <v>3141</v>
      </c>
      <c r="B1637" s="467" t="s">
        <v>2686</v>
      </c>
      <c r="C1637" s="13" t="s">
        <v>11390</v>
      </c>
      <c r="D1637" s="442" t="s">
        <v>13216</v>
      </c>
      <c r="E1637" s="468">
        <f t="shared" si="55"/>
        <v>1610</v>
      </c>
      <c r="F1637" s="439" t="b">
        <f>'19 Derivatives'!$L$9+'19 Derivatives'!$L$21+'19 Derivatives'!$L$33='19 Derivatives'!$L$48</f>
        <v>1</v>
      </c>
    </row>
    <row r="1638" spans="1:6" ht="31.5" x14ac:dyDescent="0.25">
      <c r="A1638" s="466" t="s">
        <v>3142</v>
      </c>
      <c r="B1638" s="467" t="s">
        <v>2686</v>
      </c>
      <c r="C1638" s="13" t="s">
        <v>11391</v>
      </c>
      <c r="D1638" s="442" t="s">
        <v>13217</v>
      </c>
      <c r="E1638" s="468">
        <f t="shared" si="55"/>
        <v>1611</v>
      </c>
      <c r="F1638" s="439" t="b">
        <f>'19 Derivatives'!$L$10+'19 Derivatives'!$L$22+'19 Derivatives'!$L$34='19 Derivatives'!$L$49</f>
        <v>1</v>
      </c>
    </row>
    <row r="1639" spans="1:6" ht="31.5" x14ac:dyDescent="0.25">
      <c r="A1639" s="466" t="s">
        <v>3143</v>
      </c>
      <c r="B1639" s="467" t="s">
        <v>2686</v>
      </c>
      <c r="C1639" s="13" t="s">
        <v>11392</v>
      </c>
      <c r="D1639" s="442" t="s">
        <v>13218</v>
      </c>
      <c r="E1639" s="468">
        <f t="shared" si="55"/>
        <v>1612</v>
      </c>
      <c r="F1639" s="439" t="b">
        <f>'19 Derivatives'!$L$11+'19 Derivatives'!$L$23+'19 Derivatives'!$L$35='19 Derivatives'!$L$50</f>
        <v>1</v>
      </c>
    </row>
    <row r="1640" spans="1:6" ht="31.5" x14ac:dyDescent="0.25">
      <c r="A1640" s="466" t="s">
        <v>3144</v>
      </c>
      <c r="B1640" s="467" t="s">
        <v>2686</v>
      </c>
      <c r="C1640" s="13" t="s">
        <v>11393</v>
      </c>
      <c r="D1640" s="442" t="s">
        <v>14686</v>
      </c>
      <c r="E1640" s="468">
        <f t="shared" si="55"/>
        <v>1613</v>
      </c>
      <c r="F1640" s="439" t="b">
        <f>ABS('19 Derivatives'!$L$12+'19 Derivatives'!$L$24+'19 Derivatives'!$L$36-'19 Derivatives'!$L$51)&lt;=2</f>
        <v>1</v>
      </c>
    </row>
    <row r="1641" spans="1:6" ht="31.5" x14ac:dyDescent="0.25">
      <c r="A1641" s="466" t="s">
        <v>3145</v>
      </c>
      <c r="B1641" s="467" t="s">
        <v>2686</v>
      </c>
      <c r="C1641" s="13" t="s">
        <v>3146</v>
      </c>
      <c r="D1641" s="442" t="s">
        <v>13219</v>
      </c>
      <c r="E1641" s="468">
        <f t="shared" si="55"/>
        <v>1614</v>
      </c>
      <c r="F1641" s="439" t="b">
        <f>'19 Derivatives'!$N$8+'19 Derivatives'!$N$20+'19 Derivatives'!$N$32='19 Derivatives'!$N$47</f>
        <v>1</v>
      </c>
    </row>
    <row r="1642" spans="1:6" ht="31.5" x14ac:dyDescent="0.25">
      <c r="A1642" s="466" t="s">
        <v>3147</v>
      </c>
      <c r="B1642" s="467" t="s">
        <v>2686</v>
      </c>
      <c r="C1642" s="13" t="s">
        <v>3148</v>
      </c>
      <c r="D1642" s="442" t="s">
        <v>13220</v>
      </c>
      <c r="E1642" s="468">
        <f t="shared" si="55"/>
        <v>1615</v>
      </c>
      <c r="F1642" s="439" t="b">
        <f>'19 Derivatives'!$N$9+'19 Derivatives'!$N$21+'19 Derivatives'!$N$33='19 Derivatives'!$N$48</f>
        <v>1</v>
      </c>
    </row>
    <row r="1643" spans="1:6" ht="31.5" x14ac:dyDescent="0.25">
      <c r="A1643" s="466" t="s">
        <v>3149</v>
      </c>
      <c r="B1643" s="467" t="s">
        <v>2686</v>
      </c>
      <c r="C1643" s="13" t="s">
        <v>3150</v>
      </c>
      <c r="D1643" s="442" t="s">
        <v>13221</v>
      </c>
      <c r="E1643" s="468">
        <f t="shared" si="55"/>
        <v>1616</v>
      </c>
      <c r="F1643" s="439" t="b">
        <f>'19 Derivatives'!$N$10+'19 Derivatives'!$N$22+'19 Derivatives'!$N$34='19 Derivatives'!$N$49</f>
        <v>1</v>
      </c>
    </row>
    <row r="1644" spans="1:6" ht="31.5" x14ac:dyDescent="0.25">
      <c r="A1644" s="466" t="s">
        <v>3151</v>
      </c>
      <c r="B1644" s="467" t="s">
        <v>2686</v>
      </c>
      <c r="C1644" s="13" t="s">
        <v>3152</v>
      </c>
      <c r="D1644" s="442" t="s">
        <v>13222</v>
      </c>
      <c r="E1644" s="468">
        <f t="shared" si="55"/>
        <v>1617</v>
      </c>
      <c r="F1644" s="439" t="b">
        <f>'19 Derivatives'!$N$11+'19 Derivatives'!$N$23+'19 Derivatives'!$N$35='19 Derivatives'!$N$50</f>
        <v>1</v>
      </c>
    </row>
    <row r="1645" spans="1:6" ht="31.5" x14ac:dyDescent="0.25">
      <c r="A1645" s="466" t="s">
        <v>3153</v>
      </c>
      <c r="B1645" s="467" t="s">
        <v>2686</v>
      </c>
      <c r="C1645" s="13" t="s">
        <v>3154</v>
      </c>
      <c r="D1645" s="442" t="s">
        <v>14687</v>
      </c>
      <c r="E1645" s="468">
        <f t="shared" si="55"/>
        <v>1618</v>
      </c>
      <c r="F1645" s="439" t="b">
        <f>ABS('19 Derivatives'!$N$12+'19 Derivatives'!$N$24+'19 Derivatives'!$N$36-'19 Derivatives'!$N$51)&lt;=2</f>
        <v>1</v>
      </c>
    </row>
    <row r="1646" spans="1:6" ht="31.5" x14ac:dyDescent="0.25">
      <c r="A1646" s="466" t="s">
        <v>3155</v>
      </c>
      <c r="B1646" s="467" t="s">
        <v>2686</v>
      </c>
      <c r="C1646" s="13" t="s">
        <v>11394</v>
      </c>
      <c r="D1646" s="442" t="s">
        <v>13223</v>
      </c>
      <c r="E1646" s="468">
        <f t="shared" si="55"/>
        <v>1619</v>
      </c>
      <c r="F1646" s="439" t="b">
        <f>'19 Derivatives'!$P$8+'19 Derivatives'!$P$20+'19 Derivatives'!$P$32='19 Derivatives'!$P$47</f>
        <v>1</v>
      </c>
    </row>
    <row r="1647" spans="1:6" ht="31.5" x14ac:dyDescent="0.25">
      <c r="A1647" s="466" t="s">
        <v>3156</v>
      </c>
      <c r="B1647" s="467" t="s">
        <v>2686</v>
      </c>
      <c r="C1647" s="13" t="s">
        <v>11395</v>
      </c>
      <c r="D1647" s="442" t="s">
        <v>13224</v>
      </c>
      <c r="E1647" s="468">
        <f t="shared" si="55"/>
        <v>1620</v>
      </c>
      <c r="F1647" s="439" t="b">
        <f>'19 Derivatives'!$P$9+'19 Derivatives'!$P$21+'19 Derivatives'!$P$33='19 Derivatives'!$P$48</f>
        <v>1</v>
      </c>
    </row>
    <row r="1648" spans="1:6" ht="31.5" x14ac:dyDescent="0.25">
      <c r="A1648" s="466" t="s">
        <v>3157</v>
      </c>
      <c r="B1648" s="467" t="s">
        <v>2686</v>
      </c>
      <c r="C1648" s="13" t="s">
        <v>11396</v>
      </c>
      <c r="D1648" s="442" t="s">
        <v>13225</v>
      </c>
      <c r="E1648" s="468">
        <f t="shared" si="55"/>
        <v>1621</v>
      </c>
      <c r="F1648" s="439" t="b">
        <f>'19 Derivatives'!$P$10+'19 Derivatives'!$P$22+'19 Derivatives'!$P$34='19 Derivatives'!$P$49</f>
        <v>1</v>
      </c>
    </row>
    <row r="1649" spans="1:6" ht="31.5" x14ac:dyDescent="0.25">
      <c r="A1649" s="466" t="s">
        <v>3158</v>
      </c>
      <c r="B1649" s="467" t="s">
        <v>2686</v>
      </c>
      <c r="C1649" s="13" t="s">
        <v>11397</v>
      </c>
      <c r="D1649" s="442" t="s">
        <v>13226</v>
      </c>
      <c r="E1649" s="468">
        <f t="shared" si="55"/>
        <v>1622</v>
      </c>
      <c r="F1649" s="439" t="b">
        <f>'19 Derivatives'!$P$11+'19 Derivatives'!$P$23+'19 Derivatives'!$P$35='19 Derivatives'!$P$50</f>
        <v>1</v>
      </c>
    </row>
    <row r="1650" spans="1:6" ht="31.5" x14ac:dyDescent="0.25">
      <c r="A1650" s="466" t="s">
        <v>3159</v>
      </c>
      <c r="B1650" s="467" t="s">
        <v>2686</v>
      </c>
      <c r="C1650" s="13" t="s">
        <v>11398</v>
      </c>
      <c r="D1650" s="442" t="s">
        <v>14688</v>
      </c>
      <c r="E1650" s="468">
        <f t="shared" si="55"/>
        <v>1623</v>
      </c>
      <c r="F1650" s="439" t="b">
        <f>ABS('19 Derivatives'!$P$12+'19 Derivatives'!$P$24+'19 Derivatives'!$P$36-'19 Derivatives'!$P$51)&lt;=2</f>
        <v>1</v>
      </c>
    </row>
    <row r="1651" spans="1:6" ht="31.5" x14ac:dyDescent="0.25">
      <c r="A1651" s="466" t="s">
        <v>3160</v>
      </c>
      <c r="B1651" s="467" t="s">
        <v>2686</v>
      </c>
      <c r="C1651" s="13" t="s">
        <v>3161</v>
      </c>
      <c r="D1651" s="442" t="s">
        <v>13227</v>
      </c>
      <c r="E1651" s="468">
        <f t="shared" si="55"/>
        <v>1624</v>
      </c>
      <c r="F1651" s="439" t="b">
        <f>'19 Derivatives'!$R$8+'19 Derivatives'!$R$20+'19 Derivatives'!$R$32='19 Derivatives'!$R$47</f>
        <v>1</v>
      </c>
    </row>
    <row r="1652" spans="1:6" ht="31.5" x14ac:dyDescent="0.25">
      <c r="A1652" s="466" t="s">
        <v>3162</v>
      </c>
      <c r="B1652" s="467" t="s">
        <v>2686</v>
      </c>
      <c r="C1652" s="13" t="s">
        <v>3163</v>
      </c>
      <c r="D1652" s="442" t="s">
        <v>13228</v>
      </c>
      <c r="E1652" s="468">
        <f t="shared" si="55"/>
        <v>1625</v>
      </c>
      <c r="F1652" s="439" t="b">
        <f>'19 Derivatives'!$R$9+'19 Derivatives'!$R$21+'19 Derivatives'!$R$33='19 Derivatives'!$R$48</f>
        <v>1</v>
      </c>
    </row>
    <row r="1653" spans="1:6" ht="31.5" x14ac:dyDescent="0.25">
      <c r="A1653" s="466" t="s">
        <v>3164</v>
      </c>
      <c r="B1653" s="467" t="s">
        <v>2686</v>
      </c>
      <c r="C1653" s="13" t="s">
        <v>3165</v>
      </c>
      <c r="D1653" s="442" t="s">
        <v>13229</v>
      </c>
      <c r="E1653" s="468">
        <f t="shared" si="55"/>
        <v>1626</v>
      </c>
      <c r="F1653" s="439" t="b">
        <f>'19 Derivatives'!$R$10+'19 Derivatives'!$R$22+'19 Derivatives'!$R$34='19 Derivatives'!$R$49</f>
        <v>1</v>
      </c>
    </row>
    <row r="1654" spans="1:6" ht="31.5" x14ac:dyDescent="0.25">
      <c r="A1654" s="466" t="s">
        <v>3166</v>
      </c>
      <c r="B1654" s="467" t="s">
        <v>2686</v>
      </c>
      <c r="C1654" s="13" t="s">
        <v>3167</v>
      </c>
      <c r="D1654" s="442" t="s">
        <v>13230</v>
      </c>
      <c r="E1654" s="468">
        <f t="shared" si="55"/>
        <v>1627</v>
      </c>
      <c r="F1654" s="439" t="b">
        <f>'19 Derivatives'!$R$11+'19 Derivatives'!$R$23+'19 Derivatives'!$R$35='19 Derivatives'!$R$50</f>
        <v>1</v>
      </c>
    </row>
    <row r="1655" spans="1:6" ht="31.5" x14ac:dyDescent="0.25">
      <c r="A1655" s="466" t="s">
        <v>3168</v>
      </c>
      <c r="B1655" s="467" t="s">
        <v>2686</v>
      </c>
      <c r="C1655" s="13" t="s">
        <v>3169</v>
      </c>
      <c r="D1655" s="442" t="s">
        <v>14689</v>
      </c>
      <c r="E1655" s="468">
        <f t="shared" si="55"/>
        <v>1628</v>
      </c>
      <c r="F1655" s="439" t="b">
        <f>ABS('19 Derivatives'!$R$12+'19 Derivatives'!$R$24+'19 Derivatives'!$R$36-'19 Derivatives'!$R$51)&lt;=2</f>
        <v>1</v>
      </c>
    </row>
    <row r="1656" spans="1:6" ht="31.5" x14ac:dyDescent="0.25">
      <c r="A1656" s="466" t="s">
        <v>3170</v>
      </c>
      <c r="B1656" s="467" t="s">
        <v>2686</v>
      </c>
      <c r="C1656" s="13" t="s">
        <v>3171</v>
      </c>
      <c r="D1656" s="442" t="s">
        <v>13231</v>
      </c>
      <c r="E1656" s="468">
        <f t="shared" si="55"/>
        <v>1629</v>
      </c>
      <c r="F1656" s="439" t="b">
        <f>'19 Derivatives'!$H$13+'19 Derivatives'!$H$25+'19 Derivatives'!$H$37='19 Derivatives'!$H$52</f>
        <v>1</v>
      </c>
    </row>
    <row r="1657" spans="1:6" ht="31.5" x14ac:dyDescent="0.25">
      <c r="A1657" s="466" t="s">
        <v>3172</v>
      </c>
      <c r="B1657" s="467" t="s">
        <v>2686</v>
      </c>
      <c r="C1657" s="13" t="s">
        <v>3173</v>
      </c>
      <c r="D1657" s="442" t="s">
        <v>13232</v>
      </c>
      <c r="E1657" s="468">
        <f t="shared" si="55"/>
        <v>1630</v>
      </c>
      <c r="F1657" s="439" t="b">
        <f>'19 Derivatives'!$H$14+'19 Derivatives'!$H$26+'19 Derivatives'!$H$38='19 Derivatives'!$H$53</f>
        <v>1</v>
      </c>
    </row>
    <row r="1658" spans="1:6" ht="31.5" x14ac:dyDescent="0.25">
      <c r="A1658" s="466" t="s">
        <v>3174</v>
      </c>
      <c r="B1658" s="467" t="s">
        <v>2686</v>
      </c>
      <c r="C1658" s="13" t="s">
        <v>3175</v>
      </c>
      <c r="D1658" s="442" t="s">
        <v>13233</v>
      </c>
      <c r="E1658" s="468">
        <f t="shared" si="55"/>
        <v>1631</v>
      </c>
      <c r="F1658" s="439" t="b">
        <f>'19 Derivatives'!$H$15+'19 Derivatives'!$H$27+'19 Derivatives'!$H$39='19 Derivatives'!$H$54</f>
        <v>1</v>
      </c>
    </row>
    <row r="1659" spans="1:6" ht="31.5" x14ac:dyDescent="0.25">
      <c r="A1659" s="466" t="s">
        <v>3176</v>
      </c>
      <c r="B1659" s="467" t="s">
        <v>2686</v>
      </c>
      <c r="C1659" s="13" t="s">
        <v>3177</v>
      </c>
      <c r="D1659" s="442" t="s">
        <v>13234</v>
      </c>
      <c r="E1659" s="468">
        <f t="shared" si="55"/>
        <v>1632</v>
      </c>
      <c r="F1659" s="439" t="b">
        <f>'19 Derivatives'!$H$16+'19 Derivatives'!$H$28+'19 Derivatives'!$H$40='19 Derivatives'!$H$55</f>
        <v>1</v>
      </c>
    </row>
    <row r="1660" spans="1:6" ht="31.5" x14ac:dyDescent="0.25">
      <c r="A1660" s="466" t="s">
        <v>3178</v>
      </c>
      <c r="B1660" s="467" t="s">
        <v>2686</v>
      </c>
      <c r="C1660" s="13" t="s">
        <v>3179</v>
      </c>
      <c r="D1660" s="442" t="s">
        <v>14690</v>
      </c>
      <c r="E1660" s="468">
        <f t="shared" si="55"/>
        <v>1633</v>
      </c>
      <c r="F1660" s="439" t="b">
        <f>ABS('19 Derivatives'!$H$17+'19 Derivatives'!$H$29+'19 Derivatives'!$H$41-'19 Derivatives'!$H$56)&lt;=2</f>
        <v>1</v>
      </c>
    </row>
    <row r="1661" spans="1:6" ht="31.5" x14ac:dyDescent="0.25">
      <c r="A1661" s="466" t="s">
        <v>3180</v>
      </c>
      <c r="B1661" s="467" t="s">
        <v>2686</v>
      </c>
      <c r="C1661" s="13" t="s">
        <v>3181</v>
      </c>
      <c r="D1661" s="442" t="s">
        <v>13235</v>
      </c>
      <c r="E1661" s="468">
        <f t="shared" si="55"/>
        <v>1634</v>
      </c>
      <c r="F1661" s="439" t="b">
        <f>'19 Derivatives'!$J$13+'19 Derivatives'!$J$25+'19 Derivatives'!$J$37='19 Derivatives'!$J$52</f>
        <v>1</v>
      </c>
    </row>
    <row r="1662" spans="1:6" ht="31.5" x14ac:dyDescent="0.25">
      <c r="A1662" s="466" t="s">
        <v>3182</v>
      </c>
      <c r="B1662" s="467" t="s">
        <v>2686</v>
      </c>
      <c r="C1662" s="13" t="s">
        <v>3183</v>
      </c>
      <c r="D1662" s="442" t="s">
        <v>13236</v>
      </c>
      <c r="E1662" s="468">
        <f t="shared" si="55"/>
        <v>1635</v>
      </c>
      <c r="F1662" s="439" t="b">
        <f>'19 Derivatives'!$J$14+'19 Derivatives'!$J$26+'19 Derivatives'!$J$38='19 Derivatives'!$J$53</f>
        <v>1</v>
      </c>
    </row>
    <row r="1663" spans="1:6" ht="31.5" x14ac:dyDescent="0.25">
      <c r="A1663" s="466" t="s">
        <v>3184</v>
      </c>
      <c r="B1663" s="467" t="s">
        <v>2686</v>
      </c>
      <c r="C1663" s="13" t="s">
        <v>3185</v>
      </c>
      <c r="D1663" s="442" t="s">
        <v>13237</v>
      </c>
      <c r="E1663" s="468">
        <f t="shared" si="55"/>
        <v>1636</v>
      </c>
      <c r="F1663" s="439" t="b">
        <f>'19 Derivatives'!$J$15+'19 Derivatives'!$J$27+'19 Derivatives'!$J$39='19 Derivatives'!$J$54</f>
        <v>1</v>
      </c>
    </row>
    <row r="1664" spans="1:6" ht="31.5" x14ac:dyDescent="0.25">
      <c r="A1664" s="466" t="s">
        <v>3186</v>
      </c>
      <c r="B1664" s="467" t="s">
        <v>2686</v>
      </c>
      <c r="C1664" s="13" t="s">
        <v>3187</v>
      </c>
      <c r="D1664" s="442" t="s">
        <v>13238</v>
      </c>
      <c r="E1664" s="468">
        <f t="shared" si="55"/>
        <v>1637</v>
      </c>
      <c r="F1664" s="439" t="b">
        <f>'19 Derivatives'!$J$16+'19 Derivatives'!$J$28+'19 Derivatives'!$J$40='19 Derivatives'!$J$55</f>
        <v>1</v>
      </c>
    </row>
    <row r="1665" spans="1:6" ht="31.5" x14ac:dyDescent="0.25">
      <c r="A1665" s="466" t="s">
        <v>3188</v>
      </c>
      <c r="B1665" s="467" t="s">
        <v>2686</v>
      </c>
      <c r="C1665" s="13" t="s">
        <v>3189</v>
      </c>
      <c r="D1665" s="442" t="s">
        <v>14691</v>
      </c>
      <c r="E1665" s="468">
        <f t="shared" si="55"/>
        <v>1638</v>
      </c>
      <c r="F1665" s="439" t="b">
        <f>ABS('19 Derivatives'!$J$17+'19 Derivatives'!$J$29+'19 Derivatives'!$J$41-'19 Derivatives'!$J$56)&lt;=2</f>
        <v>1</v>
      </c>
    </row>
    <row r="1666" spans="1:6" ht="31.5" x14ac:dyDescent="0.25">
      <c r="A1666" s="466" t="s">
        <v>3190</v>
      </c>
      <c r="B1666" s="467" t="s">
        <v>2686</v>
      </c>
      <c r="C1666" s="13" t="s">
        <v>11239</v>
      </c>
      <c r="D1666" s="442" t="s">
        <v>13239</v>
      </c>
      <c r="E1666" s="468">
        <f t="shared" si="55"/>
        <v>1639</v>
      </c>
      <c r="F1666" s="439" t="b">
        <f>'19 Derivatives'!$L$13+'19 Derivatives'!$L$25+'19 Derivatives'!$L$37='19 Derivatives'!$L$52</f>
        <v>1</v>
      </c>
    </row>
    <row r="1667" spans="1:6" ht="31.5" x14ac:dyDescent="0.25">
      <c r="A1667" s="466" t="s">
        <v>3191</v>
      </c>
      <c r="B1667" s="467" t="s">
        <v>2686</v>
      </c>
      <c r="C1667" s="13" t="s">
        <v>11240</v>
      </c>
      <c r="D1667" s="442" t="s">
        <v>13240</v>
      </c>
      <c r="E1667" s="468">
        <f t="shared" si="55"/>
        <v>1640</v>
      </c>
      <c r="F1667" s="439" t="b">
        <f>'19 Derivatives'!$L$14+'19 Derivatives'!$L$26+'19 Derivatives'!$L$38='19 Derivatives'!$L$53</f>
        <v>1</v>
      </c>
    </row>
    <row r="1668" spans="1:6" ht="31.5" x14ac:dyDescent="0.25">
      <c r="A1668" s="466" t="s">
        <v>3192</v>
      </c>
      <c r="B1668" s="467" t="s">
        <v>2686</v>
      </c>
      <c r="C1668" s="13" t="s">
        <v>11241</v>
      </c>
      <c r="D1668" s="442" t="s">
        <v>13241</v>
      </c>
      <c r="E1668" s="468">
        <f t="shared" si="55"/>
        <v>1641</v>
      </c>
      <c r="F1668" s="439" t="b">
        <f>'19 Derivatives'!$L$15+'19 Derivatives'!$L$27+'19 Derivatives'!$L$39='19 Derivatives'!$L$54</f>
        <v>1</v>
      </c>
    </row>
    <row r="1669" spans="1:6" ht="31.5" x14ac:dyDescent="0.25">
      <c r="A1669" s="466" t="s">
        <v>3193</v>
      </c>
      <c r="B1669" s="467" t="s">
        <v>2686</v>
      </c>
      <c r="C1669" s="13" t="s">
        <v>11242</v>
      </c>
      <c r="D1669" s="442" t="s">
        <v>13242</v>
      </c>
      <c r="E1669" s="468">
        <f t="shared" si="55"/>
        <v>1642</v>
      </c>
      <c r="F1669" s="439" t="b">
        <f>'19 Derivatives'!$L$16+'19 Derivatives'!$L$28+'19 Derivatives'!$L$40='19 Derivatives'!$L$55</f>
        <v>1</v>
      </c>
    </row>
    <row r="1670" spans="1:6" ht="31.5" x14ac:dyDescent="0.25">
      <c r="A1670" s="466" t="s">
        <v>3194</v>
      </c>
      <c r="B1670" s="467" t="s">
        <v>2686</v>
      </c>
      <c r="C1670" s="13" t="s">
        <v>11243</v>
      </c>
      <c r="D1670" s="442" t="s">
        <v>14692</v>
      </c>
      <c r="E1670" s="468">
        <f t="shared" si="55"/>
        <v>1643</v>
      </c>
      <c r="F1670" s="439" t="b">
        <f>ABS('19 Derivatives'!$L$17+'19 Derivatives'!$L$29+'19 Derivatives'!$L$41-'19 Derivatives'!$L$56)&lt;=2</f>
        <v>1</v>
      </c>
    </row>
    <row r="1671" spans="1:6" ht="47.25" x14ac:dyDescent="0.25">
      <c r="A1671" s="466" t="s">
        <v>3195</v>
      </c>
      <c r="B1671" s="467" t="s">
        <v>2686</v>
      </c>
      <c r="C1671" s="13" t="s">
        <v>3196</v>
      </c>
      <c r="D1671" s="442" t="s">
        <v>13243</v>
      </c>
      <c r="E1671" s="468">
        <f t="shared" si="55"/>
        <v>1644</v>
      </c>
      <c r="F1671" s="439" t="b">
        <f>'19 Derivatives'!$N$13+'19 Derivatives'!$N$25+'19 Derivatives'!$N$37='19 Derivatives'!$N$52</f>
        <v>1</v>
      </c>
    </row>
    <row r="1672" spans="1:6" ht="47.25" x14ac:dyDescent="0.25">
      <c r="A1672" s="466" t="s">
        <v>3197</v>
      </c>
      <c r="B1672" s="467" t="s">
        <v>2686</v>
      </c>
      <c r="C1672" s="13" t="s">
        <v>3198</v>
      </c>
      <c r="D1672" s="442" t="s">
        <v>13244</v>
      </c>
      <c r="E1672" s="468">
        <f t="shared" si="55"/>
        <v>1645</v>
      </c>
      <c r="F1672" s="439" t="b">
        <f>'19 Derivatives'!$N$14+'19 Derivatives'!$N$26+'19 Derivatives'!$N$38='19 Derivatives'!$N$53</f>
        <v>1</v>
      </c>
    </row>
    <row r="1673" spans="1:6" ht="47.25" x14ac:dyDescent="0.25">
      <c r="A1673" s="466" t="s">
        <v>3199</v>
      </c>
      <c r="B1673" s="467" t="s">
        <v>2686</v>
      </c>
      <c r="C1673" s="13" t="s">
        <v>3200</v>
      </c>
      <c r="D1673" s="442" t="s">
        <v>13245</v>
      </c>
      <c r="E1673" s="468">
        <f t="shared" si="55"/>
        <v>1646</v>
      </c>
      <c r="F1673" s="439" t="b">
        <f>'19 Derivatives'!$N$15+'19 Derivatives'!$N$27+'19 Derivatives'!$N$39='19 Derivatives'!$N$54</f>
        <v>1</v>
      </c>
    </row>
    <row r="1674" spans="1:6" ht="47.25" x14ac:dyDescent="0.25">
      <c r="A1674" s="466" t="s">
        <v>3201</v>
      </c>
      <c r="B1674" s="467" t="s">
        <v>2686</v>
      </c>
      <c r="C1674" s="13" t="s">
        <v>3202</v>
      </c>
      <c r="D1674" s="442" t="s">
        <v>13246</v>
      </c>
      <c r="E1674" s="468">
        <f t="shared" si="55"/>
        <v>1647</v>
      </c>
      <c r="F1674" s="439" t="b">
        <f>'19 Derivatives'!$N$16+'19 Derivatives'!$N$28+'19 Derivatives'!$N$40='19 Derivatives'!$N$55</f>
        <v>1</v>
      </c>
    </row>
    <row r="1675" spans="1:6" ht="31.5" x14ac:dyDescent="0.25">
      <c r="A1675" s="466" t="s">
        <v>3203</v>
      </c>
      <c r="B1675" s="467" t="s">
        <v>2686</v>
      </c>
      <c r="C1675" s="13" t="s">
        <v>3204</v>
      </c>
      <c r="D1675" s="442" t="s">
        <v>14693</v>
      </c>
      <c r="E1675" s="468">
        <f t="shared" si="55"/>
        <v>1648</v>
      </c>
      <c r="F1675" s="439" t="b">
        <f>ABS('19 Derivatives'!$N$17+'19 Derivatives'!$N$29+'19 Derivatives'!$N$41-'19 Derivatives'!$N$56)&lt;=2</f>
        <v>1</v>
      </c>
    </row>
    <row r="1676" spans="1:6" ht="31.5" x14ac:dyDescent="0.25">
      <c r="A1676" s="466" t="s">
        <v>3205</v>
      </c>
      <c r="B1676" s="467" t="s">
        <v>2686</v>
      </c>
      <c r="C1676" s="13" t="s">
        <v>11399</v>
      </c>
      <c r="D1676" s="442" t="s">
        <v>13247</v>
      </c>
      <c r="E1676" s="468">
        <f t="shared" si="55"/>
        <v>1649</v>
      </c>
      <c r="F1676" s="439" t="b">
        <f>'19 Derivatives'!$P$13+'19 Derivatives'!$P$25+'19 Derivatives'!$P$37='19 Derivatives'!$P$52</f>
        <v>1</v>
      </c>
    </row>
    <row r="1677" spans="1:6" ht="31.5" x14ac:dyDescent="0.25">
      <c r="A1677" s="466" t="s">
        <v>3206</v>
      </c>
      <c r="B1677" s="467" t="s">
        <v>2686</v>
      </c>
      <c r="C1677" s="13" t="s">
        <v>11400</v>
      </c>
      <c r="D1677" s="442" t="s">
        <v>13248</v>
      </c>
      <c r="E1677" s="468">
        <f t="shared" si="55"/>
        <v>1650</v>
      </c>
      <c r="F1677" s="439" t="b">
        <f>'19 Derivatives'!$P$14+'19 Derivatives'!$P$26+'19 Derivatives'!$P$38='19 Derivatives'!$P$53</f>
        <v>1</v>
      </c>
    </row>
    <row r="1678" spans="1:6" ht="31.5" x14ac:dyDescent="0.25">
      <c r="A1678" s="466" t="s">
        <v>3207</v>
      </c>
      <c r="B1678" s="467" t="s">
        <v>2686</v>
      </c>
      <c r="C1678" s="13" t="s">
        <v>11401</v>
      </c>
      <c r="D1678" s="442" t="s">
        <v>13249</v>
      </c>
      <c r="E1678" s="468">
        <f t="shared" si="55"/>
        <v>1651</v>
      </c>
      <c r="F1678" s="439" t="b">
        <f>'19 Derivatives'!$P$15+'19 Derivatives'!$P$27+'19 Derivatives'!$P$39='19 Derivatives'!$P$54</f>
        <v>1</v>
      </c>
    </row>
    <row r="1679" spans="1:6" ht="31.5" x14ac:dyDescent="0.25">
      <c r="A1679" s="466" t="s">
        <v>3208</v>
      </c>
      <c r="B1679" s="467" t="s">
        <v>2686</v>
      </c>
      <c r="C1679" s="13" t="s">
        <v>11402</v>
      </c>
      <c r="D1679" s="442" t="s">
        <v>13250</v>
      </c>
      <c r="E1679" s="468">
        <f t="shared" si="55"/>
        <v>1652</v>
      </c>
      <c r="F1679" s="439" t="b">
        <f>'19 Derivatives'!$P$16+'19 Derivatives'!$P$28+'19 Derivatives'!$P$40='19 Derivatives'!$P$55</f>
        <v>1</v>
      </c>
    </row>
    <row r="1680" spans="1:6" ht="31.5" x14ac:dyDescent="0.25">
      <c r="A1680" s="466" t="s">
        <v>3209</v>
      </c>
      <c r="B1680" s="467" t="s">
        <v>2686</v>
      </c>
      <c r="C1680" s="13" t="s">
        <v>11403</v>
      </c>
      <c r="D1680" s="442" t="s">
        <v>14694</v>
      </c>
      <c r="E1680" s="468">
        <f t="shared" si="55"/>
        <v>1653</v>
      </c>
      <c r="F1680" s="439" t="b">
        <f>ABS('19 Derivatives'!$P$17+'19 Derivatives'!$P$29+'19 Derivatives'!$P$41-'19 Derivatives'!$P$56)&lt;=2</f>
        <v>1</v>
      </c>
    </row>
    <row r="1681" spans="1:6" ht="31.5" x14ac:dyDescent="0.25">
      <c r="A1681" s="466" t="s">
        <v>3210</v>
      </c>
      <c r="B1681" s="467" t="s">
        <v>2686</v>
      </c>
      <c r="C1681" s="13" t="s">
        <v>3211</v>
      </c>
      <c r="D1681" s="442" t="s">
        <v>13251</v>
      </c>
      <c r="E1681" s="468">
        <f t="shared" si="55"/>
        <v>1654</v>
      </c>
      <c r="F1681" s="439" t="b">
        <f>'19 Derivatives'!$R$13+'19 Derivatives'!$R$25+'19 Derivatives'!$R$37='19 Derivatives'!$R$52</f>
        <v>1</v>
      </c>
    </row>
    <row r="1682" spans="1:6" ht="31.5" x14ac:dyDescent="0.25">
      <c r="A1682" s="466" t="s">
        <v>3212</v>
      </c>
      <c r="B1682" s="467" t="s">
        <v>2686</v>
      </c>
      <c r="C1682" s="13" t="s">
        <v>3213</v>
      </c>
      <c r="D1682" s="442" t="s">
        <v>13252</v>
      </c>
      <c r="E1682" s="468">
        <f t="shared" si="55"/>
        <v>1655</v>
      </c>
      <c r="F1682" s="439" t="b">
        <f>'19 Derivatives'!$R$14+'19 Derivatives'!$R$26+'19 Derivatives'!$R$38='19 Derivatives'!$R$53</f>
        <v>1</v>
      </c>
    </row>
    <row r="1683" spans="1:6" ht="31.5" x14ac:dyDescent="0.25">
      <c r="A1683" s="466" t="s">
        <v>3214</v>
      </c>
      <c r="B1683" s="467" t="s">
        <v>2686</v>
      </c>
      <c r="C1683" s="13" t="s">
        <v>3215</v>
      </c>
      <c r="D1683" s="442" t="s">
        <v>13253</v>
      </c>
      <c r="E1683" s="468">
        <f t="shared" si="55"/>
        <v>1656</v>
      </c>
      <c r="F1683" s="439" t="b">
        <f>'19 Derivatives'!$R$15+'19 Derivatives'!$R$27+'19 Derivatives'!$R$39='19 Derivatives'!$R$54</f>
        <v>1</v>
      </c>
    </row>
    <row r="1684" spans="1:6" ht="31.5" x14ac:dyDescent="0.25">
      <c r="A1684" s="466" t="s">
        <v>3216</v>
      </c>
      <c r="B1684" s="467" t="s">
        <v>2686</v>
      </c>
      <c r="C1684" s="13" t="s">
        <v>3217</v>
      </c>
      <c r="D1684" s="442" t="s">
        <v>13254</v>
      </c>
      <c r="E1684" s="468">
        <f t="shared" ref="E1684:E1724" si="56">E1683+1</f>
        <v>1657</v>
      </c>
      <c r="F1684" s="439" t="b">
        <f>'19 Derivatives'!$R$16+'19 Derivatives'!$R$28+'19 Derivatives'!$R$40='19 Derivatives'!$R$55</f>
        <v>1</v>
      </c>
    </row>
    <row r="1685" spans="1:6" ht="31.5" x14ac:dyDescent="0.25">
      <c r="A1685" s="466" t="s">
        <v>3218</v>
      </c>
      <c r="B1685" s="467" t="s">
        <v>2686</v>
      </c>
      <c r="C1685" s="13" t="s">
        <v>3219</v>
      </c>
      <c r="D1685" s="442" t="s">
        <v>14695</v>
      </c>
      <c r="E1685" s="468">
        <f t="shared" si="56"/>
        <v>1658</v>
      </c>
      <c r="F1685" s="439" t="b">
        <f>ABS('19 Derivatives'!$R$17+'19 Derivatives'!$R$29+'19 Derivatives'!$R$41-'19 Derivatives'!$R$56)&lt;=2</f>
        <v>1</v>
      </c>
    </row>
    <row r="1686" spans="1:6" ht="63" x14ac:dyDescent="0.25">
      <c r="A1686" s="466" t="s">
        <v>3220</v>
      </c>
      <c r="B1686" s="467"/>
      <c r="C1686" s="13" t="s">
        <v>11244</v>
      </c>
      <c r="D1686" s="442" t="s">
        <v>14696</v>
      </c>
      <c r="E1686" s="468">
        <f t="shared" si="56"/>
        <v>1659</v>
      </c>
      <c r="F1686" s="439" t="b">
        <f>ABS('19 Derivatives'!$F$18+'19 Derivatives'!$F$30+'19 Derivatives'!$F$42+'19 Derivatives'!$G$18+'19 Derivatives'!$G$30+'19 Derivatives'!$G$42-'19 Derivatives'!$F$57)&lt;=2</f>
        <v>1</v>
      </c>
    </row>
    <row r="1687" spans="1:6" ht="31.5" x14ac:dyDescent="0.25">
      <c r="A1687" s="466" t="s">
        <v>3221</v>
      </c>
      <c r="B1687" s="467" t="s">
        <v>2686</v>
      </c>
      <c r="C1687" s="13" t="s">
        <v>3222</v>
      </c>
      <c r="D1687" s="442" t="s">
        <v>14697</v>
      </c>
      <c r="E1687" s="468">
        <f t="shared" si="56"/>
        <v>1660</v>
      </c>
      <c r="F1687" s="439" t="b">
        <f>ABS('19 Derivatives'!$H$18+'19 Derivatives'!$H$30+'19 Derivatives'!$H$42-'19 Derivatives'!$H$57)&lt;=2</f>
        <v>1</v>
      </c>
    </row>
    <row r="1688" spans="1:6" ht="31.5" x14ac:dyDescent="0.25">
      <c r="A1688" s="466" t="s">
        <v>3223</v>
      </c>
      <c r="B1688" s="467" t="s">
        <v>2686</v>
      </c>
      <c r="C1688" s="13" t="s">
        <v>3224</v>
      </c>
      <c r="D1688" s="442" t="s">
        <v>14698</v>
      </c>
      <c r="E1688" s="468">
        <f t="shared" si="56"/>
        <v>1661</v>
      </c>
      <c r="F1688" s="439" t="b">
        <f>ABS('19 Derivatives'!$J$18+'19 Derivatives'!$J$30+'19 Derivatives'!$J$42-'19 Derivatives'!$J$57)&lt;=2</f>
        <v>1</v>
      </c>
    </row>
    <row r="1689" spans="1:6" ht="31.5" x14ac:dyDescent="0.25">
      <c r="A1689" s="466" t="s">
        <v>3225</v>
      </c>
      <c r="B1689" s="467" t="s">
        <v>2686</v>
      </c>
      <c r="C1689" s="13" t="s">
        <v>3226</v>
      </c>
      <c r="D1689" s="442" t="s">
        <v>14699</v>
      </c>
      <c r="E1689" s="468">
        <f t="shared" si="56"/>
        <v>1662</v>
      </c>
      <c r="F1689" s="439" t="b">
        <f>ABS('19 Derivatives'!$L$18+'19 Derivatives'!$L$30+'19 Derivatives'!$L$42-'19 Derivatives'!$L$57)&lt;=2</f>
        <v>1</v>
      </c>
    </row>
    <row r="1690" spans="1:6" ht="31.5" x14ac:dyDescent="0.25">
      <c r="A1690" s="466" t="s">
        <v>3227</v>
      </c>
      <c r="B1690" s="467" t="s">
        <v>2686</v>
      </c>
      <c r="C1690" s="13" t="s">
        <v>3228</v>
      </c>
      <c r="D1690" s="442" t="s">
        <v>14700</v>
      </c>
      <c r="E1690" s="468">
        <f t="shared" si="56"/>
        <v>1663</v>
      </c>
      <c r="F1690" s="439" t="b">
        <f>ABS('19 Derivatives'!$N$18+'19 Derivatives'!$N$30+'19 Derivatives'!$N$42-'19 Derivatives'!$N$57)&lt;=2</f>
        <v>1</v>
      </c>
    </row>
    <row r="1691" spans="1:6" ht="31.5" x14ac:dyDescent="0.25">
      <c r="A1691" s="466" t="s">
        <v>3229</v>
      </c>
      <c r="B1691" s="467" t="s">
        <v>2686</v>
      </c>
      <c r="C1691" s="13" t="s">
        <v>3230</v>
      </c>
      <c r="D1691" s="442" t="s">
        <v>14701</v>
      </c>
      <c r="E1691" s="468">
        <f t="shared" si="56"/>
        <v>1664</v>
      </c>
      <c r="F1691" s="439" t="b">
        <f>ABS('19 Derivatives'!$P$18+'19 Derivatives'!$P$30+'19 Derivatives'!$P$42-'19 Derivatives'!$P$57)&lt;=2</f>
        <v>1</v>
      </c>
    </row>
    <row r="1692" spans="1:6" ht="31.5" x14ac:dyDescent="0.25">
      <c r="A1692" s="466" t="s">
        <v>3231</v>
      </c>
      <c r="B1692" s="467" t="s">
        <v>2686</v>
      </c>
      <c r="C1692" s="13" t="s">
        <v>3232</v>
      </c>
      <c r="D1692" s="442" t="s">
        <v>14702</v>
      </c>
      <c r="E1692" s="468">
        <f t="shared" si="56"/>
        <v>1665</v>
      </c>
      <c r="F1692" s="439" t="b">
        <f>ABS('19 Derivatives'!$R$18+'19 Derivatives'!$R$30+'19 Derivatives'!$R$42-'19 Derivatives'!$R$57)&lt;=2</f>
        <v>1</v>
      </c>
    </row>
    <row r="1693" spans="1:6" ht="63" x14ac:dyDescent="0.25">
      <c r="A1693" s="463" t="s">
        <v>3233</v>
      </c>
      <c r="B1693" s="464" t="s">
        <v>2686</v>
      </c>
      <c r="C1693" s="442" t="s">
        <v>3234</v>
      </c>
      <c r="D1693" s="442" t="s">
        <v>13255</v>
      </c>
      <c r="E1693" s="468">
        <f t="shared" si="56"/>
        <v>1666</v>
      </c>
      <c r="F1693" s="439" t="b">
        <f>'19 Derivatives'!$F$66+'19 Derivatives'!$H$66+'19 Derivatives'!$J$66+'19 Derivatives'!$L$66+'19 Derivatives'!$N$66+'19 Derivatives'!$P$66='19 Derivatives'!$R$66</f>
        <v>1</v>
      </c>
    </row>
    <row r="1694" spans="1:6" ht="47.25" x14ac:dyDescent="0.25">
      <c r="A1694" s="463" t="s">
        <v>3235</v>
      </c>
      <c r="B1694" s="464" t="s">
        <v>2686</v>
      </c>
      <c r="C1694" s="442" t="s">
        <v>3236</v>
      </c>
      <c r="D1694" s="442" t="s">
        <v>13256</v>
      </c>
      <c r="E1694" s="468">
        <f t="shared" si="56"/>
        <v>1667</v>
      </c>
      <c r="F1694" s="439" t="b">
        <f>'19 Derivatives'!$H$67+'19 Derivatives'!$J$67+'19 Derivatives'!$L$67+'19 Derivatives'!$N$67+'19 Derivatives'!$P$67='19 Derivatives'!$R$67</f>
        <v>1</v>
      </c>
    </row>
    <row r="1695" spans="1:6" ht="63" x14ac:dyDescent="0.25">
      <c r="A1695" s="463" t="s">
        <v>3237</v>
      </c>
      <c r="B1695" s="464" t="s">
        <v>2686</v>
      </c>
      <c r="C1695" s="442" t="s">
        <v>3238</v>
      </c>
      <c r="D1695" s="442" t="s">
        <v>13257</v>
      </c>
      <c r="E1695" s="468">
        <f t="shared" si="56"/>
        <v>1668</v>
      </c>
      <c r="F1695" s="439" t="b">
        <f>'19 Derivatives'!$F$71+'19 Derivatives'!$H$71+'19 Derivatives'!$J$71+'19 Derivatives'!$L$71+'19 Derivatives'!$N$71+'19 Derivatives'!$P$71='19 Derivatives'!$R$71</f>
        <v>1</v>
      </c>
    </row>
    <row r="1696" spans="1:6" ht="63" x14ac:dyDescent="0.25">
      <c r="A1696" s="463" t="s">
        <v>3239</v>
      </c>
      <c r="B1696" s="464" t="s">
        <v>2686</v>
      </c>
      <c r="C1696" s="442" t="s">
        <v>3240</v>
      </c>
      <c r="D1696" s="442" t="s">
        <v>13258</v>
      </c>
      <c r="E1696" s="468">
        <f t="shared" si="56"/>
        <v>1669</v>
      </c>
      <c r="F1696" s="439" t="b">
        <f>'19 Derivatives'!$F$72+'19 Derivatives'!$H$72+'19 Derivatives'!$J$72+'19 Derivatives'!$L$72+'19 Derivatives'!$N$72+'19 Derivatives'!$P$72='19 Derivatives'!$R$72</f>
        <v>1</v>
      </c>
    </row>
    <row r="1697" spans="1:6" ht="47.25" x14ac:dyDescent="0.25">
      <c r="A1697" s="463" t="s">
        <v>3241</v>
      </c>
      <c r="B1697" s="464" t="s">
        <v>2686</v>
      </c>
      <c r="C1697" s="442" t="s">
        <v>3242</v>
      </c>
      <c r="D1697" s="442" t="s">
        <v>13259</v>
      </c>
      <c r="E1697" s="468">
        <f t="shared" si="56"/>
        <v>1670</v>
      </c>
      <c r="F1697" s="439" t="b">
        <f>'19 Derivatives'!$H$75+'19 Derivatives'!$J$75+'19 Derivatives'!$L$75+'19 Derivatives'!$N$75+'19 Derivatives'!$P$75='19 Derivatives'!$R$75</f>
        <v>1</v>
      </c>
    </row>
    <row r="1698" spans="1:6" ht="47.25" x14ac:dyDescent="0.25">
      <c r="A1698" s="463" t="s">
        <v>3243</v>
      </c>
      <c r="B1698" s="464" t="s">
        <v>2686</v>
      </c>
      <c r="C1698" s="442" t="s">
        <v>3244</v>
      </c>
      <c r="D1698" s="442" t="s">
        <v>13260</v>
      </c>
      <c r="E1698" s="468">
        <f t="shared" si="56"/>
        <v>1671</v>
      </c>
      <c r="F1698" s="439" t="b">
        <f>'19 Derivatives'!$H$76+'19 Derivatives'!$J$76+'19 Derivatives'!$L$76+'19 Derivatives'!$N$76+'19 Derivatives'!$P$76='19 Derivatives'!$R$76</f>
        <v>1</v>
      </c>
    </row>
    <row r="1699" spans="1:6" ht="63" x14ac:dyDescent="0.25">
      <c r="A1699" s="463" t="s">
        <v>3245</v>
      </c>
      <c r="B1699" s="464" t="s">
        <v>2686</v>
      </c>
      <c r="C1699" s="442" t="s">
        <v>3246</v>
      </c>
      <c r="D1699" s="442" t="s">
        <v>13261</v>
      </c>
      <c r="E1699" s="468">
        <f t="shared" si="56"/>
        <v>1672</v>
      </c>
      <c r="F1699" s="439" t="b">
        <f>'19 Derivatives'!$F$79+'19 Derivatives'!$H$79+'19 Derivatives'!$J$79+'19 Derivatives'!$L$79+'19 Derivatives'!$N$79+'19 Derivatives'!$P$79='19 Derivatives'!$R$79</f>
        <v>1</v>
      </c>
    </row>
    <row r="1700" spans="1:6" ht="63" x14ac:dyDescent="0.25">
      <c r="A1700" s="463" t="s">
        <v>3247</v>
      </c>
      <c r="B1700" s="464" t="s">
        <v>2686</v>
      </c>
      <c r="C1700" s="442" t="s">
        <v>3248</v>
      </c>
      <c r="D1700" s="442" t="s">
        <v>13262</v>
      </c>
      <c r="E1700" s="468">
        <f t="shared" si="56"/>
        <v>1673</v>
      </c>
      <c r="F1700" s="439" t="b">
        <f>'19 Derivatives'!$F$80+'19 Derivatives'!$H$80+'19 Derivatives'!$J$80+'19 Derivatives'!$L$80+'19 Derivatives'!$N$80+'19 Derivatives'!$P$80='19 Derivatives'!$R$80</f>
        <v>1</v>
      </c>
    </row>
    <row r="1701" spans="1:6" ht="63" x14ac:dyDescent="0.25">
      <c r="A1701" s="463" t="s">
        <v>3249</v>
      </c>
      <c r="B1701" s="464" t="s">
        <v>2686</v>
      </c>
      <c r="C1701" s="442" t="s">
        <v>3250</v>
      </c>
      <c r="D1701" s="442" t="s">
        <v>13263</v>
      </c>
      <c r="E1701" s="468">
        <f t="shared" si="56"/>
        <v>1674</v>
      </c>
      <c r="F1701" s="439" t="b">
        <f>'19 Derivatives'!$F$81+'19 Derivatives'!$H$81+'19 Derivatives'!$J$81+'19 Derivatives'!$L$81+'19 Derivatives'!$N$81+'19 Derivatives'!$P$81='19 Derivatives'!$R$81</f>
        <v>1</v>
      </c>
    </row>
    <row r="1702" spans="1:6" ht="63" x14ac:dyDescent="0.25">
      <c r="A1702" s="463" t="s">
        <v>3251</v>
      </c>
      <c r="B1702" s="464" t="s">
        <v>2686</v>
      </c>
      <c r="C1702" s="442" t="s">
        <v>3252</v>
      </c>
      <c r="D1702" s="442" t="s">
        <v>13264</v>
      </c>
      <c r="E1702" s="468">
        <f t="shared" si="56"/>
        <v>1675</v>
      </c>
      <c r="F1702" s="439" t="b">
        <f>'19 Derivatives'!$F$83+'19 Derivatives'!$H$83+'19 Derivatives'!$J$83+'19 Derivatives'!$L$83+'19 Derivatives'!$N$83+'19 Derivatives'!$P$83='19 Derivatives'!$R$83</f>
        <v>1</v>
      </c>
    </row>
    <row r="1703" spans="1:6" ht="63" x14ac:dyDescent="0.25">
      <c r="A1703" s="463" t="s">
        <v>3253</v>
      </c>
      <c r="B1703" s="464" t="s">
        <v>2686</v>
      </c>
      <c r="C1703" s="442" t="s">
        <v>3254</v>
      </c>
      <c r="D1703" s="442" t="s">
        <v>13265</v>
      </c>
      <c r="E1703" s="468">
        <f t="shared" si="56"/>
        <v>1676</v>
      </c>
      <c r="F1703" s="439" t="b">
        <f>'19 Derivatives'!$F$85+'19 Derivatives'!$H$85+'19 Derivatives'!$J$85+'19 Derivatives'!$L$85+'19 Derivatives'!$N$85+'19 Derivatives'!$P$85='19 Derivatives'!$R$85</f>
        <v>1</v>
      </c>
    </row>
    <row r="1704" spans="1:6" ht="63" x14ac:dyDescent="0.25">
      <c r="A1704" s="463" t="s">
        <v>3255</v>
      </c>
      <c r="B1704" s="464" t="s">
        <v>2686</v>
      </c>
      <c r="C1704" s="442" t="s">
        <v>3256</v>
      </c>
      <c r="D1704" s="442" t="s">
        <v>13266</v>
      </c>
      <c r="E1704" s="468">
        <f t="shared" si="56"/>
        <v>1677</v>
      </c>
      <c r="F1704" s="439" t="b">
        <f>'19 Derivatives'!$F$86+'19 Derivatives'!$H$86+'19 Derivatives'!$J$86+'19 Derivatives'!$L$86+'19 Derivatives'!$N$86+'19 Derivatives'!$P$86='19 Derivatives'!$R$86</f>
        <v>1</v>
      </c>
    </row>
    <row r="1705" spans="1:6" ht="63" x14ac:dyDescent="0.25">
      <c r="A1705" s="463" t="s">
        <v>3257</v>
      </c>
      <c r="B1705" s="464" t="s">
        <v>2686</v>
      </c>
      <c r="C1705" s="442" t="s">
        <v>3258</v>
      </c>
      <c r="D1705" s="442" t="s">
        <v>13267</v>
      </c>
      <c r="E1705" s="468">
        <f t="shared" si="56"/>
        <v>1678</v>
      </c>
      <c r="F1705" s="439" t="b">
        <f>'19 Derivatives'!$F$88+'19 Derivatives'!$H$88+'19 Derivatives'!$J$88+'19 Derivatives'!$L$88+'19 Derivatives'!$N$88+'19 Derivatives'!$P$88='19 Derivatives'!$R$88</f>
        <v>1</v>
      </c>
    </row>
    <row r="1706" spans="1:6" ht="63" x14ac:dyDescent="0.25">
      <c r="A1706" s="463" t="s">
        <v>3259</v>
      </c>
      <c r="B1706" s="464" t="s">
        <v>2686</v>
      </c>
      <c r="C1706" s="442" t="s">
        <v>3260</v>
      </c>
      <c r="D1706" s="442" t="s">
        <v>13268</v>
      </c>
      <c r="E1706" s="468">
        <f t="shared" si="56"/>
        <v>1679</v>
      </c>
      <c r="F1706" s="439" t="b">
        <f>'19 Derivatives'!$F$89+'19 Derivatives'!$H$89+'19 Derivatives'!$J$89+'19 Derivatives'!$L$89+'19 Derivatives'!$N$89+'19 Derivatives'!$P$89='19 Derivatives'!$R$89</f>
        <v>1</v>
      </c>
    </row>
    <row r="1707" spans="1:6" ht="63" x14ac:dyDescent="0.25">
      <c r="A1707" s="463" t="s">
        <v>3261</v>
      </c>
      <c r="B1707" s="464" t="s">
        <v>2686</v>
      </c>
      <c r="C1707" s="442" t="s">
        <v>3262</v>
      </c>
      <c r="D1707" s="442" t="s">
        <v>13269</v>
      </c>
      <c r="E1707" s="468">
        <f t="shared" si="56"/>
        <v>1680</v>
      </c>
      <c r="F1707" s="439" t="b">
        <f>'19 Derivatives'!$F$91+'19 Derivatives'!$H$91+'19 Derivatives'!$J$91+'19 Derivatives'!$L$91+'19 Derivatives'!$N$91+'19 Derivatives'!$P$91='19 Derivatives'!$R$91</f>
        <v>1</v>
      </c>
    </row>
    <row r="1708" spans="1:6" ht="63" x14ac:dyDescent="0.25">
      <c r="A1708" s="463" t="s">
        <v>3263</v>
      </c>
      <c r="B1708" s="464" t="s">
        <v>2686</v>
      </c>
      <c r="C1708" s="442" t="s">
        <v>3264</v>
      </c>
      <c r="D1708" s="442" t="s">
        <v>13270</v>
      </c>
      <c r="E1708" s="468">
        <f t="shared" si="56"/>
        <v>1681</v>
      </c>
      <c r="F1708" s="439" t="b">
        <f>'19 Derivatives'!$F$92+'19 Derivatives'!$H$92+'19 Derivatives'!$J$92+'19 Derivatives'!$L$92+'19 Derivatives'!$N$92+'19 Derivatives'!$P$92='19 Derivatives'!$R$92</f>
        <v>1</v>
      </c>
    </row>
    <row r="1709" spans="1:6" ht="63" x14ac:dyDescent="0.25">
      <c r="A1709" s="463" t="s">
        <v>3265</v>
      </c>
      <c r="B1709" s="464" t="s">
        <v>2686</v>
      </c>
      <c r="C1709" s="442" t="s">
        <v>3266</v>
      </c>
      <c r="D1709" s="442" t="s">
        <v>13271</v>
      </c>
      <c r="E1709" s="468">
        <f t="shared" si="56"/>
        <v>1682</v>
      </c>
      <c r="F1709" s="439" t="b">
        <f>'19 Derivatives'!$F$97+'19 Derivatives'!$H$97+'19 Derivatives'!$J$97+'19 Derivatives'!$L$97+'19 Derivatives'!$N$97+'19 Derivatives'!$P$97='19 Derivatives'!$R$97</f>
        <v>1</v>
      </c>
    </row>
    <row r="1710" spans="1:6" ht="47.25" x14ac:dyDescent="0.25">
      <c r="A1710" s="463" t="s">
        <v>3267</v>
      </c>
      <c r="B1710" s="464" t="s">
        <v>2686</v>
      </c>
      <c r="C1710" s="442" t="s">
        <v>3268</v>
      </c>
      <c r="D1710" s="442" t="s">
        <v>13272</v>
      </c>
      <c r="E1710" s="468">
        <f t="shared" si="56"/>
        <v>1683</v>
      </c>
      <c r="F1710" s="439" t="b">
        <f>'19 Derivatives'!$H$98+'19 Derivatives'!$J$98+'19 Derivatives'!$L$98+'19 Derivatives'!$N$98+'19 Derivatives'!$P$98='19 Derivatives'!$R$98</f>
        <v>1</v>
      </c>
    </row>
    <row r="1711" spans="1:6" ht="63" x14ac:dyDescent="0.25">
      <c r="A1711" s="463" t="s">
        <v>3269</v>
      </c>
      <c r="B1711" s="464" t="s">
        <v>2686</v>
      </c>
      <c r="C1711" s="442" t="s">
        <v>3270</v>
      </c>
      <c r="D1711" s="442" t="s">
        <v>13273</v>
      </c>
      <c r="E1711" s="468">
        <f t="shared" si="56"/>
        <v>1684</v>
      </c>
      <c r="F1711" s="439" t="b">
        <f>'19 Derivatives'!$F$102+'19 Derivatives'!$H$102+'19 Derivatives'!$J$102+'19 Derivatives'!$L$102+'19 Derivatives'!$N$102+'19 Derivatives'!$P$102='19 Derivatives'!$R$102</f>
        <v>1</v>
      </c>
    </row>
    <row r="1712" spans="1:6" ht="63" x14ac:dyDescent="0.25">
      <c r="A1712" s="463" t="s">
        <v>3271</v>
      </c>
      <c r="B1712" s="464" t="s">
        <v>2686</v>
      </c>
      <c r="C1712" s="442" t="s">
        <v>3272</v>
      </c>
      <c r="D1712" s="442" t="s">
        <v>13274</v>
      </c>
      <c r="E1712" s="468">
        <f t="shared" si="56"/>
        <v>1685</v>
      </c>
      <c r="F1712" s="439" t="b">
        <f>'19 Derivatives'!$F$103+'19 Derivatives'!$H$103+'19 Derivatives'!$J$103+'19 Derivatives'!$L$103+'19 Derivatives'!$N$103+'19 Derivatives'!$P$103='19 Derivatives'!$R$103</f>
        <v>1</v>
      </c>
    </row>
    <row r="1713" spans="1:6" ht="63" x14ac:dyDescent="0.25">
      <c r="A1713" s="463" t="s">
        <v>3273</v>
      </c>
      <c r="B1713" s="464" t="s">
        <v>2686</v>
      </c>
      <c r="C1713" s="442" t="s">
        <v>3274</v>
      </c>
      <c r="D1713" s="442" t="s">
        <v>13275</v>
      </c>
      <c r="E1713" s="468">
        <f t="shared" si="56"/>
        <v>1686</v>
      </c>
      <c r="F1713" s="439" t="b">
        <f>'19 Derivatives'!$H$106+'19 Derivatives'!$J$106+'19 Derivatives'!$L$106+'19 Derivatives'!$N$106+'19 Derivatives'!$P$106='19 Derivatives'!$R$106</f>
        <v>1</v>
      </c>
    </row>
    <row r="1714" spans="1:6" ht="63" x14ac:dyDescent="0.25">
      <c r="A1714" s="463" t="s">
        <v>3275</v>
      </c>
      <c r="B1714" s="464" t="s">
        <v>2686</v>
      </c>
      <c r="C1714" s="442" t="s">
        <v>3276</v>
      </c>
      <c r="D1714" s="442" t="s">
        <v>13276</v>
      </c>
      <c r="E1714" s="468">
        <f t="shared" si="56"/>
        <v>1687</v>
      </c>
      <c r="F1714" s="439" t="b">
        <f>'19 Derivatives'!$H$107+'19 Derivatives'!$J$107+'19 Derivatives'!$L$107+'19 Derivatives'!$N$107+'19 Derivatives'!$P$107='19 Derivatives'!$R$107</f>
        <v>1</v>
      </c>
    </row>
    <row r="1715" spans="1:6" ht="63" x14ac:dyDescent="0.25">
      <c r="A1715" s="463" t="s">
        <v>3277</v>
      </c>
      <c r="B1715" s="464" t="s">
        <v>2686</v>
      </c>
      <c r="C1715" s="442" t="s">
        <v>3278</v>
      </c>
      <c r="D1715" s="442" t="s">
        <v>13277</v>
      </c>
      <c r="E1715" s="468">
        <f t="shared" si="56"/>
        <v>1688</v>
      </c>
      <c r="F1715" s="439" t="b">
        <f>'19 Derivatives'!$F$110+'19 Derivatives'!$H$110+'19 Derivatives'!$J$110+'19 Derivatives'!$L$110+'19 Derivatives'!$N$110+'19 Derivatives'!$P$110='19 Derivatives'!$R$110</f>
        <v>1</v>
      </c>
    </row>
    <row r="1716" spans="1:6" ht="63" x14ac:dyDescent="0.25">
      <c r="A1716" s="463" t="s">
        <v>3279</v>
      </c>
      <c r="B1716" s="464" t="s">
        <v>2686</v>
      </c>
      <c r="C1716" s="442" t="s">
        <v>3280</v>
      </c>
      <c r="D1716" s="442" t="s">
        <v>13278</v>
      </c>
      <c r="E1716" s="468">
        <f t="shared" si="56"/>
        <v>1689</v>
      </c>
      <c r="F1716" s="439" t="b">
        <f>'19 Derivatives'!$F$111+'19 Derivatives'!$H$111+'19 Derivatives'!$J$111+'19 Derivatives'!$L$111+'19 Derivatives'!$N$111+'19 Derivatives'!$P$111='19 Derivatives'!$R$111</f>
        <v>1</v>
      </c>
    </row>
    <row r="1717" spans="1:6" ht="63" x14ac:dyDescent="0.25">
      <c r="A1717" s="463" t="s">
        <v>3281</v>
      </c>
      <c r="B1717" s="464" t="s">
        <v>2686</v>
      </c>
      <c r="C1717" s="442" t="s">
        <v>3282</v>
      </c>
      <c r="D1717" s="442" t="s">
        <v>13279</v>
      </c>
      <c r="E1717" s="468">
        <f t="shared" si="56"/>
        <v>1690</v>
      </c>
      <c r="F1717" s="439" t="b">
        <f>'19 Derivatives'!$F$112+'19 Derivatives'!$H$112+'19 Derivatives'!$J$112+'19 Derivatives'!$L$112+'19 Derivatives'!$N$112+'19 Derivatives'!$P$112='19 Derivatives'!$R$112</f>
        <v>1</v>
      </c>
    </row>
    <row r="1718" spans="1:6" ht="63" x14ac:dyDescent="0.25">
      <c r="A1718" s="463" t="s">
        <v>3283</v>
      </c>
      <c r="B1718" s="464" t="s">
        <v>2686</v>
      </c>
      <c r="C1718" s="442" t="s">
        <v>3284</v>
      </c>
      <c r="D1718" s="442" t="s">
        <v>13280</v>
      </c>
      <c r="E1718" s="468">
        <f t="shared" si="56"/>
        <v>1691</v>
      </c>
      <c r="F1718" s="439" t="b">
        <f>'19 Derivatives'!$F$114+'19 Derivatives'!$H$114+'19 Derivatives'!$J$114+'19 Derivatives'!$L$114+'19 Derivatives'!$N$114+'19 Derivatives'!$P$114='19 Derivatives'!$R$114</f>
        <v>1</v>
      </c>
    </row>
    <row r="1719" spans="1:6" ht="63" x14ac:dyDescent="0.25">
      <c r="A1719" s="463" t="s">
        <v>3285</v>
      </c>
      <c r="B1719" s="464" t="s">
        <v>2686</v>
      </c>
      <c r="C1719" s="442" t="s">
        <v>3286</v>
      </c>
      <c r="D1719" s="442" t="s">
        <v>13281</v>
      </c>
      <c r="E1719" s="468">
        <f t="shared" si="56"/>
        <v>1692</v>
      </c>
      <c r="F1719" s="439" t="b">
        <f>'19 Derivatives'!$F$116+'19 Derivatives'!$H$116+'19 Derivatives'!$J$116+'19 Derivatives'!$L$116+'19 Derivatives'!$N$116+'19 Derivatives'!$P$116='19 Derivatives'!$R$116</f>
        <v>1</v>
      </c>
    </row>
    <row r="1720" spans="1:6" ht="63" x14ac:dyDescent="0.25">
      <c r="A1720" s="463" t="s">
        <v>3287</v>
      </c>
      <c r="B1720" s="464" t="s">
        <v>2686</v>
      </c>
      <c r="C1720" s="442" t="s">
        <v>3288</v>
      </c>
      <c r="D1720" s="442" t="s">
        <v>13282</v>
      </c>
      <c r="E1720" s="468">
        <f t="shared" si="56"/>
        <v>1693</v>
      </c>
      <c r="F1720" s="439" t="b">
        <f>'19 Derivatives'!$F$117+'19 Derivatives'!$H$117+'19 Derivatives'!$J$117+'19 Derivatives'!$L$117+'19 Derivatives'!$N$117+'19 Derivatives'!$P$117='19 Derivatives'!$R$117</f>
        <v>1</v>
      </c>
    </row>
    <row r="1721" spans="1:6" ht="63" x14ac:dyDescent="0.25">
      <c r="A1721" s="463" t="s">
        <v>3289</v>
      </c>
      <c r="B1721" s="464" t="s">
        <v>2686</v>
      </c>
      <c r="C1721" s="442" t="s">
        <v>3290</v>
      </c>
      <c r="D1721" s="442" t="s">
        <v>13283</v>
      </c>
      <c r="E1721" s="468">
        <f t="shared" si="56"/>
        <v>1694</v>
      </c>
      <c r="F1721" s="439" t="b">
        <f>'19 Derivatives'!$F$119+'19 Derivatives'!$H$119+'19 Derivatives'!$J$119+'19 Derivatives'!$L$119+'19 Derivatives'!$N$119+'19 Derivatives'!$P$119='19 Derivatives'!$R$119</f>
        <v>1</v>
      </c>
    </row>
    <row r="1722" spans="1:6" ht="63" x14ac:dyDescent="0.25">
      <c r="A1722" s="463" t="s">
        <v>3291</v>
      </c>
      <c r="B1722" s="464" t="s">
        <v>2686</v>
      </c>
      <c r="C1722" s="442" t="s">
        <v>3292</v>
      </c>
      <c r="D1722" s="442" t="s">
        <v>13284</v>
      </c>
      <c r="E1722" s="468">
        <f t="shared" si="56"/>
        <v>1695</v>
      </c>
      <c r="F1722" s="439" t="b">
        <f>'19 Derivatives'!$F$120+'19 Derivatives'!$H$120+'19 Derivatives'!$J$120+'19 Derivatives'!$L$120+'19 Derivatives'!$N$120+'19 Derivatives'!$P$120='19 Derivatives'!$R$120</f>
        <v>1</v>
      </c>
    </row>
    <row r="1723" spans="1:6" ht="63" x14ac:dyDescent="0.25">
      <c r="A1723" s="463" t="s">
        <v>3293</v>
      </c>
      <c r="B1723" s="464" t="s">
        <v>2686</v>
      </c>
      <c r="C1723" s="442" t="s">
        <v>3294</v>
      </c>
      <c r="D1723" s="442" t="s">
        <v>13285</v>
      </c>
      <c r="E1723" s="468">
        <f t="shared" si="56"/>
        <v>1696</v>
      </c>
      <c r="F1723" s="439" t="b">
        <f>'19 Derivatives'!$F$122+'19 Derivatives'!$H$122+'19 Derivatives'!$J$122+'19 Derivatives'!$L$122+'19 Derivatives'!$N$122+'19 Derivatives'!$P$122='19 Derivatives'!$R$122</f>
        <v>1</v>
      </c>
    </row>
    <row r="1724" spans="1:6" ht="63" x14ac:dyDescent="0.25">
      <c r="A1724" s="463" t="s">
        <v>3295</v>
      </c>
      <c r="B1724" s="464" t="s">
        <v>2686</v>
      </c>
      <c r="C1724" s="442" t="s">
        <v>3296</v>
      </c>
      <c r="D1724" s="442" t="s">
        <v>13286</v>
      </c>
      <c r="E1724" s="468">
        <f t="shared" si="56"/>
        <v>1697</v>
      </c>
      <c r="F1724" s="439" t="b">
        <f>'19 Derivatives'!$F$123+'19 Derivatives'!$H$123+'19 Derivatives'!$J$123+'19 Derivatives'!$L$123+'19 Derivatives'!$N$123+'19 Derivatives'!$P$123='19 Derivatives'!$R$123</f>
        <v>1</v>
      </c>
    </row>
    <row r="1725" spans="1:6" ht="18.75" x14ac:dyDescent="0.3">
      <c r="A1725" s="953" t="s">
        <v>3297</v>
      </c>
      <c r="B1725" s="954"/>
      <c r="C1725" s="954"/>
      <c r="D1725" s="954"/>
      <c r="E1725" s="954"/>
      <c r="F1725" s="954"/>
    </row>
    <row r="1726" spans="1:6" ht="47.25" x14ac:dyDescent="0.25">
      <c r="A1726" s="466" t="s">
        <v>3298</v>
      </c>
      <c r="B1726" s="467" t="s">
        <v>2686</v>
      </c>
      <c r="C1726" s="13" t="s">
        <v>3299</v>
      </c>
      <c r="D1726" s="442" t="s">
        <v>13287</v>
      </c>
      <c r="E1726" s="468">
        <f>E1724+1</f>
        <v>1698</v>
      </c>
      <c r="F1726" s="439" t="b">
        <f>'20 Securitization Banking book'!$G$7+'20 Securitization Banking book'!$G$8-'20 Securitization Banking book'!$G$9='20 Securitization Banking book'!$G$10</f>
        <v>1</v>
      </c>
    </row>
    <row r="1727" spans="1:6" ht="47.25" x14ac:dyDescent="0.25">
      <c r="A1727" s="466" t="s">
        <v>3300</v>
      </c>
      <c r="B1727" s="467" t="s">
        <v>2686</v>
      </c>
      <c r="C1727" s="13" t="s">
        <v>3301</v>
      </c>
      <c r="D1727" s="442" t="s">
        <v>13288</v>
      </c>
      <c r="E1727" s="468">
        <f t="shared" ref="E1727:E1736" si="57">E1726+1</f>
        <v>1699</v>
      </c>
      <c r="F1727" s="439" t="b">
        <f>'20 Securitization Banking book'!$J$7+'20 Securitization Banking book'!$J$8-'20 Securitization Banking book'!$J$9='20 Securitization Banking book'!$J$10</f>
        <v>1</v>
      </c>
    </row>
    <row r="1728" spans="1:6" ht="47.25" x14ac:dyDescent="0.25">
      <c r="A1728" s="466" t="s">
        <v>3302</v>
      </c>
      <c r="B1728" s="467" t="s">
        <v>2686</v>
      </c>
      <c r="C1728" s="13" t="s">
        <v>3303</v>
      </c>
      <c r="D1728" s="442" t="s">
        <v>13289</v>
      </c>
      <c r="E1728" s="468">
        <f t="shared" si="57"/>
        <v>1700</v>
      </c>
      <c r="F1728" s="439" t="b">
        <f>'20 Securitization Banking book'!$L$7+'20 Securitization Banking book'!$L$8-'20 Securitization Banking book'!$L$9='20 Securitization Banking book'!$L$10</f>
        <v>1</v>
      </c>
    </row>
    <row r="1729" spans="1:6" ht="31.5" x14ac:dyDescent="0.25">
      <c r="A1729" s="466" t="s">
        <v>3304</v>
      </c>
      <c r="B1729" s="467" t="s">
        <v>2686</v>
      </c>
      <c r="C1729" s="13" t="s">
        <v>3305</v>
      </c>
      <c r="D1729" s="442" t="s">
        <v>13290</v>
      </c>
      <c r="E1729" s="468">
        <f t="shared" si="57"/>
        <v>1701</v>
      </c>
      <c r="F1729" s="439" t="b">
        <f>'20 Securitization Banking book'!$G$7+'20 Securitization Banking book'!$J$7='20 Securitization Banking book'!$L$7</f>
        <v>1</v>
      </c>
    </row>
    <row r="1730" spans="1:6" ht="31.5" x14ac:dyDescent="0.25">
      <c r="A1730" s="466" t="s">
        <v>3306</v>
      </c>
      <c r="B1730" s="467" t="s">
        <v>2686</v>
      </c>
      <c r="C1730" s="13" t="s">
        <v>3307</v>
      </c>
      <c r="D1730" s="442" t="s">
        <v>13291</v>
      </c>
      <c r="E1730" s="468">
        <f t="shared" si="57"/>
        <v>1702</v>
      </c>
      <c r="F1730" s="439" t="b">
        <f>'20 Securitization Banking book'!$G$8+'20 Securitization Banking book'!$J$8='20 Securitization Banking book'!$L$8</f>
        <v>1</v>
      </c>
    </row>
    <row r="1731" spans="1:6" ht="31.5" x14ac:dyDescent="0.25">
      <c r="A1731" s="466" t="s">
        <v>3308</v>
      </c>
      <c r="B1731" s="467" t="s">
        <v>2686</v>
      </c>
      <c r="C1731" s="13" t="s">
        <v>3309</v>
      </c>
      <c r="D1731" s="442" t="s">
        <v>13292</v>
      </c>
      <c r="E1731" s="468">
        <f t="shared" si="57"/>
        <v>1703</v>
      </c>
      <c r="F1731" s="439" t="b">
        <f>'20 Securitization Banking book'!$G$9+'20 Securitization Banking book'!$J$9='20 Securitization Banking book'!$L$9</f>
        <v>1</v>
      </c>
    </row>
    <row r="1732" spans="1:6" ht="47.25" x14ac:dyDescent="0.25">
      <c r="A1732" s="466" t="s">
        <v>3310</v>
      </c>
      <c r="B1732" s="467" t="s">
        <v>2686</v>
      </c>
      <c r="C1732" s="13" t="s">
        <v>3311</v>
      </c>
      <c r="D1732" s="442" t="s">
        <v>14703</v>
      </c>
      <c r="E1732" s="468">
        <f t="shared" si="57"/>
        <v>1704</v>
      </c>
      <c r="F1732" s="439" t="b">
        <f>ABS('20 Securitization Banking book'!$G$10+'20 Securitization Banking book'!$J$10-'20 Securitization Banking book'!$L$10)&lt;=2</f>
        <v>1</v>
      </c>
    </row>
    <row r="1733" spans="1:6" ht="141.75" x14ac:dyDescent="0.25">
      <c r="A1733" s="466" t="s">
        <v>3312</v>
      </c>
      <c r="B1733" s="467" t="s">
        <v>2686</v>
      </c>
      <c r="C1733" s="13" t="s">
        <v>3313</v>
      </c>
      <c r="D1733" s="442" t="s">
        <v>14223</v>
      </c>
      <c r="E1733" s="468">
        <f t="shared" si="57"/>
        <v>1705</v>
      </c>
      <c r="F1733" s="439" t="b">
        <f>'20 Securitization Banking book'!$G$14+'20 Securitization Banking book'!$G$15+'20 Securitization Banking book'!$G$16+'20 Securitization Banking book'!$G$18+'20 Securitization Banking book'!$G$19+'20 Securitization Banking book'!$G$20+'20 Securitization Banking book'!$G$21+'20 Securitization Banking book'!$G$23+'20 Securitization Banking book'!$G$24-'20 Securitization Banking book'!$G$25='20 Securitization Banking book'!$G$26</f>
        <v>1</v>
      </c>
    </row>
    <row r="1734" spans="1:6" ht="141.75" x14ac:dyDescent="0.25">
      <c r="A1734" s="466" t="s">
        <v>3314</v>
      </c>
      <c r="B1734" s="467" t="s">
        <v>2686</v>
      </c>
      <c r="C1734" s="13" t="s">
        <v>3315</v>
      </c>
      <c r="D1734" s="442" t="s">
        <v>14224</v>
      </c>
      <c r="E1734" s="468">
        <f t="shared" si="57"/>
        <v>1706</v>
      </c>
      <c r="F1734" s="439" t="b">
        <f>'20 Securitization Banking book'!$J$14+'20 Securitization Banking book'!$J$15+'20 Securitization Banking book'!$J$16+'20 Securitization Banking book'!$J$18+'20 Securitization Banking book'!$J$19+'20 Securitization Banking book'!$J$20+'20 Securitization Banking book'!$J$21+'20 Securitization Banking book'!$J$23+'20 Securitization Banking book'!$J$24-'20 Securitization Banking book'!$J$25='20 Securitization Banking book'!$J$26</f>
        <v>1</v>
      </c>
    </row>
    <row r="1735" spans="1:6" ht="141.75" x14ac:dyDescent="0.25">
      <c r="A1735" s="466" t="s">
        <v>3316</v>
      </c>
      <c r="B1735" s="467" t="s">
        <v>2686</v>
      </c>
      <c r="C1735" s="13" t="s">
        <v>3317</v>
      </c>
      <c r="D1735" s="442" t="s">
        <v>14704</v>
      </c>
      <c r="E1735" s="468">
        <f t="shared" si="57"/>
        <v>1707</v>
      </c>
      <c r="F1735" s="439" t="b">
        <f>ABS('20 Securitization Banking book'!$L$14+'20 Securitization Banking book'!$L$15+'20 Securitization Banking book'!$L$16+'20 Securitization Banking book'!$L$18+'20 Securitization Banking book'!$L$19+'20 Securitization Banking book'!$L$20+'20 Securitization Banking book'!$L$21+'20 Securitization Banking book'!$L$23+'20 Securitization Banking book'!$L$24-'20 Securitization Banking book'!$L$25-'20 Securitization Banking book'!$L$26)&lt;=2</f>
        <v>1</v>
      </c>
    </row>
    <row r="1736" spans="1:6" ht="47.25" x14ac:dyDescent="0.25">
      <c r="A1736" s="466" t="s">
        <v>3318</v>
      </c>
      <c r="B1736" s="467" t="s">
        <v>2686</v>
      </c>
      <c r="C1736" s="13" t="s">
        <v>3319</v>
      </c>
      <c r="D1736" s="442" t="s">
        <v>13293</v>
      </c>
      <c r="E1736" s="468">
        <f t="shared" si="57"/>
        <v>1708</v>
      </c>
      <c r="F1736" s="439" t="b">
        <f>'20 Securitization Banking book'!$F$14*20%='20 Securitization Banking book'!$G$14</f>
        <v>1</v>
      </c>
    </row>
    <row r="1737" spans="1:6" ht="47.25" x14ac:dyDescent="0.25">
      <c r="A1737" s="466" t="s">
        <v>3320</v>
      </c>
      <c r="B1737" s="467" t="s">
        <v>2686</v>
      </c>
      <c r="C1737" s="13" t="s">
        <v>3321</v>
      </c>
      <c r="D1737" s="442" t="s">
        <v>13294</v>
      </c>
      <c r="E1737" s="468">
        <f t="shared" ref="E1737:E1742" si="58">E1736+1</f>
        <v>1709</v>
      </c>
      <c r="F1737" s="439" t="b">
        <f>'20 Securitization Banking book'!$F$15*50%='20 Securitization Banking book'!$G$15</f>
        <v>1</v>
      </c>
    </row>
    <row r="1738" spans="1:6" ht="47.25" x14ac:dyDescent="0.25">
      <c r="A1738" s="466" t="s">
        <v>3322</v>
      </c>
      <c r="B1738" s="467" t="s">
        <v>2686</v>
      </c>
      <c r="C1738" s="13" t="s">
        <v>3323</v>
      </c>
      <c r="D1738" s="442" t="s">
        <v>13295</v>
      </c>
      <c r="E1738" s="468">
        <f t="shared" si="58"/>
        <v>1710</v>
      </c>
      <c r="F1738" s="439" t="b">
        <f>'20 Securitization Banking book'!$F$16*100%='20 Securitization Banking book'!$G$16</f>
        <v>1</v>
      </c>
    </row>
    <row r="1739" spans="1:6" ht="47.25" x14ac:dyDescent="0.25">
      <c r="A1739" s="466" t="s">
        <v>3324</v>
      </c>
      <c r="B1739" s="467" t="s">
        <v>2686</v>
      </c>
      <c r="C1739" s="13" t="s">
        <v>3325</v>
      </c>
      <c r="D1739" s="442" t="s">
        <v>13296</v>
      </c>
      <c r="E1739" s="468">
        <f t="shared" si="58"/>
        <v>1711</v>
      </c>
      <c r="F1739" s="439" t="b">
        <f>'20 Securitization Banking book'!$F$18*100%='20 Securitization Banking book'!$G$18</f>
        <v>1</v>
      </c>
    </row>
    <row r="1740" spans="1:6" ht="47.25" x14ac:dyDescent="0.25">
      <c r="A1740" s="466" t="s">
        <v>3326</v>
      </c>
      <c r="B1740" s="467" t="s">
        <v>2686</v>
      </c>
      <c r="C1740" s="13" t="s">
        <v>3327</v>
      </c>
      <c r="D1740" s="442" t="s">
        <v>13297</v>
      </c>
      <c r="E1740" s="468">
        <f t="shared" si="58"/>
        <v>1712</v>
      </c>
      <c r="F1740" s="439" t="b">
        <f>'20 Securitization Banking book'!$F$19*100%='20 Securitization Banking book'!$G$19</f>
        <v>1</v>
      </c>
    </row>
    <row r="1741" spans="1:6" ht="47.25" x14ac:dyDescent="0.25">
      <c r="A1741" s="466" t="s">
        <v>3328</v>
      </c>
      <c r="B1741" s="467" t="s">
        <v>2686</v>
      </c>
      <c r="C1741" s="13" t="s">
        <v>3329</v>
      </c>
      <c r="D1741" s="442" t="s">
        <v>13298</v>
      </c>
      <c r="E1741" s="468">
        <f t="shared" si="58"/>
        <v>1713</v>
      </c>
      <c r="F1741" s="439" t="b">
        <f>'20 Securitization Banking book'!$F$20*100%='20 Securitization Banking book'!$G$20</f>
        <v>1</v>
      </c>
    </row>
    <row r="1742" spans="1:6" ht="47.25" x14ac:dyDescent="0.25">
      <c r="A1742" s="466" t="s">
        <v>3330</v>
      </c>
      <c r="B1742" s="467" t="s">
        <v>2686</v>
      </c>
      <c r="C1742" s="13" t="s">
        <v>3331</v>
      </c>
      <c r="D1742" s="442" t="s">
        <v>13299</v>
      </c>
      <c r="E1742" s="468">
        <f t="shared" si="58"/>
        <v>1714</v>
      </c>
      <c r="F1742" s="439" t="b">
        <f>'20 Securitization Banking book'!$F$21*100%='20 Securitization Banking book'!$G$21</f>
        <v>1</v>
      </c>
    </row>
    <row r="1743" spans="1:6" ht="47.25" x14ac:dyDescent="0.25">
      <c r="A1743" s="466" t="s">
        <v>3332</v>
      </c>
      <c r="B1743" s="467" t="s">
        <v>2686</v>
      </c>
      <c r="C1743" s="13" t="s">
        <v>3333</v>
      </c>
      <c r="D1743" s="442" t="s">
        <v>13300</v>
      </c>
      <c r="E1743" s="468">
        <f>E1742+1</f>
        <v>1715</v>
      </c>
      <c r="F1743" s="439" t="b">
        <f>'20 Securitization Banking book'!$F$23*100%='20 Securitization Banking book'!$G$23</f>
        <v>1</v>
      </c>
    </row>
    <row r="1744" spans="1:6" ht="47.25" x14ac:dyDescent="0.25">
      <c r="A1744" s="466" t="s">
        <v>3334</v>
      </c>
      <c r="B1744" s="467" t="s">
        <v>2686</v>
      </c>
      <c r="C1744" s="13" t="s">
        <v>3335</v>
      </c>
      <c r="D1744" s="442" t="s">
        <v>13301</v>
      </c>
      <c r="E1744" s="468">
        <f>E1743+1</f>
        <v>1716</v>
      </c>
      <c r="F1744" s="439" t="b">
        <f>'20 Securitization Banking book'!$F$24*100%='20 Securitization Banking book'!$G$24</f>
        <v>1</v>
      </c>
    </row>
    <row r="1745" spans="1:6" ht="47.25" x14ac:dyDescent="0.25">
      <c r="A1745" s="466" t="s">
        <v>3336</v>
      </c>
      <c r="B1745" s="467" t="s">
        <v>2686</v>
      </c>
      <c r="C1745" s="13" t="s">
        <v>3337</v>
      </c>
      <c r="D1745" s="442" t="s">
        <v>13302</v>
      </c>
      <c r="E1745" s="468">
        <f>E1744+1</f>
        <v>1717</v>
      </c>
      <c r="F1745" s="439" t="b">
        <f>'20 Securitization Banking book'!$I$14*20%='20 Securitization Banking book'!$J$14</f>
        <v>1</v>
      </c>
    </row>
    <row r="1746" spans="1:6" ht="47.25" x14ac:dyDescent="0.25">
      <c r="A1746" s="466" t="s">
        <v>3338</v>
      </c>
      <c r="B1746" s="467" t="s">
        <v>2686</v>
      </c>
      <c r="C1746" s="13" t="s">
        <v>3339</v>
      </c>
      <c r="D1746" s="442" t="s">
        <v>13303</v>
      </c>
      <c r="E1746" s="468">
        <f t="shared" ref="E1746:E1751" si="59">E1745+1</f>
        <v>1718</v>
      </c>
      <c r="F1746" s="439" t="b">
        <f>'20 Securitization Banking book'!$I$15*50%='20 Securitization Banking book'!$J$15</f>
        <v>1</v>
      </c>
    </row>
    <row r="1747" spans="1:6" ht="47.25" x14ac:dyDescent="0.25">
      <c r="A1747" s="466" t="s">
        <v>3340</v>
      </c>
      <c r="B1747" s="467" t="s">
        <v>2686</v>
      </c>
      <c r="C1747" s="13" t="s">
        <v>3341</v>
      </c>
      <c r="D1747" s="442" t="s">
        <v>13304</v>
      </c>
      <c r="E1747" s="468">
        <f t="shared" si="59"/>
        <v>1719</v>
      </c>
      <c r="F1747" s="439" t="b">
        <f>'20 Securitization Banking book'!$I$16*100%='20 Securitization Banking book'!$J$16</f>
        <v>1</v>
      </c>
    </row>
    <row r="1748" spans="1:6" ht="47.25" x14ac:dyDescent="0.25">
      <c r="A1748" s="466" t="s">
        <v>3342</v>
      </c>
      <c r="B1748" s="467" t="s">
        <v>2686</v>
      </c>
      <c r="C1748" s="13" t="s">
        <v>3343</v>
      </c>
      <c r="D1748" s="442" t="s">
        <v>13305</v>
      </c>
      <c r="E1748" s="468">
        <f t="shared" si="59"/>
        <v>1720</v>
      </c>
      <c r="F1748" s="439" t="b">
        <f>'20 Securitization Banking book'!$I$18*100%='20 Securitization Banking book'!$J$18</f>
        <v>1</v>
      </c>
    </row>
    <row r="1749" spans="1:6" ht="47.25" x14ac:dyDescent="0.25">
      <c r="A1749" s="466" t="s">
        <v>3344</v>
      </c>
      <c r="B1749" s="467" t="s">
        <v>2686</v>
      </c>
      <c r="C1749" s="13" t="s">
        <v>3345</v>
      </c>
      <c r="D1749" s="442" t="s">
        <v>13306</v>
      </c>
      <c r="E1749" s="468">
        <f t="shared" si="59"/>
        <v>1721</v>
      </c>
      <c r="F1749" s="439" t="b">
        <f>'20 Securitization Banking book'!$I$19*100%='20 Securitization Banking book'!$J$19</f>
        <v>1</v>
      </c>
    </row>
    <row r="1750" spans="1:6" ht="47.25" x14ac:dyDescent="0.25">
      <c r="A1750" s="466" t="s">
        <v>3346</v>
      </c>
      <c r="B1750" s="467" t="s">
        <v>2686</v>
      </c>
      <c r="C1750" s="13" t="s">
        <v>3347</v>
      </c>
      <c r="D1750" s="442" t="s">
        <v>13307</v>
      </c>
      <c r="E1750" s="468">
        <f t="shared" si="59"/>
        <v>1722</v>
      </c>
      <c r="F1750" s="439" t="b">
        <f>'20 Securitization Banking book'!$I$20*100%='20 Securitization Banking book'!$J$20</f>
        <v>1</v>
      </c>
    </row>
    <row r="1751" spans="1:6" ht="47.25" x14ac:dyDescent="0.25">
      <c r="A1751" s="466" t="s">
        <v>3348</v>
      </c>
      <c r="B1751" s="467" t="s">
        <v>2686</v>
      </c>
      <c r="C1751" s="13" t="s">
        <v>3349</v>
      </c>
      <c r="D1751" s="442" t="s">
        <v>13308</v>
      </c>
      <c r="E1751" s="468">
        <f t="shared" si="59"/>
        <v>1723</v>
      </c>
      <c r="F1751" s="439" t="b">
        <f>'20 Securitization Banking book'!$I$21*100%='20 Securitization Banking book'!$J$21</f>
        <v>1</v>
      </c>
    </row>
    <row r="1752" spans="1:6" ht="47.25" x14ac:dyDescent="0.25">
      <c r="A1752" s="466" t="s">
        <v>3350</v>
      </c>
      <c r="B1752" s="467" t="s">
        <v>2686</v>
      </c>
      <c r="C1752" s="13" t="s">
        <v>3351</v>
      </c>
      <c r="D1752" s="442" t="s">
        <v>13309</v>
      </c>
      <c r="E1752" s="468">
        <f>E1751+1</f>
        <v>1724</v>
      </c>
      <c r="F1752" s="439" t="b">
        <f>'20 Securitization Banking book'!$I$23*100%='20 Securitization Banking book'!$J$23</f>
        <v>1</v>
      </c>
    </row>
    <row r="1753" spans="1:6" ht="47.25" x14ac:dyDescent="0.25">
      <c r="A1753" s="466" t="s">
        <v>3352</v>
      </c>
      <c r="B1753" s="467" t="s">
        <v>2686</v>
      </c>
      <c r="C1753" s="13" t="s">
        <v>3353</v>
      </c>
      <c r="D1753" s="442" t="s">
        <v>13310</v>
      </c>
      <c r="E1753" s="468">
        <f>E1752+1</f>
        <v>1725</v>
      </c>
      <c r="F1753" s="439" t="b">
        <f>'20 Securitization Banking book'!$I$24*100%='20 Securitization Banking book'!$J$24</f>
        <v>1</v>
      </c>
    </row>
    <row r="1754" spans="1:6" ht="47.25" x14ac:dyDescent="0.25">
      <c r="A1754" s="466" t="s">
        <v>3354</v>
      </c>
      <c r="B1754" s="467" t="s">
        <v>2686</v>
      </c>
      <c r="C1754" s="13" t="s">
        <v>3355</v>
      </c>
      <c r="D1754" s="442" t="s">
        <v>13311</v>
      </c>
      <c r="E1754" s="468">
        <f>E1753+1</f>
        <v>1726</v>
      </c>
      <c r="F1754" s="439" t="b">
        <f>'20 Securitization Banking book'!$G$14+'20 Securitization Banking book'!$J$14='20 Securitization Banking book'!$L$14</f>
        <v>1</v>
      </c>
    </row>
    <row r="1755" spans="1:6" ht="47.25" x14ac:dyDescent="0.25">
      <c r="A1755" s="466" t="s">
        <v>3356</v>
      </c>
      <c r="B1755" s="467" t="s">
        <v>2686</v>
      </c>
      <c r="C1755" s="13" t="s">
        <v>3357</v>
      </c>
      <c r="D1755" s="442" t="s">
        <v>13312</v>
      </c>
      <c r="E1755" s="468">
        <f t="shared" ref="E1755:E1760" si="60">E1754+1</f>
        <v>1727</v>
      </c>
      <c r="F1755" s="439" t="b">
        <f>'20 Securitization Banking book'!$G$15+'20 Securitization Banking book'!$J$15='20 Securitization Banking book'!$L$15</f>
        <v>1</v>
      </c>
    </row>
    <row r="1756" spans="1:6" ht="47.25" x14ac:dyDescent="0.25">
      <c r="A1756" s="466" t="s">
        <v>3358</v>
      </c>
      <c r="B1756" s="467" t="s">
        <v>2686</v>
      </c>
      <c r="C1756" s="13" t="s">
        <v>3359</v>
      </c>
      <c r="D1756" s="442" t="s">
        <v>13313</v>
      </c>
      <c r="E1756" s="468">
        <f t="shared" si="60"/>
        <v>1728</v>
      </c>
      <c r="F1756" s="439" t="b">
        <f>'20 Securitization Banking book'!$G$16+'20 Securitization Banking book'!$J$16='20 Securitization Banking book'!$L$16</f>
        <v>1</v>
      </c>
    </row>
    <row r="1757" spans="1:6" ht="47.25" x14ac:dyDescent="0.25">
      <c r="A1757" s="466" t="s">
        <v>3360</v>
      </c>
      <c r="B1757" s="467" t="s">
        <v>2686</v>
      </c>
      <c r="C1757" s="13" t="s">
        <v>3361</v>
      </c>
      <c r="D1757" s="442" t="s">
        <v>13314</v>
      </c>
      <c r="E1757" s="468">
        <f t="shared" si="60"/>
        <v>1729</v>
      </c>
      <c r="F1757" s="439" t="b">
        <f>'20 Securitization Banking book'!$G$18+'20 Securitization Banking book'!$J$18='20 Securitization Banking book'!$L$18</f>
        <v>1</v>
      </c>
    </row>
    <row r="1758" spans="1:6" ht="47.25" x14ac:dyDescent="0.25">
      <c r="A1758" s="466" t="s">
        <v>3362</v>
      </c>
      <c r="B1758" s="467" t="s">
        <v>2686</v>
      </c>
      <c r="C1758" s="13" t="s">
        <v>3363</v>
      </c>
      <c r="D1758" s="442" t="s">
        <v>13315</v>
      </c>
      <c r="E1758" s="468">
        <f t="shared" si="60"/>
        <v>1730</v>
      </c>
      <c r="F1758" s="439" t="b">
        <f>'20 Securitization Banking book'!$G$19+'20 Securitization Banking book'!$J$19='20 Securitization Banking book'!$L$19</f>
        <v>1</v>
      </c>
    </row>
    <row r="1759" spans="1:6" ht="47.25" x14ac:dyDescent="0.25">
      <c r="A1759" s="466" t="s">
        <v>3364</v>
      </c>
      <c r="B1759" s="467" t="s">
        <v>2686</v>
      </c>
      <c r="C1759" s="13" t="s">
        <v>3365</v>
      </c>
      <c r="D1759" s="442" t="s">
        <v>13316</v>
      </c>
      <c r="E1759" s="468">
        <f t="shared" si="60"/>
        <v>1731</v>
      </c>
      <c r="F1759" s="439" t="b">
        <f>'20 Securitization Banking book'!$G$20+'20 Securitization Banking book'!$J$20='20 Securitization Banking book'!$L$20</f>
        <v>1</v>
      </c>
    </row>
    <row r="1760" spans="1:6" ht="47.25" x14ac:dyDescent="0.25">
      <c r="A1760" s="466" t="s">
        <v>3366</v>
      </c>
      <c r="B1760" s="467" t="s">
        <v>2686</v>
      </c>
      <c r="C1760" s="13" t="s">
        <v>3367</v>
      </c>
      <c r="D1760" s="442" t="s">
        <v>13317</v>
      </c>
      <c r="E1760" s="468">
        <f t="shared" si="60"/>
        <v>1732</v>
      </c>
      <c r="F1760" s="439" t="b">
        <f>'20 Securitization Banking book'!$G$21+'20 Securitization Banking book'!$J$21='20 Securitization Banking book'!$L$21</f>
        <v>1</v>
      </c>
    </row>
    <row r="1761" spans="1:16" ht="47.25" x14ac:dyDescent="0.25">
      <c r="A1761" s="466" t="s">
        <v>3368</v>
      </c>
      <c r="B1761" s="467" t="s">
        <v>2686</v>
      </c>
      <c r="C1761" s="13" t="s">
        <v>3369</v>
      </c>
      <c r="D1761" s="442" t="s">
        <v>13318</v>
      </c>
      <c r="E1761" s="468">
        <f>E1760+1</f>
        <v>1733</v>
      </c>
      <c r="F1761" s="439" t="b">
        <f>'20 Securitization Banking book'!$G$23+'20 Securitization Banking book'!$J$23='20 Securitization Banking book'!$L$23</f>
        <v>1</v>
      </c>
    </row>
    <row r="1762" spans="1:16" ht="47.25" x14ac:dyDescent="0.25">
      <c r="A1762" s="466" t="s">
        <v>3370</v>
      </c>
      <c r="B1762" s="467" t="s">
        <v>2686</v>
      </c>
      <c r="C1762" s="13" t="s">
        <v>3371</v>
      </c>
      <c r="D1762" s="442" t="s">
        <v>13319</v>
      </c>
      <c r="E1762" s="468">
        <f>E1761+1</f>
        <v>1734</v>
      </c>
      <c r="F1762" s="439" t="b">
        <f>'20 Securitization Banking book'!$G$24+'20 Securitization Banking book'!$J$24='20 Securitization Banking book'!$L$24</f>
        <v>1</v>
      </c>
    </row>
    <row r="1763" spans="1:16" ht="47.25" x14ac:dyDescent="0.25">
      <c r="A1763" s="466" t="s">
        <v>3372</v>
      </c>
      <c r="B1763" s="467" t="s">
        <v>2686</v>
      </c>
      <c r="C1763" s="13" t="s">
        <v>3373</v>
      </c>
      <c r="D1763" s="442" t="s">
        <v>13320</v>
      </c>
      <c r="E1763" s="468">
        <f>E1762+1</f>
        <v>1735</v>
      </c>
      <c r="F1763" s="439" t="b">
        <f>'20 Securitization Banking book'!$G$25+'20 Securitization Banking book'!$J$25='20 Securitization Banking book'!$L$25</f>
        <v>1</v>
      </c>
    </row>
    <row r="1764" spans="1:16" ht="47.25" x14ac:dyDescent="0.25">
      <c r="A1764" s="466" t="s">
        <v>3374</v>
      </c>
      <c r="B1764" s="467" t="s">
        <v>2686</v>
      </c>
      <c r="C1764" s="13" t="s">
        <v>3375</v>
      </c>
      <c r="D1764" s="442" t="s">
        <v>13321</v>
      </c>
      <c r="E1764" s="468">
        <f>E1763+1</f>
        <v>1736</v>
      </c>
      <c r="F1764" s="439" t="b">
        <f>'20 Securitization Banking book'!$G$26+'20 Securitization Banking book'!$J$26='20 Securitization Banking book'!$L$26</f>
        <v>1</v>
      </c>
    </row>
    <row r="1765" spans="1:16" ht="18.75" x14ac:dyDescent="0.3">
      <c r="A1765" s="953" t="s">
        <v>3376</v>
      </c>
      <c r="B1765" s="954"/>
      <c r="C1765" s="954"/>
      <c r="D1765" s="954"/>
      <c r="E1765" s="954"/>
      <c r="F1765" s="954"/>
    </row>
    <row r="1766" spans="1:16" ht="236.25" x14ac:dyDescent="0.25">
      <c r="A1766" s="466" t="s">
        <v>3377</v>
      </c>
      <c r="B1766" s="467" t="s">
        <v>2686</v>
      </c>
      <c r="C1766" s="13" t="s">
        <v>3378</v>
      </c>
      <c r="D1766" s="13" t="s">
        <v>14705</v>
      </c>
      <c r="E1766" s="468">
        <f>E1764+1</f>
        <v>1737</v>
      </c>
      <c r="F1766" s="439" t="b">
        <f>ABS('21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Exch.'!$AO$12='21 Market Risk - Foreign Exch.'!$E$12)&lt;=2</f>
        <v>1</v>
      </c>
    </row>
    <row r="1767" spans="1:16" s="469" customFormat="1" ht="47.25" x14ac:dyDescent="0.25">
      <c r="A1767" s="463" t="s">
        <v>3379</v>
      </c>
      <c r="B1767" s="464" t="s">
        <v>2686</v>
      </c>
      <c r="C1767" s="13" t="s">
        <v>11404</v>
      </c>
      <c r="D1767" s="13" t="s">
        <v>14706</v>
      </c>
      <c r="E1767" s="468">
        <f>E1766+1</f>
        <v>1738</v>
      </c>
      <c r="F1767" s="439" t="b">
        <f>'21 Market Risk - Foreign Exch.'!$E$14+'21 Market Risk - Foreign Exch.'!$E$15+'21 Market Risk - Foreign Exch.'!$E$16&lt;='21 Market Risk - Foreign Exch.'!$E$12+2</f>
        <v>1</v>
      </c>
      <c r="G1767"/>
      <c r="H1767"/>
      <c r="K1767" s="6"/>
      <c r="L1767" s="6"/>
      <c r="M1767" s="6"/>
      <c r="N1767" s="6"/>
      <c r="O1767" s="6"/>
      <c r="P1767" s="6"/>
    </row>
    <row r="1768" spans="1:16" s="469" customFormat="1" ht="47.25" x14ac:dyDescent="0.25">
      <c r="A1768" s="463" t="s">
        <v>3380</v>
      </c>
      <c r="B1768" s="464" t="s">
        <v>2686</v>
      </c>
      <c r="C1768" s="13" t="s">
        <v>11405</v>
      </c>
      <c r="D1768" s="13" t="s">
        <v>14707</v>
      </c>
      <c r="E1768" s="468">
        <f t="shared" ref="E1768:E1785" si="61">E1767+1</f>
        <v>1739</v>
      </c>
      <c r="F1768" s="439" t="b">
        <f>'21 Market Risk - Foreign Exch.'!$G$14+'21 Market Risk - Foreign Exch.'!$G$15+'21 Market Risk - Foreign Exch.'!$G$16&lt;='21 Market Risk - Foreign Exch.'!$G$12+2</f>
        <v>1</v>
      </c>
      <c r="G1768"/>
      <c r="H1768"/>
      <c r="K1768" s="6"/>
      <c r="L1768" s="6"/>
      <c r="M1768" s="6"/>
      <c r="N1768" s="6"/>
      <c r="O1768" s="6"/>
      <c r="P1768" s="6"/>
    </row>
    <row r="1769" spans="1:16" s="469" customFormat="1" ht="47.25" x14ac:dyDescent="0.25">
      <c r="A1769" s="463" t="s">
        <v>3381</v>
      </c>
      <c r="B1769" s="464" t="s">
        <v>2686</v>
      </c>
      <c r="C1769" s="13" t="s">
        <v>11406</v>
      </c>
      <c r="D1769" s="13" t="s">
        <v>14708</v>
      </c>
      <c r="E1769" s="468">
        <f t="shared" si="61"/>
        <v>1740</v>
      </c>
      <c r="F1769" s="439" t="b">
        <f>'21 Market Risk - Foreign Exch.'!$I$14+'21 Market Risk - Foreign Exch.'!$I$15+'21 Market Risk - Foreign Exch.'!$I$16&lt;='21 Market Risk - Foreign Exch.'!$I$12+2</f>
        <v>1</v>
      </c>
      <c r="G1769"/>
      <c r="H1769"/>
      <c r="K1769" s="6"/>
      <c r="L1769" s="6"/>
      <c r="M1769" s="6"/>
      <c r="N1769" s="6"/>
      <c r="O1769" s="6"/>
      <c r="P1769" s="6"/>
    </row>
    <row r="1770" spans="1:16" s="469" customFormat="1" ht="47.25" x14ac:dyDescent="0.25">
      <c r="A1770" s="463" t="s">
        <v>3382</v>
      </c>
      <c r="B1770" s="464" t="s">
        <v>2686</v>
      </c>
      <c r="C1770" s="13" t="s">
        <v>11407</v>
      </c>
      <c r="D1770" s="13" t="s">
        <v>14709</v>
      </c>
      <c r="E1770" s="468">
        <f t="shared" si="61"/>
        <v>1741</v>
      </c>
      <c r="F1770" s="439" t="b">
        <f>'21 Market Risk - Foreign Exch.'!$K$14+'21 Market Risk - Foreign Exch.'!$K$15+'21 Market Risk - Foreign Exch.'!$K$16&lt;='21 Market Risk - Foreign Exch.'!$K$12+2</f>
        <v>1</v>
      </c>
      <c r="G1770"/>
      <c r="H1770"/>
      <c r="K1770" s="6"/>
      <c r="L1770" s="6"/>
      <c r="M1770" s="6"/>
      <c r="N1770" s="6"/>
      <c r="O1770" s="6"/>
      <c r="P1770" s="6"/>
    </row>
    <row r="1771" spans="1:16" s="469" customFormat="1" ht="47.25" x14ac:dyDescent="0.25">
      <c r="A1771" s="463" t="s">
        <v>3383</v>
      </c>
      <c r="B1771" s="464" t="s">
        <v>2686</v>
      </c>
      <c r="C1771" s="13" t="s">
        <v>11408</v>
      </c>
      <c r="D1771" s="13" t="s">
        <v>14710</v>
      </c>
      <c r="E1771" s="468">
        <f t="shared" si="61"/>
        <v>1742</v>
      </c>
      <c r="F1771" s="439" t="b">
        <f>'21 Market Risk - Foreign Exch.'!$M$14+'21 Market Risk - Foreign Exch.'!$M$15+'21 Market Risk - Foreign Exch.'!$M$16&lt;='21 Market Risk - Foreign Exch.'!$M$12+2</f>
        <v>1</v>
      </c>
      <c r="G1771"/>
      <c r="H1771"/>
      <c r="K1771" s="6"/>
      <c r="L1771" s="6"/>
      <c r="M1771" s="6"/>
      <c r="N1771" s="6"/>
      <c r="O1771" s="6"/>
      <c r="P1771" s="6"/>
    </row>
    <row r="1772" spans="1:16" s="469" customFormat="1" ht="47.25" x14ac:dyDescent="0.25">
      <c r="A1772" s="463" t="s">
        <v>3384</v>
      </c>
      <c r="B1772" s="464" t="s">
        <v>2686</v>
      </c>
      <c r="C1772" s="13" t="s">
        <v>11409</v>
      </c>
      <c r="D1772" s="13" t="s">
        <v>14711</v>
      </c>
      <c r="E1772" s="468">
        <f t="shared" si="61"/>
        <v>1743</v>
      </c>
      <c r="F1772" s="439" t="b">
        <f>'21 Market Risk - Foreign Exch.'!$O$14+'21 Market Risk - Foreign Exch.'!$O$15+'21 Market Risk - Foreign Exch.'!$O$16&lt;='21 Market Risk - Foreign Exch.'!$O$12+2</f>
        <v>1</v>
      </c>
      <c r="G1772"/>
      <c r="H1772"/>
      <c r="K1772" s="6"/>
      <c r="L1772" s="6"/>
      <c r="M1772" s="6"/>
      <c r="N1772" s="6"/>
      <c r="O1772" s="6"/>
      <c r="P1772" s="6"/>
    </row>
    <row r="1773" spans="1:16" s="469" customFormat="1" ht="47.25" x14ac:dyDescent="0.25">
      <c r="A1773" s="463" t="s">
        <v>3385</v>
      </c>
      <c r="B1773" s="464" t="s">
        <v>2686</v>
      </c>
      <c r="C1773" s="13" t="s">
        <v>11410</v>
      </c>
      <c r="D1773" s="13" t="s">
        <v>14712</v>
      </c>
      <c r="E1773" s="468">
        <f t="shared" si="61"/>
        <v>1744</v>
      </c>
      <c r="F1773" s="439" t="b">
        <f>'21 Market Risk - Foreign Exch.'!$Q$14+'21 Market Risk - Foreign Exch.'!$Q$15+'21 Market Risk - Foreign Exch.'!$Q$16&lt;='21 Market Risk - Foreign Exch.'!$Q$12+2</f>
        <v>1</v>
      </c>
      <c r="G1773"/>
      <c r="H1773"/>
      <c r="K1773" s="6"/>
      <c r="L1773" s="6"/>
      <c r="M1773" s="6"/>
      <c r="N1773" s="6"/>
      <c r="O1773" s="6"/>
      <c r="P1773" s="6"/>
    </row>
    <row r="1774" spans="1:16" s="469" customFormat="1" ht="47.25" x14ac:dyDescent="0.25">
      <c r="A1774" s="463" t="s">
        <v>3386</v>
      </c>
      <c r="B1774" s="464" t="s">
        <v>2686</v>
      </c>
      <c r="C1774" s="13" t="s">
        <v>11411</v>
      </c>
      <c r="D1774" s="13" t="s">
        <v>14713</v>
      </c>
      <c r="E1774" s="468">
        <f t="shared" si="61"/>
        <v>1745</v>
      </c>
      <c r="F1774" s="439" t="b">
        <f>'21 Market Risk - Foreign Exch.'!$S$14+'21 Market Risk - Foreign Exch.'!$S$15+'21 Market Risk - Foreign Exch.'!$S$16&lt;='21 Market Risk - Foreign Exch.'!$S$12+2</f>
        <v>1</v>
      </c>
      <c r="G1774"/>
      <c r="H1774"/>
      <c r="K1774" s="6"/>
      <c r="L1774" s="6"/>
      <c r="M1774" s="6"/>
      <c r="N1774" s="6"/>
      <c r="O1774" s="6"/>
      <c r="P1774" s="6"/>
    </row>
    <row r="1775" spans="1:16" s="469" customFormat="1" ht="47.25" x14ac:dyDescent="0.25">
      <c r="A1775" s="463" t="s">
        <v>3387</v>
      </c>
      <c r="B1775" s="464" t="s">
        <v>2686</v>
      </c>
      <c r="C1775" s="13" t="s">
        <v>11412</v>
      </c>
      <c r="D1775" s="13" t="s">
        <v>14714</v>
      </c>
      <c r="E1775" s="468">
        <f t="shared" si="61"/>
        <v>1746</v>
      </c>
      <c r="F1775" s="439" t="b">
        <f>'21 Market Risk - Foreign Exch.'!$U$14+'21 Market Risk - Foreign Exch.'!$U$15+'21 Market Risk - Foreign Exch.'!$U$16&lt;='21 Market Risk - Foreign Exch.'!$U$12+2</f>
        <v>1</v>
      </c>
      <c r="G1775"/>
      <c r="H1775"/>
      <c r="K1775" s="6"/>
      <c r="L1775" s="6"/>
      <c r="M1775" s="6"/>
      <c r="N1775" s="6"/>
      <c r="O1775" s="6"/>
      <c r="P1775" s="6"/>
    </row>
    <row r="1776" spans="1:16" s="469" customFormat="1" ht="47.25" x14ac:dyDescent="0.25">
      <c r="A1776" s="463" t="s">
        <v>3388</v>
      </c>
      <c r="B1776" s="464" t="s">
        <v>2686</v>
      </c>
      <c r="C1776" s="13" t="s">
        <v>11413</v>
      </c>
      <c r="D1776" s="13" t="s">
        <v>14715</v>
      </c>
      <c r="E1776" s="468">
        <f t="shared" si="61"/>
        <v>1747</v>
      </c>
      <c r="F1776" s="439" t="b">
        <f>'21 Market Risk - Foreign Exch.'!$W$14+'21 Market Risk - Foreign Exch.'!$W$15+'21 Market Risk - Foreign Exch.'!$W$16&lt;='21 Market Risk - Foreign Exch.'!$W$12+2</f>
        <v>1</v>
      </c>
      <c r="G1776"/>
      <c r="H1776"/>
      <c r="K1776" s="6"/>
      <c r="L1776" s="6"/>
      <c r="M1776" s="6"/>
      <c r="N1776" s="6"/>
      <c r="O1776" s="6"/>
      <c r="P1776" s="6"/>
    </row>
    <row r="1777" spans="1:16" s="469" customFormat="1" ht="47.25" x14ac:dyDescent="0.25">
      <c r="A1777" s="463" t="s">
        <v>3389</v>
      </c>
      <c r="B1777" s="464" t="s">
        <v>2686</v>
      </c>
      <c r="C1777" s="13" t="s">
        <v>11414</v>
      </c>
      <c r="D1777" s="13" t="s">
        <v>14716</v>
      </c>
      <c r="E1777" s="468">
        <f t="shared" si="61"/>
        <v>1748</v>
      </c>
      <c r="F1777" s="439" t="b">
        <f>'21 Market Risk - Foreign Exch.'!$Y$14+'21 Market Risk - Foreign Exch.'!$Y$15+'21 Market Risk - Foreign Exch.'!$Y$16&lt;='21 Market Risk - Foreign Exch.'!$Y$12+2</f>
        <v>1</v>
      </c>
      <c r="G1777"/>
      <c r="H1777"/>
      <c r="K1777" s="6"/>
      <c r="L1777" s="6"/>
      <c r="M1777" s="6"/>
      <c r="N1777" s="6"/>
      <c r="O1777" s="6"/>
      <c r="P1777" s="6"/>
    </row>
    <row r="1778" spans="1:16" s="469" customFormat="1" ht="47.25" x14ac:dyDescent="0.25">
      <c r="A1778" s="463" t="s">
        <v>3390</v>
      </c>
      <c r="B1778" s="464" t="s">
        <v>2686</v>
      </c>
      <c r="C1778" s="13" t="s">
        <v>11415</v>
      </c>
      <c r="D1778" s="13" t="s">
        <v>14717</v>
      </c>
      <c r="E1778" s="468">
        <f t="shared" si="61"/>
        <v>1749</v>
      </c>
      <c r="F1778" s="439" t="b">
        <f>'21 Market Risk - Foreign Exch.'!$AA$14+'21 Market Risk - Foreign Exch.'!$AA$15+'21 Market Risk - Foreign Exch.'!$AA$16&lt;='21 Market Risk - Foreign Exch.'!$AA$12+2</f>
        <v>1</v>
      </c>
      <c r="G1778"/>
      <c r="H1778"/>
      <c r="K1778" s="6"/>
      <c r="L1778" s="6"/>
      <c r="M1778" s="6"/>
      <c r="N1778" s="6"/>
      <c r="O1778" s="6"/>
      <c r="P1778" s="6"/>
    </row>
    <row r="1779" spans="1:16" s="469" customFormat="1" ht="47.25" x14ac:dyDescent="0.25">
      <c r="A1779" s="463" t="s">
        <v>3391</v>
      </c>
      <c r="B1779" s="464" t="s">
        <v>2686</v>
      </c>
      <c r="C1779" s="13" t="s">
        <v>11416</v>
      </c>
      <c r="D1779" s="13" t="s">
        <v>14718</v>
      </c>
      <c r="E1779" s="468">
        <f t="shared" si="61"/>
        <v>1750</v>
      </c>
      <c r="F1779" s="439" t="b">
        <f>'21 Market Risk - Foreign Exch.'!$AC$14+'21 Market Risk - Foreign Exch.'!$AC$15+'21 Market Risk - Foreign Exch.'!$AC$16&lt;='21 Market Risk - Foreign Exch.'!$AC$12+2</f>
        <v>1</v>
      </c>
      <c r="G1779"/>
      <c r="H1779"/>
      <c r="K1779" s="6"/>
      <c r="L1779" s="6"/>
      <c r="M1779" s="6"/>
      <c r="N1779" s="6"/>
      <c r="O1779" s="6"/>
      <c r="P1779" s="6"/>
    </row>
    <row r="1780" spans="1:16" s="469" customFormat="1" ht="47.25" x14ac:dyDescent="0.25">
      <c r="A1780" s="463" t="s">
        <v>3392</v>
      </c>
      <c r="B1780" s="464" t="s">
        <v>2686</v>
      </c>
      <c r="C1780" s="13" t="s">
        <v>11417</v>
      </c>
      <c r="D1780" s="13" t="s">
        <v>14719</v>
      </c>
      <c r="E1780" s="468">
        <f t="shared" si="61"/>
        <v>1751</v>
      </c>
      <c r="F1780" s="439" t="b">
        <f>'21 Market Risk - Foreign Exch.'!$AE$14+'21 Market Risk - Foreign Exch.'!$AE$15+'21 Market Risk - Foreign Exch.'!$AE$16&lt;='21 Market Risk - Foreign Exch.'!$AE$12+2</f>
        <v>1</v>
      </c>
      <c r="G1780"/>
      <c r="H1780"/>
      <c r="K1780" s="6"/>
      <c r="L1780" s="6"/>
      <c r="M1780" s="6"/>
      <c r="N1780" s="6"/>
      <c r="O1780" s="6"/>
      <c r="P1780" s="6"/>
    </row>
    <row r="1781" spans="1:16" s="469" customFormat="1" ht="47.25" x14ac:dyDescent="0.25">
      <c r="A1781" s="463" t="s">
        <v>3393</v>
      </c>
      <c r="B1781" s="464" t="s">
        <v>2686</v>
      </c>
      <c r="C1781" s="13" t="s">
        <v>11418</v>
      </c>
      <c r="D1781" s="13" t="s">
        <v>14720</v>
      </c>
      <c r="E1781" s="468">
        <f t="shared" si="61"/>
        <v>1752</v>
      </c>
      <c r="F1781" s="439" t="b">
        <f>'21 Market Risk - Foreign Exch.'!$AG$14+'21 Market Risk - Foreign Exch.'!$AG$15+'21 Market Risk - Foreign Exch.'!$AG$16&lt;='21 Market Risk - Foreign Exch.'!$AG$12+2</f>
        <v>1</v>
      </c>
      <c r="G1781"/>
      <c r="H1781"/>
      <c r="K1781" s="6"/>
      <c r="L1781" s="6"/>
      <c r="M1781" s="6"/>
      <c r="N1781" s="6"/>
      <c r="O1781" s="6"/>
      <c r="P1781" s="6"/>
    </row>
    <row r="1782" spans="1:16" s="469" customFormat="1" ht="47.25" x14ac:dyDescent="0.25">
      <c r="A1782" s="463" t="s">
        <v>3394</v>
      </c>
      <c r="B1782" s="464" t="s">
        <v>2686</v>
      </c>
      <c r="C1782" s="13" t="s">
        <v>11419</v>
      </c>
      <c r="D1782" s="13" t="s">
        <v>14721</v>
      </c>
      <c r="E1782" s="468">
        <f t="shared" si="61"/>
        <v>1753</v>
      </c>
      <c r="F1782" s="439" t="b">
        <f>'21 Market Risk - Foreign Exch.'!$AI$14+'21 Market Risk - Foreign Exch.'!$AI$15+'21 Market Risk - Foreign Exch.'!$AI$16&lt;='21 Market Risk - Foreign Exch.'!$AI$12+2</f>
        <v>1</v>
      </c>
      <c r="G1782"/>
      <c r="H1782"/>
      <c r="K1782" s="6"/>
      <c r="L1782" s="6"/>
      <c r="M1782" s="6"/>
      <c r="N1782" s="6"/>
      <c r="O1782" s="6"/>
      <c r="P1782" s="6"/>
    </row>
    <row r="1783" spans="1:16" ht="47.25" x14ac:dyDescent="0.25">
      <c r="A1783" s="466" t="s">
        <v>3395</v>
      </c>
      <c r="B1783" s="467" t="s">
        <v>2686</v>
      </c>
      <c r="C1783" s="13" t="s">
        <v>11420</v>
      </c>
      <c r="D1783" s="13" t="s">
        <v>14722</v>
      </c>
      <c r="E1783" s="468">
        <f t="shared" si="61"/>
        <v>1754</v>
      </c>
      <c r="F1783" s="439" t="b">
        <f>'21 Market Risk - Foreign Exch.'!$AK$14+'21 Market Risk - Foreign Exch.'!$AK$15+'21 Market Risk - Foreign Exch.'!$AK$16&lt;='21 Market Risk - Foreign Exch.'!$AK$12+2</f>
        <v>1</v>
      </c>
    </row>
    <row r="1784" spans="1:16" ht="63" x14ac:dyDescent="0.25">
      <c r="A1784" s="466" t="s">
        <v>3396</v>
      </c>
      <c r="B1784" s="467" t="s">
        <v>2686</v>
      </c>
      <c r="C1784" s="13" t="s">
        <v>11421</v>
      </c>
      <c r="D1784" s="13" t="s">
        <v>14723</v>
      </c>
      <c r="E1784" s="468">
        <f t="shared" si="61"/>
        <v>1755</v>
      </c>
      <c r="F1784" s="439" t="b">
        <f>'21 Market Risk - Foreign Exch.'!$AM$14+'21 Market Risk - Foreign Exch.'!$AM$15+'21 Market Risk - Foreign Exch.'!$AM$16&lt;='21 Market Risk - Foreign Exch.'!$AM$12+2</f>
        <v>1</v>
      </c>
    </row>
    <row r="1785" spans="1:16" ht="47.25" x14ac:dyDescent="0.25">
      <c r="A1785" s="466" t="s">
        <v>3397</v>
      </c>
      <c r="B1785" s="467" t="s">
        <v>2686</v>
      </c>
      <c r="C1785" s="13" t="s">
        <v>11422</v>
      </c>
      <c r="D1785" s="13" t="s">
        <v>14724</v>
      </c>
      <c r="E1785" s="468">
        <f t="shared" si="61"/>
        <v>1756</v>
      </c>
      <c r="F1785" s="439" t="b">
        <f>'21 Market Risk - Foreign Exch.'!$AO$14+'21 Market Risk - Foreign Exch.'!$AO$15+'21 Market Risk - Foreign Exch.'!$AO$16&lt;='21 Market Risk - Foreign Exch.'!$AO$12+2</f>
        <v>1</v>
      </c>
    </row>
    <row r="1786" spans="1:16" s="469" customFormat="1" ht="409.5" x14ac:dyDescent="0.25">
      <c r="A1786" s="463" t="s">
        <v>3398</v>
      </c>
      <c r="B1786" s="464" t="s">
        <v>2686</v>
      </c>
      <c r="C1786" s="443" t="s">
        <v>11441</v>
      </c>
      <c r="D1786" s="13" t="s">
        <v>14999</v>
      </c>
      <c r="E1786" s="468">
        <f t="shared" ref="E1786:E1792" si="62">E1785+1</f>
        <v>1757</v>
      </c>
      <c r="F1786" s="439" t="b">
        <f>IF(('21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Exch.'!$AO$12)&lt;('21 Market Risk - Foreign Exch.'!$E$14+'21 Market Risk - Foreign Exch.'!$E$15+'21 Market Risk - Foreign Exch.'!$E$16),"false",('21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 '21 Market Risk - Foreign Exch.'!$E$12+2</f>
        <v>1</v>
      </c>
      <c r="G1786"/>
      <c r="H1786"/>
      <c r="K1786" s="6"/>
      <c r="L1786" s="6"/>
      <c r="M1786" s="6"/>
      <c r="N1786" s="6"/>
      <c r="O1786" s="6"/>
      <c r="P1786" s="6"/>
    </row>
    <row r="1787" spans="1:16" ht="236.25" x14ac:dyDescent="0.25">
      <c r="A1787" s="466" t="s">
        <v>3399</v>
      </c>
      <c r="B1787" s="467" t="s">
        <v>2686</v>
      </c>
      <c r="C1787" s="13" t="s">
        <v>3400</v>
      </c>
      <c r="D1787" s="13" t="s">
        <v>14225</v>
      </c>
      <c r="E1787" s="468">
        <f t="shared" si="62"/>
        <v>1758</v>
      </c>
      <c r="F1787" s="439" t="b">
        <f>'21 Market Risk - Foreign Exch.'!$G$14+'21 Market Risk - Foreign Exch.'!$I$14+'21 Market Risk - Foreign Exch.'!$K$14+'21 Market Risk - Foreign Exch.'!$M$14+'21 Market Risk - Foreign Exch.'!$O$14+'21 Market Risk - Foreign Exch.'!$Q$14+'21 Market Risk - Foreign Exch.'!$S$14+'21 Market Risk - Foreign Exch.'!$U$14+'21 Market Risk - Foreign Exch.'!$W$14+'21 Market Risk - Foreign Exch.'!$Y$14+'21 Market Risk - Foreign Exch.'!$AA$14+'21 Market Risk - Foreign Exch.'!$AC$14+'21 Market Risk - Foreign Exch.'!$AE$14+'21 Market Risk - Foreign Exch.'!$AG$14+'21 Market Risk - Foreign Exch.'!$AI$14+'21 Market Risk - Foreign Exch.'!$AK$14+'21 Market Risk - Foreign Exch.'!$AM$14+'21 Market Risk - Foreign Exch.'!$AO$14='21 Market Risk - Foreign Exch.'!$E$14</f>
        <v>1</v>
      </c>
    </row>
    <row r="1788" spans="1:16" ht="236.25" x14ac:dyDescent="0.25">
      <c r="A1788" s="466" t="s">
        <v>3401</v>
      </c>
      <c r="B1788" s="467" t="s">
        <v>2686</v>
      </c>
      <c r="C1788" s="13" t="s">
        <v>3402</v>
      </c>
      <c r="D1788" s="13" t="s">
        <v>14226</v>
      </c>
      <c r="E1788" s="468">
        <f t="shared" si="62"/>
        <v>1759</v>
      </c>
      <c r="F1788" s="439" t="b">
        <f>'21 Market Risk - Foreign Exch.'!$G$15+'21 Market Risk - Foreign Exch.'!$I$15+'21 Market Risk - Foreign Exch.'!$K$15+'21 Market Risk - Foreign Exch.'!$M$15+'21 Market Risk - Foreign Exch.'!$O$15+'21 Market Risk - Foreign Exch.'!$Q$15+'21 Market Risk - Foreign Exch.'!$S$15+'21 Market Risk - Foreign Exch.'!$U$15+'21 Market Risk - Foreign Exch.'!$W$15+'21 Market Risk - Foreign Exch.'!$Y$15+'21 Market Risk - Foreign Exch.'!$AA$15+'21 Market Risk - Foreign Exch.'!$AC$15+'21 Market Risk - Foreign Exch.'!$AE$15+'21 Market Risk - Foreign Exch.'!$AG$15+'21 Market Risk - Foreign Exch.'!$AI$15+'21 Market Risk - Foreign Exch.'!$AK$15+'21 Market Risk - Foreign Exch.'!$AM$15+'21 Market Risk - Foreign Exch.'!$AO$15='21 Market Risk - Foreign Exch.'!$E$15</f>
        <v>1</v>
      </c>
    </row>
    <row r="1789" spans="1:16" ht="236.25" x14ac:dyDescent="0.25">
      <c r="A1789" s="466" t="s">
        <v>3403</v>
      </c>
      <c r="B1789" s="467" t="s">
        <v>2686</v>
      </c>
      <c r="C1789" s="13" t="s">
        <v>3404</v>
      </c>
      <c r="D1789" s="13" t="s">
        <v>14227</v>
      </c>
      <c r="E1789" s="468">
        <f t="shared" si="62"/>
        <v>1760</v>
      </c>
      <c r="F1789" s="439" t="b">
        <f>'21 Market Risk - Foreign Exch.'!$G$16+'21 Market Risk - Foreign Exch.'!$I$16+'21 Market Risk - Foreign Exch.'!$K$16+'21 Market Risk - Foreign Exch.'!$M$16+'21 Market Risk - Foreign Exch.'!$O$16+'21 Market Risk - Foreign Exch.'!$Q$16+'21 Market Risk - Foreign Exch.'!$S$16+'21 Market Risk - Foreign Exch.'!$U$16+'21 Market Risk - Foreign Exch.'!$W$16+'21 Market Risk - Foreign Exch.'!$Y$16+'21 Market Risk - Foreign Exch.'!$AA$16+'21 Market Risk - Foreign Exch.'!$AC$16+'21 Market Risk - Foreign Exch.'!$AE$16+'21 Market Risk - Foreign Exch.'!$AG$16+'21 Market Risk - Foreign Exch.'!$AI$16+'21 Market Risk - Foreign Exch.'!$AK$16+'21 Market Risk - Foreign Exch.'!$AM$16+'21 Market Risk - Foreign Exch.'!$AO$16='21 Market Risk - Foreign Exch.'!$E$16</f>
        <v>1</v>
      </c>
    </row>
    <row r="1790" spans="1:16" ht="236.25" x14ac:dyDescent="0.25">
      <c r="A1790" s="466" t="s">
        <v>3405</v>
      </c>
      <c r="B1790" s="467" t="s">
        <v>2686</v>
      </c>
      <c r="C1790" s="13" t="s">
        <v>3406</v>
      </c>
      <c r="D1790" s="13" t="s">
        <v>14228</v>
      </c>
      <c r="E1790" s="468">
        <f t="shared" si="62"/>
        <v>1761</v>
      </c>
      <c r="F1790" s="439" t="b">
        <f>'21 Market Risk - Foreign Exch.'!$G$17+'21 Market Risk - Foreign Exch.'!$I$17+'21 Market Risk - Foreign Exch.'!$K$17+'21 Market Risk - Foreign Exch.'!$M$17+'21 Market Risk - Foreign Exch.'!$O$17+'21 Market Risk - Foreign Exch.'!$Q$17+'21 Market Risk - Foreign Exch.'!$S$17+'21 Market Risk - Foreign Exch.'!$U$17+'21 Market Risk - Foreign Exch.'!$W$17+'21 Market Risk - Foreign Exch.'!$Y$17+'21 Market Risk - Foreign Exch.'!$AA$17+'21 Market Risk - Foreign Exch.'!$AC$17+'21 Market Risk - Foreign Exch.'!$AE$17+'21 Market Risk - Foreign Exch.'!$AG$17+'21 Market Risk - Foreign Exch.'!$AI$17+'21 Market Risk - Foreign Exch.'!$AK$17+'21 Market Risk - Foreign Exch.'!$AM$17+'21 Market Risk - Foreign Exch.'!$AO$17='21 Market Risk - Foreign Exch.'!$E$17</f>
        <v>1</v>
      </c>
    </row>
    <row r="1791" spans="1:16" ht="236.25" x14ac:dyDescent="0.25">
      <c r="A1791" s="466" t="s">
        <v>3407</v>
      </c>
      <c r="B1791" s="467" t="s">
        <v>2686</v>
      </c>
      <c r="C1791" s="13" t="s">
        <v>3408</v>
      </c>
      <c r="D1791" s="13" t="s">
        <v>14725</v>
      </c>
      <c r="E1791" s="468">
        <f t="shared" si="62"/>
        <v>1762</v>
      </c>
      <c r="F1791" s="439" t="b">
        <f>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Exch.'!$AO$18-'21 Market Risk - Foreign Exch.'!$E$18)&lt;=2</f>
        <v>1</v>
      </c>
    </row>
    <row r="1792" spans="1:16" s="469" customFormat="1" ht="63" x14ac:dyDescent="0.25">
      <c r="A1792" s="463" t="s">
        <v>3409</v>
      </c>
      <c r="B1792" s="464" t="s">
        <v>2686</v>
      </c>
      <c r="C1792" s="13" t="s">
        <v>11728</v>
      </c>
      <c r="D1792" s="13" t="s">
        <v>14726</v>
      </c>
      <c r="E1792" s="468">
        <f t="shared" si="62"/>
        <v>1763</v>
      </c>
      <c r="F1792" s="439" t="b">
        <f>'21 Market Risk - Foreign Exch.'!$E$20+'21 Market Risk - Foreign Exch.'!$E$21+'21 Market Risk - Foreign Exch.'!$E$23+'21 Market Risk - Foreign Exch.'!$E$24&lt;='21 Market Risk - Foreign Exch.'!$E$18+2</f>
        <v>1</v>
      </c>
      <c r="G1792"/>
      <c r="H1792"/>
      <c r="K1792" s="6"/>
      <c r="L1792" s="6"/>
      <c r="M1792" s="6"/>
      <c r="N1792" s="6"/>
      <c r="O1792" s="6"/>
      <c r="P1792" s="6"/>
    </row>
    <row r="1793" spans="1:16" s="469" customFormat="1" ht="63" x14ac:dyDescent="0.25">
      <c r="A1793" s="463" t="s">
        <v>3410</v>
      </c>
      <c r="B1793" s="464" t="s">
        <v>2686</v>
      </c>
      <c r="C1793" s="13" t="s">
        <v>11729</v>
      </c>
      <c r="D1793" s="13" t="s">
        <v>14727</v>
      </c>
      <c r="E1793" s="468">
        <f t="shared" ref="E1793:E1810" si="63">E1792+1</f>
        <v>1764</v>
      </c>
      <c r="F1793" s="439" t="b">
        <f>'21 Market Risk - Foreign Exch.'!$G$20+'21 Market Risk - Foreign Exch.'!$G$21+'21 Market Risk - Foreign Exch.'!$G$23+'21 Market Risk - Foreign Exch.'!$G$24&lt;='21 Market Risk - Foreign Exch.'!$G$18+2</f>
        <v>1</v>
      </c>
      <c r="G1793"/>
      <c r="H1793"/>
      <c r="K1793" s="6"/>
      <c r="L1793" s="6"/>
      <c r="M1793" s="6"/>
      <c r="N1793" s="6"/>
      <c r="O1793" s="6"/>
      <c r="P1793" s="6"/>
    </row>
    <row r="1794" spans="1:16" s="469" customFormat="1" ht="63" x14ac:dyDescent="0.25">
      <c r="A1794" s="463" t="s">
        <v>3411</v>
      </c>
      <c r="B1794" s="464" t="s">
        <v>2686</v>
      </c>
      <c r="C1794" s="13" t="s">
        <v>11730</v>
      </c>
      <c r="D1794" s="13" t="s">
        <v>14728</v>
      </c>
      <c r="E1794" s="468">
        <f t="shared" si="63"/>
        <v>1765</v>
      </c>
      <c r="F1794" s="439" t="b">
        <f>'21 Market Risk - Foreign Exch.'!$I$20+'21 Market Risk - Foreign Exch.'!$I$21+'21 Market Risk - Foreign Exch.'!$I$23+'21 Market Risk - Foreign Exch.'!$I$24 &lt;='21 Market Risk - Foreign Exch.'!$I$18+2</f>
        <v>1</v>
      </c>
      <c r="G1794"/>
      <c r="H1794"/>
      <c r="K1794" s="6"/>
      <c r="L1794" s="6"/>
      <c r="M1794" s="6"/>
      <c r="N1794" s="6"/>
      <c r="O1794" s="6"/>
      <c r="P1794" s="6"/>
    </row>
    <row r="1795" spans="1:16" s="469" customFormat="1" ht="63" x14ac:dyDescent="0.25">
      <c r="A1795" s="463" t="s">
        <v>3412</v>
      </c>
      <c r="B1795" s="464" t="s">
        <v>2686</v>
      </c>
      <c r="C1795" s="13" t="s">
        <v>11731</v>
      </c>
      <c r="D1795" s="13" t="s">
        <v>14729</v>
      </c>
      <c r="E1795" s="468">
        <f t="shared" si="63"/>
        <v>1766</v>
      </c>
      <c r="F1795" s="439" t="b">
        <f>'21 Market Risk - Foreign Exch.'!$K$20+'21 Market Risk - Foreign Exch.'!$K$21+'21 Market Risk - Foreign Exch.'!$K$23+'21 Market Risk - Foreign Exch.'!$K$24&lt;='21 Market Risk - Foreign Exch.'!$K$18+2</f>
        <v>1</v>
      </c>
      <c r="G1795"/>
      <c r="H1795"/>
      <c r="K1795" s="6"/>
      <c r="L1795" s="6"/>
      <c r="M1795" s="6"/>
      <c r="N1795" s="6"/>
      <c r="O1795" s="6"/>
      <c r="P1795" s="6"/>
    </row>
    <row r="1796" spans="1:16" s="469" customFormat="1" ht="63" x14ac:dyDescent="0.25">
      <c r="A1796" s="463" t="s">
        <v>3413</v>
      </c>
      <c r="B1796" s="464" t="s">
        <v>2686</v>
      </c>
      <c r="C1796" s="13" t="s">
        <v>11732</v>
      </c>
      <c r="D1796" s="13" t="s">
        <v>14730</v>
      </c>
      <c r="E1796" s="468">
        <f t="shared" si="63"/>
        <v>1767</v>
      </c>
      <c r="F1796" s="439" t="b">
        <f>'21 Market Risk - Foreign Exch.'!$M$20+'21 Market Risk - Foreign Exch.'!$M$21+'21 Market Risk - Foreign Exch.'!$M$23+'21 Market Risk - Foreign Exch.'!$M$24&lt;='21 Market Risk - Foreign Exch.'!$M$18+2</f>
        <v>1</v>
      </c>
      <c r="G1796"/>
      <c r="H1796"/>
      <c r="K1796" s="6"/>
      <c r="L1796" s="6"/>
      <c r="M1796" s="6"/>
      <c r="N1796" s="6"/>
      <c r="O1796" s="6"/>
      <c r="P1796" s="6"/>
    </row>
    <row r="1797" spans="1:16" s="469" customFormat="1" ht="63" x14ac:dyDescent="0.25">
      <c r="A1797" s="463" t="s">
        <v>3414</v>
      </c>
      <c r="B1797" s="464" t="s">
        <v>2686</v>
      </c>
      <c r="C1797" s="13" t="s">
        <v>11733</v>
      </c>
      <c r="D1797" s="13" t="s">
        <v>14731</v>
      </c>
      <c r="E1797" s="468">
        <f t="shared" si="63"/>
        <v>1768</v>
      </c>
      <c r="F1797" s="439" t="b">
        <f>'21 Market Risk - Foreign Exch.'!$O$20+'21 Market Risk - Foreign Exch.'!$O$21+'21 Market Risk - Foreign Exch.'!$O$23+'21 Market Risk - Foreign Exch.'!$O$24&lt;='21 Market Risk - Foreign Exch.'!$O$18+2</f>
        <v>1</v>
      </c>
      <c r="G1797"/>
      <c r="H1797"/>
      <c r="K1797" s="6"/>
      <c r="L1797" s="6"/>
      <c r="M1797" s="6"/>
      <c r="N1797" s="6"/>
      <c r="O1797" s="6"/>
      <c r="P1797" s="6"/>
    </row>
    <row r="1798" spans="1:16" s="469" customFormat="1" ht="63" x14ac:dyDescent="0.25">
      <c r="A1798" s="463" t="s">
        <v>3415</v>
      </c>
      <c r="B1798" s="464" t="s">
        <v>2686</v>
      </c>
      <c r="C1798" s="13" t="s">
        <v>11734</v>
      </c>
      <c r="D1798" s="13" t="s">
        <v>14732</v>
      </c>
      <c r="E1798" s="468">
        <f t="shared" si="63"/>
        <v>1769</v>
      </c>
      <c r="F1798" s="439" t="b">
        <f>'21 Market Risk - Foreign Exch.'!$Q$20+'21 Market Risk - Foreign Exch.'!$Q$21+'21 Market Risk - Foreign Exch.'!$Q$23+'21 Market Risk - Foreign Exch.'!$Q$24&lt;='21 Market Risk - Foreign Exch.'!$Q$18+2</f>
        <v>1</v>
      </c>
      <c r="G1798"/>
      <c r="H1798"/>
      <c r="K1798" s="6"/>
      <c r="L1798" s="6"/>
      <c r="M1798" s="6"/>
      <c r="N1798" s="6"/>
      <c r="O1798" s="6"/>
      <c r="P1798" s="6"/>
    </row>
    <row r="1799" spans="1:16" s="469" customFormat="1" ht="63" x14ac:dyDescent="0.25">
      <c r="A1799" s="463" t="s">
        <v>3416</v>
      </c>
      <c r="B1799" s="464" t="s">
        <v>2686</v>
      </c>
      <c r="C1799" s="13" t="s">
        <v>11735</v>
      </c>
      <c r="D1799" s="13" t="s">
        <v>14733</v>
      </c>
      <c r="E1799" s="468">
        <f t="shared" si="63"/>
        <v>1770</v>
      </c>
      <c r="F1799" s="439" t="b">
        <f>'21 Market Risk - Foreign Exch.'!$S$20+'21 Market Risk - Foreign Exch.'!$S$21+'21 Market Risk - Foreign Exch.'!$S$23+'21 Market Risk - Foreign Exch.'!$S$24&lt;='21 Market Risk - Foreign Exch.'!$S$18+2</f>
        <v>1</v>
      </c>
      <c r="G1799"/>
      <c r="H1799"/>
      <c r="K1799" s="6"/>
      <c r="L1799" s="6"/>
      <c r="M1799" s="6"/>
      <c r="N1799" s="6"/>
      <c r="O1799" s="6"/>
      <c r="P1799" s="6"/>
    </row>
    <row r="1800" spans="1:16" s="469" customFormat="1" ht="63" x14ac:dyDescent="0.25">
      <c r="A1800" s="463" t="s">
        <v>3417</v>
      </c>
      <c r="B1800" s="464" t="s">
        <v>2686</v>
      </c>
      <c r="C1800" s="13" t="s">
        <v>11736</v>
      </c>
      <c r="D1800" s="13" t="s">
        <v>14734</v>
      </c>
      <c r="E1800" s="468">
        <f t="shared" si="63"/>
        <v>1771</v>
      </c>
      <c r="F1800" s="439" t="b">
        <f>'21 Market Risk - Foreign Exch.'!$U$20+'21 Market Risk - Foreign Exch.'!$U$21+'21 Market Risk - Foreign Exch.'!$U$23+'21 Market Risk - Foreign Exch.'!$U$24&lt;='21 Market Risk - Foreign Exch.'!$U$18+2</f>
        <v>1</v>
      </c>
      <c r="G1800"/>
      <c r="H1800"/>
      <c r="K1800" s="6"/>
      <c r="L1800" s="6"/>
      <c r="M1800" s="6"/>
      <c r="N1800" s="6"/>
      <c r="O1800" s="6"/>
      <c r="P1800" s="6"/>
    </row>
    <row r="1801" spans="1:16" s="469" customFormat="1" ht="63" x14ac:dyDescent="0.25">
      <c r="A1801" s="463" t="s">
        <v>3418</v>
      </c>
      <c r="B1801" s="464" t="s">
        <v>2686</v>
      </c>
      <c r="C1801" s="13" t="s">
        <v>11737</v>
      </c>
      <c r="D1801" s="13" t="s">
        <v>14735</v>
      </c>
      <c r="E1801" s="468">
        <f t="shared" si="63"/>
        <v>1772</v>
      </c>
      <c r="F1801" s="439" t="b">
        <f>'21 Market Risk - Foreign Exch.'!$W$20+'21 Market Risk - Foreign Exch.'!$W$21+'21 Market Risk - Foreign Exch.'!$W$23+'21 Market Risk - Foreign Exch.'!$W$24&lt;='21 Market Risk - Foreign Exch.'!$W$18+2</f>
        <v>1</v>
      </c>
      <c r="G1801"/>
      <c r="H1801"/>
      <c r="K1801" s="6"/>
      <c r="L1801" s="6"/>
      <c r="M1801" s="6"/>
      <c r="N1801" s="6"/>
      <c r="O1801" s="6"/>
      <c r="P1801" s="6"/>
    </row>
    <row r="1802" spans="1:16" s="469" customFormat="1" ht="63" x14ac:dyDescent="0.25">
      <c r="A1802" s="463" t="s">
        <v>3419</v>
      </c>
      <c r="B1802" s="464" t="s">
        <v>2686</v>
      </c>
      <c r="C1802" s="13" t="s">
        <v>11738</v>
      </c>
      <c r="D1802" s="13" t="s">
        <v>14736</v>
      </c>
      <c r="E1802" s="468">
        <f t="shared" si="63"/>
        <v>1773</v>
      </c>
      <c r="F1802" s="439" t="b">
        <f>'21 Market Risk - Foreign Exch.'!$Y$20+'21 Market Risk - Foreign Exch.'!$Y$21+'21 Market Risk - Foreign Exch.'!$Y$23+'21 Market Risk - Foreign Exch.'!$Y$24&lt;='21 Market Risk - Foreign Exch.'!$Y$18+2</f>
        <v>1</v>
      </c>
      <c r="G1802"/>
      <c r="H1802"/>
      <c r="K1802" s="6"/>
      <c r="L1802" s="6"/>
      <c r="M1802" s="6"/>
      <c r="N1802" s="6"/>
      <c r="O1802" s="6"/>
      <c r="P1802" s="6"/>
    </row>
    <row r="1803" spans="1:16" s="469" customFormat="1" ht="63" x14ac:dyDescent="0.25">
      <c r="A1803" s="463" t="s">
        <v>3420</v>
      </c>
      <c r="B1803" s="464" t="s">
        <v>2686</v>
      </c>
      <c r="C1803" s="13" t="s">
        <v>11739</v>
      </c>
      <c r="D1803" s="13" t="s">
        <v>14737</v>
      </c>
      <c r="E1803" s="468">
        <f t="shared" si="63"/>
        <v>1774</v>
      </c>
      <c r="F1803" s="439" t="b">
        <f>'21 Market Risk - Foreign Exch.'!$AA$20+'21 Market Risk - Foreign Exch.'!$AA$21+'21 Market Risk - Foreign Exch.'!$AA$23+'21 Market Risk - Foreign Exch.'!$AA$24&lt;='21 Market Risk - Foreign Exch.'!$AA$18+2</f>
        <v>1</v>
      </c>
      <c r="G1803"/>
      <c r="H1803"/>
      <c r="K1803" s="6"/>
      <c r="L1803" s="6"/>
      <c r="M1803" s="6"/>
      <c r="N1803" s="6"/>
      <c r="O1803" s="6"/>
      <c r="P1803" s="6"/>
    </row>
    <row r="1804" spans="1:16" s="469" customFormat="1" ht="63" x14ac:dyDescent="0.25">
      <c r="A1804" s="463" t="s">
        <v>3421</v>
      </c>
      <c r="B1804" s="464" t="s">
        <v>2686</v>
      </c>
      <c r="C1804" s="13" t="s">
        <v>11740</v>
      </c>
      <c r="D1804" s="13" t="s">
        <v>14738</v>
      </c>
      <c r="E1804" s="468">
        <f t="shared" si="63"/>
        <v>1775</v>
      </c>
      <c r="F1804" s="439" t="b">
        <f>'21 Market Risk - Foreign Exch.'!$AC$20+'21 Market Risk - Foreign Exch.'!$AC$21+'21 Market Risk - Foreign Exch.'!$AC$23+'21 Market Risk - Foreign Exch.'!$AC$24&lt;='21 Market Risk - Foreign Exch.'!$AC$18+2</f>
        <v>1</v>
      </c>
      <c r="G1804"/>
      <c r="H1804"/>
      <c r="K1804" s="6"/>
      <c r="L1804" s="6"/>
      <c r="M1804" s="6"/>
      <c r="N1804" s="6"/>
      <c r="O1804" s="6"/>
      <c r="P1804" s="6"/>
    </row>
    <row r="1805" spans="1:16" s="469" customFormat="1" ht="63" x14ac:dyDescent="0.25">
      <c r="A1805" s="463" t="s">
        <v>3422</v>
      </c>
      <c r="B1805" s="464" t="s">
        <v>2686</v>
      </c>
      <c r="C1805" s="13" t="s">
        <v>11741</v>
      </c>
      <c r="D1805" s="13" t="s">
        <v>14739</v>
      </c>
      <c r="E1805" s="468">
        <f t="shared" si="63"/>
        <v>1776</v>
      </c>
      <c r="F1805" s="439" t="b">
        <f>'21 Market Risk - Foreign Exch.'!$AE$20+'21 Market Risk - Foreign Exch.'!$AE$21+'21 Market Risk - Foreign Exch.'!$AE$23+'21 Market Risk - Foreign Exch.'!$AE$24&lt;='21 Market Risk - Foreign Exch.'!$AE$18+2</f>
        <v>1</v>
      </c>
      <c r="G1805"/>
      <c r="H1805"/>
      <c r="K1805" s="6"/>
      <c r="L1805" s="6"/>
      <c r="M1805" s="6"/>
      <c r="N1805" s="6"/>
      <c r="O1805" s="6"/>
      <c r="P1805" s="6"/>
    </row>
    <row r="1806" spans="1:16" s="469" customFormat="1" ht="63" x14ac:dyDescent="0.25">
      <c r="A1806" s="463" t="s">
        <v>3423</v>
      </c>
      <c r="B1806" s="464" t="s">
        <v>2686</v>
      </c>
      <c r="C1806" s="13" t="s">
        <v>11742</v>
      </c>
      <c r="D1806" s="13" t="s">
        <v>14740</v>
      </c>
      <c r="E1806" s="468">
        <f t="shared" si="63"/>
        <v>1777</v>
      </c>
      <c r="F1806" s="439" t="b">
        <f>'21 Market Risk - Foreign Exch.'!$AG$20+'21 Market Risk - Foreign Exch.'!$AG$21+'21 Market Risk - Foreign Exch.'!$AG$23+'21 Market Risk - Foreign Exch.'!$AG$24&lt;='21 Market Risk - Foreign Exch.'!$AG$18+2</f>
        <v>1</v>
      </c>
      <c r="G1806"/>
      <c r="H1806"/>
      <c r="K1806" s="6"/>
      <c r="L1806" s="6"/>
      <c r="M1806" s="6"/>
      <c r="N1806" s="6"/>
      <c r="O1806" s="6"/>
      <c r="P1806" s="6"/>
    </row>
    <row r="1807" spans="1:16" s="469" customFormat="1" ht="63" x14ac:dyDescent="0.25">
      <c r="A1807" s="463" t="s">
        <v>3424</v>
      </c>
      <c r="B1807" s="464" t="s">
        <v>2686</v>
      </c>
      <c r="C1807" s="13" t="s">
        <v>11743</v>
      </c>
      <c r="D1807" s="13" t="s">
        <v>14741</v>
      </c>
      <c r="E1807" s="468">
        <f t="shared" si="63"/>
        <v>1778</v>
      </c>
      <c r="F1807" s="439" t="b">
        <f>'21 Market Risk - Foreign Exch.'!$AI$20+'21 Market Risk - Foreign Exch.'!$AI$21+'21 Market Risk - Foreign Exch.'!$AI$23+'21 Market Risk - Foreign Exch.'!$AI$24&lt;='21 Market Risk - Foreign Exch.'!$AI$18+2</f>
        <v>1</v>
      </c>
      <c r="G1807"/>
      <c r="H1807"/>
      <c r="K1807" s="6"/>
      <c r="L1807" s="6"/>
      <c r="M1807" s="6"/>
      <c r="N1807" s="6"/>
      <c r="O1807" s="6"/>
      <c r="P1807" s="6"/>
    </row>
    <row r="1808" spans="1:16" s="469" customFormat="1" ht="63" x14ac:dyDescent="0.25">
      <c r="A1808" s="463" t="s">
        <v>3425</v>
      </c>
      <c r="B1808" s="464" t="s">
        <v>2686</v>
      </c>
      <c r="C1808" s="13" t="s">
        <v>11744</v>
      </c>
      <c r="D1808" s="13" t="s">
        <v>14742</v>
      </c>
      <c r="E1808" s="468">
        <f t="shared" si="63"/>
        <v>1779</v>
      </c>
      <c r="F1808" s="439" t="b">
        <f>'21 Market Risk - Foreign Exch.'!$AK$20+'21 Market Risk - Foreign Exch.'!$AK$21+'21 Market Risk - Foreign Exch.'!$AK$23+'21 Market Risk - Foreign Exch.'!$AK$24&lt;='21 Market Risk - Foreign Exch.'!$AK$18+2</f>
        <v>1</v>
      </c>
      <c r="G1808"/>
      <c r="H1808"/>
      <c r="K1808" s="6"/>
      <c r="L1808" s="6"/>
      <c r="M1808" s="6"/>
      <c r="N1808" s="6"/>
      <c r="O1808" s="6"/>
      <c r="P1808" s="6"/>
    </row>
    <row r="1809" spans="1:16" s="469" customFormat="1" ht="78.75" x14ac:dyDescent="0.25">
      <c r="A1809" s="463" t="s">
        <v>3426</v>
      </c>
      <c r="B1809" s="464" t="s">
        <v>2686</v>
      </c>
      <c r="C1809" s="13" t="s">
        <v>11745</v>
      </c>
      <c r="D1809" s="13" t="s">
        <v>14743</v>
      </c>
      <c r="E1809" s="468">
        <f t="shared" si="63"/>
        <v>1780</v>
      </c>
      <c r="F1809" s="439" t="b">
        <f>'21 Market Risk - Foreign Exch.'!$AM$20+'21 Market Risk - Foreign Exch.'!$AM$21+'21 Market Risk - Foreign Exch.'!$AM$23+'21 Market Risk - Foreign Exch.'!$AM$24&lt;='21 Market Risk - Foreign Exch.'!$AM$18+2</f>
        <v>1</v>
      </c>
      <c r="G1809"/>
      <c r="H1809"/>
      <c r="K1809" s="6"/>
      <c r="L1809" s="6"/>
      <c r="M1809" s="6"/>
      <c r="N1809" s="6"/>
      <c r="O1809" s="6"/>
      <c r="P1809" s="6"/>
    </row>
    <row r="1810" spans="1:16" s="469" customFormat="1" ht="63" x14ac:dyDescent="0.25">
      <c r="A1810" s="463" t="s">
        <v>3427</v>
      </c>
      <c r="B1810" s="464" t="s">
        <v>2686</v>
      </c>
      <c r="C1810" s="13" t="s">
        <v>11746</v>
      </c>
      <c r="D1810" s="13" t="s">
        <v>14744</v>
      </c>
      <c r="E1810" s="468">
        <f t="shared" si="63"/>
        <v>1781</v>
      </c>
      <c r="F1810" s="439" t="b">
        <f>'21 Market Risk - Foreign Exch.'!$AO$20+'21 Market Risk - Foreign Exch.'!$AO$21+'21 Market Risk - Foreign Exch.'!$AO$23+'21 Market Risk - Foreign Exch.'!$AO$24&lt;='21 Market Risk - Foreign Exch.'!$AO$18+2</f>
        <v>1</v>
      </c>
      <c r="G1810"/>
      <c r="H1810"/>
      <c r="K1810" s="6"/>
      <c r="L1810" s="6"/>
      <c r="M1810" s="6"/>
      <c r="N1810" s="6"/>
      <c r="O1810" s="6"/>
      <c r="P1810" s="6"/>
    </row>
    <row r="1811" spans="1:16" s="469" customFormat="1" ht="409.5" x14ac:dyDescent="0.25">
      <c r="A1811" s="463" t="s">
        <v>3428</v>
      </c>
      <c r="B1811" s="464" t="s">
        <v>2686</v>
      </c>
      <c r="C1811" s="443" t="s">
        <v>11443</v>
      </c>
      <c r="D1811" s="443" t="s">
        <v>15000</v>
      </c>
      <c r="E1811" s="468">
        <f t="shared" ref="E1811:E1818" si="64">E1810+1</f>
        <v>1782</v>
      </c>
      <c r="F1811" s="439" t="b">
        <f>IF(('21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Exch.'!$AO$18)&lt;('21 Market Risk - Foreign Exch.'!$E$20+'21 Market Risk - Foreign Exch.'!$E$21+'21 Market Risk - Foreign Exch.'!$E$23+'21 Market Risk - Foreign Exch.'!$E$24),"false",ABS('21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 '21 Market Risk - Foreign Exch.'!$E$18&lt;=2)</f>
        <v>1</v>
      </c>
      <c r="G1811"/>
      <c r="H1811"/>
      <c r="K1811" s="6"/>
      <c r="L1811" s="6"/>
      <c r="M1811" s="6"/>
      <c r="N1811" s="6"/>
      <c r="O1811" s="6"/>
      <c r="P1811" s="6"/>
    </row>
    <row r="1812" spans="1:16" ht="236.25" x14ac:dyDescent="0.25">
      <c r="A1812" s="466" t="s">
        <v>3429</v>
      </c>
      <c r="B1812" s="467" t="s">
        <v>2686</v>
      </c>
      <c r="C1812" s="13" t="s">
        <v>3430</v>
      </c>
      <c r="D1812" s="938" t="s">
        <v>14229</v>
      </c>
      <c r="E1812" s="468">
        <f t="shared" si="64"/>
        <v>1783</v>
      </c>
      <c r="F1812" s="439" t="b">
        <f>'21 Market Risk - Foreign Exch.'!$G$20+'21 Market Risk - Foreign Exch.'!$I$20+'21 Market Risk - Foreign Exch.'!$K$20+'21 Market Risk - Foreign Exch.'!$M$20+'21 Market Risk - Foreign Exch.'!$O$20+'21 Market Risk - Foreign Exch.'!$Q$20+'21 Market Risk - Foreign Exch.'!$S$20+'21 Market Risk - Foreign Exch.'!$U$20+'21 Market Risk - Foreign Exch.'!$W$20+'21 Market Risk - Foreign Exch.'!$Y$20+'21 Market Risk - Foreign Exch.'!$AA$20+'21 Market Risk - Foreign Exch.'!$AC$20+'21 Market Risk - Foreign Exch.'!$AE$20+'21 Market Risk - Foreign Exch.'!$AG$20+'21 Market Risk - Foreign Exch.'!$AI$20+'21 Market Risk - Foreign Exch.'!$AK$20+'21 Market Risk - Foreign Exch.'!$AM$20+'21 Market Risk - Foreign Exch.'!$AO$20='21 Market Risk - Foreign Exch.'!$E$20</f>
        <v>1</v>
      </c>
    </row>
    <row r="1813" spans="1:16" ht="236.25" x14ac:dyDescent="0.25">
      <c r="A1813" s="466" t="s">
        <v>3431</v>
      </c>
      <c r="B1813" s="467" t="s">
        <v>2686</v>
      </c>
      <c r="C1813" s="13" t="s">
        <v>3432</v>
      </c>
      <c r="D1813" s="938" t="s">
        <v>14745</v>
      </c>
      <c r="E1813" s="468">
        <f t="shared" si="64"/>
        <v>1784</v>
      </c>
      <c r="F1813" s="439" t="b">
        <f>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f>
        <v>1</v>
      </c>
    </row>
    <row r="1814" spans="1:16" s="469" customFormat="1" ht="409.5" x14ac:dyDescent="0.25">
      <c r="A1814" s="463" t="s">
        <v>3433</v>
      </c>
      <c r="B1814" s="464" t="s">
        <v>2686</v>
      </c>
      <c r="C1814" s="13" t="s">
        <v>11444</v>
      </c>
      <c r="D1814" s="13" t="s">
        <v>15001</v>
      </c>
      <c r="E1814" s="468">
        <f t="shared" si="64"/>
        <v>1785</v>
      </c>
      <c r="F1814" s="439" t="b">
        <f>IF(('21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Exch.'!$AO$21)&lt;('21 Market Risk - Foreign Exch.'!$E$22),"false",ABS('21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f>
        <v>1</v>
      </c>
      <c r="G1814"/>
      <c r="H1814"/>
      <c r="K1814" s="6"/>
      <c r="L1814" s="6"/>
      <c r="M1814" s="6"/>
      <c r="N1814" s="6"/>
      <c r="O1814" s="6"/>
      <c r="P1814" s="6"/>
    </row>
    <row r="1815" spans="1:16" ht="236.25" x14ac:dyDescent="0.25">
      <c r="A1815" s="466" t="s">
        <v>3434</v>
      </c>
      <c r="B1815" s="467" t="s">
        <v>2686</v>
      </c>
      <c r="C1815" s="13" t="s">
        <v>3435</v>
      </c>
      <c r="D1815" s="938" t="s">
        <v>14230</v>
      </c>
      <c r="E1815" s="468">
        <f t="shared" si="64"/>
        <v>1786</v>
      </c>
      <c r="F1815" s="439" t="b">
        <f>'21 Market Risk - Foreign Exch.'!$G$22+'21 Market Risk - Foreign Exch.'!$I$22+'21 Market Risk - Foreign Exch.'!$K$22+'21 Market Risk - Foreign Exch.'!$M$22+'21 Market Risk - Foreign Exch.'!$O$22+'21 Market Risk - Foreign Exch.'!$Q$22+'21 Market Risk - Foreign Exch.'!$S$22+'21 Market Risk - Foreign Exch.'!$U$22+'21 Market Risk - Foreign Exch.'!$W$22+'21 Market Risk - Foreign Exch.'!$Y$22+'21 Market Risk - Foreign Exch.'!$AA$22+'21 Market Risk - Foreign Exch.'!$AC$22+'21 Market Risk - Foreign Exch.'!$AE$22+'21 Market Risk - Foreign Exch.'!$AG$22+'21 Market Risk - Foreign Exch.'!$AI$22+'21 Market Risk - Foreign Exch.'!$AK$22+'21 Market Risk - Foreign Exch.'!$AM$22+'21 Market Risk - Foreign Exch.'!$AO$22='21 Market Risk - Foreign Exch.'!$E$22</f>
        <v>1</v>
      </c>
    </row>
    <row r="1816" spans="1:16" ht="236.25" x14ac:dyDescent="0.25">
      <c r="A1816" s="466" t="s">
        <v>3436</v>
      </c>
      <c r="B1816" s="467" t="s">
        <v>2686</v>
      </c>
      <c r="C1816" s="13" t="s">
        <v>3437</v>
      </c>
      <c r="D1816" s="938" t="s">
        <v>14231</v>
      </c>
      <c r="E1816" s="468">
        <f t="shared" si="64"/>
        <v>1787</v>
      </c>
      <c r="F1816" s="439" t="b">
        <f>'21 Market Risk - Foreign Exch.'!$G$23+'21 Market Risk - Foreign Exch.'!$I$23+'21 Market Risk - Foreign Exch.'!$K$23+'21 Market Risk - Foreign Exch.'!$M$23+'21 Market Risk - Foreign Exch.'!$O$23+'21 Market Risk - Foreign Exch.'!$Q$23+'21 Market Risk - Foreign Exch.'!$S$23+'21 Market Risk - Foreign Exch.'!$U$23+'21 Market Risk - Foreign Exch.'!$W$23+'21 Market Risk - Foreign Exch.'!$Y$23+'21 Market Risk - Foreign Exch.'!$AA$23+'21 Market Risk - Foreign Exch.'!$AC$23+'21 Market Risk - Foreign Exch.'!$AE$23+'21 Market Risk - Foreign Exch.'!$AG$23+'21 Market Risk - Foreign Exch.'!$AI$23+'21 Market Risk - Foreign Exch.'!$AK$23+'21 Market Risk - Foreign Exch.'!$AM$23+'21 Market Risk - Foreign Exch.'!$AO$23='21 Market Risk - Foreign Exch.'!$E$23</f>
        <v>1</v>
      </c>
    </row>
    <row r="1817" spans="1:16" ht="236.25" x14ac:dyDescent="0.25">
      <c r="A1817" s="466" t="s">
        <v>3438</v>
      </c>
      <c r="B1817" s="467" t="s">
        <v>2686</v>
      </c>
      <c r="C1817" s="13" t="s">
        <v>3439</v>
      </c>
      <c r="D1817" s="13" t="s">
        <v>14746</v>
      </c>
      <c r="E1817" s="468">
        <f t="shared" si="64"/>
        <v>1788</v>
      </c>
      <c r="F1817" s="439" t="b">
        <f>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f>
        <v>1</v>
      </c>
    </row>
    <row r="1818" spans="1:16" ht="47.25" x14ac:dyDescent="0.25">
      <c r="A1818" s="466" t="s">
        <v>3440</v>
      </c>
      <c r="B1818" s="467" t="s">
        <v>2686</v>
      </c>
      <c r="C1818" s="13" t="s">
        <v>3441</v>
      </c>
      <c r="D1818" s="13" t="s">
        <v>14747</v>
      </c>
      <c r="E1818" s="468">
        <f t="shared" si="64"/>
        <v>1789</v>
      </c>
      <c r="F1818" s="439" t="b">
        <f>ABS('21 Market Risk - Foreign Exch.'!$E$25+'21 Market Risk - Foreign Exch.'!$E$26-'21 Market Risk - Foreign Exch.'!$E$24)&lt;=2</f>
        <v>1</v>
      </c>
    </row>
    <row r="1819" spans="1:16" ht="47.25" x14ac:dyDescent="0.25">
      <c r="A1819" s="466" t="s">
        <v>3442</v>
      </c>
      <c r="B1819" s="467" t="s">
        <v>2686</v>
      </c>
      <c r="C1819" s="13" t="s">
        <v>3443</v>
      </c>
      <c r="D1819" s="13" t="s">
        <v>14748</v>
      </c>
      <c r="E1819" s="468">
        <f t="shared" ref="E1819:E1836" si="65">E1818+1</f>
        <v>1790</v>
      </c>
      <c r="F1819" s="439" t="b">
        <f>ABS('21 Market Risk - Foreign Exch.'!$G$25+'21 Market Risk - Foreign Exch.'!$G$26-'21 Market Risk - Foreign Exch.'!$G$24)&lt;=2</f>
        <v>1</v>
      </c>
    </row>
    <row r="1820" spans="1:16" ht="47.25" x14ac:dyDescent="0.25">
      <c r="A1820" s="466" t="s">
        <v>3444</v>
      </c>
      <c r="B1820" s="467" t="s">
        <v>2686</v>
      </c>
      <c r="C1820" s="13" t="s">
        <v>3445</v>
      </c>
      <c r="D1820" s="13" t="s">
        <v>14749</v>
      </c>
      <c r="E1820" s="468">
        <f t="shared" si="65"/>
        <v>1791</v>
      </c>
      <c r="F1820" s="439" t="b">
        <f>ABS('21 Market Risk - Foreign Exch.'!$I$25+'21 Market Risk - Foreign Exch.'!$I$26-'21 Market Risk - Foreign Exch.'!$I$24)&lt;=2</f>
        <v>1</v>
      </c>
    </row>
    <row r="1821" spans="1:16" ht="47.25" x14ac:dyDescent="0.25">
      <c r="A1821" s="466" t="s">
        <v>3446</v>
      </c>
      <c r="B1821" s="467" t="s">
        <v>2686</v>
      </c>
      <c r="C1821" s="13" t="s">
        <v>3447</v>
      </c>
      <c r="D1821" s="13" t="s">
        <v>14750</v>
      </c>
      <c r="E1821" s="468">
        <f t="shared" si="65"/>
        <v>1792</v>
      </c>
      <c r="F1821" s="439" t="b">
        <f>ABS('21 Market Risk - Foreign Exch.'!$K$25+'21 Market Risk - Foreign Exch.'!$K$26-'21 Market Risk - Foreign Exch.'!$K$24)&lt;=2</f>
        <v>1</v>
      </c>
    </row>
    <row r="1822" spans="1:16" ht="47.25" x14ac:dyDescent="0.25">
      <c r="A1822" s="466" t="s">
        <v>3448</v>
      </c>
      <c r="B1822" s="467" t="s">
        <v>2686</v>
      </c>
      <c r="C1822" s="13" t="s">
        <v>3449</v>
      </c>
      <c r="D1822" s="13" t="s">
        <v>14751</v>
      </c>
      <c r="E1822" s="468">
        <f t="shared" si="65"/>
        <v>1793</v>
      </c>
      <c r="F1822" s="439" t="b">
        <f>ABS('21 Market Risk - Foreign Exch.'!$M$25+'21 Market Risk - Foreign Exch.'!$M$26-'21 Market Risk - Foreign Exch.'!$M$24)&lt;=2</f>
        <v>1</v>
      </c>
    </row>
    <row r="1823" spans="1:16" ht="47.25" x14ac:dyDescent="0.25">
      <c r="A1823" s="466" t="s">
        <v>3450</v>
      </c>
      <c r="B1823" s="467" t="s">
        <v>2686</v>
      </c>
      <c r="C1823" s="13" t="s">
        <v>3451</v>
      </c>
      <c r="D1823" s="13" t="s">
        <v>14752</v>
      </c>
      <c r="E1823" s="468">
        <f t="shared" si="65"/>
        <v>1794</v>
      </c>
      <c r="F1823" s="439" t="b">
        <f>ABS('21 Market Risk - Foreign Exch.'!$O$25+'21 Market Risk - Foreign Exch.'!$O$26-'21 Market Risk - Foreign Exch.'!$O$24)&lt;=2</f>
        <v>1</v>
      </c>
    </row>
    <row r="1824" spans="1:16" ht="47.25" x14ac:dyDescent="0.25">
      <c r="A1824" s="466" t="s">
        <v>3452</v>
      </c>
      <c r="B1824" s="467" t="s">
        <v>2686</v>
      </c>
      <c r="C1824" s="13" t="s">
        <v>3453</v>
      </c>
      <c r="D1824" s="13" t="s">
        <v>14753</v>
      </c>
      <c r="E1824" s="468">
        <f t="shared" si="65"/>
        <v>1795</v>
      </c>
      <c r="F1824" s="439" t="b">
        <f>ABS('21 Market Risk - Foreign Exch.'!$Q$25+'21 Market Risk - Foreign Exch.'!$Q$26-'21 Market Risk - Foreign Exch.'!$Q$24)&lt;=2</f>
        <v>1</v>
      </c>
    </row>
    <row r="1825" spans="1:16" ht="47.25" x14ac:dyDescent="0.25">
      <c r="A1825" s="466" t="s">
        <v>3454</v>
      </c>
      <c r="B1825" s="467" t="s">
        <v>2686</v>
      </c>
      <c r="C1825" s="13" t="s">
        <v>3455</v>
      </c>
      <c r="D1825" s="13" t="s">
        <v>14754</v>
      </c>
      <c r="E1825" s="468">
        <f t="shared" si="65"/>
        <v>1796</v>
      </c>
      <c r="F1825" s="439" t="b">
        <f>ABS('21 Market Risk - Foreign Exch.'!$S$25+'21 Market Risk - Foreign Exch.'!$S$26-'21 Market Risk - Foreign Exch.'!$S$24)&lt;=2</f>
        <v>1</v>
      </c>
    </row>
    <row r="1826" spans="1:16" ht="47.25" x14ac:dyDescent="0.25">
      <c r="A1826" s="466" t="s">
        <v>3456</v>
      </c>
      <c r="B1826" s="467" t="s">
        <v>2686</v>
      </c>
      <c r="C1826" s="13" t="s">
        <v>3457</v>
      </c>
      <c r="D1826" s="13" t="s">
        <v>14755</v>
      </c>
      <c r="E1826" s="468">
        <f t="shared" si="65"/>
        <v>1797</v>
      </c>
      <c r="F1826" s="439" t="b">
        <f>ABS('21 Market Risk - Foreign Exch.'!$U$25+'21 Market Risk - Foreign Exch.'!$U$26-'21 Market Risk - Foreign Exch.'!$U$24)&lt;=2</f>
        <v>1</v>
      </c>
    </row>
    <row r="1827" spans="1:16" ht="47.25" x14ac:dyDescent="0.25">
      <c r="A1827" s="466" t="s">
        <v>3458</v>
      </c>
      <c r="B1827" s="467" t="s">
        <v>2686</v>
      </c>
      <c r="C1827" s="13" t="s">
        <v>3459</v>
      </c>
      <c r="D1827" s="13" t="s">
        <v>14756</v>
      </c>
      <c r="E1827" s="468">
        <f t="shared" si="65"/>
        <v>1798</v>
      </c>
      <c r="F1827" s="439" t="b">
        <f>ABS('21 Market Risk - Foreign Exch.'!$W$25+'21 Market Risk - Foreign Exch.'!$W$26-'21 Market Risk - Foreign Exch.'!$W$24)&lt;=2</f>
        <v>1</v>
      </c>
    </row>
    <row r="1828" spans="1:16" ht="47.25" x14ac:dyDescent="0.25">
      <c r="A1828" s="466" t="s">
        <v>3460</v>
      </c>
      <c r="B1828" s="467" t="s">
        <v>2686</v>
      </c>
      <c r="C1828" s="13" t="s">
        <v>3461</v>
      </c>
      <c r="D1828" s="13" t="s">
        <v>14757</v>
      </c>
      <c r="E1828" s="468">
        <f t="shared" si="65"/>
        <v>1799</v>
      </c>
      <c r="F1828" s="439" t="b">
        <f>ABS('21 Market Risk - Foreign Exch.'!$Y$25+'21 Market Risk - Foreign Exch.'!$Y$26-'21 Market Risk - Foreign Exch.'!$Y$24)&lt;=2</f>
        <v>1</v>
      </c>
    </row>
    <row r="1829" spans="1:16" ht="47.25" x14ac:dyDescent="0.25">
      <c r="A1829" s="466" t="s">
        <v>3462</v>
      </c>
      <c r="B1829" s="467" t="s">
        <v>2686</v>
      </c>
      <c r="C1829" s="13" t="s">
        <v>3463</v>
      </c>
      <c r="D1829" s="13" t="s">
        <v>14758</v>
      </c>
      <c r="E1829" s="468">
        <f t="shared" si="65"/>
        <v>1800</v>
      </c>
      <c r="F1829" s="439" t="b">
        <f>ABS('21 Market Risk - Foreign Exch.'!$AA$25+'21 Market Risk - Foreign Exch.'!$AA$26-'21 Market Risk - Foreign Exch.'!$AA$24)&lt;=2</f>
        <v>1</v>
      </c>
    </row>
    <row r="1830" spans="1:16" ht="47.25" x14ac:dyDescent="0.25">
      <c r="A1830" s="466" t="s">
        <v>3464</v>
      </c>
      <c r="B1830" s="467" t="s">
        <v>2686</v>
      </c>
      <c r="C1830" s="13" t="s">
        <v>3465</v>
      </c>
      <c r="D1830" s="13" t="s">
        <v>14759</v>
      </c>
      <c r="E1830" s="468">
        <f t="shared" si="65"/>
        <v>1801</v>
      </c>
      <c r="F1830" s="439" t="b">
        <f>ABS('21 Market Risk - Foreign Exch.'!$AC$25+'21 Market Risk - Foreign Exch.'!$AC$26-'21 Market Risk - Foreign Exch.'!$AC$24)&lt;=2</f>
        <v>1</v>
      </c>
    </row>
    <row r="1831" spans="1:16" ht="47.25" x14ac:dyDescent="0.25">
      <c r="A1831" s="466" t="s">
        <v>3466</v>
      </c>
      <c r="B1831" s="467" t="s">
        <v>2686</v>
      </c>
      <c r="C1831" s="13" t="s">
        <v>3467</v>
      </c>
      <c r="D1831" s="13" t="s">
        <v>14760</v>
      </c>
      <c r="E1831" s="468">
        <f t="shared" si="65"/>
        <v>1802</v>
      </c>
      <c r="F1831" s="439" t="b">
        <f>ABS('21 Market Risk - Foreign Exch.'!$AE$25+'21 Market Risk - Foreign Exch.'!$AE$26-'21 Market Risk - Foreign Exch.'!$AE$24)&lt;=2</f>
        <v>1</v>
      </c>
    </row>
    <row r="1832" spans="1:16" ht="47.25" x14ac:dyDescent="0.25">
      <c r="A1832" s="466" t="s">
        <v>3468</v>
      </c>
      <c r="B1832" s="467" t="s">
        <v>2686</v>
      </c>
      <c r="C1832" s="13" t="s">
        <v>3469</v>
      </c>
      <c r="D1832" s="13" t="s">
        <v>14761</v>
      </c>
      <c r="E1832" s="468">
        <f t="shared" si="65"/>
        <v>1803</v>
      </c>
      <c r="F1832" s="439" t="b">
        <f>ABS('21 Market Risk - Foreign Exch.'!$AG$25+'21 Market Risk - Foreign Exch.'!$AG$26-'21 Market Risk - Foreign Exch.'!$AG$24)&lt;=2</f>
        <v>1</v>
      </c>
    </row>
    <row r="1833" spans="1:16" ht="47.25" x14ac:dyDescent="0.25">
      <c r="A1833" s="466" t="s">
        <v>3470</v>
      </c>
      <c r="B1833" s="467" t="s">
        <v>2686</v>
      </c>
      <c r="C1833" s="13" t="s">
        <v>3471</v>
      </c>
      <c r="D1833" s="13" t="s">
        <v>14762</v>
      </c>
      <c r="E1833" s="468">
        <f t="shared" si="65"/>
        <v>1804</v>
      </c>
      <c r="F1833" s="439" t="b">
        <f>ABS('21 Market Risk - Foreign Exch.'!$AI$25+'21 Market Risk - Foreign Exch.'!$AI$26-'21 Market Risk - Foreign Exch.'!$AI$24)&lt;=2</f>
        <v>1</v>
      </c>
    </row>
    <row r="1834" spans="1:16" ht="47.25" x14ac:dyDescent="0.25">
      <c r="A1834" s="466" t="s">
        <v>3472</v>
      </c>
      <c r="B1834" s="467" t="s">
        <v>2686</v>
      </c>
      <c r="C1834" s="13" t="s">
        <v>3473</v>
      </c>
      <c r="D1834" s="13" t="s">
        <v>14763</v>
      </c>
      <c r="E1834" s="468">
        <f t="shared" si="65"/>
        <v>1805</v>
      </c>
      <c r="F1834" s="439" t="b">
        <f>ABS('21 Market Risk - Foreign Exch.'!$AK$25+'21 Market Risk - Foreign Exch.'!$AK$26-'21 Market Risk - Foreign Exch.'!$AK$24)&lt;=2</f>
        <v>1</v>
      </c>
    </row>
    <row r="1835" spans="1:16" ht="47.25" x14ac:dyDescent="0.25">
      <c r="A1835" s="466" t="s">
        <v>3474</v>
      </c>
      <c r="B1835" s="467" t="s">
        <v>2686</v>
      </c>
      <c r="C1835" s="13" t="s">
        <v>3475</v>
      </c>
      <c r="D1835" s="13" t="s">
        <v>14764</v>
      </c>
      <c r="E1835" s="468">
        <f t="shared" si="65"/>
        <v>1806</v>
      </c>
      <c r="F1835" s="439" t="b">
        <f>ABS('21 Market Risk - Foreign Exch.'!$AM$25+'21 Market Risk - Foreign Exch.'!$AM$26-'21 Market Risk - Foreign Exch.'!$AM$24)&lt;=2</f>
        <v>1</v>
      </c>
    </row>
    <row r="1836" spans="1:16" ht="47.25" x14ac:dyDescent="0.25">
      <c r="A1836" s="466" t="s">
        <v>3476</v>
      </c>
      <c r="B1836" s="467" t="s">
        <v>2686</v>
      </c>
      <c r="C1836" s="13" t="s">
        <v>3477</v>
      </c>
      <c r="D1836" s="13" t="s">
        <v>14765</v>
      </c>
      <c r="E1836" s="468">
        <f t="shared" si="65"/>
        <v>1807</v>
      </c>
      <c r="F1836" s="439" t="b">
        <f>ABS('21 Market Risk - Foreign Exch.'!$AO$25+'21 Market Risk - Foreign Exch.'!$AO$26-'21 Market Risk - Foreign Exch.'!$AO$24)&lt;=2</f>
        <v>1</v>
      </c>
    </row>
    <row r="1837" spans="1:16" s="469" customFormat="1" ht="409.5" x14ac:dyDescent="0.25">
      <c r="A1837" s="463" t="s">
        <v>3478</v>
      </c>
      <c r="B1837" s="464" t="s">
        <v>2686</v>
      </c>
      <c r="C1837" s="13" t="s">
        <v>11445</v>
      </c>
      <c r="D1837" s="13" t="s">
        <v>15002</v>
      </c>
      <c r="E1837" s="468">
        <f t="shared" ref="E1837:E1842" si="66">E1836+1</f>
        <v>1808</v>
      </c>
      <c r="F1837" s="439" t="b">
        <f>IF(('21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Exch.'!$AO$24)&lt;('21 Market Risk - Foreign Exch.'!$E$25+'21 Market Risk - Foreign Exch.'!$E$26),"false",ABS('21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f>
        <v>1</v>
      </c>
      <c r="G1837"/>
      <c r="H1837"/>
      <c r="K1837" s="6"/>
      <c r="L1837" s="6"/>
      <c r="M1837" s="6"/>
      <c r="N1837" s="6"/>
      <c r="O1837" s="6"/>
      <c r="P1837" s="6"/>
    </row>
    <row r="1838" spans="1:16" ht="236.25" x14ac:dyDescent="0.25">
      <c r="A1838" s="466" t="s">
        <v>3479</v>
      </c>
      <c r="B1838" s="467" t="s">
        <v>2686</v>
      </c>
      <c r="C1838" s="13" t="s">
        <v>3480</v>
      </c>
      <c r="D1838" s="13" t="s">
        <v>14232</v>
      </c>
      <c r="E1838" s="468">
        <f t="shared" si="66"/>
        <v>1809</v>
      </c>
      <c r="F1838" s="439" t="b">
        <f>'21 Market Risk - Foreign Exch.'!$G$25+'21 Market Risk - Foreign Exch.'!$I$25+'21 Market Risk - Foreign Exch.'!$K$25+'21 Market Risk - Foreign Exch.'!$M$25+'21 Market Risk - Foreign Exch.'!$O$25+'21 Market Risk - Foreign Exch.'!$Q$25+'21 Market Risk - Foreign Exch.'!$S$25+'21 Market Risk - Foreign Exch.'!$U$25+'21 Market Risk - Foreign Exch.'!$W$25+'21 Market Risk - Foreign Exch.'!$Y$25+'21 Market Risk - Foreign Exch.'!$AA$25+'21 Market Risk - Foreign Exch.'!$AC$25+'21 Market Risk - Foreign Exch.'!$AE$25+'21 Market Risk - Foreign Exch.'!$AG$25+'21 Market Risk - Foreign Exch.'!$AI$25+'21 Market Risk - Foreign Exch.'!$AK$25+'21 Market Risk - Foreign Exch.'!$AM$25+'21 Market Risk - Foreign Exch.'!$AO$25='21 Market Risk - Foreign Exch.'!$E$25</f>
        <v>1</v>
      </c>
    </row>
    <row r="1839" spans="1:16" ht="236.25" x14ac:dyDescent="0.25">
      <c r="A1839" s="466" t="s">
        <v>3481</v>
      </c>
      <c r="B1839" s="467" t="s">
        <v>2686</v>
      </c>
      <c r="C1839" s="13" t="s">
        <v>3482</v>
      </c>
      <c r="D1839" s="13" t="s">
        <v>14233</v>
      </c>
      <c r="E1839" s="468">
        <f t="shared" si="66"/>
        <v>1810</v>
      </c>
      <c r="F1839" s="439" t="b">
        <f>'21 Market Risk - Foreign Exch.'!$G$26+'21 Market Risk - Foreign Exch.'!$I$26+'21 Market Risk - Foreign Exch.'!$K$26+'21 Market Risk - Foreign Exch.'!$M$26+'21 Market Risk - Foreign Exch.'!$O$26+'21 Market Risk - Foreign Exch.'!$Q$26+'21 Market Risk - Foreign Exch.'!$S$26+'21 Market Risk - Foreign Exch.'!$U$26+'21 Market Risk - Foreign Exch.'!$W$26+'21 Market Risk - Foreign Exch.'!$Y$26+'21 Market Risk - Foreign Exch.'!$AA$26+'21 Market Risk - Foreign Exch.'!$AC$26+'21 Market Risk - Foreign Exch.'!$AE$26+'21 Market Risk - Foreign Exch.'!$AG$26+'21 Market Risk - Foreign Exch.'!$AI$26+'21 Market Risk - Foreign Exch.'!$AK$26+'21 Market Risk - Foreign Exch.'!$AM$26+'21 Market Risk - Foreign Exch.'!$AO$26='21 Market Risk - Foreign Exch.'!$E$26</f>
        <v>1</v>
      </c>
    </row>
    <row r="1840" spans="1:16" ht="236.25" x14ac:dyDescent="0.25">
      <c r="A1840" s="466" t="s">
        <v>3483</v>
      </c>
      <c r="B1840" s="467" t="s">
        <v>2686</v>
      </c>
      <c r="C1840" s="13" t="s">
        <v>3484</v>
      </c>
      <c r="D1840" s="13" t="s">
        <v>14234</v>
      </c>
      <c r="E1840" s="468">
        <f t="shared" si="66"/>
        <v>1811</v>
      </c>
      <c r="F1840" s="439" t="b">
        <f>'21 Market Risk - Foreign Exch.'!$G$27+'21 Market Risk - Foreign Exch.'!$I$27+'21 Market Risk - Foreign Exch.'!$K$27+'21 Market Risk - Foreign Exch.'!$M$27+'21 Market Risk - Foreign Exch.'!$O$27+'21 Market Risk - Foreign Exch.'!$Q$27+'21 Market Risk - Foreign Exch.'!$S$27+'21 Market Risk - Foreign Exch.'!$U$27+'21 Market Risk - Foreign Exch.'!$W$27+'21 Market Risk - Foreign Exch.'!$Y$27+'21 Market Risk - Foreign Exch.'!$AA$27+'21 Market Risk - Foreign Exch.'!$AC$27+'21 Market Risk - Foreign Exch.'!$AE$27+'21 Market Risk - Foreign Exch.'!$AG$27+'21 Market Risk - Foreign Exch.'!$AI$27+'21 Market Risk - Foreign Exch.'!$AK$27+'21 Market Risk - Foreign Exch.'!$AM$27+'21 Market Risk - Foreign Exch.'!$AO$27='21 Market Risk - Foreign Exch.'!$E$27</f>
        <v>1</v>
      </c>
    </row>
    <row r="1841" spans="1:6" ht="236.25" x14ac:dyDescent="0.25">
      <c r="A1841" s="466" t="s">
        <v>3485</v>
      </c>
      <c r="B1841" s="467" t="s">
        <v>2686</v>
      </c>
      <c r="C1841" s="13" t="s">
        <v>3486</v>
      </c>
      <c r="D1841" s="13" t="s">
        <v>14235</v>
      </c>
      <c r="E1841" s="468">
        <f t="shared" si="66"/>
        <v>1812</v>
      </c>
      <c r="F1841" s="439" t="b">
        <f>'21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f>
        <v>1</v>
      </c>
    </row>
    <row r="1842" spans="1:6" ht="63" x14ac:dyDescent="0.25">
      <c r="A1842" s="466" t="s">
        <v>3487</v>
      </c>
      <c r="B1842" s="467" t="s">
        <v>2686</v>
      </c>
      <c r="C1842" s="13" t="s">
        <v>11747</v>
      </c>
      <c r="D1842" s="13" t="s">
        <v>14766</v>
      </c>
      <c r="E1842" s="468">
        <f t="shared" si="66"/>
        <v>1813</v>
      </c>
      <c r="F1842" s="439" t="b">
        <f>'21 Market Risk - Foreign Exch.'!$E$30+'21 Market Risk - Foreign Exch.'!$E$31+'21 Market Risk - Foreign Exch.'!$E$32+'21 Market Risk - Foreign Exch.'!$E$33&lt;='21 Market Risk - Foreign Exch.'!$E$28+2</f>
        <v>1</v>
      </c>
    </row>
    <row r="1843" spans="1:6" ht="63" x14ac:dyDescent="0.25">
      <c r="A1843" s="466" t="s">
        <v>3488</v>
      </c>
      <c r="B1843" s="467" t="s">
        <v>2686</v>
      </c>
      <c r="C1843" s="13" t="s">
        <v>11748</v>
      </c>
      <c r="D1843" s="13" t="s">
        <v>14767</v>
      </c>
      <c r="E1843" s="468">
        <f t="shared" ref="E1843:E1860" si="67">E1842+1</f>
        <v>1814</v>
      </c>
      <c r="F1843" s="439" t="b">
        <f>'21 Market Risk - Foreign Exch.'!$G$30+'21 Market Risk - Foreign Exch.'!$G$31+'21 Market Risk - Foreign Exch.'!$G$32+'21 Market Risk - Foreign Exch.'!$G$33&lt;='21 Market Risk - Foreign Exch.'!$G$28+2</f>
        <v>1</v>
      </c>
    </row>
    <row r="1844" spans="1:6" ht="63" x14ac:dyDescent="0.25">
      <c r="A1844" s="466" t="s">
        <v>3489</v>
      </c>
      <c r="B1844" s="467" t="s">
        <v>2686</v>
      </c>
      <c r="C1844" s="13" t="s">
        <v>11749</v>
      </c>
      <c r="D1844" s="13" t="s">
        <v>14768</v>
      </c>
      <c r="E1844" s="468">
        <f t="shared" si="67"/>
        <v>1815</v>
      </c>
      <c r="F1844" s="439" t="b">
        <f>'21 Market Risk - Foreign Exch.'!$I$30+'21 Market Risk - Foreign Exch.'!$I$31+'21 Market Risk - Foreign Exch.'!$I$32+'21 Market Risk - Foreign Exch.'!$I$33&lt;='21 Market Risk - Foreign Exch.'!$I$28+2</f>
        <v>1</v>
      </c>
    </row>
    <row r="1845" spans="1:6" ht="63" x14ac:dyDescent="0.25">
      <c r="A1845" s="466" t="s">
        <v>3490</v>
      </c>
      <c r="B1845" s="467" t="s">
        <v>2686</v>
      </c>
      <c r="C1845" s="13" t="s">
        <v>11750</v>
      </c>
      <c r="D1845" s="13" t="s">
        <v>14769</v>
      </c>
      <c r="E1845" s="468">
        <f t="shared" si="67"/>
        <v>1816</v>
      </c>
      <c r="F1845" s="439" t="b">
        <f>'21 Market Risk - Foreign Exch.'!$K$30+'21 Market Risk - Foreign Exch.'!$K$31+'21 Market Risk - Foreign Exch.'!$K$32+'21 Market Risk - Foreign Exch.'!$K$33&lt;='21 Market Risk - Foreign Exch.'!$K$28+2</f>
        <v>1</v>
      </c>
    </row>
    <row r="1846" spans="1:6" ht="63" x14ac:dyDescent="0.25">
      <c r="A1846" s="466" t="s">
        <v>3491</v>
      </c>
      <c r="B1846" s="467" t="s">
        <v>2686</v>
      </c>
      <c r="C1846" s="13" t="s">
        <v>11751</v>
      </c>
      <c r="D1846" s="13" t="s">
        <v>14770</v>
      </c>
      <c r="E1846" s="468">
        <f t="shared" si="67"/>
        <v>1817</v>
      </c>
      <c r="F1846" s="439" t="b">
        <f>'21 Market Risk - Foreign Exch.'!$M$30+'21 Market Risk - Foreign Exch.'!$M$31+'21 Market Risk - Foreign Exch.'!$M$32+'21 Market Risk - Foreign Exch.'!$M$33&lt;='21 Market Risk - Foreign Exch.'!$M$28+2</f>
        <v>1</v>
      </c>
    </row>
    <row r="1847" spans="1:6" ht="63" x14ac:dyDescent="0.25">
      <c r="A1847" s="466" t="s">
        <v>3492</v>
      </c>
      <c r="B1847" s="467" t="s">
        <v>2686</v>
      </c>
      <c r="C1847" s="13" t="s">
        <v>11752</v>
      </c>
      <c r="D1847" s="13" t="s">
        <v>14771</v>
      </c>
      <c r="E1847" s="468">
        <f t="shared" si="67"/>
        <v>1818</v>
      </c>
      <c r="F1847" s="439" t="b">
        <f>'21 Market Risk - Foreign Exch.'!$O$30+'21 Market Risk - Foreign Exch.'!$O$31+'21 Market Risk - Foreign Exch.'!$O$32+'21 Market Risk - Foreign Exch.'!$O$33&lt;='21 Market Risk - Foreign Exch.'!$O$28+2</f>
        <v>1</v>
      </c>
    </row>
    <row r="1848" spans="1:6" ht="63" x14ac:dyDescent="0.25">
      <c r="A1848" s="466" t="s">
        <v>3493</v>
      </c>
      <c r="B1848" s="467" t="s">
        <v>2686</v>
      </c>
      <c r="C1848" s="13" t="s">
        <v>11753</v>
      </c>
      <c r="D1848" s="13" t="s">
        <v>14772</v>
      </c>
      <c r="E1848" s="468">
        <f t="shared" si="67"/>
        <v>1819</v>
      </c>
      <c r="F1848" s="439" t="b">
        <f>'21 Market Risk - Foreign Exch.'!$Q$30+'21 Market Risk - Foreign Exch.'!$Q$31+'21 Market Risk - Foreign Exch.'!$Q$32+'21 Market Risk - Foreign Exch.'!$Q$33&lt;='21 Market Risk - Foreign Exch.'!$Q$28+2</f>
        <v>1</v>
      </c>
    </row>
    <row r="1849" spans="1:6" ht="63" x14ac:dyDescent="0.25">
      <c r="A1849" s="466" t="s">
        <v>3494</v>
      </c>
      <c r="B1849" s="467" t="s">
        <v>2686</v>
      </c>
      <c r="C1849" s="13" t="s">
        <v>11754</v>
      </c>
      <c r="D1849" s="13" t="s">
        <v>14773</v>
      </c>
      <c r="E1849" s="468">
        <f t="shared" si="67"/>
        <v>1820</v>
      </c>
      <c r="F1849" s="439" t="b">
        <f>'21 Market Risk - Foreign Exch.'!$S$30+'21 Market Risk - Foreign Exch.'!$S$31+'21 Market Risk - Foreign Exch.'!$S$32+'21 Market Risk - Foreign Exch.'!$S$33&lt;='21 Market Risk - Foreign Exch.'!$S$28+2</f>
        <v>1</v>
      </c>
    </row>
    <row r="1850" spans="1:6" ht="63" x14ac:dyDescent="0.25">
      <c r="A1850" s="466" t="s">
        <v>3495</v>
      </c>
      <c r="B1850" s="467" t="s">
        <v>2686</v>
      </c>
      <c r="C1850" s="13" t="s">
        <v>11755</v>
      </c>
      <c r="D1850" s="938" t="s">
        <v>14774</v>
      </c>
      <c r="E1850" s="468">
        <f t="shared" si="67"/>
        <v>1821</v>
      </c>
      <c r="F1850" s="439" t="b">
        <f>'21 Market Risk - Foreign Exch.'!$U$30+'21 Market Risk - Foreign Exch.'!$U$31+'21 Market Risk - Foreign Exch.'!$U$32+'21 Market Risk - Foreign Exch.'!$U$33&lt;='21 Market Risk - Foreign Exch.'!$U$28+2</f>
        <v>1</v>
      </c>
    </row>
    <row r="1851" spans="1:6" ht="63" x14ac:dyDescent="0.25">
      <c r="A1851" s="466" t="s">
        <v>3496</v>
      </c>
      <c r="B1851" s="467" t="s">
        <v>2686</v>
      </c>
      <c r="C1851" s="13" t="s">
        <v>11756</v>
      </c>
      <c r="D1851" s="13" t="s">
        <v>14775</v>
      </c>
      <c r="E1851" s="468">
        <f t="shared" si="67"/>
        <v>1822</v>
      </c>
      <c r="F1851" s="439" t="b">
        <f>'21 Market Risk - Foreign Exch.'!$W$30+'21 Market Risk - Foreign Exch.'!$W$31+'21 Market Risk - Foreign Exch.'!$W$32+'21 Market Risk - Foreign Exch.'!$W$33&lt;='21 Market Risk - Foreign Exch.'!$W$28+2</f>
        <v>1</v>
      </c>
    </row>
    <row r="1852" spans="1:6" ht="63" x14ac:dyDescent="0.25">
      <c r="A1852" s="466" t="s">
        <v>3497</v>
      </c>
      <c r="B1852" s="467" t="s">
        <v>2686</v>
      </c>
      <c r="C1852" s="13" t="s">
        <v>11757</v>
      </c>
      <c r="D1852" s="13" t="s">
        <v>14776</v>
      </c>
      <c r="E1852" s="468">
        <f t="shared" si="67"/>
        <v>1823</v>
      </c>
      <c r="F1852" s="439" t="b">
        <f>'21 Market Risk - Foreign Exch.'!$Y$30+'21 Market Risk - Foreign Exch.'!$Y$31+'21 Market Risk - Foreign Exch.'!$Y$32+'21 Market Risk - Foreign Exch.'!$Y$33&lt;='21 Market Risk - Foreign Exch.'!$Y$28+2</f>
        <v>1</v>
      </c>
    </row>
    <row r="1853" spans="1:6" ht="63" x14ac:dyDescent="0.25">
      <c r="A1853" s="466" t="s">
        <v>3498</v>
      </c>
      <c r="B1853" s="467" t="s">
        <v>2686</v>
      </c>
      <c r="C1853" s="13" t="s">
        <v>11758</v>
      </c>
      <c r="D1853" s="13" t="s">
        <v>14777</v>
      </c>
      <c r="E1853" s="468">
        <f t="shared" si="67"/>
        <v>1824</v>
      </c>
      <c r="F1853" s="439" t="b">
        <f>'21 Market Risk - Foreign Exch.'!$AA$30+'21 Market Risk - Foreign Exch.'!$AA$31+'21 Market Risk - Foreign Exch.'!$AA$32+'21 Market Risk - Foreign Exch.'!$AA$33&lt;='21 Market Risk - Foreign Exch.'!$AA$28+2</f>
        <v>1</v>
      </c>
    </row>
    <row r="1854" spans="1:6" ht="63" x14ac:dyDescent="0.25">
      <c r="A1854" s="466" t="s">
        <v>3499</v>
      </c>
      <c r="B1854" s="467" t="s">
        <v>2686</v>
      </c>
      <c r="C1854" s="13" t="s">
        <v>11759</v>
      </c>
      <c r="D1854" s="13" t="s">
        <v>14778</v>
      </c>
      <c r="E1854" s="468">
        <f t="shared" si="67"/>
        <v>1825</v>
      </c>
      <c r="F1854" s="439" t="b">
        <f>'21 Market Risk - Foreign Exch.'!$AC$30+'21 Market Risk - Foreign Exch.'!$AC$31+'21 Market Risk - Foreign Exch.'!$AC$32+'21 Market Risk - Foreign Exch.'!$AC$33&lt;='21 Market Risk - Foreign Exch.'!$AC$28+2</f>
        <v>1</v>
      </c>
    </row>
    <row r="1855" spans="1:6" ht="63" x14ac:dyDescent="0.25">
      <c r="A1855" s="466" t="s">
        <v>3500</v>
      </c>
      <c r="B1855" s="467" t="s">
        <v>2686</v>
      </c>
      <c r="C1855" s="13" t="s">
        <v>11760</v>
      </c>
      <c r="D1855" s="13" t="s">
        <v>14779</v>
      </c>
      <c r="E1855" s="468">
        <f t="shared" si="67"/>
        <v>1826</v>
      </c>
      <c r="F1855" s="439" t="b">
        <f>'21 Market Risk - Foreign Exch.'!$AE$30+'21 Market Risk - Foreign Exch.'!$AE$31+'21 Market Risk - Foreign Exch.'!$AE$32+'21 Market Risk - Foreign Exch.'!$AE$33&lt;='21 Market Risk - Foreign Exch.'!$AE$28+2</f>
        <v>1</v>
      </c>
    </row>
    <row r="1856" spans="1:6" ht="63" x14ac:dyDescent="0.25">
      <c r="A1856" s="466" t="s">
        <v>3501</v>
      </c>
      <c r="B1856" s="467" t="s">
        <v>2686</v>
      </c>
      <c r="C1856" s="13" t="s">
        <v>11761</v>
      </c>
      <c r="D1856" s="13" t="s">
        <v>14780</v>
      </c>
      <c r="E1856" s="468">
        <f t="shared" si="67"/>
        <v>1827</v>
      </c>
      <c r="F1856" s="439" t="b">
        <f>'21 Market Risk - Foreign Exch.'!$AG$30+'21 Market Risk - Foreign Exch.'!$AG$31+'21 Market Risk - Foreign Exch.'!$AG$32+'21 Market Risk - Foreign Exch.'!$AG$33&lt;='21 Market Risk - Foreign Exch.'!$AG$28+2</f>
        <v>1</v>
      </c>
    </row>
    <row r="1857" spans="1:16" ht="63" x14ac:dyDescent="0.25">
      <c r="A1857" s="466" t="s">
        <v>3502</v>
      </c>
      <c r="B1857" s="467" t="s">
        <v>2686</v>
      </c>
      <c r="C1857" s="13" t="s">
        <v>11762</v>
      </c>
      <c r="D1857" s="13" t="s">
        <v>14781</v>
      </c>
      <c r="E1857" s="468">
        <f t="shared" si="67"/>
        <v>1828</v>
      </c>
      <c r="F1857" s="439" t="b">
        <f>'21 Market Risk - Foreign Exch.'!$AI$30+'21 Market Risk - Foreign Exch.'!$AI$31+'21 Market Risk - Foreign Exch.'!$AI$32+'21 Market Risk - Foreign Exch.'!$AI$33&lt;='21 Market Risk - Foreign Exch.'!$AI$28+2</f>
        <v>1</v>
      </c>
    </row>
    <row r="1858" spans="1:16" ht="63" x14ac:dyDescent="0.25">
      <c r="A1858" s="466" t="s">
        <v>3503</v>
      </c>
      <c r="B1858" s="467" t="s">
        <v>2686</v>
      </c>
      <c r="C1858" s="13" t="s">
        <v>11763</v>
      </c>
      <c r="D1858" s="13" t="s">
        <v>14782</v>
      </c>
      <c r="E1858" s="468">
        <f t="shared" si="67"/>
        <v>1829</v>
      </c>
      <c r="F1858" s="439" t="b">
        <f>'21 Market Risk - Foreign Exch.'!$AK$30+'21 Market Risk - Foreign Exch.'!$AK$31+'21 Market Risk - Foreign Exch.'!$AK$32+'21 Market Risk - Foreign Exch.'!$AK$33&lt;='21 Market Risk - Foreign Exch.'!$AK$28+2</f>
        <v>1</v>
      </c>
    </row>
    <row r="1859" spans="1:16" ht="78.75" x14ac:dyDescent="0.25">
      <c r="A1859" s="466" t="s">
        <v>3504</v>
      </c>
      <c r="B1859" s="467" t="s">
        <v>2686</v>
      </c>
      <c r="C1859" s="13" t="s">
        <v>11764</v>
      </c>
      <c r="D1859" s="13" t="s">
        <v>14783</v>
      </c>
      <c r="E1859" s="468">
        <f t="shared" si="67"/>
        <v>1830</v>
      </c>
      <c r="F1859" s="439" t="b">
        <f>'21 Market Risk - Foreign Exch.'!$AM$30+'21 Market Risk - Foreign Exch.'!$AM$31+'21 Market Risk - Foreign Exch.'!$AM$32+'21 Market Risk - Foreign Exch.'!$AM$33&lt;='21 Market Risk - Foreign Exch.'!$AM$28+2</f>
        <v>1</v>
      </c>
    </row>
    <row r="1860" spans="1:16" ht="63" x14ac:dyDescent="0.25">
      <c r="A1860" s="466" t="s">
        <v>3505</v>
      </c>
      <c r="B1860" s="467" t="s">
        <v>2686</v>
      </c>
      <c r="C1860" s="13" t="s">
        <v>11765</v>
      </c>
      <c r="D1860" s="13" t="s">
        <v>14784</v>
      </c>
      <c r="E1860" s="468">
        <f t="shared" si="67"/>
        <v>1831</v>
      </c>
      <c r="F1860" s="439" t="b">
        <f>'21 Market Risk - Foreign Exch.'!$AO$30+'21 Market Risk - Foreign Exch.'!$AO$31+'21 Market Risk - Foreign Exch.'!$AO$32+'21 Market Risk - Foreign Exch.'!$AO$33&lt;='21 Market Risk - Foreign Exch.'!$AO$28+2</f>
        <v>1</v>
      </c>
    </row>
    <row r="1861" spans="1:16" s="469" customFormat="1" ht="409.5" x14ac:dyDescent="0.25">
      <c r="A1861" s="463" t="s">
        <v>3506</v>
      </c>
      <c r="B1861" s="464" t="s">
        <v>2686</v>
      </c>
      <c r="C1861" s="13" t="s">
        <v>11446</v>
      </c>
      <c r="D1861" s="13" t="s">
        <v>15003</v>
      </c>
      <c r="E1861" s="468">
        <f>E1860+1</f>
        <v>1832</v>
      </c>
      <c r="F1861" s="439" t="b">
        <f>IF(('21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Exch.'!$AO$28)&lt;('21 Market Risk - Foreign Exch.'!$E$30+'21 Market Risk - Foreign Exch.'!$E$31+'21 Market Risk - Foreign Exch.'!$E$32+'21 Market Risk - Foreign Exch.'!$E$33),"false",ABS('21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Exch.'!$E$28)&lt;=2)</f>
        <v>1</v>
      </c>
      <c r="G1861"/>
      <c r="H1861"/>
      <c r="K1861" s="6"/>
      <c r="L1861" s="6"/>
      <c r="M1861" s="6"/>
      <c r="N1861" s="6"/>
      <c r="O1861" s="6"/>
      <c r="P1861" s="6"/>
    </row>
    <row r="1862" spans="1:16" ht="236.25" x14ac:dyDescent="0.25">
      <c r="A1862" s="466" t="s">
        <v>3507</v>
      </c>
      <c r="B1862" s="467" t="s">
        <v>2686</v>
      </c>
      <c r="C1862" s="13" t="s">
        <v>3508</v>
      </c>
      <c r="D1862" s="938" t="s">
        <v>14236</v>
      </c>
      <c r="E1862" s="468">
        <f>E1861+1</f>
        <v>1833</v>
      </c>
      <c r="F1862" s="439" t="b">
        <f>'21 Market Risk - Foreign Exch.'!$G$30+'21 Market Risk - Foreign Exch.'!$I$30+'21 Market Risk - Foreign Exch.'!$K$30+'21 Market Risk - Foreign Exch.'!$M$30+'21 Market Risk - Foreign Exch.'!$O$30+'21 Market Risk - Foreign Exch.'!$Q$30+'21 Market Risk - Foreign Exch.'!$S$30+'21 Market Risk - Foreign Exch.'!$U$30+'21 Market Risk - Foreign Exch.'!$W$30+'21 Market Risk - Foreign Exch.'!$Y$30+'21 Market Risk - Foreign Exch.'!$AA$30+'21 Market Risk - Foreign Exch.'!$AC$30+'21 Market Risk - Foreign Exch.'!$AE$30+'21 Market Risk - Foreign Exch.'!$AG$30+'21 Market Risk - Foreign Exch.'!$AI$30+'21 Market Risk - Foreign Exch.'!$AK$30+'21 Market Risk - Foreign Exch.'!$AM$30+'21 Market Risk - Foreign Exch.'!$AO$30='21 Market Risk - Foreign Exch.'!$E$30</f>
        <v>1</v>
      </c>
    </row>
    <row r="1863" spans="1:16" ht="236.25" x14ac:dyDescent="0.25">
      <c r="A1863" s="466" t="s">
        <v>3509</v>
      </c>
      <c r="B1863" s="467" t="s">
        <v>2686</v>
      </c>
      <c r="C1863" s="13" t="s">
        <v>3510</v>
      </c>
      <c r="D1863" s="938" t="s">
        <v>14237</v>
      </c>
      <c r="E1863" s="468">
        <f t="shared" ref="E1863:E1868" si="68">E1862+1</f>
        <v>1834</v>
      </c>
      <c r="F1863" s="439" t="b">
        <f>'21 Market Risk - Foreign Exch.'!$G$31+'21 Market Risk - Foreign Exch.'!$I$31+'21 Market Risk - Foreign Exch.'!$K$31+'21 Market Risk - Foreign Exch.'!$M$31+'21 Market Risk - Foreign Exch.'!$O$31+'21 Market Risk - Foreign Exch.'!$Q$31+'21 Market Risk - Foreign Exch.'!$S$31+'21 Market Risk - Foreign Exch.'!$U$31+'21 Market Risk - Foreign Exch.'!$W$31+'21 Market Risk - Foreign Exch.'!$Y$31+'21 Market Risk - Foreign Exch.'!$AA$31+'21 Market Risk - Foreign Exch.'!$AC$31+'21 Market Risk - Foreign Exch.'!$AE$31+'21 Market Risk - Foreign Exch.'!$AG$31+'21 Market Risk - Foreign Exch.'!$AI$31+'21 Market Risk - Foreign Exch.'!$AK$31+'21 Market Risk - Foreign Exch.'!$AM$31+'21 Market Risk - Foreign Exch.'!$AO$31='21 Market Risk - Foreign Exch.'!$E$31</f>
        <v>1</v>
      </c>
    </row>
    <row r="1864" spans="1:16" ht="236.25" x14ac:dyDescent="0.25">
      <c r="A1864" s="466" t="s">
        <v>3511</v>
      </c>
      <c r="B1864" s="467" t="s">
        <v>2686</v>
      </c>
      <c r="C1864" s="13" t="s">
        <v>3512</v>
      </c>
      <c r="D1864" s="938" t="s">
        <v>14238</v>
      </c>
      <c r="E1864" s="468">
        <f t="shared" si="68"/>
        <v>1835</v>
      </c>
      <c r="F1864" s="439" t="b">
        <f>'21 Market Risk - Foreign Exch.'!$G$32+'21 Market Risk - Foreign Exch.'!$I$32+'21 Market Risk - Foreign Exch.'!$K$32+'21 Market Risk - Foreign Exch.'!$M$32+'21 Market Risk - Foreign Exch.'!$O$32+'21 Market Risk - Foreign Exch.'!$Q$32+'21 Market Risk - Foreign Exch.'!$S$32+'21 Market Risk - Foreign Exch.'!$U$32+'21 Market Risk - Foreign Exch.'!$W$32+'21 Market Risk - Foreign Exch.'!$Y$32+'21 Market Risk - Foreign Exch.'!$AA$32+'21 Market Risk - Foreign Exch.'!$AC$32+'21 Market Risk - Foreign Exch.'!$AE$32+'21 Market Risk - Foreign Exch.'!$AG$32+'21 Market Risk - Foreign Exch.'!$AI$32+'21 Market Risk - Foreign Exch.'!$AK$32+'21 Market Risk - Foreign Exch.'!$AM$32+'21 Market Risk - Foreign Exch.'!$AO$32='21 Market Risk - Foreign Exch.'!$E$32</f>
        <v>1</v>
      </c>
    </row>
    <row r="1865" spans="1:16" ht="236.25" x14ac:dyDescent="0.25">
      <c r="A1865" s="466" t="s">
        <v>3513</v>
      </c>
      <c r="B1865" s="467" t="s">
        <v>2686</v>
      </c>
      <c r="C1865" s="13" t="s">
        <v>3514</v>
      </c>
      <c r="D1865" s="938" t="s">
        <v>14239</v>
      </c>
      <c r="E1865" s="468">
        <f t="shared" si="68"/>
        <v>1836</v>
      </c>
      <c r="F1865" s="439" t="b">
        <f>'21 Market Risk - Foreign Exch.'!$G$33+'21 Market Risk - Foreign Exch.'!$I$33+'21 Market Risk - Foreign Exch.'!$K$33+'21 Market Risk - Foreign Exch.'!$M$33+'21 Market Risk - Foreign Exch.'!$O$33+'21 Market Risk - Foreign Exch.'!$Q$33+'21 Market Risk - Foreign Exch.'!$S$33+'21 Market Risk - Foreign Exch.'!$U$33+'21 Market Risk - Foreign Exch.'!$W$33+'21 Market Risk - Foreign Exch.'!$Y$33+'21 Market Risk - Foreign Exch.'!$AA$33+'21 Market Risk - Foreign Exch.'!$AC$33+'21 Market Risk - Foreign Exch.'!$AE$33+'21 Market Risk - Foreign Exch.'!$AG$33+'21 Market Risk - Foreign Exch.'!$AI$33+'21 Market Risk - Foreign Exch.'!$AK$33+'21 Market Risk - Foreign Exch.'!$AM$33+'21 Market Risk - Foreign Exch.'!$AO$33='21 Market Risk - Foreign Exch.'!$E$33</f>
        <v>1</v>
      </c>
    </row>
    <row r="1866" spans="1:16" ht="236.25" x14ac:dyDescent="0.25">
      <c r="A1866" s="466" t="s">
        <v>3515</v>
      </c>
      <c r="B1866" s="467" t="s">
        <v>2686</v>
      </c>
      <c r="C1866" s="13" t="s">
        <v>3516</v>
      </c>
      <c r="D1866" s="938" t="s">
        <v>14240</v>
      </c>
      <c r="E1866" s="468">
        <f t="shared" si="68"/>
        <v>1837</v>
      </c>
      <c r="F1866" s="439" t="b">
        <f>'21 Market Risk - Foreign Exch.'!$G$34+'21 Market Risk - Foreign Exch.'!$I$34+'21 Market Risk - Foreign Exch.'!$K$34+'21 Market Risk - Foreign Exch.'!$M$34+'21 Market Risk - Foreign Exch.'!$O$34+'21 Market Risk - Foreign Exch.'!$Q$34+'21 Market Risk - Foreign Exch.'!$S$34+'21 Market Risk - Foreign Exch.'!$U$34+'21 Market Risk - Foreign Exch.'!$W$34+'21 Market Risk - Foreign Exch.'!$Y$34+'21 Market Risk - Foreign Exch.'!$AA$34+'21 Market Risk - Foreign Exch.'!$AC$34+'21 Market Risk - Foreign Exch.'!$AE$34+'21 Market Risk - Foreign Exch.'!$AG$34+'21 Market Risk - Foreign Exch.'!$AI$34+'21 Market Risk - Foreign Exch.'!$AK$34+'21 Market Risk - Foreign Exch.'!$AM$34+'21 Market Risk - Foreign Exch.'!$AO$34='21 Market Risk - Foreign Exch.'!$E$34</f>
        <v>1</v>
      </c>
    </row>
    <row r="1867" spans="1:16" ht="236.25" x14ac:dyDescent="0.25">
      <c r="A1867" s="466" t="s">
        <v>3517</v>
      </c>
      <c r="B1867" s="467" t="s">
        <v>2686</v>
      </c>
      <c r="C1867" s="13" t="s">
        <v>3518</v>
      </c>
      <c r="D1867" s="938" t="s">
        <v>14241</v>
      </c>
      <c r="E1867" s="468">
        <f t="shared" si="68"/>
        <v>1838</v>
      </c>
      <c r="F1867" s="439" t="b">
        <f>'21 Market Risk - Foreign Exch.'!$G$35+'21 Market Risk - Foreign Exch.'!$I$35+'21 Market Risk - Foreign Exch.'!$K$35+'21 Market Risk - Foreign Exch.'!$M$35+'21 Market Risk - Foreign Exch.'!$O$35+'21 Market Risk - Foreign Exch.'!$Q$35+'21 Market Risk - Foreign Exch.'!$S$35+'21 Market Risk - Foreign Exch.'!$U$35+'21 Market Risk - Foreign Exch.'!$W$35+'21 Market Risk - Foreign Exch.'!$Y$35+'21 Market Risk - Foreign Exch.'!$AA$35+'21 Market Risk - Foreign Exch.'!$AC$35+'21 Market Risk - Foreign Exch.'!$AE$35+'21 Market Risk - Foreign Exch.'!$AG$35+'21 Market Risk - Foreign Exch.'!$AI$35+'21 Market Risk - Foreign Exch.'!$AK$35+'21 Market Risk - Foreign Exch.'!$AM$35+'21 Market Risk - Foreign Exch.'!$AO$35='21 Market Risk - Foreign Exch.'!$E$35</f>
        <v>1</v>
      </c>
    </row>
    <row r="1868" spans="1:16" ht="236.25" x14ac:dyDescent="0.25">
      <c r="A1868" s="466" t="s">
        <v>3519</v>
      </c>
      <c r="B1868" s="467" t="s">
        <v>2686</v>
      </c>
      <c r="C1868" s="13" t="s">
        <v>3520</v>
      </c>
      <c r="D1868" s="938" t="s">
        <v>14242</v>
      </c>
      <c r="E1868" s="468">
        <f t="shared" si="68"/>
        <v>1839</v>
      </c>
      <c r="F1868" s="439" t="b">
        <f>'21 Market Risk - Foreign Exch.'!$G$36+'21 Market Risk - Foreign Exch.'!$I$36+'21 Market Risk - Foreign Exch.'!$K$36+'21 Market Risk - Foreign Exch.'!$M$36+'21 Market Risk - Foreign Exch.'!$O$36+'21 Market Risk - Foreign Exch.'!$Q$36+'21 Market Risk - Foreign Exch.'!$S$36+'21 Market Risk - Foreign Exch.'!$U$36+'21 Market Risk - Foreign Exch.'!$W$36+'21 Market Risk - Foreign Exch.'!$Y$36+'21 Market Risk - Foreign Exch.'!$AA$36+'21 Market Risk - Foreign Exch.'!$AC$36+'21 Market Risk - Foreign Exch.'!$AE$36+'21 Market Risk - Foreign Exch.'!$AG$36+'21 Market Risk - Foreign Exch.'!$AI$36+'21 Market Risk - Foreign Exch.'!$AK$36+'21 Market Risk - Foreign Exch.'!$AM$36+'21 Market Risk - Foreign Exch.'!$AO$36='21 Market Risk - Foreign Exch.'!$E$36</f>
        <v>1</v>
      </c>
    </row>
    <row r="1869" spans="1:16" ht="110.25" x14ac:dyDescent="0.25">
      <c r="A1869" s="466" t="s">
        <v>3521</v>
      </c>
      <c r="B1869" s="467" t="s">
        <v>2686</v>
      </c>
      <c r="C1869" s="13" t="s">
        <v>3522</v>
      </c>
      <c r="D1869" s="13" t="s">
        <v>14243</v>
      </c>
      <c r="E1869" s="468">
        <f>E1868+1</f>
        <v>1840</v>
      </c>
      <c r="F1869" s="439" t="b">
        <f>'21 Market Risk - Foreign Exch.'!$E$12+'21 Market Risk - Foreign Exch.'!$E$17+'21 Market Risk - Foreign Exch.'!$E$18+'21 Market Risk - Foreign Exch.'!$E$27+'21 Market Risk - Foreign Exch.'!$E$28+'21 Market Risk - Foreign Exch.'!$E$34+'21 Market Risk - Foreign Exch.'!$E$35+'21 Market Risk - Foreign Exch.'!$E$36='21 Market Risk - Foreign Exch.'!$E$37</f>
        <v>1</v>
      </c>
    </row>
    <row r="1870" spans="1:16" ht="110.25" x14ac:dyDescent="0.25">
      <c r="A1870" s="466" t="s">
        <v>3523</v>
      </c>
      <c r="B1870" s="467" t="s">
        <v>2686</v>
      </c>
      <c r="C1870" s="13" t="s">
        <v>3524</v>
      </c>
      <c r="D1870" s="13" t="s">
        <v>14244</v>
      </c>
      <c r="E1870" s="468">
        <f t="shared" ref="E1870:E1887" si="69">E1869+1</f>
        <v>1841</v>
      </c>
      <c r="F1870" s="439" t="b">
        <f>'21 Market Risk - Foreign Exch.'!$G$12+'21 Market Risk - Foreign Exch.'!$G$17+'21 Market Risk - Foreign Exch.'!$G$18+'21 Market Risk - Foreign Exch.'!$G$27+'21 Market Risk - Foreign Exch.'!$G$28+'21 Market Risk - Foreign Exch.'!$G$34+'21 Market Risk - Foreign Exch.'!$G$35+'21 Market Risk - Foreign Exch.'!$G$36='21 Market Risk - Foreign Exch.'!$G$37</f>
        <v>1</v>
      </c>
    </row>
    <row r="1871" spans="1:16" ht="110.25" x14ac:dyDescent="0.25">
      <c r="A1871" s="466" t="s">
        <v>3525</v>
      </c>
      <c r="B1871" s="467" t="s">
        <v>2686</v>
      </c>
      <c r="C1871" s="13" t="s">
        <v>3526</v>
      </c>
      <c r="D1871" s="13" t="s">
        <v>14245</v>
      </c>
      <c r="E1871" s="468">
        <f t="shared" si="69"/>
        <v>1842</v>
      </c>
      <c r="F1871" s="439" t="b">
        <f>'21 Market Risk - Foreign Exch.'!$I$12+'21 Market Risk - Foreign Exch.'!$I$17+'21 Market Risk - Foreign Exch.'!$I$18+'21 Market Risk - Foreign Exch.'!$I$27+'21 Market Risk - Foreign Exch.'!$I$28+'21 Market Risk - Foreign Exch.'!$I$34+'21 Market Risk - Foreign Exch.'!$I$35+'21 Market Risk - Foreign Exch.'!$I$36='21 Market Risk - Foreign Exch.'!$I$37</f>
        <v>1</v>
      </c>
    </row>
    <row r="1872" spans="1:16" ht="110.25" x14ac:dyDescent="0.25">
      <c r="A1872" s="466" t="s">
        <v>3527</v>
      </c>
      <c r="B1872" s="467" t="s">
        <v>2686</v>
      </c>
      <c r="C1872" s="13" t="s">
        <v>3528</v>
      </c>
      <c r="D1872" s="13" t="s">
        <v>14246</v>
      </c>
      <c r="E1872" s="468">
        <f t="shared" si="69"/>
        <v>1843</v>
      </c>
      <c r="F1872" s="439" t="b">
        <f>'21 Market Risk - Foreign Exch.'!$K$12+'21 Market Risk - Foreign Exch.'!$K$17+'21 Market Risk - Foreign Exch.'!$K$18+'21 Market Risk - Foreign Exch.'!$K$27+'21 Market Risk - Foreign Exch.'!$K$28+'21 Market Risk - Foreign Exch.'!$K$34+'21 Market Risk - Foreign Exch.'!$K$35+'21 Market Risk - Foreign Exch.'!$K$36='21 Market Risk - Foreign Exch.'!$K$37</f>
        <v>1</v>
      </c>
    </row>
    <row r="1873" spans="1:6" ht="110.25" x14ac:dyDescent="0.25">
      <c r="A1873" s="466" t="s">
        <v>3529</v>
      </c>
      <c r="B1873" s="467" t="s">
        <v>2686</v>
      </c>
      <c r="C1873" s="13" t="s">
        <v>3530</v>
      </c>
      <c r="D1873" s="13" t="s">
        <v>14247</v>
      </c>
      <c r="E1873" s="468">
        <f t="shared" si="69"/>
        <v>1844</v>
      </c>
      <c r="F1873" s="439" t="b">
        <f>'21 Market Risk - Foreign Exch.'!$M$12+'21 Market Risk - Foreign Exch.'!$M$17+'21 Market Risk - Foreign Exch.'!$M$18+'21 Market Risk - Foreign Exch.'!$M$27+'21 Market Risk - Foreign Exch.'!$M$28+'21 Market Risk - Foreign Exch.'!$M$34+'21 Market Risk - Foreign Exch.'!$M$35+'21 Market Risk - Foreign Exch.'!$M$36='21 Market Risk - Foreign Exch.'!$M$37</f>
        <v>1</v>
      </c>
    </row>
    <row r="1874" spans="1:6" ht="110.25" x14ac:dyDescent="0.25">
      <c r="A1874" s="466" t="s">
        <v>3531</v>
      </c>
      <c r="B1874" s="467" t="s">
        <v>2686</v>
      </c>
      <c r="C1874" s="13" t="s">
        <v>3532</v>
      </c>
      <c r="D1874" s="13" t="s">
        <v>14248</v>
      </c>
      <c r="E1874" s="468">
        <f t="shared" si="69"/>
        <v>1845</v>
      </c>
      <c r="F1874" s="439" t="b">
        <f>'21 Market Risk - Foreign Exch.'!$O$12+'21 Market Risk - Foreign Exch.'!$O$17+'21 Market Risk - Foreign Exch.'!$O$18+'21 Market Risk - Foreign Exch.'!$O$27+'21 Market Risk - Foreign Exch.'!$O$28+'21 Market Risk - Foreign Exch.'!$O$34+'21 Market Risk - Foreign Exch.'!$O$35+'21 Market Risk - Foreign Exch.'!$O$36='21 Market Risk - Foreign Exch.'!$O$37</f>
        <v>1</v>
      </c>
    </row>
    <row r="1875" spans="1:6" ht="110.25" x14ac:dyDescent="0.25">
      <c r="A1875" s="466" t="s">
        <v>3533</v>
      </c>
      <c r="B1875" s="467" t="s">
        <v>2686</v>
      </c>
      <c r="C1875" s="13" t="s">
        <v>3534</v>
      </c>
      <c r="D1875" s="13" t="s">
        <v>14249</v>
      </c>
      <c r="E1875" s="468">
        <f t="shared" si="69"/>
        <v>1846</v>
      </c>
      <c r="F1875" s="439" t="b">
        <f>'21 Market Risk - Foreign Exch.'!$Q$12+'21 Market Risk - Foreign Exch.'!$Q$17+'21 Market Risk - Foreign Exch.'!$Q$18+'21 Market Risk - Foreign Exch.'!$Q$27+'21 Market Risk - Foreign Exch.'!$Q$28+'21 Market Risk - Foreign Exch.'!$Q$34+'21 Market Risk - Foreign Exch.'!$Q$35+'21 Market Risk - Foreign Exch.'!$Q$36='21 Market Risk - Foreign Exch.'!$Q$37</f>
        <v>1</v>
      </c>
    </row>
    <row r="1876" spans="1:6" ht="110.25" x14ac:dyDescent="0.25">
      <c r="A1876" s="466" t="s">
        <v>3535</v>
      </c>
      <c r="B1876" s="467" t="s">
        <v>2686</v>
      </c>
      <c r="C1876" s="13" t="s">
        <v>3536</v>
      </c>
      <c r="D1876" s="13" t="s">
        <v>14250</v>
      </c>
      <c r="E1876" s="468">
        <f t="shared" si="69"/>
        <v>1847</v>
      </c>
      <c r="F1876" s="439" t="b">
        <f>'21 Market Risk - Foreign Exch.'!$S$12+'21 Market Risk - Foreign Exch.'!$S$17+'21 Market Risk - Foreign Exch.'!$S$18+'21 Market Risk - Foreign Exch.'!$S$27+'21 Market Risk - Foreign Exch.'!$S$28+'21 Market Risk - Foreign Exch.'!$S$34+'21 Market Risk - Foreign Exch.'!$S$35+'21 Market Risk - Foreign Exch.'!$S$36='21 Market Risk - Foreign Exch.'!$S$37</f>
        <v>1</v>
      </c>
    </row>
    <row r="1877" spans="1:6" ht="110.25" x14ac:dyDescent="0.25">
      <c r="A1877" s="466" t="s">
        <v>3537</v>
      </c>
      <c r="B1877" s="467" t="s">
        <v>2686</v>
      </c>
      <c r="C1877" s="13" t="s">
        <v>3538</v>
      </c>
      <c r="D1877" s="13" t="s">
        <v>14251</v>
      </c>
      <c r="E1877" s="468">
        <f t="shared" si="69"/>
        <v>1848</v>
      </c>
      <c r="F1877" s="439" t="b">
        <f>'21 Market Risk - Foreign Exch.'!$U$12+'21 Market Risk - Foreign Exch.'!$U$17+'21 Market Risk - Foreign Exch.'!$U$18+'21 Market Risk - Foreign Exch.'!$U$27+'21 Market Risk - Foreign Exch.'!$U$28+'21 Market Risk - Foreign Exch.'!$U$34+'21 Market Risk - Foreign Exch.'!$U$35+'21 Market Risk - Foreign Exch.'!$U$36='21 Market Risk - Foreign Exch.'!$U$37</f>
        <v>1</v>
      </c>
    </row>
    <row r="1878" spans="1:6" ht="110.25" x14ac:dyDescent="0.25">
      <c r="A1878" s="466" t="s">
        <v>3539</v>
      </c>
      <c r="B1878" s="467" t="s">
        <v>2686</v>
      </c>
      <c r="C1878" s="13" t="s">
        <v>3540</v>
      </c>
      <c r="D1878" s="13" t="s">
        <v>14252</v>
      </c>
      <c r="E1878" s="468">
        <f t="shared" si="69"/>
        <v>1849</v>
      </c>
      <c r="F1878" s="439" t="b">
        <f>'21 Market Risk - Foreign Exch.'!$W$12+'21 Market Risk - Foreign Exch.'!$W$17+'21 Market Risk - Foreign Exch.'!$W$18+'21 Market Risk - Foreign Exch.'!$W$27+'21 Market Risk - Foreign Exch.'!$W$28+'21 Market Risk - Foreign Exch.'!$W$34+'21 Market Risk - Foreign Exch.'!$W$35+'21 Market Risk - Foreign Exch.'!$W$36='21 Market Risk - Foreign Exch.'!$W$37</f>
        <v>1</v>
      </c>
    </row>
    <row r="1879" spans="1:6" ht="110.25" x14ac:dyDescent="0.25">
      <c r="A1879" s="466" t="s">
        <v>3541</v>
      </c>
      <c r="B1879" s="467" t="s">
        <v>2686</v>
      </c>
      <c r="C1879" s="13" t="s">
        <v>3542</v>
      </c>
      <c r="D1879" s="13" t="s">
        <v>14253</v>
      </c>
      <c r="E1879" s="468">
        <f t="shared" si="69"/>
        <v>1850</v>
      </c>
      <c r="F1879" s="439" t="b">
        <f>'21 Market Risk - Foreign Exch.'!$Y$12+'21 Market Risk - Foreign Exch.'!$Y$17+'21 Market Risk - Foreign Exch.'!$Y$18+'21 Market Risk - Foreign Exch.'!$Y$27+'21 Market Risk - Foreign Exch.'!$Y$28+'21 Market Risk - Foreign Exch.'!$Y$34+'21 Market Risk - Foreign Exch.'!$Y$35+'21 Market Risk - Foreign Exch.'!$Y$36='21 Market Risk - Foreign Exch.'!$Y$37</f>
        <v>1</v>
      </c>
    </row>
    <row r="1880" spans="1:6" ht="110.25" x14ac:dyDescent="0.25">
      <c r="A1880" s="466" t="s">
        <v>3543</v>
      </c>
      <c r="B1880" s="467" t="s">
        <v>2686</v>
      </c>
      <c r="C1880" s="13" t="s">
        <v>3544</v>
      </c>
      <c r="D1880" s="13" t="s">
        <v>14254</v>
      </c>
      <c r="E1880" s="468">
        <f t="shared" si="69"/>
        <v>1851</v>
      </c>
      <c r="F1880" s="439" t="b">
        <f>'21 Market Risk - Foreign Exch.'!$AA$12+'21 Market Risk - Foreign Exch.'!$AA$17+'21 Market Risk - Foreign Exch.'!$AA$18+'21 Market Risk - Foreign Exch.'!$AA$27+'21 Market Risk - Foreign Exch.'!$AA$28+'21 Market Risk - Foreign Exch.'!$AA$34+'21 Market Risk - Foreign Exch.'!$AA$35+'21 Market Risk - Foreign Exch.'!$AA$36='21 Market Risk - Foreign Exch.'!$AA$37</f>
        <v>1</v>
      </c>
    </row>
    <row r="1881" spans="1:6" ht="110.25" x14ac:dyDescent="0.25">
      <c r="A1881" s="466" t="s">
        <v>3545</v>
      </c>
      <c r="B1881" s="467" t="s">
        <v>2686</v>
      </c>
      <c r="C1881" s="13" t="s">
        <v>3546</v>
      </c>
      <c r="D1881" s="13" t="s">
        <v>14255</v>
      </c>
      <c r="E1881" s="468">
        <f t="shared" si="69"/>
        <v>1852</v>
      </c>
      <c r="F1881" s="439" t="b">
        <f>'21 Market Risk - Foreign Exch.'!$AC$12+'21 Market Risk - Foreign Exch.'!$AC$17+'21 Market Risk - Foreign Exch.'!$AC$18+'21 Market Risk - Foreign Exch.'!$AC$27+'21 Market Risk - Foreign Exch.'!$AC$28+'21 Market Risk - Foreign Exch.'!$AC$34+'21 Market Risk - Foreign Exch.'!$AC$35+'21 Market Risk - Foreign Exch.'!$AC$36='21 Market Risk - Foreign Exch.'!$AC$37</f>
        <v>1</v>
      </c>
    </row>
    <row r="1882" spans="1:6" ht="110.25" x14ac:dyDescent="0.25">
      <c r="A1882" s="466" t="s">
        <v>3547</v>
      </c>
      <c r="B1882" s="467" t="s">
        <v>2686</v>
      </c>
      <c r="C1882" s="13" t="s">
        <v>3548</v>
      </c>
      <c r="D1882" s="13" t="s">
        <v>14256</v>
      </c>
      <c r="E1882" s="468">
        <f t="shared" si="69"/>
        <v>1853</v>
      </c>
      <c r="F1882" s="439" t="b">
        <f>'21 Market Risk - Foreign Exch.'!$AE$12+'21 Market Risk - Foreign Exch.'!$AE$17+'21 Market Risk - Foreign Exch.'!$AE$18+'21 Market Risk - Foreign Exch.'!$AE$27+'21 Market Risk - Foreign Exch.'!$AE$28+'21 Market Risk - Foreign Exch.'!$AE$34+'21 Market Risk - Foreign Exch.'!$AE$35+'21 Market Risk - Foreign Exch.'!$AE$36='21 Market Risk - Foreign Exch.'!$AE$37</f>
        <v>1</v>
      </c>
    </row>
    <row r="1883" spans="1:6" ht="126" x14ac:dyDescent="0.25">
      <c r="A1883" s="466" t="s">
        <v>3549</v>
      </c>
      <c r="B1883" s="467" t="s">
        <v>2686</v>
      </c>
      <c r="C1883" s="13" t="s">
        <v>3550</v>
      </c>
      <c r="D1883" s="13" t="s">
        <v>14257</v>
      </c>
      <c r="E1883" s="468">
        <f t="shared" si="69"/>
        <v>1854</v>
      </c>
      <c r="F1883" s="439" t="b">
        <f>'21 Market Risk - Foreign Exch.'!$AG$12+'21 Market Risk - Foreign Exch.'!$AG$17+'21 Market Risk - Foreign Exch.'!$AG$18+'21 Market Risk - Foreign Exch.'!$AG$27+'21 Market Risk - Foreign Exch.'!$AG$28+'21 Market Risk - Foreign Exch.'!$AG$34+'21 Market Risk - Foreign Exch.'!$AG$35+'21 Market Risk - Foreign Exch.'!$AG$36='21 Market Risk - Foreign Exch.'!$AG$37</f>
        <v>1</v>
      </c>
    </row>
    <row r="1884" spans="1:6" ht="110.25" x14ac:dyDescent="0.25">
      <c r="A1884" s="466" t="s">
        <v>3551</v>
      </c>
      <c r="B1884" s="467" t="s">
        <v>2686</v>
      </c>
      <c r="C1884" s="13" t="s">
        <v>3552</v>
      </c>
      <c r="D1884" s="13" t="s">
        <v>14258</v>
      </c>
      <c r="E1884" s="468">
        <f t="shared" si="69"/>
        <v>1855</v>
      </c>
      <c r="F1884" s="439" t="b">
        <f>'21 Market Risk - Foreign Exch.'!$AI$12+'21 Market Risk - Foreign Exch.'!$AI$17+'21 Market Risk - Foreign Exch.'!$AI$18+'21 Market Risk - Foreign Exch.'!$AI$27+'21 Market Risk - Foreign Exch.'!$AI$28+'21 Market Risk - Foreign Exch.'!$AI$34+'21 Market Risk - Foreign Exch.'!$AI$35+'21 Market Risk - Foreign Exch.'!$AI$36='21 Market Risk - Foreign Exch.'!$AI$37</f>
        <v>1</v>
      </c>
    </row>
    <row r="1885" spans="1:6" ht="110.25" x14ac:dyDescent="0.25">
      <c r="A1885" s="466" t="s">
        <v>3553</v>
      </c>
      <c r="B1885" s="467" t="s">
        <v>2686</v>
      </c>
      <c r="C1885" s="13" t="s">
        <v>3554</v>
      </c>
      <c r="D1885" s="13" t="s">
        <v>14259</v>
      </c>
      <c r="E1885" s="468">
        <f t="shared" si="69"/>
        <v>1856</v>
      </c>
      <c r="F1885" s="439" t="b">
        <f>'21 Market Risk - Foreign Exch.'!$AK$12+'21 Market Risk - Foreign Exch.'!$AK$17+'21 Market Risk - Foreign Exch.'!$AK$18+'21 Market Risk - Foreign Exch.'!$AK$27+'21 Market Risk - Foreign Exch.'!$AK$28+'21 Market Risk - Foreign Exch.'!$AK$34+'21 Market Risk - Foreign Exch.'!$AK$35+'21 Market Risk - Foreign Exch.'!$AK$36='21 Market Risk - Foreign Exch.'!$AK$37</f>
        <v>1</v>
      </c>
    </row>
    <row r="1886" spans="1:6" ht="126" x14ac:dyDescent="0.25">
      <c r="A1886" s="466" t="s">
        <v>3555</v>
      </c>
      <c r="B1886" s="467" t="s">
        <v>2686</v>
      </c>
      <c r="C1886" s="13" t="s">
        <v>3556</v>
      </c>
      <c r="D1886" s="13" t="s">
        <v>14260</v>
      </c>
      <c r="E1886" s="468">
        <f t="shared" si="69"/>
        <v>1857</v>
      </c>
      <c r="F1886" s="439" t="b">
        <f>'21 Market Risk - Foreign Exch.'!$AM$12+'21 Market Risk - Foreign Exch.'!$AM$17+'21 Market Risk - Foreign Exch.'!$AM$18+'21 Market Risk - Foreign Exch.'!$AM$27+'21 Market Risk - Foreign Exch.'!$AM$28+'21 Market Risk - Foreign Exch.'!$AM$34+'21 Market Risk - Foreign Exch.'!$AM$35+'21 Market Risk - Foreign Exch.'!$AM$36='21 Market Risk - Foreign Exch.'!$AM$37</f>
        <v>1</v>
      </c>
    </row>
    <row r="1887" spans="1:6" ht="126" x14ac:dyDescent="0.25">
      <c r="A1887" s="466" t="s">
        <v>3557</v>
      </c>
      <c r="B1887" s="467" t="s">
        <v>2686</v>
      </c>
      <c r="C1887" s="13" t="s">
        <v>3558</v>
      </c>
      <c r="D1887" s="13" t="s">
        <v>14261</v>
      </c>
      <c r="E1887" s="468">
        <f t="shared" si="69"/>
        <v>1858</v>
      </c>
      <c r="F1887" s="439" t="b">
        <f>'21 Market Risk - Foreign Exch.'!$AO$12+'21 Market Risk - Foreign Exch.'!$AO$17+'21 Market Risk - Foreign Exch.'!$AO$18+'21 Market Risk - Foreign Exch.'!$AO$27+'21 Market Risk - Foreign Exch.'!$AO$28+'21 Market Risk - Foreign Exch.'!$AO$34+'21 Market Risk - Foreign Exch.'!$AO$35+'21 Market Risk - Foreign Exch.'!$AO$36='21 Market Risk - Foreign Exch.'!$AO$37</f>
        <v>1</v>
      </c>
    </row>
    <row r="1888" spans="1:6" ht="236.25" x14ac:dyDescent="0.25">
      <c r="A1888" s="466" t="s">
        <v>3559</v>
      </c>
      <c r="B1888" s="467" t="s">
        <v>2686</v>
      </c>
      <c r="C1888" s="13" t="s">
        <v>3560</v>
      </c>
      <c r="D1888" s="13" t="s">
        <v>14785</v>
      </c>
      <c r="E1888" s="468">
        <f>E1887+1</f>
        <v>1859</v>
      </c>
      <c r="F1888" s="439" t="b">
        <f>ABS('21 Market Risk - Foreign Exch.'!$G$37+'21 Market Risk - Foreign Exch.'!$I$37+'21 Market Risk - Foreign Exch.'!$K$37+'21 Market Risk - Foreign Exch.'!$M$37+'21 Market Risk - Foreign Exch.'!$O$37+'21 Market Risk - Foreign Exch.'!$Q$37+'21 Market Risk - Foreign Exch.'!$S$37+'21 Market Risk - Foreign Exch.'!$U$37+'21 Market Risk - Foreign Exch.'!$W$37+'21 Market Risk - Foreign Exch.'!$Y$37+'21 Market Risk - Foreign Exch.'!$AA$37+'21 Market Risk - Foreign Exch.'!$AC$37+'21 Market Risk - Foreign Exch.'!$AE$37+'21 Market Risk - Foreign Exch.'!$AG$37+'21 Market Risk - Foreign Exch.'!$AI$37+'21 Market Risk - Foreign Exch.'!$AK$37+'21 Market Risk - Foreign Exch.'!$AM$37+'21 Market Risk - Foreign Exch.'!$AO$37-'21 Market Risk - Foreign Exch.'!$E$37)&lt;=2</f>
        <v>1</v>
      </c>
    </row>
    <row r="1889" spans="1:6" ht="236.25" x14ac:dyDescent="0.25">
      <c r="A1889" s="466" t="s">
        <v>3561</v>
      </c>
      <c r="B1889" s="467" t="s">
        <v>2686</v>
      </c>
      <c r="C1889" s="13" t="s">
        <v>3562</v>
      </c>
      <c r="D1889" s="13" t="s">
        <v>14786</v>
      </c>
      <c r="E1889" s="468">
        <f>E1888+1</f>
        <v>1860</v>
      </c>
      <c r="F1889" s="439" t="b">
        <f>ABS('21 Market Risk - Foreign Exch.'!$G$39+'21 Market Risk - Foreign Exch.'!$I$39+'21 Market Risk - Foreign Exch.'!$K$39+'21 Market Risk - Foreign Exch.'!$M$39+'21 Market Risk - Foreign Exch.'!$O$39+'21 Market Risk - Foreign Exch.'!$Q$39+'21 Market Risk - Foreign Exch.'!$S$39+'21 Market Risk - Foreign Exch.'!$U$39+'21 Market Risk - Foreign Exch.'!$W$39+'21 Market Risk - Foreign Exch.'!$Y$39+'21 Market Risk - Foreign Exch.'!$AA$39+'21 Market Risk - Foreign Exch.'!$AC$39+'21 Market Risk - Foreign Exch.'!$AE$39+'21 Market Risk - Foreign Exch.'!$AG$39+'21 Market Risk - Foreign Exch.'!$AI$39+'21 Market Risk - Foreign Exch.'!$AK$39+'21 Market Risk - Foreign Exch.'!$AM$39+'21 Market Risk - Foreign Exch.'!$AO$39-'21 Market Risk - Foreign Exch.'!$E$39)&lt;=2</f>
        <v>1</v>
      </c>
    </row>
    <row r="1890" spans="1:6" ht="47.25" x14ac:dyDescent="0.25">
      <c r="A1890" s="466" t="s">
        <v>3563</v>
      </c>
      <c r="B1890" s="467" t="s">
        <v>2686</v>
      </c>
      <c r="C1890" s="13" t="s">
        <v>3564</v>
      </c>
      <c r="D1890" s="444" t="s">
        <v>15010</v>
      </c>
      <c r="E1890" s="468">
        <f>E1889+1</f>
        <v>1861</v>
      </c>
      <c r="F1890" s="439" t="b">
        <f>'21 Market Risk - Foreign Exch.'!$E$40+'21 Market Risk - Foreign Exch.'!$E$41+'21 Market Risk - Foreign Exch.'!$E$42='21 Market Risk - Foreign Exch.'!$E$39</f>
        <v>1</v>
      </c>
    </row>
    <row r="1891" spans="1:6" ht="47.25" x14ac:dyDescent="0.25">
      <c r="A1891" s="466" t="s">
        <v>3565</v>
      </c>
      <c r="B1891" s="467" t="s">
        <v>2686</v>
      </c>
      <c r="C1891" s="13" t="s">
        <v>3566</v>
      </c>
      <c r="D1891" s="443" t="s">
        <v>13322</v>
      </c>
      <c r="E1891" s="468">
        <f t="shared" ref="E1891:E1908" si="70">E1890+1</f>
        <v>1862</v>
      </c>
      <c r="F1891" s="439" t="b">
        <f>'21 Market Risk - Foreign Exch.'!$G$40+'21 Market Risk - Foreign Exch.'!$G$41+'21 Market Risk - Foreign Exch.'!$G$42='21 Market Risk - Foreign Exch.'!$G$39</f>
        <v>1</v>
      </c>
    </row>
    <row r="1892" spans="1:6" ht="47.25" x14ac:dyDescent="0.25">
      <c r="A1892" s="466" t="s">
        <v>3567</v>
      </c>
      <c r="B1892" s="467" t="s">
        <v>2686</v>
      </c>
      <c r="C1892" s="13" t="s">
        <v>3568</v>
      </c>
      <c r="D1892" s="443" t="s">
        <v>13323</v>
      </c>
      <c r="E1892" s="468">
        <f t="shared" si="70"/>
        <v>1863</v>
      </c>
      <c r="F1892" s="439" t="b">
        <f>'21 Market Risk - Foreign Exch.'!$I$40+'21 Market Risk - Foreign Exch.'!$I$41+'21 Market Risk - Foreign Exch.'!$I$42='21 Market Risk - Foreign Exch.'!$I$39</f>
        <v>1</v>
      </c>
    </row>
    <row r="1893" spans="1:6" ht="47.25" x14ac:dyDescent="0.25">
      <c r="A1893" s="466" t="s">
        <v>3569</v>
      </c>
      <c r="B1893" s="467" t="s">
        <v>2686</v>
      </c>
      <c r="C1893" s="13" t="s">
        <v>3570</v>
      </c>
      <c r="D1893" s="443" t="s">
        <v>13324</v>
      </c>
      <c r="E1893" s="468">
        <f t="shared" si="70"/>
        <v>1864</v>
      </c>
      <c r="F1893" s="439" t="b">
        <f>'21 Market Risk - Foreign Exch.'!$K$40+'21 Market Risk - Foreign Exch.'!$K$41+'21 Market Risk - Foreign Exch.'!$K$42='21 Market Risk - Foreign Exch.'!$K$39</f>
        <v>1</v>
      </c>
    </row>
    <row r="1894" spans="1:6" ht="47.25" x14ac:dyDescent="0.25">
      <c r="A1894" s="466" t="s">
        <v>3571</v>
      </c>
      <c r="B1894" s="467" t="s">
        <v>2686</v>
      </c>
      <c r="C1894" s="13" t="s">
        <v>3572</v>
      </c>
      <c r="D1894" s="443" t="s">
        <v>13325</v>
      </c>
      <c r="E1894" s="468">
        <f t="shared" si="70"/>
        <v>1865</v>
      </c>
      <c r="F1894" s="439" t="b">
        <f>'21 Market Risk - Foreign Exch.'!$M$40+'21 Market Risk - Foreign Exch.'!$M$41+'21 Market Risk - Foreign Exch.'!$M$42='21 Market Risk - Foreign Exch.'!$M$39</f>
        <v>1</v>
      </c>
    </row>
    <row r="1895" spans="1:6" ht="47.25" x14ac:dyDescent="0.25">
      <c r="A1895" s="466" t="s">
        <v>3573</v>
      </c>
      <c r="B1895" s="467" t="s">
        <v>2686</v>
      </c>
      <c r="C1895" s="13" t="s">
        <v>3574</v>
      </c>
      <c r="D1895" s="443" t="s">
        <v>13326</v>
      </c>
      <c r="E1895" s="468">
        <f t="shared" si="70"/>
        <v>1866</v>
      </c>
      <c r="F1895" s="439" t="b">
        <f>'21 Market Risk - Foreign Exch.'!$O$40+'21 Market Risk - Foreign Exch.'!$O$41+'21 Market Risk - Foreign Exch.'!$O$42='21 Market Risk - Foreign Exch.'!$O$39</f>
        <v>1</v>
      </c>
    </row>
    <row r="1896" spans="1:6" ht="47.25" x14ac:dyDescent="0.25">
      <c r="A1896" s="466" t="s">
        <v>3575</v>
      </c>
      <c r="B1896" s="467" t="s">
        <v>2686</v>
      </c>
      <c r="C1896" s="13" t="s">
        <v>3576</v>
      </c>
      <c r="D1896" s="443" t="s">
        <v>13327</v>
      </c>
      <c r="E1896" s="468">
        <f t="shared" si="70"/>
        <v>1867</v>
      </c>
      <c r="F1896" s="439" t="b">
        <f>'21 Market Risk - Foreign Exch.'!$Q$40+'21 Market Risk - Foreign Exch.'!$Q$41+'21 Market Risk - Foreign Exch.'!$Q$42='21 Market Risk - Foreign Exch.'!$Q$39</f>
        <v>1</v>
      </c>
    </row>
    <row r="1897" spans="1:6" ht="47.25" x14ac:dyDescent="0.25">
      <c r="A1897" s="466" t="s">
        <v>3577</v>
      </c>
      <c r="B1897" s="467" t="s">
        <v>2686</v>
      </c>
      <c r="C1897" s="13" t="s">
        <v>3578</v>
      </c>
      <c r="D1897" s="443" t="s">
        <v>13328</v>
      </c>
      <c r="E1897" s="468">
        <f t="shared" si="70"/>
        <v>1868</v>
      </c>
      <c r="F1897" s="439" t="b">
        <f>'21 Market Risk - Foreign Exch.'!$S$40+'21 Market Risk - Foreign Exch.'!$S$41+'21 Market Risk - Foreign Exch.'!$S$42='21 Market Risk - Foreign Exch.'!$S$39</f>
        <v>1</v>
      </c>
    </row>
    <row r="1898" spans="1:6" ht="47.25" x14ac:dyDescent="0.25">
      <c r="A1898" s="466" t="s">
        <v>3579</v>
      </c>
      <c r="B1898" s="467" t="s">
        <v>2686</v>
      </c>
      <c r="C1898" s="13" t="s">
        <v>3580</v>
      </c>
      <c r="D1898" s="443" t="s">
        <v>13329</v>
      </c>
      <c r="E1898" s="468">
        <f t="shared" si="70"/>
        <v>1869</v>
      </c>
      <c r="F1898" s="439" t="b">
        <f>'21 Market Risk - Foreign Exch.'!$U$40+'21 Market Risk - Foreign Exch.'!$U$41+'21 Market Risk - Foreign Exch.'!$U$42='21 Market Risk - Foreign Exch.'!$U$39</f>
        <v>1</v>
      </c>
    </row>
    <row r="1899" spans="1:6" ht="47.25" x14ac:dyDescent="0.25">
      <c r="A1899" s="466" t="s">
        <v>3581</v>
      </c>
      <c r="B1899" s="467" t="s">
        <v>2686</v>
      </c>
      <c r="C1899" s="13" t="s">
        <v>3582</v>
      </c>
      <c r="D1899" s="443" t="s">
        <v>13330</v>
      </c>
      <c r="E1899" s="468">
        <f t="shared" si="70"/>
        <v>1870</v>
      </c>
      <c r="F1899" s="439" t="b">
        <f>'21 Market Risk - Foreign Exch.'!$W$40+'21 Market Risk - Foreign Exch.'!$W$41+'21 Market Risk - Foreign Exch.'!$W$42='21 Market Risk - Foreign Exch.'!$W$39</f>
        <v>1</v>
      </c>
    </row>
    <row r="1900" spans="1:6" ht="47.25" x14ac:dyDescent="0.25">
      <c r="A1900" s="466" t="s">
        <v>3583</v>
      </c>
      <c r="B1900" s="467" t="s">
        <v>2686</v>
      </c>
      <c r="C1900" s="13" t="s">
        <v>3584</v>
      </c>
      <c r="D1900" s="443" t="s">
        <v>13331</v>
      </c>
      <c r="E1900" s="468">
        <f t="shared" si="70"/>
        <v>1871</v>
      </c>
      <c r="F1900" s="439" t="b">
        <f>'21 Market Risk - Foreign Exch.'!$Y$40+'21 Market Risk - Foreign Exch.'!$Y$41+'21 Market Risk - Foreign Exch.'!$Y$42='21 Market Risk - Foreign Exch.'!$Y$39</f>
        <v>1</v>
      </c>
    </row>
    <row r="1901" spans="1:6" ht="47.25" x14ac:dyDescent="0.25">
      <c r="A1901" s="466" t="s">
        <v>3585</v>
      </c>
      <c r="B1901" s="467" t="s">
        <v>2686</v>
      </c>
      <c r="C1901" s="13" t="s">
        <v>3586</v>
      </c>
      <c r="D1901" s="443" t="s">
        <v>13332</v>
      </c>
      <c r="E1901" s="468">
        <f t="shared" si="70"/>
        <v>1872</v>
      </c>
      <c r="F1901" s="439" t="b">
        <f>'21 Market Risk - Foreign Exch.'!$AA$40+'21 Market Risk - Foreign Exch.'!$AA$41+'21 Market Risk - Foreign Exch.'!$AA$42='21 Market Risk - Foreign Exch.'!$AA$39</f>
        <v>1</v>
      </c>
    </row>
    <row r="1902" spans="1:6" ht="47.25" x14ac:dyDescent="0.25">
      <c r="A1902" s="466" t="s">
        <v>3587</v>
      </c>
      <c r="B1902" s="467" t="s">
        <v>2686</v>
      </c>
      <c r="C1902" s="13" t="s">
        <v>3588</v>
      </c>
      <c r="D1902" s="443" t="s">
        <v>13333</v>
      </c>
      <c r="E1902" s="468">
        <f t="shared" si="70"/>
        <v>1873</v>
      </c>
      <c r="F1902" s="439" t="b">
        <f>'21 Market Risk - Foreign Exch.'!$AC$40+'21 Market Risk - Foreign Exch.'!$AC$41+'21 Market Risk - Foreign Exch.'!$AC$42='21 Market Risk - Foreign Exch.'!$AC$39</f>
        <v>1</v>
      </c>
    </row>
    <row r="1903" spans="1:6" ht="47.25" x14ac:dyDescent="0.25">
      <c r="A1903" s="466" t="s">
        <v>3589</v>
      </c>
      <c r="B1903" s="467" t="s">
        <v>2686</v>
      </c>
      <c r="C1903" s="13" t="s">
        <v>3590</v>
      </c>
      <c r="D1903" s="443" t="s">
        <v>13334</v>
      </c>
      <c r="E1903" s="468">
        <f t="shared" si="70"/>
        <v>1874</v>
      </c>
      <c r="F1903" s="439" t="b">
        <f>'21 Market Risk - Foreign Exch.'!$AE$40+'21 Market Risk - Foreign Exch.'!$AE$41+'21 Market Risk - Foreign Exch.'!$AE$42='21 Market Risk - Foreign Exch.'!$AE$39</f>
        <v>1</v>
      </c>
    </row>
    <row r="1904" spans="1:6" ht="47.25" x14ac:dyDescent="0.25">
      <c r="A1904" s="466" t="s">
        <v>3591</v>
      </c>
      <c r="B1904" s="467" t="s">
        <v>2686</v>
      </c>
      <c r="C1904" s="13" t="s">
        <v>3592</v>
      </c>
      <c r="D1904" s="443" t="s">
        <v>13335</v>
      </c>
      <c r="E1904" s="468">
        <f t="shared" si="70"/>
        <v>1875</v>
      </c>
      <c r="F1904" s="439" t="b">
        <f>'21 Market Risk - Foreign Exch.'!$AG$40+'21 Market Risk - Foreign Exch.'!$AG$41+'21 Market Risk - Foreign Exch.'!$AG$42='21 Market Risk - Foreign Exch.'!$AG$39</f>
        <v>1</v>
      </c>
    </row>
    <row r="1905" spans="1:6" ht="47.25" x14ac:dyDescent="0.25">
      <c r="A1905" s="466" t="s">
        <v>3593</v>
      </c>
      <c r="B1905" s="467" t="s">
        <v>2686</v>
      </c>
      <c r="C1905" s="13" t="s">
        <v>3594</v>
      </c>
      <c r="D1905" s="443" t="s">
        <v>13336</v>
      </c>
      <c r="E1905" s="468">
        <f t="shared" si="70"/>
        <v>1876</v>
      </c>
      <c r="F1905" s="439" t="b">
        <f>'21 Market Risk - Foreign Exch.'!$AI$40+'21 Market Risk - Foreign Exch.'!$AI$41+'21 Market Risk - Foreign Exch.'!$AI$42='21 Market Risk - Foreign Exch.'!$AI$39</f>
        <v>1</v>
      </c>
    </row>
    <row r="1906" spans="1:6" ht="47.25" x14ac:dyDescent="0.25">
      <c r="A1906" s="466" t="s">
        <v>3595</v>
      </c>
      <c r="B1906" s="467" t="s">
        <v>2686</v>
      </c>
      <c r="C1906" s="13" t="s">
        <v>3596</v>
      </c>
      <c r="D1906" s="443" t="s">
        <v>13337</v>
      </c>
      <c r="E1906" s="468">
        <f t="shared" si="70"/>
        <v>1877</v>
      </c>
      <c r="F1906" s="439" t="b">
        <f>'21 Market Risk - Foreign Exch.'!$AK$40+'21 Market Risk - Foreign Exch.'!$AK$41+'21 Market Risk - Foreign Exch.'!$AK$42='21 Market Risk - Foreign Exch.'!$AK$39</f>
        <v>1</v>
      </c>
    </row>
    <row r="1907" spans="1:6" ht="47.25" x14ac:dyDescent="0.25">
      <c r="A1907" s="466" t="s">
        <v>3597</v>
      </c>
      <c r="B1907" s="467" t="s">
        <v>2686</v>
      </c>
      <c r="C1907" s="13" t="s">
        <v>3598</v>
      </c>
      <c r="D1907" s="443" t="s">
        <v>13338</v>
      </c>
      <c r="E1907" s="468">
        <f t="shared" si="70"/>
        <v>1878</v>
      </c>
      <c r="F1907" s="439" t="b">
        <f>'21 Market Risk - Foreign Exch.'!$AM$40+'21 Market Risk - Foreign Exch.'!$AM$41+'21 Market Risk - Foreign Exch.'!$AM$42='21 Market Risk - Foreign Exch.'!$AM$39</f>
        <v>1</v>
      </c>
    </row>
    <row r="1908" spans="1:6" ht="47.25" x14ac:dyDescent="0.25">
      <c r="A1908" s="466" t="s">
        <v>3599</v>
      </c>
      <c r="B1908" s="467" t="s">
        <v>2686</v>
      </c>
      <c r="C1908" s="13" t="s">
        <v>3600</v>
      </c>
      <c r="D1908" s="443" t="s">
        <v>13339</v>
      </c>
      <c r="E1908" s="468">
        <f t="shared" si="70"/>
        <v>1879</v>
      </c>
      <c r="F1908" s="439" t="b">
        <f>'21 Market Risk - Foreign Exch.'!$AO$40+'21 Market Risk - Foreign Exch.'!$AO$41+'21 Market Risk - Foreign Exch.'!$AO$42='21 Market Risk - Foreign Exch.'!$AO$39</f>
        <v>1</v>
      </c>
    </row>
    <row r="1909" spans="1:6" ht="236.25" x14ac:dyDescent="0.25">
      <c r="A1909" s="466" t="s">
        <v>3601</v>
      </c>
      <c r="B1909" s="467" t="s">
        <v>2686</v>
      </c>
      <c r="C1909" s="13" t="s">
        <v>3602</v>
      </c>
      <c r="D1909" s="13" t="s">
        <v>14262</v>
      </c>
      <c r="E1909" s="468">
        <f>E1908+1</f>
        <v>1880</v>
      </c>
      <c r="F1909" s="439" t="b">
        <f>'21 Market Risk - Foreign Exch.'!$G$40+'21 Market Risk - Foreign Exch.'!$I$40+'21 Market Risk - Foreign Exch.'!$K$40+'21 Market Risk - Foreign Exch.'!$M$40+'21 Market Risk - Foreign Exch.'!$O$40+'21 Market Risk - Foreign Exch.'!$Q$40+'21 Market Risk - Foreign Exch.'!$S$40+'21 Market Risk - Foreign Exch.'!$U$40+'21 Market Risk - Foreign Exch.'!$W$40+'21 Market Risk - Foreign Exch.'!$Y$40+'21 Market Risk - Foreign Exch.'!$AA$40+'21 Market Risk - Foreign Exch.'!$AC$40+'21 Market Risk - Foreign Exch.'!$AE$40+'21 Market Risk - Foreign Exch.'!$AG$40+'21 Market Risk - Foreign Exch.'!$AI$40+'21 Market Risk - Foreign Exch.'!$AK$40+'21 Market Risk - Foreign Exch.'!$AM$40+'21 Market Risk - Foreign Exch.'!$AO$40='21 Market Risk - Foreign Exch.'!$E$40</f>
        <v>1</v>
      </c>
    </row>
    <row r="1910" spans="1:6" ht="236.25" x14ac:dyDescent="0.25">
      <c r="A1910" s="466" t="s">
        <v>3603</v>
      </c>
      <c r="B1910" s="467" t="s">
        <v>2686</v>
      </c>
      <c r="C1910" s="13" t="s">
        <v>3604</v>
      </c>
      <c r="D1910" s="13" t="s">
        <v>14263</v>
      </c>
      <c r="E1910" s="468">
        <f>E1909+1</f>
        <v>1881</v>
      </c>
      <c r="F1910" s="439" t="b">
        <f>'21 Market Risk - Foreign Exch.'!$G$41+'21 Market Risk - Foreign Exch.'!$I$41+'21 Market Risk - Foreign Exch.'!$K$41+'21 Market Risk - Foreign Exch.'!$M$41+'21 Market Risk - Foreign Exch.'!$O$41+'21 Market Risk - Foreign Exch.'!$Q$41+'21 Market Risk - Foreign Exch.'!$S$41+'21 Market Risk - Foreign Exch.'!$U$41+'21 Market Risk - Foreign Exch.'!$W$41+'21 Market Risk - Foreign Exch.'!$Y$41+'21 Market Risk - Foreign Exch.'!$AA$41+'21 Market Risk - Foreign Exch.'!$AC$41+'21 Market Risk - Foreign Exch.'!$AE$41+'21 Market Risk - Foreign Exch.'!$AG$41+'21 Market Risk - Foreign Exch.'!$AI$41+'21 Market Risk - Foreign Exch.'!$AK$41+'21 Market Risk - Foreign Exch.'!$AM$41+'21 Market Risk - Foreign Exch.'!$AO$41='21 Market Risk - Foreign Exch.'!$E$41</f>
        <v>1</v>
      </c>
    </row>
    <row r="1911" spans="1:6" ht="236.25" x14ac:dyDescent="0.25">
      <c r="A1911" s="466" t="s">
        <v>3605</v>
      </c>
      <c r="B1911" s="467" t="s">
        <v>2686</v>
      </c>
      <c r="C1911" s="13" t="s">
        <v>3606</v>
      </c>
      <c r="D1911" s="13" t="s">
        <v>14264</v>
      </c>
      <c r="E1911" s="468">
        <f>E1910+1</f>
        <v>1882</v>
      </c>
      <c r="F1911" s="439" t="b">
        <f>'21 Market Risk - Foreign Exch.'!$G$42+'21 Market Risk - Foreign Exch.'!$I$42+'21 Market Risk - Foreign Exch.'!$K$42+'21 Market Risk - Foreign Exch.'!$M$42+'21 Market Risk - Foreign Exch.'!$O$42+'21 Market Risk - Foreign Exch.'!$Q$42+'21 Market Risk - Foreign Exch.'!$S$42+'21 Market Risk - Foreign Exch.'!$U$42+'21 Market Risk - Foreign Exch.'!$W$42+'21 Market Risk - Foreign Exch.'!$Y$42+'21 Market Risk - Foreign Exch.'!$AA$42+'21 Market Risk - Foreign Exch.'!$AC$42+'21 Market Risk - Foreign Exch.'!$AE$42+'21 Market Risk - Foreign Exch.'!$AG$42+'21 Market Risk - Foreign Exch.'!$AI$42+'21 Market Risk - Foreign Exch.'!$AK$42+'21 Market Risk - Foreign Exch.'!$AM$42+'21 Market Risk - Foreign Exch.'!$AO$42='21 Market Risk - Foreign Exch.'!$E$42</f>
        <v>1</v>
      </c>
    </row>
    <row r="1912" spans="1:6" ht="47.25" x14ac:dyDescent="0.25">
      <c r="A1912" s="466" t="s">
        <v>3607</v>
      </c>
      <c r="B1912" s="467" t="s">
        <v>2686</v>
      </c>
      <c r="C1912" s="13" t="s">
        <v>3608</v>
      </c>
      <c r="D1912" s="13" t="s">
        <v>13340</v>
      </c>
      <c r="E1912" s="468">
        <f>E1911+1</f>
        <v>1883</v>
      </c>
      <c r="F1912" s="439" t="b">
        <f>'21 Market Risk - Foreign Exch.'!$E$37+'21 Market Risk - Foreign Exch.'!$E$39='21 Market Risk - Foreign Exch.'!$E$43</f>
        <v>1</v>
      </c>
    </row>
    <row r="1913" spans="1:6" ht="47.25" x14ac:dyDescent="0.25">
      <c r="A1913" s="466" t="s">
        <v>3609</v>
      </c>
      <c r="B1913" s="467" t="s">
        <v>2686</v>
      </c>
      <c r="C1913" s="13" t="s">
        <v>3610</v>
      </c>
      <c r="D1913" s="13" t="s">
        <v>13341</v>
      </c>
      <c r="E1913" s="468">
        <f t="shared" ref="E1913:E1930" si="71">E1912+1</f>
        <v>1884</v>
      </c>
      <c r="F1913" s="439" t="b">
        <f>'21 Market Risk - Foreign Exch.'!$G$37+'21 Market Risk - Foreign Exch.'!$G$39='21 Market Risk - Foreign Exch.'!$G$43</f>
        <v>1</v>
      </c>
    </row>
    <row r="1914" spans="1:6" ht="31.5" x14ac:dyDescent="0.25">
      <c r="A1914" s="466" t="s">
        <v>3611</v>
      </c>
      <c r="B1914" s="467" t="s">
        <v>2686</v>
      </c>
      <c r="C1914" s="13" t="s">
        <v>3612</v>
      </c>
      <c r="D1914" s="13" t="s">
        <v>13342</v>
      </c>
      <c r="E1914" s="468">
        <f t="shared" si="71"/>
        <v>1885</v>
      </c>
      <c r="F1914" s="439" t="b">
        <f>'21 Market Risk - Foreign Exch.'!$I$37+'21 Market Risk - Foreign Exch.'!$I$39='21 Market Risk - Foreign Exch.'!$I$43</f>
        <v>1</v>
      </c>
    </row>
    <row r="1915" spans="1:6" ht="47.25" x14ac:dyDescent="0.25">
      <c r="A1915" s="466" t="s">
        <v>3613</v>
      </c>
      <c r="B1915" s="467" t="s">
        <v>2686</v>
      </c>
      <c r="C1915" s="13" t="s">
        <v>3614</v>
      </c>
      <c r="D1915" s="13" t="s">
        <v>13343</v>
      </c>
      <c r="E1915" s="468">
        <f t="shared" si="71"/>
        <v>1886</v>
      </c>
      <c r="F1915" s="439" t="b">
        <f>'21 Market Risk - Foreign Exch.'!$K$37+'21 Market Risk - Foreign Exch.'!$K$39='21 Market Risk - Foreign Exch.'!$K$43</f>
        <v>1</v>
      </c>
    </row>
    <row r="1916" spans="1:6" ht="47.25" x14ac:dyDescent="0.25">
      <c r="A1916" s="466" t="s">
        <v>3615</v>
      </c>
      <c r="B1916" s="467" t="s">
        <v>2686</v>
      </c>
      <c r="C1916" s="13" t="s">
        <v>3616</v>
      </c>
      <c r="D1916" s="13" t="s">
        <v>13344</v>
      </c>
      <c r="E1916" s="468">
        <f t="shared" si="71"/>
        <v>1887</v>
      </c>
      <c r="F1916" s="439" t="b">
        <f>'21 Market Risk - Foreign Exch.'!$M$37+'21 Market Risk - Foreign Exch.'!$M$39='21 Market Risk - Foreign Exch.'!$M$43</f>
        <v>1</v>
      </c>
    </row>
    <row r="1917" spans="1:6" ht="47.25" x14ac:dyDescent="0.25">
      <c r="A1917" s="466" t="s">
        <v>3617</v>
      </c>
      <c r="B1917" s="467" t="s">
        <v>2686</v>
      </c>
      <c r="C1917" s="13" t="s">
        <v>3618</v>
      </c>
      <c r="D1917" s="13" t="s">
        <v>13345</v>
      </c>
      <c r="E1917" s="468">
        <f t="shared" si="71"/>
        <v>1888</v>
      </c>
      <c r="F1917" s="439" t="b">
        <f>'21 Market Risk - Foreign Exch.'!$O$37+'21 Market Risk - Foreign Exch.'!$O$39='21 Market Risk - Foreign Exch.'!$O$43</f>
        <v>1</v>
      </c>
    </row>
    <row r="1918" spans="1:6" ht="47.25" x14ac:dyDescent="0.25">
      <c r="A1918" s="466" t="s">
        <v>3619</v>
      </c>
      <c r="B1918" s="467" t="s">
        <v>2686</v>
      </c>
      <c r="C1918" s="13" t="s">
        <v>3620</v>
      </c>
      <c r="D1918" s="13" t="s">
        <v>13346</v>
      </c>
      <c r="E1918" s="468">
        <f t="shared" si="71"/>
        <v>1889</v>
      </c>
      <c r="F1918" s="439" t="b">
        <f>'21 Market Risk - Foreign Exch.'!$Q$37+'21 Market Risk - Foreign Exch.'!$Q$39='21 Market Risk - Foreign Exch.'!$Q$43</f>
        <v>1</v>
      </c>
    </row>
    <row r="1919" spans="1:6" ht="47.25" x14ac:dyDescent="0.25">
      <c r="A1919" s="466" t="s">
        <v>3621</v>
      </c>
      <c r="B1919" s="467" t="s">
        <v>2686</v>
      </c>
      <c r="C1919" s="13" t="s">
        <v>3622</v>
      </c>
      <c r="D1919" s="13" t="s">
        <v>13347</v>
      </c>
      <c r="E1919" s="468">
        <f t="shared" si="71"/>
        <v>1890</v>
      </c>
      <c r="F1919" s="439" t="b">
        <f>'21 Market Risk - Foreign Exch.'!$S$37+'21 Market Risk - Foreign Exch.'!$S$39='21 Market Risk - Foreign Exch.'!$S$43</f>
        <v>1</v>
      </c>
    </row>
    <row r="1920" spans="1:6" ht="47.25" x14ac:dyDescent="0.25">
      <c r="A1920" s="466" t="s">
        <v>3623</v>
      </c>
      <c r="B1920" s="467" t="s">
        <v>2686</v>
      </c>
      <c r="C1920" s="13" t="s">
        <v>3624</v>
      </c>
      <c r="D1920" s="13" t="s">
        <v>13348</v>
      </c>
      <c r="E1920" s="468">
        <f t="shared" si="71"/>
        <v>1891</v>
      </c>
      <c r="F1920" s="439" t="b">
        <f>'21 Market Risk - Foreign Exch.'!$U$37+'21 Market Risk - Foreign Exch.'!$U$39='21 Market Risk - Foreign Exch.'!$U$43</f>
        <v>1</v>
      </c>
    </row>
    <row r="1921" spans="1:6" ht="47.25" x14ac:dyDescent="0.25">
      <c r="A1921" s="466" t="s">
        <v>3625</v>
      </c>
      <c r="B1921" s="467" t="s">
        <v>2686</v>
      </c>
      <c r="C1921" s="13" t="s">
        <v>3626</v>
      </c>
      <c r="D1921" s="13" t="s">
        <v>13349</v>
      </c>
      <c r="E1921" s="468">
        <f t="shared" si="71"/>
        <v>1892</v>
      </c>
      <c r="F1921" s="439" t="b">
        <f>'21 Market Risk - Foreign Exch.'!$W$37+'21 Market Risk - Foreign Exch.'!$W$39='21 Market Risk - Foreign Exch.'!$W$43</f>
        <v>1</v>
      </c>
    </row>
    <row r="1922" spans="1:6" ht="47.25" x14ac:dyDescent="0.25">
      <c r="A1922" s="466" t="s">
        <v>3627</v>
      </c>
      <c r="B1922" s="467" t="s">
        <v>2686</v>
      </c>
      <c r="C1922" s="13" t="s">
        <v>3628</v>
      </c>
      <c r="D1922" s="13" t="s">
        <v>13350</v>
      </c>
      <c r="E1922" s="468">
        <f t="shared" si="71"/>
        <v>1893</v>
      </c>
      <c r="F1922" s="439" t="b">
        <f>'21 Market Risk - Foreign Exch.'!$Y$37+'21 Market Risk - Foreign Exch.'!$Y$39='21 Market Risk - Foreign Exch.'!$Y$43</f>
        <v>1</v>
      </c>
    </row>
    <row r="1923" spans="1:6" ht="47.25" x14ac:dyDescent="0.25">
      <c r="A1923" s="466" t="s">
        <v>3629</v>
      </c>
      <c r="B1923" s="467" t="s">
        <v>2686</v>
      </c>
      <c r="C1923" s="13" t="s">
        <v>3630</v>
      </c>
      <c r="D1923" s="13" t="s">
        <v>13351</v>
      </c>
      <c r="E1923" s="468">
        <f t="shared" si="71"/>
        <v>1894</v>
      </c>
      <c r="F1923" s="439" t="b">
        <f>'21 Market Risk - Foreign Exch.'!$AA$37+'21 Market Risk - Foreign Exch.'!$AA$39='21 Market Risk - Foreign Exch.'!$AA$43</f>
        <v>1</v>
      </c>
    </row>
    <row r="1924" spans="1:6" ht="47.25" x14ac:dyDescent="0.25">
      <c r="A1924" s="466" t="s">
        <v>3631</v>
      </c>
      <c r="B1924" s="467" t="s">
        <v>2686</v>
      </c>
      <c r="C1924" s="13" t="s">
        <v>3632</v>
      </c>
      <c r="D1924" s="13" t="s">
        <v>13352</v>
      </c>
      <c r="E1924" s="468">
        <f t="shared" si="71"/>
        <v>1895</v>
      </c>
      <c r="F1924" s="439" t="b">
        <f>'21 Market Risk - Foreign Exch.'!$AC$37+'21 Market Risk - Foreign Exch.'!$AC$39='21 Market Risk - Foreign Exch.'!$AC$43</f>
        <v>1</v>
      </c>
    </row>
    <row r="1925" spans="1:6" ht="47.25" x14ac:dyDescent="0.25">
      <c r="A1925" s="466" t="s">
        <v>3633</v>
      </c>
      <c r="B1925" s="467" t="s">
        <v>2686</v>
      </c>
      <c r="C1925" s="13" t="s">
        <v>3634</v>
      </c>
      <c r="D1925" s="13" t="s">
        <v>13353</v>
      </c>
      <c r="E1925" s="468">
        <f t="shared" si="71"/>
        <v>1896</v>
      </c>
      <c r="F1925" s="439" t="b">
        <f>'21 Market Risk - Foreign Exch.'!$AE$37+'21 Market Risk - Foreign Exch.'!$AE$39='21 Market Risk - Foreign Exch.'!$AE$43</f>
        <v>1</v>
      </c>
    </row>
    <row r="1926" spans="1:6" ht="47.25" x14ac:dyDescent="0.25">
      <c r="A1926" s="466" t="s">
        <v>3635</v>
      </c>
      <c r="B1926" s="467" t="s">
        <v>2686</v>
      </c>
      <c r="C1926" s="13" t="s">
        <v>3636</v>
      </c>
      <c r="D1926" s="13" t="s">
        <v>13354</v>
      </c>
      <c r="E1926" s="468">
        <f t="shared" si="71"/>
        <v>1897</v>
      </c>
      <c r="F1926" s="439" t="b">
        <f>'21 Market Risk - Foreign Exch.'!$AG$37+'21 Market Risk - Foreign Exch.'!$AG$39='21 Market Risk - Foreign Exch.'!$AG$43</f>
        <v>1</v>
      </c>
    </row>
    <row r="1927" spans="1:6" ht="47.25" x14ac:dyDescent="0.25">
      <c r="A1927" s="466" t="s">
        <v>3637</v>
      </c>
      <c r="B1927" s="467" t="s">
        <v>2686</v>
      </c>
      <c r="C1927" s="13" t="s">
        <v>3638</v>
      </c>
      <c r="D1927" s="13" t="s">
        <v>13355</v>
      </c>
      <c r="E1927" s="468">
        <f t="shared" si="71"/>
        <v>1898</v>
      </c>
      <c r="F1927" s="439" t="b">
        <f>'21 Market Risk - Foreign Exch.'!$AI$37+'21 Market Risk - Foreign Exch.'!$AI$39='21 Market Risk - Foreign Exch.'!$AI$43</f>
        <v>1</v>
      </c>
    </row>
    <row r="1928" spans="1:6" ht="47.25" x14ac:dyDescent="0.25">
      <c r="A1928" s="466" t="s">
        <v>3639</v>
      </c>
      <c r="B1928" s="467" t="s">
        <v>2686</v>
      </c>
      <c r="C1928" s="13" t="s">
        <v>3640</v>
      </c>
      <c r="D1928" s="13" t="s">
        <v>13356</v>
      </c>
      <c r="E1928" s="468">
        <f t="shared" si="71"/>
        <v>1899</v>
      </c>
      <c r="F1928" s="439" t="b">
        <f>'21 Market Risk - Foreign Exch.'!$AK$37+'21 Market Risk - Foreign Exch.'!$AK$39='21 Market Risk - Foreign Exch.'!$AK$43</f>
        <v>1</v>
      </c>
    </row>
    <row r="1929" spans="1:6" ht="47.25" x14ac:dyDescent="0.25">
      <c r="A1929" s="466" t="s">
        <v>3641</v>
      </c>
      <c r="B1929" s="467" t="s">
        <v>2686</v>
      </c>
      <c r="C1929" s="13" t="s">
        <v>3642</v>
      </c>
      <c r="D1929" s="13" t="s">
        <v>13357</v>
      </c>
      <c r="E1929" s="468">
        <f t="shared" si="71"/>
        <v>1900</v>
      </c>
      <c r="F1929" s="439" t="b">
        <f>'21 Market Risk - Foreign Exch.'!$AM$37+'21 Market Risk - Foreign Exch.'!$AM$39='21 Market Risk - Foreign Exch.'!$AM$43</f>
        <v>1</v>
      </c>
    </row>
    <row r="1930" spans="1:6" ht="47.25" x14ac:dyDescent="0.25">
      <c r="A1930" s="466" t="s">
        <v>3643</v>
      </c>
      <c r="B1930" s="467" t="s">
        <v>2686</v>
      </c>
      <c r="C1930" s="13" t="s">
        <v>3644</v>
      </c>
      <c r="D1930" s="13" t="s">
        <v>13358</v>
      </c>
      <c r="E1930" s="468">
        <f t="shared" si="71"/>
        <v>1901</v>
      </c>
      <c r="F1930" s="439" t="b">
        <f>'21 Market Risk - Foreign Exch.'!$AO$37+'21 Market Risk - Foreign Exch.'!$AO$39='21 Market Risk - Foreign Exch.'!$AO$43</f>
        <v>1</v>
      </c>
    </row>
    <row r="1931" spans="1:6" ht="236.25" x14ac:dyDescent="0.25">
      <c r="A1931" s="466" t="s">
        <v>3645</v>
      </c>
      <c r="B1931" s="467" t="s">
        <v>2686</v>
      </c>
      <c r="C1931" s="13" t="s">
        <v>3646</v>
      </c>
      <c r="D1931" s="13" t="s">
        <v>14787</v>
      </c>
      <c r="E1931" s="468">
        <f t="shared" ref="E1931:E1936" si="72">E1930+1</f>
        <v>1902</v>
      </c>
      <c r="F1931" s="439" t="b">
        <f>ABS('21 Market Risk - Foreign Exch.'!$G$43+'21 Market Risk - Foreign Exch.'!$I$43+'21 Market Risk - Foreign Exch.'!$K$43+'21 Market Risk - Foreign Exch.'!$M$43+'21 Market Risk - Foreign Exch.'!$O$43+'21 Market Risk - Foreign Exch.'!$Q$43+'21 Market Risk - Foreign Exch.'!$S$43+'21 Market Risk - Foreign Exch.'!$U$43+'21 Market Risk - Foreign Exch.'!$W$43+'21 Market Risk - Foreign Exch.'!$Y$43+'21 Market Risk - Foreign Exch.'!$AA$43+'21 Market Risk - Foreign Exch.'!$AC$43+'21 Market Risk - Foreign Exch.'!$AE$43+'21 Market Risk - Foreign Exch.'!$AG$43+'21 Market Risk - Foreign Exch.'!$AI$43+'21 Market Risk - Foreign Exch.'!$AK$43+'21 Market Risk - Foreign Exch.'!$AM$43+'21 Market Risk - Foreign Exch.'!$AO$43-'21 Market Risk - Foreign Exch.'!$E$43)&lt;=2</f>
        <v>1</v>
      </c>
    </row>
    <row r="1932" spans="1:6" ht="236.25" x14ac:dyDescent="0.25">
      <c r="A1932" s="466" t="s">
        <v>3647</v>
      </c>
      <c r="B1932" s="467" t="s">
        <v>2686</v>
      </c>
      <c r="C1932" s="443" t="s">
        <v>3648</v>
      </c>
      <c r="D1932" s="13" t="s">
        <v>14265</v>
      </c>
      <c r="E1932" s="468">
        <f t="shared" si="72"/>
        <v>1903</v>
      </c>
      <c r="F1932" s="439" t="b">
        <f>'21 Market Risk - Foreign Exch.'!$G$48+'21 Market Risk - Foreign Exch.'!$I$48+'21 Market Risk - Foreign Exch.'!$K$48+'21 Market Risk - Foreign Exch.'!$M$48+'21 Market Risk - Foreign Exch.'!$O$48+'21 Market Risk - Foreign Exch.'!$Q$48+'21 Market Risk - Foreign Exch.'!$S$48+'21 Market Risk - Foreign Exch.'!$U$48+'21 Market Risk - Foreign Exch.'!$W$48+'21 Market Risk - Foreign Exch.'!$Y$48+'21 Market Risk - Foreign Exch.'!$AA$48+'21 Market Risk - Foreign Exch.'!$AC$48+'21 Market Risk - Foreign Exch.'!$AE$48+'21 Market Risk - Foreign Exch.'!$AG$48+'21 Market Risk - Foreign Exch.'!$AI$48+'21 Market Risk - Foreign Exch.'!$AK$48+'21 Market Risk - Foreign Exch.'!$AM$48+'21 Market Risk - Foreign Exch.'!$AO$48='21 Market Risk - Foreign Exch.'!$E$48</f>
        <v>1</v>
      </c>
    </row>
    <row r="1933" spans="1:6" ht="236.25" x14ac:dyDescent="0.25">
      <c r="A1933" s="466" t="s">
        <v>3649</v>
      </c>
      <c r="B1933" s="467" t="s">
        <v>2686</v>
      </c>
      <c r="C1933" s="13" t="s">
        <v>3650</v>
      </c>
      <c r="D1933" s="13" t="s">
        <v>14266</v>
      </c>
      <c r="E1933" s="468">
        <f t="shared" si="72"/>
        <v>1904</v>
      </c>
      <c r="F1933" s="439" t="b">
        <f>'21 Market Risk - Foreign Exch.'!$G$49+'21 Market Risk - Foreign Exch.'!$I$49+'21 Market Risk - Foreign Exch.'!$K$49+'21 Market Risk - Foreign Exch.'!$M$49+'21 Market Risk - Foreign Exch.'!$O$49+'21 Market Risk - Foreign Exch.'!$Q$49+'21 Market Risk - Foreign Exch.'!$S$49+'21 Market Risk - Foreign Exch.'!$U$49+'21 Market Risk - Foreign Exch.'!$W$49+'21 Market Risk - Foreign Exch.'!$Y$49+'21 Market Risk - Foreign Exch.'!$AA$49+'21 Market Risk - Foreign Exch.'!$AC$49+'21 Market Risk - Foreign Exch.'!$AE$49+'21 Market Risk - Foreign Exch.'!$AG$49+'21 Market Risk - Foreign Exch.'!$AI$49+'21 Market Risk - Foreign Exch.'!$AK$49+'21 Market Risk - Foreign Exch.'!$AM$49+'21 Market Risk - Foreign Exch.'!$AO$49='21 Market Risk - Foreign Exch.'!$E$49</f>
        <v>1</v>
      </c>
    </row>
    <row r="1934" spans="1:6" ht="236.25" x14ac:dyDescent="0.25">
      <c r="A1934" s="466" t="s">
        <v>3651</v>
      </c>
      <c r="B1934" s="467" t="s">
        <v>2686</v>
      </c>
      <c r="C1934" s="13" t="s">
        <v>3652</v>
      </c>
      <c r="D1934" s="13" t="s">
        <v>14267</v>
      </c>
      <c r="E1934" s="468">
        <f t="shared" si="72"/>
        <v>1905</v>
      </c>
      <c r="F1934" s="439" t="b">
        <f>'21 Market Risk - Foreign Exch.'!$G$50+'21 Market Risk - Foreign Exch.'!$I$50+'21 Market Risk - Foreign Exch.'!$K$50+'21 Market Risk - Foreign Exch.'!$M$50+'21 Market Risk - Foreign Exch.'!$O$50+'21 Market Risk - Foreign Exch.'!$Q$50+'21 Market Risk - Foreign Exch.'!$S$50+'21 Market Risk - Foreign Exch.'!$U$50+'21 Market Risk - Foreign Exch.'!$W$50+'21 Market Risk - Foreign Exch.'!$Y$50+'21 Market Risk - Foreign Exch.'!$AA$50+'21 Market Risk - Foreign Exch.'!$AC$50+'21 Market Risk - Foreign Exch.'!$AE$50+'21 Market Risk - Foreign Exch.'!$AG$50+'21 Market Risk - Foreign Exch.'!$AI$50+'21 Market Risk - Foreign Exch.'!$AK$50+'21 Market Risk - Foreign Exch.'!$AM$50+'21 Market Risk - Foreign Exch.'!$AO$50='21 Market Risk - Foreign Exch.'!$E$50</f>
        <v>1</v>
      </c>
    </row>
    <row r="1935" spans="1:6" ht="236.25" x14ac:dyDescent="0.25">
      <c r="A1935" s="466" t="s">
        <v>3653</v>
      </c>
      <c r="B1935" s="467" t="s">
        <v>2686</v>
      </c>
      <c r="C1935" s="13" t="s">
        <v>3654</v>
      </c>
      <c r="D1935" s="13" t="s">
        <v>15029</v>
      </c>
      <c r="E1935" s="468">
        <f t="shared" si="72"/>
        <v>1906</v>
      </c>
      <c r="F1935" s="439" t="b">
        <f>ABS('21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 '21 Market Risk - Foreign Exch.'!$AO$51 -'21 Market Risk - Foreign Exch.'!$E$51)&lt;=2</f>
        <v>1</v>
      </c>
    </row>
    <row r="1936" spans="1:6" ht="47.25" x14ac:dyDescent="0.25">
      <c r="A1936" s="466" t="s">
        <v>3655</v>
      </c>
      <c r="B1936" s="467" t="s">
        <v>2686</v>
      </c>
      <c r="C1936" s="13" t="s">
        <v>15030</v>
      </c>
      <c r="D1936" s="444" t="s">
        <v>15087</v>
      </c>
      <c r="E1936" s="468">
        <f t="shared" si="72"/>
        <v>1907</v>
      </c>
      <c r="F1936" s="990" t="b">
        <f>('21 Market Risk - Foreign Exch.'!$E$53+'21 Market Risk - Foreign Exch.'!$E$54+'21 Market Risk - Foreign Exch.'!$E$55)&lt;=('21 Market Risk - Foreign Exch.'!$E$51)+2</f>
        <v>1</v>
      </c>
    </row>
    <row r="1937" spans="1:6" ht="47.25" x14ac:dyDescent="0.25">
      <c r="A1937" s="466" t="s">
        <v>3656</v>
      </c>
      <c r="B1937" s="467" t="s">
        <v>2686</v>
      </c>
      <c r="C1937" s="13" t="s">
        <v>15031</v>
      </c>
      <c r="D1937" s="444" t="s">
        <v>15088</v>
      </c>
      <c r="E1937" s="468">
        <f t="shared" ref="E1937:E1954" si="73">E1936+1</f>
        <v>1908</v>
      </c>
      <c r="F1937" s="990" t="b">
        <f>('21 Market Risk - Foreign Exch.'!$G$53+'21 Market Risk - Foreign Exch.'!$G$54+'21 Market Risk - Foreign Exch.'!$G$55)&lt;=('21 Market Risk - Foreign Exch.'!$G$51)+2</f>
        <v>1</v>
      </c>
    </row>
    <row r="1938" spans="1:6" ht="47.25" x14ac:dyDescent="0.25">
      <c r="A1938" s="466" t="s">
        <v>3657</v>
      </c>
      <c r="B1938" s="467" t="s">
        <v>2686</v>
      </c>
      <c r="C1938" s="13" t="s">
        <v>15032</v>
      </c>
      <c r="D1938" s="444" t="s">
        <v>15089</v>
      </c>
      <c r="E1938" s="468">
        <f t="shared" si="73"/>
        <v>1909</v>
      </c>
      <c r="F1938" s="990" t="b">
        <f>('21 Market Risk - Foreign Exch.'!$I$53+'21 Market Risk - Foreign Exch.'!$I$54+'21 Market Risk - Foreign Exch.'!$I$55)&lt;=('21 Market Risk - Foreign Exch.'!$I$51)+2</f>
        <v>1</v>
      </c>
    </row>
    <row r="1939" spans="1:6" ht="47.25" x14ac:dyDescent="0.25">
      <c r="A1939" s="466" t="s">
        <v>3658</v>
      </c>
      <c r="B1939" s="467" t="s">
        <v>2686</v>
      </c>
      <c r="C1939" s="13" t="s">
        <v>15033</v>
      </c>
      <c r="D1939" s="444" t="s">
        <v>15090</v>
      </c>
      <c r="E1939" s="468">
        <f t="shared" si="73"/>
        <v>1910</v>
      </c>
      <c r="F1939" s="990" t="b">
        <f>('21 Market Risk - Foreign Exch.'!$K$53+'21 Market Risk - Foreign Exch.'!$K$54+'21 Market Risk - Foreign Exch.'!$K$55)&lt;=('21 Market Risk - Foreign Exch.'!$K$51)+2</f>
        <v>1</v>
      </c>
    </row>
    <row r="1940" spans="1:6" ht="47.25" x14ac:dyDescent="0.25">
      <c r="A1940" s="466" t="s">
        <v>3659</v>
      </c>
      <c r="B1940" s="467" t="s">
        <v>2686</v>
      </c>
      <c r="C1940" s="13" t="s">
        <v>15034</v>
      </c>
      <c r="D1940" s="444" t="s">
        <v>15091</v>
      </c>
      <c r="E1940" s="468">
        <f t="shared" si="73"/>
        <v>1911</v>
      </c>
      <c r="F1940" s="990" t="b">
        <f>('21 Market Risk - Foreign Exch.'!$M$53+'21 Market Risk - Foreign Exch.'!$M$54+'21 Market Risk - Foreign Exch.'!$M$55)&lt;=('21 Market Risk - Foreign Exch.'!$M$51)+2</f>
        <v>1</v>
      </c>
    </row>
    <row r="1941" spans="1:6" ht="47.25" x14ac:dyDescent="0.25">
      <c r="A1941" s="466" t="s">
        <v>3660</v>
      </c>
      <c r="B1941" s="467" t="s">
        <v>2686</v>
      </c>
      <c r="C1941" s="13" t="s">
        <v>15035</v>
      </c>
      <c r="D1941" s="444" t="s">
        <v>15092</v>
      </c>
      <c r="E1941" s="468">
        <f t="shared" si="73"/>
        <v>1912</v>
      </c>
      <c r="F1941" s="990" t="b">
        <f>('21 Market Risk - Foreign Exch.'!$O$53+'21 Market Risk - Foreign Exch.'!$O$54+'21 Market Risk - Foreign Exch.'!$O$55)&lt;=('21 Market Risk - Foreign Exch.'!$O$51)+2</f>
        <v>1</v>
      </c>
    </row>
    <row r="1942" spans="1:6" ht="47.25" x14ac:dyDescent="0.25">
      <c r="A1942" s="466" t="s">
        <v>3661</v>
      </c>
      <c r="B1942" s="467" t="s">
        <v>2686</v>
      </c>
      <c r="C1942" s="13" t="s">
        <v>15036</v>
      </c>
      <c r="D1942" s="444" t="s">
        <v>15093</v>
      </c>
      <c r="E1942" s="468">
        <f t="shared" si="73"/>
        <v>1913</v>
      </c>
      <c r="F1942" s="990" t="b">
        <f>('21 Market Risk - Foreign Exch.'!$Q$53+'21 Market Risk - Foreign Exch.'!$Q$54+'21 Market Risk - Foreign Exch.'!$Q$55)&lt;=('21 Market Risk - Foreign Exch.'!$Q$51)+2</f>
        <v>1</v>
      </c>
    </row>
    <row r="1943" spans="1:6" ht="47.25" x14ac:dyDescent="0.25">
      <c r="A1943" s="466" t="s">
        <v>3662</v>
      </c>
      <c r="B1943" s="467" t="s">
        <v>2686</v>
      </c>
      <c r="C1943" s="13" t="s">
        <v>15037</v>
      </c>
      <c r="D1943" s="444" t="s">
        <v>15094</v>
      </c>
      <c r="E1943" s="468">
        <f t="shared" si="73"/>
        <v>1914</v>
      </c>
      <c r="F1943" s="990" t="b">
        <f>('21 Market Risk - Foreign Exch.'!$S$53+'21 Market Risk - Foreign Exch.'!$S$54+'21 Market Risk - Foreign Exch.'!$S$55)&lt;=('21 Market Risk - Foreign Exch.'!$S$51)+2</f>
        <v>1</v>
      </c>
    </row>
    <row r="1944" spans="1:6" ht="47.25" x14ac:dyDescent="0.25">
      <c r="A1944" s="466" t="s">
        <v>3663</v>
      </c>
      <c r="B1944" s="467" t="s">
        <v>2686</v>
      </c>
      <c r="C1944" s="13" t="s">
        <v>15038</v>
      </c>
      <c r="D1944" s="444" t="s">
        <v>15095</v>
      </c>
      <c r="E1944" s="468">
        <f t="shared" si="73"/>
        <v>1915</v>
      </c>
      <c r="F1944" s="990" t="b">
        <f>('21 Market Risk - Foreign Exch.'!$U$53+'21 Market Risk - Foreign Exch.'!$U$54+'21 Market Risk - Foreign Exch.'!$U$55)&lt;=('21 Market Risk - Foreign Exch.'!$U$51)+2</f>
        <v>1</v>
      </c>
    </row>
    <row r="1945" spans="1:6" ht="47.25" x14ac:dyDescent="0.25">
      <c r="A1945" s="466" t="s">
        <v>3664</v>
      </c>
      <c r="B1945" s="467" t="s">
        <v>2686</v>
      </c>
      <c r="C1945" s="13" t="s">
        <v>15039</v>
      </c>
      <c r="D1945" s="444" t="s">
        <v>15096</v>
      </c>
      <c r="E1945" s="468">
        <f t="shared" si="73"/>
        <v>1916</v>
      </c>
      <c r="F1945" s="990" t="b">
        <f>('21 Market Risk - Foreign Exch.'!$W$53+'21 Market Risk - Foreign Exch.'!$W$54+'21 Market Risk - Foreign Exch.'!$W$55)&lt;=('21 Market Risk - Foreign Exch.'!$W$51)+2</f>
        <v>1</v>
      </c>
    </row>
    <row r="1946" spans="1:6" ht="47.25" x14ac:dyDescent="0.25">
      <c r="A1946" s="466" t="s">
        <v>3665</v>
      </c>
      <c r="B1946" s="467" t="s">
        <v>2686</v>
      </c>
      <c r="C1946" s="13" t="s">
        <v>15040</v>
      </c>
      <c r="D1946" s="444" t="s">
        <v>15097</v>
      </c>
      <c r="E1946" s="468">
        <f t="shared" si="73"/>
        <v>1917</v>
      </c>
      <c r="F1946" s="990" t="b">
        <f>('21 Market Risk - Foreign Exch.'!$Y$53+'21 Market Risk - Foreign Exch.'!$Y$54+'21 Market Risk - Foreign Exch.'!$Y$55)&lt;=('21 Market Risk - Foreign Exch.'!$Y$51)+2</f>
        <v>1</v>
      </c>
    </row>
    <row r="1947" spans="1:6" ht="47.25" x14ac:dyDescent="0.25">
      <c r="A1947" s="466" t="s">
        <v>3666</v>
      </c>
      <c r="B1947" s="467" t="s">
        <v>2686</v>
      </c>
      <c r="C1947" s="13" t="s">
        <v>15041</v>
      </c>
      <c r="D1947" s="444" t="s">
        <v>15098</v>
      </c>
      <c r="E1947" s="468">
        <f t="shared" si="73"/>
        <v>1918</v>
      </c>
      <c r="F1947" s="990" t="b">
        <f>('21 Market Risk - Foreign Exch.'!$AA$53+'21 Market Risk - Foreign Exch.'!$AA$54+'21 Market Risk - Foreign Exch.'!$AA$55)&lt;=('21 Market Risk - Foreign Exch.'!$AA$51)+2</f>
        <v>1</v>
      </c>
    </row>
    <row r="1948" spans="1:6" ht="47.25" x14ac:dyDescent="0.25">
      <c r="A1948" s="466" t="s">
        <v>3667</v>
      </c>
      <c r="B1948" s="467" t="s">
        <v>2686</v>
      </c>
      <c r="C1948" s="13" t="s">
        <v>15042</v>
      </c>
      <c r="D1948" s="444" t="s">
        <v>15099</v>
      </c>
      <c r="E1948" s="468">
        <f t="shared" si="73"/>
        <v>1919</v>
      </c>
      <c r="F1948" s="990" t="b">
        <f>('21 Market Risk - Foreign Exch.'!$AC$53+'21 Market Risk - Foreign Exch.'!$AC$54+'21 Market Risk - Foreign Exch.'!$AC$55)&lt;=('21 Market Risk - Foreign Exch.'!$AC$51)+2</f>
        <v>1</v>
      </c>
    </row>
    <row r="1949" spans="1:6" ht="47.25" x14ac:dyDescent="0.25">
      <c r="A1949" s="466" t="s">
        <v>3668</v>
      </c>
      <c r="B1949" s="467" t="s">
        <v>2686</v>
      </c>
      <c r="C1949" s="13" t="s">
        <v>15043</v>
      </c>
      <c r="D1949" s="444" t="s">
        <v>15100</v>
      </c>
      <c r="E1949" s="468">
        <f t="shared" si="73"/>
        <v>1920</v>
      </c>
      <c r="F1949" s="990" t="b">
        <f>('21 Market Risk - Foreign Exch.'!$AE$53+'21 Market Risk - Foreign Exch.'!$AE$54+'21 Market Risk - Foreign Exch.'!$AE$55)&lt;=('21 Market Risk - Foreign Exch.'!$AE$51)+2</f>
        <v>1</v>
      </c>
    </row>
    <row r="1950" spans="1:6" ht="47.25" x14ac:dyDescent="0.25">
      <c r="A1950" s="466" t="s">
        <v>3669</v>
      </c>
      <c r="B1950" s="467" t="s">
        <v>2686</v>
      </c>
      <c r="C1950" s="13" t="s">
        <v>15044</v>
      </c>
      <c r="D1950" s="444" t="s">
        <v>15101</v>
      </c>
      <c r="E1950" s="468">
        <f t="shared" si="73"/>
        <v>1921</v>
      </c>
      <c r="F1950" s="990" t="b">
        <f>('21 Market Risk - Foreign Exch.'!$AG$53+'21 Market Risk - Foreign Exch.'!$AG$54+'21 Market Risk - Foreign Exch.'!$AG$55)&lt;=('21 Market Risk - Foreign Exch.'!$AG$51)+2</f>
        <v>1</v>
      </c>
    </row>
    <row r="1951" spans="1:6" ht="47.25" x14ac:dyDescent="0.25">
      <c r="A1951" s="466" t="s">
        <v>3670</v>
      </c>
      <c r="B1951" s="467" t="s">
        <v>2686</v>
      </c>
      <c r="C1951" s="13" t="s">
        <v>15045</v>
      </c>
      <c r="D1951" s="444" t="s">
        <v>15102</v>
      </c>
      <c r="E1951" s="468">
        <f t="shared" si="73"/>
        <v>1922</v>
      </c>
      <c r="F1951" s="990" t="b">
        <f>('21 Market Risk - Foreign Exch.'!$AI$53+'21 Market Risk - Foreign Exch.'!$AI$54+'21 Market Risk - Foreign Exch.'!$AI$55)&lt;=('21 Market Risk - Foreign Exch.'!$AI$51)+2</f>
        <v>1</v>
      </c>
    </row>
    <row r="1952" spans="1:6" ht="47.25" x14ac:dyDescent="0.25">
      <c r="A1952" s="466" t="s">
        <v>3671</v>
      </c>
      <c r="B1952" s="467" t="s">
        <v>2686</v>
      </c>
      <c r="C1952" s="13" t="s">
        <v>15046</v>
      </c>
      <c r="D1952" s="444" t="s">
        <v>15103</v>
      </c>
      <c r="E1952" s="468">
        <f t="shared" si="73"/>
        <v>1923</v>
      </c>
      <c r="F1952" s="990" t="b">
        <f>('21 Market Risk - Foreign Exch.'!$AK$53+'21 Market Risk - Foreign Exch.'!$AK$54+'21 Market Risk - Foreign Exch.'!$AK$55)&lt;=('21 Market Risk - Foreign Exch.'!$AK$51)+2</f>
        <v>1</v>
      </c>
    </row>
    <row r="1953" spans="1:16" ht="63" x14ac:dyDescent="0.25">
      <c r="A1953" s="466" t="s">
        <v>3672</v>
      </c>
      <c r="B1953" s="467" t="s">
        <v>2686</v>
      </c>
      <c r="C1953" s="13" t="s">
        <v>15047</v>
      </c>
      <c r="D1953" s="444" t="s">
        <v>15104</v>
      </c>
      <c r="E1953" s="468">
        <f t="shared" si="73"/>
        <v>1924</v>
      </c>
      <c r="F1953" s="990" t="b">
        <f>('21 Market Risk - Foreign Exch.'!$AM$53+'21 Market Risk - Foreign Exch.'!$AM$54+'21 Market Risk - Foreign Exch.'!$AM$55)&lt;=('21 Market Risk - Foreign Exch.'!$AM$51)+2</f>
        <v>1</v>
      </c>
    </row>
    <row r="1954" spans="1:16" ht="47.25" x14ac:dyDescent="0.25">
      <c r="A1954" s="466" t="s">
        <v>3673</v>
      </c>
      <c r="B1954" s="467" t="s">
        <v>2686</v>
      </c>
      <c r="C1954" s="13" t="s">
        <v>15048</v>
      </c>
      <c r="D1954" s="444" t="s">
        <v>15105</v>
      </c>
      <c r="E1954" s="468">
        <f t="shared" si="73"/>
        <v>1925</v>
      </c>
      <c r="F1954" s="990" t="b">
        <f>('21 Market Risk - Foreign Exch.'!$AO$53+'21 Market Risk - Foreign Exch.'!$AO$54+'21 Market Risk - Foreign Exch.'!$AO$55)&lt;=('21 Market Risk - Foreign Exch.'!$AO$51)+2</f>
        <v>1</v>
      </c>
    </row>
    <row r="1955" spans="1:16" s="469" customFormat="1" ht="409.5" x14ac:dyDescent="0.25">
      <c r="A1955" s="463" t="s">
        <v>3674</v>
      </c>
      <c r="B1955" s="464" t="s">
        <v>2686</v>
      </c>
      <c r="C1955" s="13" t="s">
        <v>11447</v>
      </c>
      <c r="D1955" s="13" t="s">
        <v>15004</v>
      </c>
      <c r="E1955" s="468">
        <f t="shared" ref="E1955:E1960" si="74">E1954+1</f>
        <v>1926</v>
      </c>
      <c r="F1955" s="439" t="b">
        <f>IF(('21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Exch.'!$AO$51)&lt;ABS('21 Market Risk - Foreign Exch.'!$E$53+'21 Market Risk - Foreign Exch.'!$E$54+'21 Market Risk - Foreign Exch.'!$E$55),"false",('21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Exch.'!$AO$51-'21 Market Risk - Foreign Exch.'!$E$51)&lt;=2)</f>
        <v>1</v>
      </c>
      <c r="G1955"/>
      <c r="H1955"/>
      <c r="K1955" s="6"/>
      <c r="L1955" s="6"/>
      <c r="M1955" s="6"/>
      <c r="N1955" s="6"/>
      <c r="O1955" s="6"/>
      <c r="P1955" s="6"/>
    </row>
    <row r="1956" spans="1:16" ht="236.25" x14ac:dyDescent="0.25">
      <c r="A1956" s="466" t="s">
        <v>3675</v>
      </c>
      <c r="B1956" s="467" t="s">
        <v>2686</v>
      </c>
      <c r="C1956" s="13" t="s">
        <v>3676</v>
      </c>
      <c r="D1956" s="938" t="s">
        <v>14268</v>
      </c>
      <c r="E1956" s="468">
        <f t="shared" si="74"/>
        <v>1927</v>
      </c>
      <c r="F1956" s="439" t="b">
        <f>'21 Market Risk - Foreign Exch.'!$G$53+'21 Market Risk - Foreign Exch.'!$I$53+'21 Market Risk - Foreign Exch.'!$K$53+'21 Market Risk - Foreign Exch.'!$M$53+'21 Market Risk - Foreign Exch.'!$O$53+'21 Market Risk - Foreign Exch.'!$Q$53+'21 Market Risk - Foreign Exch.'!$S$53+'21 Market Risk - Foreign Exch.'!$U$53+'21 Market Risk - Foreign Exch.'!$W$53+'21 Market Risk - Foreign Exch.'!$Y$53+'21 Market Risk - Foreign Exch.'!$AA$53+'21 Market Risk - Foreign Exch.'!$AC$53+'21 Market Risk - Foreign Exch.'!$AE$53+'21 Market Risk - Foreign Exch.'!$AG$53+'21 Market Risk - Foreign Exch.'!$AI$53+'21 Market Risk - Foreign Exch.'!$AK$53+'21 Market Risk - Foreign Exch.'!$AM$53+'21 Market Risk - Foreign Exch.'!$AO$53='21 Market Risk - Foreign Exch.'!$E$53</f>
        <v>1</v>
      </c>
    </row>
    <row r="1957" spans="1:16" ht="236.25" x14ac:dyDescent="0.25">
      <c r="A1957" s="466" t="s">
        <v>3677</v>
      </c>
      <c r="B1957" s="467" t="s">
        <v>2686</v>
      </c>
      <c r="C1957" s="13" t="s">
        <v>3678</v>
      </c>
      <c r="D1957" s="938" t="s">
        <v>14269</v>
      </c>
      <c r="E1957" s="468">
        <f t="shared" si="74"/>
        <v>1928</v>
      </c>
      <c r="F1957" s="439" t="b">
        <f>'21 Market Risk - Foreign Exch.'!$G$54+'21 Market Risk - Foreign Exch.'!$I$54+'21 Market Risk - Foreign Exch.'!$K$54+'21 Market Risk - Foreign Exch.'!$M$54+'21 Market Risk - Foreign Exch.'!$O$54+'21 Market Risk - Foreign Exch.'!$Q$54+'21 Market Risk - Foreign Exch.'!$S$54+'21 Market Risk - Foreign Exch.'!$U$54+'21 Market Risk - Foreign Exch.'!$W$54+'21 Market Risk - Foreign Exch.'!$Y$54+'21 Market Risk - Foreign Exch.'!$AA$54+'21 Market Risk - Foreign Exch.'!$AC$54+'21 Market Risk - Foreign Exch.'!$AE$54+'21 Market Risk - Foreign Exch.'!$AG$54+'21 Market Risk - Foreign Exch.'!$AI$54+'21 Market Risk - Foreign Exch.'!$AK$54+'21 Market Risk - Foreign Exch.'!$AM$54+'21 Market Risk - Foreign Exch.'!$AO$54='21 Market Risk - Foreign Exch.'!$E$54</f>
        <v>1</v>
      </c>
    </row>
    <row r="1958" spans="1:16" ht="236.25" x14ac:dyDescent="0.25">
      <c r="A1958" s="466" t="s">
        <v>3679</v>
      </c>
      <c r="B1958" s="467" t="s">
        <v>2686</v>
      </c>
      <c r="C1958" s="13" t="s">
        <v>3680</v>
      </c>
      <c r="D1958" s="938" t="s">
        <v>14270</v>
      </c>
      <c r="E1958" s="468">
        <f t="shared" si="74"/>
        <v>1929</v>
      </c>
      <c r="F1958" s="439" t="b">
        <f>'21 Market Risk - Foreign Exch.'!$G$55+'21 Market Risk - Foreign Exch.'!$I$55+'21 Market Risk - Foreign Exch.'!$K$55+'21 Market Risk - Foreign Exch.'!$M$55+'21 Market Risk - Foreign Exch.'!$O$55+'21 Market Risk - Foreign Exch.'!$Q$55+'21 Market Risk - Foreign Exch.'!$S$55+'21 Market Risk - Foreign Exch.'!$U$55+'21 Market Risk - Foreign Exch.'!$W$55+'21 Market Risk - Foreign Exch.'!$Y$55+'21 Market Risk - Foreign Exch.'!$AA$55+'21 Market Risk - Foreign Exch.'!$AC$55+'21 Market Risk - Foreign Exch.'!$AE$55+'21 Market Risk - Foreign Exch.'!$AG$55+'21 Market Risk - Foreign Exch.'!$AI$55+'21 Market Risk - Foreign Exch.'!$AK$55+'21 Market Risk - Foreign Exch.'!$AM$55+'21 Market Risk - Foreign Exch.'!$AO$55='21 Market Risk - Foreign Exch.'!$E$55</f>
        <v>1</v>
      </c>
    </row>
    <row r="1959" spans="1:16" ht="236.25" x14ac:dyDescent="0.25">
      <c r="A1959" s="466" t="s">
        <v>3681</v>
      </c>
      <c r="B1959" s="467" t="s">
        <v>2686</v>
      </c>
      <c r="C1959" s="13" t="s">
        <v>3682</v>
      </c>
      <c r="D1959" s="938" t="s">
        <v>14788</v>
      </c>
      <c r="E1959" s="468">
        <f t="shared" si="74"/>
        <v>1930</v>
      </c>
      <c r="F1959" s="439" t="b">
        <f>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f>
        <v>1</v>
      </c>
    </row>
    <row r="1960" spans="1:16" s="469" customFormat="1" ht="63" x14ac:dyDescent="0.25">
      <c r="A1960" s="463" t="s">
        <v>3683</v>
      </c>
      <c r="B1960" s="464" t="s">
        <v>2686</v>
      </c>
      <c r="C1960" s="443" t="s">
        <v>15049</v>
      </c>
      <c r="D1960" s="443" t="s">
        <v>15068</v>
      </c>
      <c r="E1960" s="468">
        <f t="shared" si="74"/>
        <v>1931</v>
      </c>
      <c r="F1960" s="990" t="b">
        <f>('21 Market Risk - Foreign Exch.'!$E$58+'21 Market Risk - Foreign Exch.'!$E$59+'21 Market Risk - Foreign Exch.'!$E$60+'21 Market Risk - Foreign Exch.'!$E$61)&lt;=('21 Market Risk - Foreign Exch.'!$E$56)+2</f>
        <v>1</v>
      </c>
      <c r="G1960"/>
      <c r="H1960"/>
      <c r="K1960" s="6"/>
      <c r="L1960" s="6"/>
      <c r="M1960" s="6"/>
      <c r="N1960" s="6"/>
      <c r="O1960" s="6"/>
      <c r="P1960" s="6"/>
    </row>
    <row r="1961" spans="1:16" ht="63" x14ac:dyDescent="0.25">
      <c r="A1961" s="466" t="s">
        <v>3684</v>
      </c>
      <c r="B1961" s="467" t="s">
        <v>2686</v>
      </c>
      <c r="C1961" s="443" t="s">
        <v>15050</v>
      </c>
      <c r="D1961" s="443" t="s">
        <v>15069</v>
      </c>
      <c r="E1961" s="468">
        <f t="shared" ref="E1961:E1978" si="75">E1960+1</f>
        <v>1932</v>
      </c>
      <c r="F1961" s="990" t="b">
        <f>('21 Market Risk - Foreign Exch.'!$G$58+'21 Market Risk - Foreign Exch.'!$G$59+'21 Market Risk - Foreign Exch.'!$G$60+'21 Market Risk - Foreign Exch.'!$G$61)&lt;=('21 Market Risk - Foreign Exch.'!$G$56)+2</f>
        <v>1</v>
      </c>
    </row>
    <row r="1962" spans="1:16" ht="63" x14ac:dyDescent="0.25">
      <c r="A1962" s="466" t="s">
        <v>3685</v>
      </c>
      <c r="B1962" s="467" t="s">
        <v>2686</v>
      </c>
      <c r="C1962" s="443" t="s">
        <v>15051</v>
      </c>
      <c r="D1962" s="443" t="s">
        <v>15070</v>
      </c>
      <c r="E1962" s="468">
        <f t="shared" si="75"/>
        <v>1933</v>
      </c>
      <c r="F1962" s="990" t="b">
        <f>('21 Market Risk - Foreign Exch.'!$I$58+'21 Market Risk - Foreign Exch.'!$I$59+'21 Market Risk - Foreign Exch.'!$I$60+'21 Market Risk - Foreign Exch.'!$I$61)&lt;=('21 Market Risk - Foreign Exch.'!$I$56)+2</f>
        <v>1</v>
      </c>
    </row>
    <row r="1963" spans="1:16" ht="63" x14ac:dyDescent="0.25">
      <c r="A1963" s="466" t="s">
        <v>3686</v>
      </c>
      <c r="B1963" s="467" t="s">
        <v>2686</v>
      </c>
      <c r="C1963" s="443" t="s">
        <v>15052</v>
      </c>
      <c r="D1963" s="443" t="s">
        <v>15071</v>
      </c>
      <c r="E1963" s="468">
        <f t="shared" si="75"/>
        <v>1934</v>
      </c>
      <c r="F1963" s="990" t="b">
        <f>('21 Market Risk - Foreign Exch.'!$K$58+'21 Market Risk - Foreign Exch.'!$K$59+'21 Market Risk - Foreign Exch.'!$K$60+'21 Market Risk - Foreign Exch.'!$K$61)&lt;=('21 Market Risk - Foreign Exch.'!$K$56)+2</f>
        <v>1</v>
      </c>
    </row>
    <row r="1964" spans="1:16" ht="63" x14ac:dyDescent="0.25">
      <c r="A1964" s="466" t="s">
        <v>3687</v>
      </c>
      <c r="B1964" s="467" t="s">
        <v>2686</v>
      </c>
      <c r="C1964" s="443" t="s">
        <v>15053</v>
      </c>
      <c r="D1964" s="443" t="s">
        <v>15072</v>
      </c>
      <c r="E1964" s="468">
        <f t="shared" si="75"/>
        <v>1935</v>
      </c>
      <c r="F1964" s="990" t="b">
        <f>('21 Market Risk - Foreign Exch.'!$M$58+'21 Market Risk - Foreign Exch.'!$M$59+'21 Market Risk - Foreign Exch.'!$M$60+'21 Market Risk - Foreign Exch.'!$M$61)&lt;=('21 Market Risk - Foreign Exch.'!$M$56)+2</f>
        <v>1</v>
      </c>
    </row>
    <row r="1965" spans="1:16" ht="63" x14ac:dyDescent="0.25">
      <c r="A1965" s="466" t="s">
        <v>3688</v>
      </c>
      <c r="B1965" s="467" t="s">
        <v>2686</v>
      </c>
      <c r="C1965" s="443" t="s">
        <v>15054</v>
      </c>
      <c r="D1965" s="443" t="s">
        <v>15073</v>
      </c>
      <c r="E1965" s="468">
        <f t="shared" si="75"/>
        <v>1936</v>
      </c>
      <c r="F1965" s="990" t="b">
        <f>('21 Market Risk - Foreign Exch.'!$O$58+'21 Market Risk - Foreign Exch.'!$O$59+'21 Market Risk - Foreign Exch.'!$O$60+'21 Market Risk - Foreign Exch.'!$O$61)&lt;=('21 Market Risk - Foreign Exch.'!$O$56)+2</f>
        <v>1</v>
      </c>
    </row>
    <row r="1966" spans="1:16" ht="63" x14ac:dyDescent="0.25">
      <c r="A1966" s="466" t="s">
        <v>3689</v>
      </c>
      <c r="B1966" s="467" t="s">
        <v>2686</v>
      </c>
      <c r="C1966" s="443" t="s">
        <v>15055</v>
      </c>
      <c r="D1966" s="443" t="s">
        <v>15074</v>
      </c>
      <c r="E1966" s="468">
        <f t="shared" si="75"/>
        <v>1937</v>
      </c>
      <c r="F1966" s="990" t="b">
        <f>('21 Market Risk - Foreign Exch.'!$Q$58+'21 Market Risk - Foreign Exch.'!$Q$59+'21 Market Risk - Foreign Exch.'!$Q$60+'21 Market Risk - Foreign Exch.'!$Q$61)&lt;=('21 Market Risk - Foreign Exch.'!$Q$56)+2</f>
        <v>1</v>
      </c>
    </row>
    <row r="1967" spans="1:16" ht="63" x14ac:dyDescent="0.25">
      <c r="A1967" s="466" t="s">
        <v>3690</v>
      </c>
      <c r="B1967" s="467" t="s">
        <v>2686</v>
      </c>
      <c r="C1967" s="443" t="s">
        <v>15056</v>
      </c>
      <c r="D1967" s="443" t="s">
        <v>15075</v>
      </c>
      <c r="E1967" s="468">
        <f t="shared" si="75"/>
        <v>1938</v>
      </c>
      <c r="F1967" s="990" t="b">
        <f>('21 Market Risk - Foreign Exch.'!$S$58+'21 Market Risk - Foreign Exch.'!$S$59+'21 Market Risk - Foreign Exch.'!$S$60+'21 Market Risk - Foreign Exch.'!$S$61)&lt;=('21 Market Risk - Foreign Exch.'!$S$56)+2</f>
        <v>1</v>
      </c>
    </row>
    <row r="1968" spans="1:16" ht="63" x14ac:dyDescent="0.25">
      <c r="A1968" s="466" t="s">
        <v>3691</v>
      </c>
      <c r="B1968" s="467" t="s">
        <v>2686</v>
      </c>
      <c r="C1968" s="443" t="s">
        <v>15057</v>
      </c>
      <c r="D1968" s="443" t="s">
        <v>15076</v>
      </c>
      <c r="E1968" s="468">
        <f t="shared" si="75"/>
        <v>1939</v>
      </c>
      <c r="F1968" s="990" t="b">
        <f>('21 Market Risk - Foreign Exch.'!$U$58+'21 Market Risk - Foreign Exch.'!$U$59+'21 Market Risk - Foreign Exch.'!$U$60+'21 Market Risk - Foreign Exch.'!$U$61)&lt;=('21 Market Risk - Foreign Exch.'!$U$56)+2</f>
        <v>1</v>
      </c>
    </row>
    <row r="1969" spans="1:16" ht="63" x14ac:dyDescent="0.25">
      <c r="A1969" s="466" t="s">
        <v>3692</v>
      </c>
      <c r="B1969" s="467" t="s">
        <v>2686</v>
      </c>
      <c r="C1969" s="443" t="s">
        <v>15058</v>
      </c>
      <c r="D1969" s="443" t="s">
        <v>15077</v>
      </c>
      <c r="E1969" s="468">
        <f t="shared" si="75"/>
        <v>1940</v>
      </c>
      <c r="F1969" s="990" t="b">
        <f>('21 Market Risk - Foreign Exch.'!$W$58+'21 Market Risk - Foreign Exch.'!$W$59+'21 Market Risk - Foreign Exch.'!$W$60+'21 Market Risk - Foreign Exch.'!$W$61)&lt;=('21 Market Risk - Foreign Exch.'!$W$56)+2</f>
        <v>1</v>
      </c>
    </row>
    <row r="1970" spans="1:16" ht="63" x14ac:dyDescent="0.25">
      <c r="A1970" s="466" t="s">
        <v>3693</v>
      </c>
      <c r="B1970" s="467" t="s">
        <v>2686</v>
      </c>
      <c r="C1970" s="443" t="s">
        <v>15059</v>
      </c>
      <c r="D1970" s="443" t="s">
        <v>15078</v>
      </c>
      <c r="E1970" s="468">
        <f t="shared" si="75"/>
        <v>1941</v>
      </c>
      <c r="F1970" s="990" t="b">
        <f>('21 Market Risk - Foreign Exch.'!$Y$58+'21 Market Risk - Foreign Exch.'!$Y$59+'21 Market Risk - Foreign Exch.'!$Y$60+'21 Market Risk - Foreign Exch.'!$Y$61)&lt;=('21 Market Risk - Foreign Exch.'!$Y$56)+2</f>
        <v>1</v>
      </c>
    </row>
    <row r="1971" spans="1:16" ht="63" x14ac:dyDescent="0.25">
      <c r="A1971" s="466" t="s">
        <v>3694</v>
      </c>
      <c r="B1971" s="467" t="s">
        <v>2686</v>
      </c>
      <c r="C1971" s="443" t="s">
        <v>15060</v>
      </c>
      <c r="D1971" s="443" t="s">
        <v>15079</v>
      </c>
      <c r="E1971" s="468">
        <f t="shared" si="75"/>
        <v>1942</v>
      </c>
      <c r="F1971" s="990" t="b">
        <f>('21 Market Risk - Foreign Exch.'!$AA$58+'21 Market Risk - Foreign Exch.'!$AA$59+'21 Market Risk - Foreign Exch.'!$AA$60+'21 Market Risk - Foreign Exch.'!$AA$61)&lt;=('21 Market Risk - Foreign Exch.'!$AA$56)+2</f>
        <v>1</v>
      </c>
    </row>
    <row r="1972" spans="1:16" ht="63" x14ac:dyDescent="0.25">
      <c r="A1972" s="466" t="s">
        <v>3695</v>
      </c>
      <c r="B1972" s="467" t="s">
        <v>2686</v>
      </c>
      <c r="C1972" s="443" t="s">
        <v>15061</v>
      </c>
      <c r="D1972" s="443" t="s">
        <v>15080</v>
      </c>
      <c r="E1972" s="468">
        <f t="shared" si="75"/>
        <v>1943</v>
      </c>
      <c r="F1972" s="990" t="b">
        <f>('21 Market Risk - Foreign Exch.'!$AC$58+'21 Market Risk - Foreign Exch.'!$AC$59+'21 Market Risk - Foreign Exch.'!$AC$60+'21 Market Risk - Foreign Exch.'!$AC$61)&lt;=('21 Market Risk - Foreign Exch.'!$AC$56)+2</f>
        <v>1</v>
      </c>
    </row>
    <row r="1973" spans="1:16" ht="63" x14ac:dyDescent="0.25">
      <c r="A1973" s="466" t="s">
        <v>3696</v>
      </c>
      <c r="B1973" s="467" t="s">
        <v>2686</v>
      </c>
      <c r="C1973" s="443" t="s">
        <v>15062</v>
      </c>
      <c r="D1973" s="443" t="s">
        <v>15081</v>
      </c>
      <c r="E1973" s="468">
        <f t="shared" si="75"/>
        <v>1944</v>
      </c>
      <c r="F1973" s="990" t="b">
        <f>('21 Market Risk - Foreign Exch.'!$AE$58+'21 Market Risk - Foreign Exch.'!$AE$59+'21 Market Risk - Foreign Exch.'!$AE$60+'21 Market Risk - Foreign Exch.'!$AE$61)&lt;=('21 Market Risk - Foreign Exch.'!$AE$56)+2</f>
        <v>1</v>
      </c>
    </row>
    <row r="1974" spans="1:16" ht="63" x14ac:dyDescent="0.25">
      <c r="A1974" s="466" t="s">
        <v>3697</v>
      </c>
      <c r="B1974" s="467" t="s">
        <v>2686</v>
      </c>
      <c r="C1974" s="443" t="s">
        <v>15063</v>
      </c>
      <c r="D1974" s="443" t="s">
        <v>15082</v>
      </c>
      <c r="E1974" s="468">
        <f t="shared" si="75"/>
        <v>1945</v>
      </c>
      <c r="F1974" s="990" t="b">
        <f>('21 Market Risk - Foreign Exch.'!$AG$58+'21 Market Risk - Foreign Exch.'!$AG$59+'21 Market Risk - Foreign Exch.'!$AG$60+'21 Market Risk - Foreign Exch.'!$AG$61)&lt;=('21 Market Risk - Foreign Exch.'!$AG$56)+2</f>
        <v>1</v>
      </c>
    </row>
    <row r="1975" spans="1:16" ht="63" x14ac:dyDescent="0.25">
      <c r="A1975" s="466" t="s">
        <v>3698</v>
      </c>
      <c r="B1975" s="467" t="s">
        <v>2686</v>
      </c>
      <c r="C1975" s="443" t="s">
        <v>15064</v>
      </c>
      <c r="D1975" s="443" t="s">
        <v>15083</v>
      </c>
      <c r="E1975" s="468">
        <f t="shared" si="75"/>
        <v>1946</v>
      </c>
      <c r="F1975" s="990" t="b">
        <f>('21 Market Risk - Foreign Exch.'!$AI$58+'21 Market Risk - Foreign Exch.'!$AI$59+'21 Market Risk - Foreign Exch.'!$AI$60+'21 Market Risk - Foreign Exch.'!$AI$61)&lt;=('21 Market Risk - Foreign Exch.'!$AI$56)+2</f>
        <v>1</v>
      </c>
    </row>
    <row r="1976" spans="1:16" ht="63" x14ac:dyDescent="0.25">
      <c r="A1976" s="466" t="s">
        <v>3699</v>
      </c>
      <c r="B1976" s="467" t="s">
        <v>2686</v>
      </c>
      <c r="C1976" s="443" t="s">
        <v>15065</v>
      </c>
      <c r="D1976" s="443" t="s">
        <v>15084</v>
      </c>
      <c r="E1976" s="468">
        <f t="shared" si="75"/>
        <v>1947</v>
      </c>
      <c r="F1976" s="990" t="b">
        <f>('21 Market Risk - Foreign Exch.'!$AK$58+'21 Market Risk - Foreign Exch.'!$AK$59+'21 Market Risk - Foreign Exch.'!$AK$60+'21 Market Risk - Foreign Exch.'!$AK$61)&lt;=('21 Market Risk - Foreign Exch.'!$AK$56)+2</f>
        <v>1</v>
      </c>
    </row>
    <row r="1977" spans="1:16" ht="78.75" x14ac:dyDescent="0.25">
      <c r="A1977" s="466" t="s">
        <v>3700</v>
      </c>
      <c r="B1977" s="467" t="s">
        <v>2686</v>
      </c>
      <c r="C1977" s="443" t="s">
        <v>15066</v>
      </c>
      <c r="D1977" s="443" t="s">
        <v>15085</v>
      </c>
      <c r="E1977" s="468">
        <f t="shared" si="75"/>
        <v>1948</v>
      </c>
      <c r="F1977" s="990" t="b">
        <f>('21 Market Risk - Foreign Exch.'!$AM$58+'21 Market Risk - Foreign Exch.'!$AM$59+'21 Market Risk - Foreign Exch.'!$AM$60+'21 Market Risk - Foreign Exch.'!$AM$61)&lt;=('21 Market Risk - Foreign Exch.'!$AM$56)+2</f>
        <v>1</v>
      </c>
    </row>
    <row r="1978" spans="1:16" ht="63" x14ac:dyDescent="0.25">
      <c r="A1978" s="466" t="s">
        <v>3701</v>
      </c>
      <c r="B1978" s="467" t="s">
        <v>2686</v>
      </c>
      <c r="C1978" s="443" t="s">
        <v>15067</v>
      </c>
      <c r="D1978" s="444" t="s">
        <v>15086</v>
      </c>
      <c r="E1978" s="468">
        <f t="shared" si="75"/>
        <v>1949</v>
      </c>
      <c r="F1978" s="990" t="b">
        <f>('21 Market Risk - Foreign Exch.'!$AO$58+'21 Market Risk - Foreign Exch.'!$AO$59+'21 Market Risk - Foreign Exch.'!$AO$60+'21 Market Risk - Foreign Exch.'!$AO$61)&lt;=('21 Market Risk - Foreign Exch.'!$AO$56)+2</f>
        <v>1</v>
      </c>
    </row>
    <row r="1979" spans="1:16" s="469" customFormat="1" ht="409.5" x14ac:dyDescent="0.25">
      <c r="A1979" s="463" t="s">
        <v>3702</v>
      </c>
      <c r="B1979" s="464" t="s">
        <v>2686</v>
      </c>
      <c r="C1979" s="13" t="s">
        <v>11448</v>
      </c>
      <c r="D1979" s="13" t="s">
        <v>15005</v>
      </c>
      <c r="E1979" s="468">
        <f t="shared" ref="E1979:E1985" si="76">E1978+1</f>
        <v>1950</v>
      </c>
      <c r="F1979" s="439" t="b">
        <f>IF(('21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Exch.'!$AO$56)&lt;('21 Market Risk - Foreign Exch.'!$E$58+'21 Market Risk - Foreign Exch.'!$E$59+'21 Market Risk - Foreign Exch.'!$E$60+'21 Market Risk - Foreign Exch.'!$E$61),"false",ABS('21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f>
        <v>1</v>
      </c>
      <c r="G1979"/>
      <c r="H1979"/>
      <c r="K1979" s="6"/>
      <c r="L1979" s="6"/>
      <c r="M1979" s="6"/>
      <c r="N1979" s="6"/>
      <c r="O1979" s="6"/>
      <c r="P1979" s="6"/>
    </row>
    <row r="1980" spans="1:16" ht="236.25" x14ac:dyDescent="0.25">
      <c r="A1980" s="466" t="s">
        <v>3703</v>
      </c>
      <c r="B1980" s="467" t="s">
        <v>2686</v>
      </c>
      <c r="C1980" s="13" t="s">
        <v>3704</v>
      </c>
      <c r="D1980" s="13" t="s">
        <v>14271</v>
      </c>
      <c r="E1980" s="468">
        <f t="shared" si="76"/>
        <v>1951</v>
      </c>
      <c r="F1980" s="439" t="b">
        <f>'21 Market Risk - Foreign Exch.'!$G$58+'21 Market Risk - Foreign Exch.'!$I$58+'21 Market Risk - Foreign Exch.'!$K$58+'21 Market Risk - Foreign Exch.'!$M$58+'21 Market Risk - Foreign Exch.'!$O$58+'21 Market Risk - Foreign Exch.'!$Q$58+'21 Market Risk - Foreign Exch.'!$S$58+'21 Market Risk - Foreign Exch.'!$U$58+'21 Market Risk - Foreign Exch.'!$W$58+'21 Market Risk - Foreign Exch.'!$Y$58+'21 Market Risk - Foreign Exch.'!$AA$58+'21 Market Risk - Foreign Exch.'!$AC$58+'21 Market Risk - Foreign Exch.'!$AE$58+'21 Market Risk - Foreign Exch.'!$AG$58+'21 Market Risk - Foreign Exch.'!$AI$58+'21 Market Risk - Foreign Exch.'!$AK$58+'21 Market Risk - Foreign Exch.'!$AM$58+'21 Market Risk - Foreign Exch.'!$AO$58='21 Market Risk - Foreign Exch.'!$E$58</f>
        <v>1</v>
      </c>
    </row>
    <row r="1981" spans="1:16" ht="236.25" x14ac:dyDescent="0.25">
      <c r="A1981" s="466" t="s">
        <v>3705</v>
      </c>
      <c r="B1981" s="467" t="s">
        <v>2686</v>
      </c>
      <c r="C1981" s="13" t="s">
        <v>3706</v>
      </c>
      <c r="D1981" s="938" t="s">
        <v>14272</v>
      </c>
      <c r="E1981" s="468">
        <f t="shared" si="76"/>
        <v>1952</v>
      </c>
      <c r="F1981" s="439" t="b">
        <f>'21 Market Risk - Foreign Exch.'!$G$59+'21 Market Risk - Foreign Exch.'!$I$59+'21 Market Risk - Foreign Exch.'!$K$59+'21 Market Risk - Foreign Exch.'!$M$59+'21 Market Risk - Foreign Exch.'!$O$59+'21 Market Risk - Foreign Exch.'!$Q$59+'21 Market Risk - Foreign Exch.'!$S$59+'21 Market Risk - Foreign Exch.'!$U$59+'21 Market Risk - Foreign Exch.'!$W$59+'21 Market Risk - Foreign Exch.'!$Y$59+'21 Market Risk - Foreign Exch.'!$AA$59+'21 Market Risk - Foreign Exch.'!$AC$59+'21 Market Risk - Foreign Exch.'!$AE$59+'21 Market Risk - Foreign Exch.'!$AG$59+'21 Market Risk - Foreign Exch.'!$AI$59+'21 Market Risk - Foreign Exch.'!$AK$59+'21 Market Risk - Foreign Exch.'!$AM$59+'21 Market Risk - Foreign Exch.'!$AO$59='21 Market Risk - Foreign Exch.'!$E$59</f>
        <v>1</v>
      </c>
    </row>
    <row r="1982" spans="1:16" ht="236.25" x14ac:dyDescent="0.25">
      <c r="A1982" s="466" t="s">
        <v>3707</v>
      </c>
      <c r="B1982" s="467" t="s">
        <v>2686</v>
      </c>
      <c r="C1982" s="13" t="s">
        <v>3708</v>
      </c>
      <c r="D1982" s="938" t="s">
        <v>14273</v>
      </c>
      <c r="E1982" s="468">
        <f t="shared" si="76"/>
        <v>1953</v>
      </c>
      <c r="F1982" s="439" t="b">
        <f>'21 Market Risk - Foreign Exch.'!$G$60+'21 Market Risk - Foreign Exch.'!$I$60+'21 Market Risk - Foreign Exch.'!$K$60+'21 Market Risk - Foreign Exch.'!$M$60+'21 Market Risk - Foreign Exch.'!$O$60+'21 Market Risk - Foreign Exch.'!$Q$60+'21 Market Risk - Foreign Exch.'!$S$60+'21 Market Risk - Foreign Exch.'!$U$60+'21 Market Risk - Foreign Exch.'!$W$60+'21 Market Risk - Foreign Exch.'!$Y$60+'21 Market Risk - Foreign Exch.'!$AA$60+'21 Market Risk - Foreign Exch.'!$AC$60+'21 Market Risk - Foreign Exch.'!$AE$60+'21 Market Risk - Foreign Exch.'!$AG$60+'21 Market Risk - Foreign Exch.'!$AI$60+'21 Market Risk - Foreign Exch.'!$AK$60+'21 Market Risk - Foreign Exch.'!$AM$60+'21 Market Risk - Foreign Exch.'!$AO$60='21 Market Risk - Foreign Exch.'!$E$60</f>
        <v>1</v>
      </c>
    </row>
    <row r="1983" spans="1:16" ht="236.25" x14ac:dyDescent="0.25">
      <c r="A1983" s="466" t="s">
        <v>3709</v>
      </c>
      <c r="B1983" s="467" t="s">
        <v>2686</v>
      </c>
      <c r="C1983" s="13" t="s">
        <v>3710</v>
      </c>
      <c r="D1983" s="938" t="s">
        <v>14274</v>
      </c>
      <c r="E1983" s="468">
        <f t="shared" si="76"/>
        <v>1954</v>
      </c>
      <c r="F1983" s="439" t="b">
        <f>'21 Market Risk - Foreign Exch.'!$G$61+'21 Market Risk - Foreign Exch.'!$I$61+'21 Market Risk - Foreign Exch.'!$K$61+'21 Market Risk - Foreign Exch.'!$M$61+'21 Market Risk - Foreign Exch.'!$O$61+'21 Market Risk - Foreign Exch.'!$Q$61+'21 Market Risk - Foreign Exch.'!$S$61+'21 Market Risk - Foreign Exch.'!$U$61+'21 Market Risk - Foreign Exch.'!$W$61+'21 Market Risk - Foreign Exch.'!$Y$61+'21 Market Risk - Foreign Exch.'!$AA$61+'21 Market Risk - Foreign Exch.'!$AC$61+'21 Market Risk - Foreign Exch.'!$AE$61+'21 Market Risk - Foreign Exch.'!$AG$61+'21 Market Risk - Foreign Exch.'!$AI$61+'21 Market Risk - Foreign Exch.'!$AK$61+'21 Market Risk - Foreign Exch.'!$AM$61+'21 Market Risk - Foreign Exch.'!$AO$61='21 Market Risk - Foreign Exch.'!$E$61</f>
        <v>1</v>
      </c>
    </row>
    <row r="1984" spans="1:16" ht="236.25" x14ac:dyDescent="0.25">
      <c r="A1984" s="466" t="s">
        <v>3711</v>
      </c>
      <c r="B1984" s="467" t="s">
        <v>2686</v>
      </c>
      <c r="C1984" s="13" t="s">
        <v>3712</v>
      </c>
      <c r="D1984" s="938" t="s">
        <v>14789</v>
      </c>
      <c r="E1984" s="468">
        <f t="shared" si="76"/>
        <v>1955</v>
      </c>
      <c r="F1984" s="439" t="b">
        <f>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f>
        <v>1</v>
      </c>
    </row>
    <row r="1985" spans="1:6" ht="31.5" x14ac:dyDescent="0.25">
      <c r="A1985" s="466" t="s">
        <v>3713</v>
      </c>
      <c r="B1985" s="467" t="s">
        <v>2686</v>
      </c>
      <c r="C1985" s="443" t="s">
        <v>11766</v>
      </c>
      <c r="D1985" s="13" t="s">
        <v>14790</v>
      </c>
      <c r="E1985" s="468">
        <f t="shared" si="76"/>
        <v>1956</v>
      </c>
      <c r="F1985" s="439" t="b">
        <f>'21 Market Risk - Foreign Exch.'!$E$64&lt;='21 Market Risk - Foreign Exch.'!$E$62+2</f>
        <v>1</v>
      </c>
    </row>
    <row r="1986" spans="1:6" ht="31.5" x14ac:dyDescent="0.25">
      <c r="A1986" s="466" t="s">
        <v>3714</v>
      </c>
      <c r="B1986" s="467" t="s">
        <v>2686</v>
      </c>
      <c r="C1986" s="443" t="s">
        <v>11767</v>
      </c>
      <c r="D1986" s="13" t="s">
        <v>14791</v>
      </c>
      <c r="E1986" s="468">
        <f t="shared" ref="E1986:E2003" si="77">E1985+1</f>
        <v>1957</v>
      </c>
      <c r="F1986" s="439" t="b">
        <f>'21 Market Risk - Foreign Exch.'!$G$64&lt;='21 Market Risk - Foreign Exch.'!$G$62+2</f>
        <v>1</v>
      </c>
    </row>
    <row r="1987" spans="1:6" ht="31.5" x14ac:dyDescent="0.25">
      <c r="A1987" s="466" t="s">
        <v>3715</v>
      </c>
      <c r="B1987" s="467" t="s">
        <v>2686</v>
      </c>
      <c r="C1987" s="443" t="s">
        <v>11768</v>
      </c>
      <c r="D1987" s="13" t="s">
        <v>14792</v>
      </c>
      <c r="E1987" s="468">
        <f t="shared" si="77"/>
        <v>1958</v>
      </c>
      <c r="F1987" s="439" t="b">
        <f>'21 Market Risk - Foreign Exch.'!$I$64&lt;='21 Market Risk - Foreign Exch.'!$I$62+2</f>
        <v>1</v>
      </c>
    </row>
    <row r="1988" spans="1:6" ht="31.5" x14ac:dyDescent="0.25">
      <c r="A1988" s="466" t="s">
        <v>3716</v>
      </c>
      <c r="B1988" s="467" t="s">
        <v>2686</v>
      </c>
      <c r="C1988" s="443" t="s">
        <v>11769</v>
      </c>
      <c r="D1988" s="13" t="s">
        <v>14793</v>
      </c>
      <c r="E1988" s="468">
        <f t="shared" si="77"/>
        <v>1959</v>
      </c>
      <c r="F1988" s="439" t="b">
        <f>'21 Market Risk - Foreign Exch.'!$K$64&lt;='21 Market Risk - Foreign Exch.'!$K$62+2</f>
        <v>1</v>
      </c>
    </row>
    <row r="1989" spans="1:6" ht="31.5" x14ac:dyDescent="0.25">
      <c r="A1989" s="466" t="s">
        <v>3717</v>
      </c>
      <c r="B1989" s="467" t="s">
        <v>2686</v>
      </c>
      <c r="C1989" s="443" t="s">
        <v>11770</v>
      </c>
      <c r="D1989" s="13" t="s">
        <v>14794</v>
      </c>
      <c r="E1989" s="468">
        <f t="shared" si="77"/>
        <v>1960</v>
      </c>
      <c r="F1989" s="439" t="b">
        <f>'21 Market Risk - Foreign Exch.'!$M$64&lt;='21 Market Risk - Foreign Exch.'!$M$62+2</f>
        <v>1</v>
      </c>
    </row>
    <row r="1990" spans="1:6" ht="31.5" x14ac:dyDescent="0.25">
      <c r="A1990" s="466" t="s">
        <v>3718</v>
      </c>
      <c r="B1990" s="467" t="s">
        <v>2686</v>
      </c>
      <c r="C1990" s="443" t="s">
        <v>11771</v>
      </c>
      <c r="D1990" s="13" t="s">
        <v>14795</v>
      </c>
      <c r="E1990" s="468">
        <f t="shared" si="77"/>
        <v>1961</v>
      </c>
      <c r="F1990" s="439" t="b">
        <f>'21 Market Risk - Foreign Exch.'!$O$64&lt;='21 Market Risk - Foreign Exch.'!$O$62+2</f>
        <v>1</v>
      </c>
    </row>
    <row r="1991" spans="1:6" ht="31.5" x14ac:dyDescent="0.25">
      <c r="A1991" s="466" t="s">
        <v>3719</v>
      </c>
      <c r="B1991" s="467" t="s">
        <v>2686</v>
      </c>
      <c r="C1991" s="443" t="s">
        <v>11772</v>
      </c>
      <c r="D1991" s="13" t="s">
        <v>14796</v>
      </c>
      <c r="E1991" s="468">
        <f t="shared" si="77"/>
        <v>1962</v>
      </c>
      <c r="F1991" s="439" t="b">
        <f>'21 Market Risk - Foreign Exch.'!$Q$64&lt;='21 Market Risk - Foreign Exch.'!$Q$62+2</f>
        <v>1</v>
      </c>
    </row>
    <row r="1992" spans="1:6" ht="31.5" x14ac:dyDescent="0.25">
      <c r="A1992" s="466" t="s">
        <v>3720</v>
      </c>
      <c r="B1992" s="467" t="s">
        <v>2686</v>
      </c>
      <c r="C1992" s="443" t="s">
        <v>11773</v>
      </c>
      <c r="D1992" s="13" t="s">
        <v>14797</v>
      </c>
      <c r="E1992" s="468">
        <f t="shared" si="77"/>
        <v>1963</v>
      </c>
      <c r="F1992" s="439" t="b">
        <f>'21 Market Risk - Foreign Exch.'!$S$64&lt;='21 Market Risk - Foreign Exch.'!$S$62+2</f>
        <v>1</v>
      </c>
    </row>
    <row r="1993" spans="1:6" ht="31.5" x14ac:dyDescent="0.25">
      <c r="A1993" s="466" t="s">
        <v>3721</v>
      </c>
      <c r="B1993" s="467" t="s">
        <v>2686</v>
      </c>
      <c r="C1993" s="443" t="s">
        <v>11774</v>
      </c>
      <c r="D1993" s="13" t="s">
        <v>14798</v>
      </c>
      <c r="E1993" s="468">
        <f t="shared" si="77"/>
        <v>1964</v>
      </c>
      <c r="F1993" s="439" t="b">
        <f>'21 Market Risk - Foreign Exch.'!$U$64&lt;='21 Market Risk - Foreign Exch.'!$U$62+2</f>
        <v>1</v>
      </c>
    </row>
    <row r="1994" spans="1:6" ht="31.5" x14ac:dyDescent="0.25">
      <c r="A1994" s="466" t="s">
        <v>3722</v>
      </c>
      <c r="B1994" s="467" t="s">
        <v>2686</v>
      </c>
      <c r="C1994" s="443" t="s">
        <v>11775</v>
      </c>
      <c r="D1994" s="13" t="s">
        <v>14799</v>
      </c>
      <c r="E1994" s="468">
        <f t="shared" si="77"/>
        <v>1965</v>
      </c>
      <c r="F1994" s="439" t="b">
        <f>'21 Market Risk - Foreign Exch.'!$W$64&lt;='21 Market Risk - Foreign Exch.'!$W$62+2</f>
        <v>1</v>
      </c>
    </row>
    <row r="1995" spans="1:6" ht="31.5" x14ac:dyDescent="0.25">
      <c r="A1995" s="466" t="s">
        <v>3723</v>
      </c>
      <c r="B1995" s="467" t="s">
        <v>2686</v>
      </c>
      <c r="C1995" s="443" t="s">
        <v>11776</v>
      </c>
      <c r="D1995" s="13" t="s">
        <v>14800</v>
      </c>
      <c r="E1995" s="468">
        <f t="shared" si="77"/>
        <v>1966</v>
      </c>
      <c r="F1995" s="439" t="b">
        <f>'21 Market Risk - Foreign Exch.'!$Y$64&lt;='21 Market Risk - Foreign Exch.'!$Y$62+2</f>
        <v>1</v>
      </c>
    </row>
    <row r="1996" spans="1:6" ht="31.5" x14ac:dyDescent="0.25">
      <c r="A1996" s="466" t="s">
        <v>3724</v>
      </c>
      <c r="B1996" s="467" t="s">
        <v>2686</v>
      </c>
      <c r="C1996" s="443" t="s">
        <v>11777</v>
      </c>
      <c r="D1996" s="13" t="s">
        <v>14801</v>
      </c>
      <c r="E1996" s="468">
        <f t="shared" si="77"/>
        <v>1967</v>
      </c>
      <c r="F1996" s="439" t="b">
        <f>'21 Market Risk - Foreign Exch.'!$AA$64&lt;='21 Market Risk - Foreign Exch.'!$AA$62+2</f>
        <v>1</v>
      </c>
    </row>
    <row r="1997" spans="1:6" ht="31.5" x14ac:dyDescent="0.25">
      <c r="A1997" s="466" t="s">
        <v>3725</v>
      </c>
      <c r="B1997" s="467" t="s">
        <v>2686</v>
      </c>
      <c r="C1997" s="443" t="s">
        <v>11778</v>
      </c>
      <c r="D1997" s="13" t="s">
        <v>14802</v>
      </c>
      <c r="E1997" s="468">
        <f t="shared" si="77"/>
        <v>1968</v>
      </c>
      <c r="F1997" s="439" t="b">
        <f>'21 Market Risk - Foreign Exch.'!$AC$64&lt;='21 Market Risk - Foreign Exch.'!$AC$62+2</f>
        <v>1</v>
      </c>
    </row>
    <row r="1998" spans="1:6" ht="31.5" x14ac:dyDescent="0.25">
      <c r="A1998" s="466" t="s">
        <v>3726</v>
      </c>
      <c r="B1998" s="467" t="s">
        <v>2686</v>
      </c>
      <c r="C1998" s="443" t="s">
        <v>11779</v>
      </c>
      <c r="D1998" s="13" t="s">
        <v>14803</v>
      </c>
      <c r="E1998" s="468">
        <f t="shared" si="77"/>
        <v>1969</v>
      </c>
      <c r="F1998" s="439" t="b">
        <f>'21 Market Risk - Foreign Exch.'!$AE$64&lt;='21 Market Risk - Foreign Exch.'!$AE$62+2</f>
        <v>1</v>
      </c>
    </row>
    <row r="1999" spans="1:6" ht="31.5" x14ac:dyDescent="0.25">
      <c r="A1999" s="466" t="s">
        <v>3727</v>
      </c>
      <c r="B1999" s="467" t="s">
        <v>2686</v>
      </c>
      <c r="C1999" s="443" t="s">
        <v>11780</v>
      </c>
      <c r="D1999" s="13" t="s">
        <v>14804</v>
      </c>
      <c r="E1999" s="468">
        <f t="shared" si="77"/>
        <v>1970</v>
      </c>
      <c r="F1999" s="439" t="b">
        <f>'21 Market Risk - Foreign Exch.'!$AG$64&lt;='21 Market Risk - Foreign Exch.'!$AG$62+2</f>
        <v>1</v>
      </c>
    </row>
    <row r="2000" spans="1:6" ht="31.5" x14ac:dyDescent="0.25">
      <c r="A2000" s="466" t="s">
        <v>3728</v>
      </c>
      <c r="B2000" s="467" t="s">
        <v>2686</v>
      </c>
      <c r="C2000" s="443" t="s">
        <v>11781</v>
      </c>
      <c r="D2000" s="13" t="s">
        <v>14805</v>
      </c>
      <c r="E2000" s="468">
        <f t="shared" si="77"/>
        <v>1971</v>
      </c>
      <c r="F2000" s="439" t="b">
        <f>'21 Market Risk - Foreign Exch.'!$AI$64&lt;='21 Market Risk - Foreign Exch.'!$AI$62+2</f>
        <v>1</v>
      </c>
    </row>
    <row r="2001" spans="1:16" ht="31.5" x14ac:dyDescent="0.25">
      <c r="A2001" s="466" t="s">
        <v>3729</v>
      </c>
      <c r="B2001" s="467" t="s">
        <v>2686</v>
      </c>
      <c r="C2001" s="443" t="s">
        <v>11782</v>
      </c>
      <c r="D2001" s="13" t="s">
        <v>14806</v>
      </c>
      <c r="E2001" s="468">
        <f t="shared" si="77"/>
        <v>1972</v>
      </c>
      <c r="F2001" s="439" t="b">
        <f>'21 Market Risk - Foreign Exch.'!$AK$64&lt;='21 Market Risk - Foreign Exch.'!$AK$62+2</f>
        <v>1</v>
      </c>
    </row>
    <row r="2002" spans="1:16" ht="31.5" x14ac:dyDescent="0.25">
      <c r="A2002" s="466" t="s">
        <v>3730</v>
      </c>
      <c r="B2002" s="467" t="s">
        <v>2686</v>
      </c>
      <c r="C2002" s="443" t="s">
        <v>11783</v>
      </c>
      <c r="D2002" s="13" t="s">
        <v>14807</v>
      </c>
      <c r="E2002" s="468">
        <f t="shared" si="77"/>
        <v>1973</v>
      </c>
      <c r="F2002" s="439" t="b">
        <f>'21 Market Risk - Foreign Exch.'!$AM$64&lt;='21 Market Risk - Foreign Exch.'!$AM$62+2</f>
        <v>1</v>
      </c>
    </row>
    <row r="2003" spans="1:16" ht="31.5" x14ac:dyDescent="0.25">
      <c r="A2003" s="466" t="s">
        <v>3731</v>
      </c>
      <c r="B2003" s="467" t="s">
        <v>2686</v>
      </c>
      <c r="C2003" s="443" t="s">
        <v>11784</v>
      </c>
      <c r="D2003" s="13" t="s">
        <v>14808</v>
      </c>
      <c r="E2003" s="468">
        <f t="shared" si="77"/>
        <v>1974</v>
      </c>
      <c r="F2003" s="439" t="b">
        <f>'21 Market Risk - Foreign Exch.'!AO64&lt;='21 Market Risk - Foreign Exch.'!AO62+2</f>
        <v>1</v>
      </c>
    </row>
    <row r="2004" spans="1:16" s="469" customFormat="1" ht="409.5" x14ac:dyDescent="0.25">
      <c r="A2004" s="463" t="s">
        <v>3732</v>
      </c>
      <c r="B2004" s="464" t="s">
        <v>2686</v>
      </c>
      <c r="C2004" s="13" t="s">
        <v>11449</v>
      </c>
      <c r="D2004" s="13" t="s">
        <v>15006</v>
      </c>
      <c r="E2004" s="468">
        <f>E2003+1</f>
        <v>1975</v>
      </c>
      <c r="F2004" s="439" t="b">
        <f>IF(('21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Exch.'!$AO$62)&lt;('21 Market Risk - Foreign Exch.'!$E$64),"false",ABS('21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f>
        <v>1</v>
      </c>
      <c r="G2004"/>
      <c r="H2004"/>
      <c r="K2004" s="6"/>
      <c r="L2004" s="6"/>
      <c r="M2004" s="6"/>
      <c r="N2004" s="6"/>
      <c r="O2004" s="6"/>
      <c r="P2004" s="6"/>
    </row>
    <row r="2005" spans="1:16" ht="236.25" x14ac:dyDescent="0.25">
      <c r="A2005" s="466" t="s">
        <v>3733</v>
      </c>
      <c r="B2005" s="467" t="s">
        <v>2686</v>
      </c>
      <c r="C2005" s="13" t="s">
        <v>3734</v>
      </c>
      <c r="D2005" s="938" t="s">
        <v>14275</v>
      </c>
      <c r="E2005" s="468">
        <f>E2004+1</f>
        <v>1976</v>
      </c>
      <c r="F2005" s="439" t="b">
        <f>'21 Market Risk - Foreign Exch.'!$G$64+'21 Market Risk - Foreign Exch.'!$I$64+'21 Market Risk - Foreign Exch.'!$K$64+'21 Market Risk - Foreign Exch.'!$M$64+'21 Market Risk - Foreign Exch.'!$O$64+'21 Market Risk - Foreign Exch.'!$Q$64+'21 Market Risk - Foreign Exch.'!$S$64+'21 Market Risk - Foreign Exch.'!$U$64+'21 Market Risk - Foreign Exch.'!$W$64+'21 Market Risk - Foreign Exch.'!$Y$64+'21 Market Risk - Foreign Exch.'!$AA$64+'21 Market Risk - Foreign Exch.'!$AC$64+'21 Market Risk - Foreign Exch.'!$AE$64+'21 Market Risk - Foreign Exch.'!$AG$64+'21 Market Risk - Foreign Exch.'!$AI$64+'21 Market Risk - Foreign Exch.'!$AK$64+'21 Market Risk - Foreign Exch.'!$AM$64+'21 Market Risk - Foreign Exch.'!$AO$64='21 Market Risk - Foreign Exch.'!$E$64</f>
        <v>1</v>
      </c>
    </row>
    <row r="2006" spans="1:16" ht="236.25" x14ac:dyDescent="0.25">
      <c r="A2006" s="466" t="s">
        <v>3735</v>
      </c>
      <c r="B2006" s="467" t="s">
        <v>2686</v>
      </c>
      <c r="C2006" s="13" t="s">
        <v>3736</v>
      </c>
      <c r="D2006" s="938" t="s">
        <v>14809</v>
      </c>
      <c r="E2006" s="468">
        <f>E2005+1</f>
        <v>1977</v>
      </c>
      <c r="F2006" s="439" t="b">
        <f>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f>
        <v>1</v>
      </c>
    </row>
    <row r="2007" spans="1:16" ht="47.25" x14ac:dyDescent="0.25">
      <c r="A2007" s="466" t="s">
        <v>3737</v>
      </c>
      <c r="B2007" s="467" t="s">
        <v>2686</v>
      </c>
      <c r="C2007" s="443" t="s">
        <v>11785</v>
      </c>
      <c r="D2007" s="13" t="s">
        <v>14810</v>
      </c>
      <c r="E2007" s="468">
        <f>E2006+1</f>
        <v>1978</v>
      </c>
      <c r="F2007" s="439" t="b">
        <f>'21 Market Risk - Foreign Exch.'!$E$67+'21 Market Risk - Foreign Exch.'!$E$68+'21 Market Risk - Foreign Exch.'!$E$69&lt;='21 Market Risk - Foreign Exch.'!$E$65+2</f>
        <v>1</v>
      </c>
    </row>
    <row r="2008" spans="1:16" ht="47.25" x14ac:dyDescent="0.25">
      <c r="A2008" s="466" t="s">
        <v>3738</v>
      </c>
      <c r="B2008" s="467" t="s">
        <v>2686</v>
      </c>
      <c r="C2008" s="443" t="s">
        <v>11786</v>
      </c>
      <c r="D2008" s="13" t="s">
        <v>14811</v>
      </c>
      <c r="E2008" s="468">
        <f t="shared" ref="E2008:E2025" si="78">E2007+1</f>
        <v>1979</v>
      </c>
      <c r="F2008" s="439" t="b">
        <f>'21 Market Risk - Foreign Exch.'!$G$67+'21 Market Risk - Foreign Exch.'!$G$68+'21 Market Risk - Foreign Exch.'!$G$69&lt;='21 Market Risk - Foreign Exch.'!$G$65+2</f>
        <v>1</v>
      </c>
    </row>
    <row r="2009" spans="1:16" ht="47.25" x14ac:dyDescent="0.25">
      <c r="A2009" s="466" t="s">
        <v>3739</v>
      </c>
      <c r="B2009" s="467" t="s">
        <v>2686</v>
      </c>
      <c r="C2009" s="443" t="s">
        <v>11787</v>
      </c>
      <c r="D2009" s="13" t="s">
        <v>14812</v>
      </c>
      <c r="E2009" s="468">
        <f t="shared" si="78"/>
        <v>1980</v>
      </c>
      <c r="F2009" s="439" t="b">
        <f>'21 Market Risk - Foreign Exch.'!$I$67+'21 Market Risk - Foreign Exch.'!$I$68+'21 Market Risk - Foreign Exch.'!$I$69&lt;='21 Market Risk - Foreign Exch.'!$I$65+2</f>
        <v>1</v>
      </c>
    </row>
    <row r="2010" spans="1:16" ht="47.25" x14ac:dyDescent="0.25">
      <c r="A2010" s="466" t="s">
        <v>3740</v>
      </c>
      <c r="B2010" s="467" t="s">
        <v>2686</v>
      </c>
      <c r="C2010" s="443" t="s">
        <v>11788</v>
      </c>
      <c r="D2010" s="13" t="s">
        <v>14813</v>
      </c>
      <c r="E2010" s="468">
        <f t="shared" si="78"/>
        <v>1981</v>
      </c>
      <c r="F2010" s="439" t="b">
        <f>'21 Market Risk - Foreign Exch.'!$K$67+'21 Market Risk - Foreign Exch.'!$K$68+'21 Market Risk - Foreign Exch.'!$K$69&lt;='21 Market Risk - Foreign Exch.'!$K$65+2</f>
        <v>1</v>
      </c>
    </row>
    <row r="2011" spans="1:16" ht="47.25" x14ac:dyDescent="0.25">
      <c r="A2011" s="466" t="s">
        <v>3741</v>
      </c>
      <c r="B2011" s="467" t="s">
        <v>2686</v>
      </c>
      <c r="C2011" s="443" t="s">
        <v>11789</v>
      </c>
      <c r="D2011" s="13" t="s">
        <v>14814</v>
      </c>
      <c r="E2011" s="468">
        <f t="shared" si="78"/>
        <v>1982</v>
      </c>
      <c r="F2011" s="439" t="b">
        <f>'21 Market Risk - Foreign Exch.'!$M$67+'21 Market Risk - Foreign Exch.'!$M$68+'21 Market Risk - Foreign Exch.'!$M$69&lt;='21 Market Risk - Foreign Exch.'!$M$65+2</f>
        <v>1</v>
      </c>
    </row>
    <row r="2012" spans="1:16" ht="47.25" x14ac:dyDescent="0.25">
      <c r="A2012" s="466" t="s">
        <v>3742</v>
      </c>
      <c r="B2012" s="467" t="s">
        <v>2686</v>
      </c>
      <c r="C2012" s="443" t="s">
        <v>11790</v>
      </c>
      <c r="D2012" s="13" t="s">
        <v>14815</v>
      </c>
      <c r="E2012" s="468">
        <f t="shared" si="78"/>
        <v>1983</v>
      </c>
      <c r="F2012" s="439" t="b">
        <f>'21 Market Risk - Foreign Exch.'!$O$67+'21 Market Risk - Foreign Exch.'!$O$68+'21 Market Risk - Foreign Exch.'!$O$69&lt;='21 Market Risk - Foreign Exch.'!$O$65+2</f>
        <v>1</v>
      </c>
    </row>
    <row r="2013" spans="1:16" ht="47.25" x14ac:dyDescent="0.25">
      <c r="A2013" s="466" t="s">
        <v>3743</v>
      </c>
      <c r="B2013" s="467" t="s">
        <v>2686</v>
      </c>
      <c r="C2013" s="443" t="s">
        <v>11791</v>
      </c>
      <c r="D2013" s="13" t="s">
        <v>14816</v>
      </c>
      <c r="E2013" s="468">
        <f t="shared" si="78"/>
        <v>1984</v>
      </c>
      <c r="F2013" s="439" t="b">
        <f>'21 Market Risk - Foreign Exch.'!$Q$67+'21 Market Risk - Foreign Exch.'!$Q$68+'21 Market Risk - Foreign Exch.'!$Q$69&lt;='21 Market Risk - Foreign Exch.'!$Q$65+2</f>
        <v>1</v>
      </c>
    </row>
    <row r="2014" spans="1:16" ht="47.25" x14ac:dyDescent="0.25">
      <c r="A2014" s="466" t="s">
        <v>3744</v>
      </c>
      <c r="B2014" s="467" t="s">
        <v>2686</v>
      </c>
      <c r="C2014" s="443" t="s">
        <v>11792</v>
      </c>
      <c r="D2014" s="13" t="s">
        <v>14817</v>
      </c>
      <c r="E2014" s="468">
        <f t="shared" si="78"/>
        <v>1985</v>
      </c>
      <c r="F2014" s="439" t="b">
        <f>'21 Market Risk - Foreign Exch.'!$S$67+'21 Market Risk - Foreign Exch.'!$S$68+'21 Market Risk - Foreign Exch.'!$S$69&lt;='21 Market Risk - Foreign Exch.'!$S$65+2</f>
        <v>1</v>
      </c>
    </row>
    <row r="2015" spans="1:16" ht="47.25" x14ac:dyDescent="0.25">
      <c r="A2015" s="466" t="s">
        <v>3745</v>
      </c>
      <c r="B2015" s="467" t="s">
        <v>2686</v>
      </c>
      <c r="C2015" s="443" t="s">
        <v>11793</v>
      </c>
      <c r="D2015" s="13" t="s">
        <v>14818</v>
      </c>
      <c r="E2015" s="468">
        <f t="shared" si="78"/>
        <v>1986</v>
      </c>
      <c r="F2015" s="439" t="b">
        <f>'21 Market Risk - Foreign Exch.'!$U$67+'21 Market Risk - Foreign Exch.'!$U$68+'21 Market Risk - Foreign Exch.'!$U$69&lt;='21 Market Risk - Foreign Exch.'!$U$65+2</f>
        <v>1</v>
      </c>
    </row>
    <row r="2016" spans="1:16" ht="47.25" x14ac:dyDescent="0.25">
      <c r="A2016" s="466" t="s">
        <v>3746</v>
      </c>
      <c r="B2016" s="467" t="s">
        <v>2686</v>
      </c>
      <c r="C2016" s="443" t="s">
        <v>11794</v>
      </c>
      <c r="D2016" s="13" t="s">
        <v>14819</v>
      </c>
      <c r="E2016" s="468">
        <f t="shared" si="78"/>
        <v>1987</v>
      </c>
      <c r="F2016" s="439" t="b">
        <f>'21 Market Risk - Foreign Exch.'!$W$67+'21 Market Risk - Foreign Exch.'!$W$68+'21 Market Risk - Foreign Exch.'!$W$69&lt;='21 Market Risk - Foreign Exch.'!$W$65+2</f>
        <v>1</v>
      </c>
    </row>
    <row r="2017" spans="1:16" ht="47.25" x14ac:dyDescent="0.25">
      <c r="A2017" s="466" t="s">
        <v>3747</v>
      </c>
      <c r="B2017" s="467" t="s">
        <v>2686</v>
      </c>
      <c r="C2017" s="443" t="s">
        <v>11795</v>
      </c>
      <c r="D2017" s="13" t="s">
        <v>14820</v>
      </c>
      <c r="E2017" s="468">
        <f t="shared" si="78"/>
        <v>1988</v>
      </c>
      <c r="F2017" s="439" t="b">
        <f>'21 Market Risk - Foreign Exch.'!$Y$67+'21 Market Risk - Foreign Exch.'!$Y$68+'21 Market Risk - Foreign Exch.'!$Y$69&lt;='21 Market Risk - Foreign Exch.'!$Y$65+2</f>
        <v>1</v>
      </c>
    </row>
    <row r="2018" spans="1:16" ht="47.25" x14ac:dyDescent="0.25">
      <c r="A2018" s="466" t="s">
        <v>3748</v>
      </c>
      <c r="B2018" s="467" t="s">
        <v>2686</v>
      </c>
      <c r="C2018" s="443" t="s">
        <v>11796</v>
      </c>
      <c r="D2018" s="13" t="s">
        <v>14821</v>
      </c>
      <c r="E2018" s="468">
        <f t="shared" si="78"/>
        <v>1989</v>
      </c>
      <c r="F2018" s="439" t="b">
        <f>'21 Market Risk - Foreign Exch.'!$AA$67+'21 Market Risk - Foreign Exch.'!$AA$68+'21 Market Risk - Foreign Exch.'!$AA$69&lt;='21 Market Risk - Foreign Exch.'!$AA$65+2</f>
        <v>1</v>
      </c>
    </row>
    <row r="2019" spans="1:16" ht="47.25" x14ac:dyDescent="0.25">
      <c r="A2019" s="466" t="s">
        <v>3749</v>
      </c>
      <c r="B2019" s="467" t="s">
        <v>2686</v>
      </c>
      <c r="C2019" s="443" t="s">
        <v>11797</v>
      </c>
      <c r="D2019" s="13" t="s">
        <v>14822</v>
      </c>
      <c r="E2019" s="468">
        <f t="shared" si="78"/>
        <v>1990</v>
      </c>
      <c r="F2019" s="439" t="b">
        <f>'21 Market Risk - Foreign Exch.'!$AC$67+'21 Market Risk - Foreign Exch.'!$AC$68+'21 Market Risk - Foreign Exch.'!$AC$69&lt;='21 Market Risk - Foreign Exch.'!$AC$65+2</f>
        <v>1</v>
      </c>
    </row>
    <row r="2020" spans="1:16" ht="47.25" x14ac:dyDescent="0.25">
      <c r="A2020" s="466" t="s">
        <v>3750</v>
      </c>
      <c r="B2020" s="467" t="s">
        <v>2686</v>
      </c>
      <c r="C2020" s="443" t="s">
        <v>11798</v>
      </c>
      <c r="D2020" s="13" t="s">
        <v>14823</v>
      </c>
      <c r="E2020" s="468">
        <f t="shared" si="78"/>
        <v>1991</v>
      </c>
      <c r="F2020" s="439" t="b">
        <f>'21 Market Risk - Foreign Exch.'!$AE$67+'21 Market Risk - Foreign Exch.'!$AE$68+'21 Market Risk - Foreign Exch.'!$AE$69&lt;='21 Market Risk - Foreign Exch.'!$AE$65+2</f>
        <v>1</v>
      </c>
    </row>
    <row r="2021" spans="1:16" ht="47.25" x14ac:dyDescent="0.25">
      <c r="A2021" s="466" t="s">
        <v>3751</v>
      </c>
      <c r="B2021" s="467" t="s">
        <v>2686</v>
      </c>
      <c r="C2021" s="443" t="s">
        <v>11799</v>
      </c>
      <c r="D2021" s="13" t="s">
        <v>14824</v>
      </c>
      <c r="E2021" s="468">
        <f t="shared" si="78"/>
        <v>1992</v>
      </c>
      <c r="F2021" s="439" t="b">
        <f>'21 Market Risk - Foreign Exch.'!$AG$67+'21 Market Risk - Foreign Exch.'!$AG$68+'21 Market Risk - Foreign Exch.'!$AG$69&lt;='21 Market Risk - Foreign Exch.'!$AG$65+2</f>
        <v>1</v>
      </c>
    </row>
    <row r="2022" spans="1:16" ht="47.25" x14ac:dyDescent="0.25">
      <c r="A2022" s="466" t="s">
        <v>3752</v>
      </c>
      <c r="B2022" s="467" t="s">
        <v>2686</v>
      </c>
      <c r="C2022" s="443" t="s">
        <v>11800</v>
      </c>
      <c r="D2022" s="13" t="s">
        <v>14825</v>
      </c>
      <c r="E2022" s="468">
        <f t="shared" si="78"/>
        <v>1993</v>
      </c>
      <c r="F2022" s="439" t="b">
        <f>'21 Market Risk - Foreign Exch.'!$AI$67+'21 Market Risk - Foreign Exch.'!$AI$68+'21 Market Risk - Foreign Exch.'!$AI$69&lt;='21 Market Risk - Foreign Exch.'!$AI$65+2</f>
        <v>1</v>
      </c>
    </row>
    <row r="2023" spans="1:16" ht="47.25" x14ac:dyDescent="0.25">
      <c r="A2023" s="466" t="s">
        <v>3753</v>
      </c>
      <c r="B2023" s="467" t="s">
        <v>2686</v>
      </c>
      <c r="C2023" s="443" t="s">
        <v>11801</v>
      </c>
      <c r="D2023" s="13" t="s">
        <v>14826</v>
      </c>
      <c r="E2023" s="468">
        <f t="shared" si="78"/>
        <v>1994</v>
      </c>
      <c r="F2023" s="439" t="b">
        <f>'21 Market Risk - Foreign Exch.'!$AK$67+'21 Market Risk - Foreign Exch.'!$AK$68+'21 Market Risk - Foreign Exch.'!$AK$69&lt;='21 Market Risk - Foreign Exch.'!$AK$65+2</f>
        <v>1</v>
      </c>
    </row>
    <row r="2024" spans="1:16" ht="63" x14ac:dyDescent="0.25">
      <c r="A2024" s="466" t="s">
        <v>3754</v>
      </c>
      <c r="B2024" s="467" t="s">
        <v>2686</v>
      </c>
      <c r="C2024" s="443" t="s">
        <v>11802</v>
      </c>
      <c r="D2024" s="13" t="s">
        <v>14827</v>
      </c>
      <c r="E2024" s="468">
        <f t="shared" si="78"/>
        <v>1995</v>
      </c>
      <c r="F2024" s="439" t="b">
        <f>'21 Market Risk - Foreign Exch.'!$AM$67+'21 Market Risk - Foreign Exch.'!$AM$68+'21 Market Risk - Foreign Exch.'!$AM$69&lt;='21 Market Risk - Foreign Exch.'!$AM$65+2</f>
        <v>1</v>
      </c>
    </row>
    <row r="2025" spans="1:16" ht="47.25" x14ac:dyDescent="0.25">
      <c r="A2025" s="466" t="s">
        <v>3755</v>
      </c>
      <c r="B2025" s="467" t="s">
        <v>2686</v>
      </c>
      <c r="C2025" s="443" t="s">
        <v>11803</v>
      </c>
      <c r="D2025" s="444" t="s">
        <v>14828</v>
      </c>
      <c r="E2025" s="468">
        <f t="shared" si="78"/>
        <v>1996</v>
      </c>
      <c r="F2025" s="439" t="b">
        <f>'21 Market Risk - Foreign Exch.'!$AO$67+'21 Market Risk - Foreign Exch.'!$AO$68+'21 Market Risk - Foreign Exch.'!$AO$69&lt;='21 Market Risk - Foreign Exch.'!$AO$65+2</f>
        <v>1</v>
      </c>
    </row>
    <row r="2026" spans="1:16" s="469" customFormat="1" ht="409.5" x14ac:dyDescent="0.25">
      <c r="A2026" s="463" t="s">
        <v>3756</v>
      </c>
      <c r="B2026" s="464" t="s">
        <v>2686</v>
      </c>
      <c r="C2026" s="13" t="s">
        <v>11450</v>
      </c>
      <c r="D2026" s="13" t="s">
        <v>15007</v>
      </c>
      <c r="E2026" s="468">
        <f t="shared" ref="E2026:E2031" si="79">E2025+1</f>
        <v>1997</v>
      </c>
      <c r="F2026" s="439" t="b">
        <f>IF(('21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Exch.'!$AO$65)&lt;('21 Market Risk - Foreign Exch.'!$E$67+'21 Market Risk - Foreign Exch.'!$E$68+'21 Market Risk - Foreign Exch.'!$E$69),"false",ABS('21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f>
        <v>1</v>
      </c>
      <c r="G2026"/>
      <c r="H2026"/>
      <c r="K2026" s="6"/>
      <c r="L2026" s="6"/>
      <c r="M2026" s="6"/>
      <c r="N2026" s="6"/>
      <c r="O2026" s="6"/>
      <c r="P2026" s="6"/>
    </row>
    <row r="2027" spans="1:16" ht="236.25" x14ac:dyDescent="0.25">
      <c r="A2027" s="466" t="s">
        <v>3757</v>
      </c>
      <c r="B2027" s="467" t="s">
        <v>2686</v>
      </c>
      <c r="C2027" s="13" t="s">
        <v>3758</v>
      </c>
      <c r="D2027" s="938" t="s">
        <v>14276</v>
      </c>
      <c r="E2027" s="468">
        <f t="shared" si="79"/>
        <v>1998</v>
      </c>
      <c r="F2027" s="439" t="b">
        <f>'21 Market Risk - Foreign Exch.'!$G$67+'21 Market Risk - Foreign Exch.'!$I$67+'21 Market Risk - Foreign Exch.'!$K$67+'21 Market Risk - Foreign Exch.'!$M$67+'21 Market Risk - Foreign Exch.'!$O$67+'21 Market Risk - Foreign Exch.'!$Q$67+'21 Market Risk - Foreign Exch.'!$S$67+'21 Market Risk - Foreign Exch.'!$U$67+'21 Market Risk - Foreign Exch.'!$W$67+'21 Market Risk - Foreign Exch.'!$Y$67+'21 Market Risk - Foreign Exch.'!$AA$67+'21 Market Risk - Foreign Exch.'!$AC$67+'21 Market Risk - Foreign Exch.'!$AE$67+'21 Market Risk - Foreign Exch.'!$AG$67+'21 Market Risk - Foreign Exch.'!$AI$67+'21 Market Risk - Foreign Exch.'!$AK$67+'21 Market Risk - Foreign Exch.'!$AM$67+'21 Market Risk - Foreign Exch.'!$AO$67='21 Market Risk - Foreign Exch.'!$E$67</f>
        <v>1</v>
      </c>
    </row>
    <row r="2028" spans="1:16" ht="236.25" x14ac:dyDescent="0.25">
      <c r="A2028" s="466" t="s">
        <v>3759</v>
      </c>
      <c r="B2028" s="467" t="s">
        <v>2686</v>
      </c>
      <c r="C2028" s="13" t="s">
        <v>3760</v>
      </c>
      <c r="D2028" s="938" t="s">
        <v>14277</v>
      </c>
      <c r="E2028" s="468">
        <f t="shared" si="79"/>
        <v>1999</v>
      </c>
      <c r="F2028" s="439" t="b">
        <f>'21 Market Risk - Foreign Exch.'!$G$68+'21 Market Risk - Foreign Exch.'!$I$68+'21 Market Risk - Foreign Exch.'!$K$68+'21 Market Risk - Foreign Exch.'!$M$68+'21 Market Risk - Foreign Exch.'!$O$68+'21 Market Risk - Foreign Exch.'!$Q$68+'21 Market Risk - Foreign Exch.'!$S$68+'21 Market Risk - Foreign Exch.'!$U$68+'21 Market Risk - Foreign Exch.'!$W$68+'21 Market Risk - Foreign Exch.'!$Y$68+'21 Market Risk - Foreign Exch.'!$AA$68+'21 Market Risk - Foreign Exch.'!$AC$68+'21 Market Risk - Foreign Exch.'!$AE$68+'21 Market Risk - Foreign Exch.'!$AG$68+'21 Market Risk - Foreign Exch.'!$AI$68+'21 Market Risk - Foreign Exch.'!$AK$68+'21 Market Risk - Foreign Exch.'!$AM$68+'21 Market Risk - Foreign Exch.'!$AO$68='21 Market Risk - Foreign Exch.'!$E$68</f>
        <v>1</v>
      </c>
    </row>
    <row r="2029" spans="1:16" ht="236.25" x14ac:dyDescent="0.25">
      <c r="A2029" s="466" t="s">
        <v>3761</v>
      </c>
      <c r="B2029" s="467" t="s">
        <v>2686</v>
      </c>
      <c r="C2029" s="13" t="s">
        <v>3762</v>
      </c>
      <c r="D2029" s="938" t="s">
        <v>14278</v>
      </c>
      <c r="E2029" s="468">
        <f t="shared" si="79"/>
        <v>2000</v>
      </c>
      <c r="F2029" s="439" t="b">
        <f>'21 Market Risk - Foreign Exch.'!$G$69+'21 Market Risk - Foreign Exch.'!$I$69+'21 Market Risk - Foreign Exch.'!$K$69+'21 Market Risk - Foreign Exch.'!$M$69+'21 Market Risk - Foreign Exch.'!$O$69+'21 Market Risk - Foreign Exch.'!$Q$69+'21 Market Risk - Foreign Exch.'!$S$69+'21 Market Risk - Foreign Exch.'!$U$69+'21 Market Risk - Foreign Exch.'!$W$69+'21 Market Risk - Foreign Exch.'!$Y$69+'21 Market Risk - Foreign Exch.'!$AA$69+'21 Market Risk - Foreign Exch.'!$AC$69+'21 Market Risk - Foreign Exch.'!$AE$69+'21 Market Risk - Foreign Exch.'!$AG$69+'21 Market Risk - Foreign Exch.'!$AI$69+'21 Market Risk - Foreign Exch.'!$AK$69+'21 Market Risk - Foreign Exch.'!$AM$69+'21 Market Risk - Foreign Exch.'!$AO$69='21 Market Risk - Foreign Exch.'!$E$69</f>
        <v>1</v>
      </c>
    </row>
    <row r="2030" spans="1:16" ht="236.25" x14ac:dyDescent="0.25">
      <c r="A2030" s="466" t="s">
        <v>3763</v>
      </c>
      <c r="B2030" s="467" t="s">
        <v>2686</v>
      </c>
      <c r="C2030" s="13" t="s">
        <v>3764</v>
      </c>
      <c r="D2030" s="938" t="s">
        <v>14829</v>
      </c>
      <c r="E2030" s="468">
        <f t="shared" si="79"/>
        <v>2001</v>
      </c>
      <c r="F2030" s="439" t="b">
        <f>ABS('21 Market Risk - Foreign Exch.'!$G$70+'21 Market Risk - Foreign Exch.'!$I$70+'21 Market Risk - Foreign Exch.'!$K$70+'21 Market Risk - Foreign Exch.'!$M$70+'21 Market Risk - Foreign Exch.'!$O$70+'21 Market Risk - Foreign Exch.'!$Q$70+'21 Market Risk - Foreign Exch.'!$S$70+'21 Market Risk - Foreign Exch.'!$U$70+'21 Market Risk - Foreign Exch.'!$W$70+'21 Market Risk - Foreign Exch.'!$Y$70+'21 Market Risk - Foreign Exch.'!$AA$70+'21 Market Risk - Foreign Exch.'!$AC$70+'21 Market Risk - Foreign Exch.'!$AE$70+'21 Market Risk - Foreign Exch.'!$AG$70+'21 Market Risk - Foreign Exch.'!$AI$70+'21 Market Risk - Foreign Exch.'!$AK$70+'21 Market Risk - Foreign Exch.'!$AM$70+'21 Market Risk - Foreign Exch.'!$AO$70-'21 Market Risk - Foreign Exch.'!$E$70)&lt;=2</f>
        <v>1</v>
      </c>
    </row>
    <row r="2031" spans="1:16" ht="94.5" x14ac:dyDescent="0.25">
      <c r="A2031" s="466" t="s">
        <v>3765</v>
      </c>
      <c r="B2031" s="467" t="s">
        <v>2686</v>
      </c>
      <c r="C2031" s="13" t="s">
        <v>3766</v>
      </c>
      <c r="D2031" s="13" t="s">
        <v>14279</v>
      </c>
      <c r="E2031" s="468">
        <f t="shared" si="79"/>
        <v>2002</v>
      </c>
      <c r="F2031" s="439" t="b">
        <f>'21 Market Risk - Foreign Exch.'!$E$48+'21 Market Risk - Foreign Exch.'!$E$49+'21 Market Risk - Foreign Exch.'!$E$50+'21 Market Risk - Foreign Exch.'!$E$51+'21 Market Risk - Foreign Exch.'!$E$56+'21 Market Risk - Foreign Exch.'!$E$62+'21 Market Risk - Foreign Exch.'!$E$65='21 Market Risk - Foreign Exch.'!$E$70</f>
        <v>1</v>
      </c>
    </row>
    <row r="2032" spans="1:16" ht="94.5" x14ac:dyDescent="0.25">
      <c r="A2032" s="466" t="s">
        <v>3767</v>
      </c>
      <c r="B2032" s="467" t="s">
        <v>2686</v>
      </c>
      <c r="C2032" s="13" t="s">
        <v>3768</v>
      </c>
      <c r="D2032" s="13" t="s">
        <v>14280</v>
      </c>
      <c r="E2032" s="468">
        <f t="shared" ref="E2032:E2049" si="80">E2031+1</f>
        <v>2003</v>
      </c>
      <c r="F2032" s="439" t="b">
        <f>'21 Market Risk - Foreign Exch.'!$G$48+'21 Market Risk - Foreign Exch.'!$G$49+'21 Market Risk - Foreign Exch.'!$G$50+'21 Market Risk - Foreign Exch.'!$G$51+'21 Market Risk - Foreign Exch.'!$G$56+'21 Market Risk - Foreign Exch.'!$G$62+'21 Market Risk - Foreign Exch.'!$G$65='21 Market Risk - Foreign Exch.'!$G$70</f>
        <v>1</v>
      </c>
    </row>
    <row r="2033" spans="1:6" ht="94.5" x14ac:dyDescent="0.25">
      <c r="A2033" s="466" t="s">
        <v>3769</v>
      </c>
      <c r="B2033" s="467" t="s">
        <v>2686</v>
      </c>
      <c r="C2033" s="13" t="s">
        <v>3770</v>
      </c>
      <c r="D2033" s="13" t="s">
        <v>14281</v>
      </c>
      <c r="E2033" s="468">
        <f t="shared" si="80"/>
        <v>2004</v>
      </c>
      <c r="F2033" s="439" t="b">
        <f>'21 Market Risk - Foreign Exch.'!$I$48+'21 Market Risk - Foreign Exch.'!$I$49+'21 Market Risk - Foreign Exch.'!$I$50+'21 Market Risk - Foreign Exch.'!$I$51+'21 Market Risk - Foreign Exch.'!$I$56+'21 Market Risk - Foreign Exch.'!$I$62+'21 Market Risk - Foreign Exch.'!$I$65='21 Market Risk - Foreign Exch.'!$I$70</f>
        <v>1</v>
      </c>
    </row>
    <row r="2034" spans="1:6" ht="94.5" x14ac:dyDescent="0.25">
      <c r="A2034" s="466" t="s">
        <v>3771</v>
      </c>
      <c r="B2034" s="467" t="s">
        <v>2686</v>
      </c>
      <c r="C2034" s="13" t="s">
        <v>3772</v>
      </c>
      <c r="D2034" s="13" t="s">
        <v>14282</v>
      </c>
      <c r="E2034" s="468">
        <f t="shared" si="80"/>
        <v>2005</v>
      </c>
      <c r="F2034" s="439" t="b">
        <f>'21 Market Risk - Foreign Exch.'!$K$48+'21 Market Risk - Foreign Exch.'!$K$49+'21 Market Risk - Foreign Exch.'!$K$50+'21 Market Risk - Foreign Exch.'!$K$51+'21 Market Risk - Foreign Exch.'!$K$56+'21 Market Risk - Foreign Exch.'!$K$62+'21 Market Risk - Foreign Exch.'!$K$65='21 Market Risk - Foreign Exch.'!$K$70</f>
        <v>1</v>
      </c>
    </row>
    <row r="2035" spans="1:6" ht="94.5" x14ac:dyDescent="0.25">
      <c r="A2035" s="466" t="s">
        <v>3773</v>
      </c>
      <c r="B2035" s="467" t="s">
        <v>2686</v>
      </c>
      <c r="C2035" s="13" t="s">
        <v>3774</v>
      </c>
      <c r="D2035" s="13" t="s">
        <v>14283</v>
      </c>
      <c r="E2035" s="468">
        <f t="shared" si="80"/>
        <v>2006</v>
      </c>
      <c r="F2035" s="439" t="b">
        <f>'21 Market Risk - Foreign Exch.'!$M$48+'21 Market Risk - Foreign Exch.'!$M$49+'21 Market Risk - Foreign Exch.'!$M$50+'21 Market Risk - Foreign Exch.'!$M$51+'21 Market Risk - Foreign Exch.'!$M$56+'21 Market Risk - Foreign Exch.'!$M$62+'21 Market Risk - Foreign Exch.'!$M$65='21 Market Risk - Foreign Exch.'!$M$70</f>
        <v>1</v>
      </c>
    </row>
    <row r="2036" spans="1:6" ht="94.5" x14ac:dyDescent="0.25">
      <c r="A2036" s="466" t="s">
        <v>3775</v>
      </c>
      <c r="B2036" s="467" t="s">
        <v>2686</v>
      </c>
      <c r="C2036" s="13" t="s">
        <v>3776</v>
      </c>
      <c r="D2036" s="13" t="s">
        <v>14284</v>
      </c>
      <c r="E2036" s="468">
        <f t="shared" si="80"/>
        <v>2007</v>
      </c>
      <c r="F2036" s="439" t="b">
        <f>'21 Market Risk - Foreign Exch.'!$O$48+'21 Market Risk - Foreign Exch.'!$O$49+'21 Market Risk - Foreign Exch.'!$O$50+'21 Market Risk - Foreign Exch.'!$O$51+'21 Market Risk - Foreign Exch.'!$O$56+'21 Market Risk - Foreign Exch.'!$O$62+'21 Market Risk - Foreign Exch.'!$O$65='21 Market Risk - Foreign Exch.'!$O$70</f>
        <v>1</v>
      </c>
    </row>
    <row r="2037" spans="1:6" ht="94.5" x14ac:dyDescent="0.25">
      <c r="A2037" s="466" t="s">
        <v>3777</v>
      </c>
      <c r="B2037" s="467" t="s">
        <v>2686</v>
      </c>
      <c r="C2037" s="13" t="s">
        <v>3778</v>
      </c>
      <c r="D2037" s="13" t="s">
        <v>14285</v>
      </c>
      <c r="E2037" s="468">
        <f t="shared" si="80"/>
        <v>2008</v>
      </c>
      <c r="F2037" s="439" t="b">
        <f>'21 Market Risk - Foreign Exch.'!$Q$48+'21 Market Risk - Foreign Exch.'!$Q$49+'21 Market Risk - Foreign Exch.'!$Q$50+'21 Market Risk - Foreign Exch.'!$Q$51+'21 Market Risk - Foreign Exch.'!$Q$56+'21 Market Risk - Foreign Exch.'!$Q$62+'21 Market Risk - Foreign Exch.'!$Q$65='21 Market Risk - Foreign Exch.'!$Q$70</f>
        <v>1</v>
      </c>
    </row>
    <row r="2038" spans="1:6" ht="94.5" x14ac:dyDescent="0.25">
      <c r="A2038" s="466" t="s">
        <v>3779</v>
      </c>
      <c r="B2038" s="467" t="s">
        <v>2686</v>
      </c>
      <c r="C2038" s="13" t="s">
        <v>3780</v>
      </c>
      <c r="D2038" s="13" t="s">
        <v>14286</v>
      </c>
      <c r="E2038" s="468">
        <f t="shared" si="80"/>
        <v>2009</v>
      </c>
      <c r="F2038" s="439" t="b">
        <f>'21 Market Risk - Foreign Exch.'!$S$48+'21 Market Risk - Foreign Exch.'!$S$49+'21 Market Risk - Foreign Exch.'!$S$50+'21 Market Risk - Foreign Exch.'!$S$51+'21 Market Risk - Foreign Exch.'!$S$56+'21 Market Risk - Foreign Exch.'!$S$62+'21 Market Risk - Foreign Exch.'!$S$65='21 Market Risk - Foreign Exch.'!$S$70</f>
        <v>1</v>
      </c>
    </row>
    <row r="2039" spans="1:6" ht="94.5" x14ac:dyDescent="0.25">
      <c r="A2039" s="466" t="s">
        <v>3781</v>
      </c>
      <c r="B2039" s="467" t="s">
        <v>2686</v>
      </c>
      <c r="C2039" s="13" t="s">
        <v>3782</v>
      </c>
      <c r="D2039" s="13" t="s">
        <v>14287</v>
      </c>
      <c r="E2039" s="468">
        <f t="shared" si="80"/>
        <v>2010</v>
      </c>
      <c r="F2039" s="439" t="b">
        <f>'21 Market Risk - Foreign Exch.'!$U$48+'21 Market Risk - Foreign Exch.'!$U$49+'21 Market Risk - Foreign Exch.'!$U$50+'21 Market Risk - Foreign Exch.'!$U$51+'21 Market Risk - Foreign Exch.'!$U$56+'21 Market Risk - Foreign Exch.'!$U$62+'21 Market Risk - Foreign Exch.'!$U$65='21 Market Risk - Foreign Exch.'!$U$70</f>
        <v>1</v>
      </c>
    </row>
    <row r="2040" spans="1:6" ht="94.5" x14ac:dyDescent="0.25">
      <c r="A2040" s="466" t="s">
        <v>3783</v>
      </c>
      <c r="B2040" s="467" t="s">
        <v>2686</v>
      </c>
      <c r="C2040" s="13" t="s">
        <v>3784</v>
      </c>
      <c r="D2040" s="13" t="s">
        <v>14288</v>
      </c>
      <c r="E2040" s="468">
        <f t="shared" si="80"/>
        <v>2011</v>
      </c>
      <c r="F2040" s="439" t="b">
        <f>'21 Market Risk - Foreign Exch.'!$W$48+'21 Market Risk - Foreign Exch.'!$W$49+'21 Market Risk - Foreign Exch.'!$W$50+'21 Market Risk - Foreign Exch.'!$W$51+'21 Market Risk - Foreign Exch.'!$W$56+'21 Market Risk - Foreign Exch.'!$W$62+'21 Market Risk - Foreign Exch.'!$W$65='21 Market Risk - Foreign Exch.'!$W$70</f>
        <v>1</v>
      </c>
    </row>
    <row r="2041" spans="1:6" ht="94.5" x14ac:dyDescent="0.25">
      <c r="A2041" s="466" t="s">
        <v>3785</v>
      </c>
      <c r="B2041" s="467" t="s">
        <v>2686</v>
      </c>
      <c r="C2041" s="13" t="s">
        <v>3786</v>
      </c>
      <c r="D2041" s="13" t="s">
        <v>14289</v>
      </c>
      <c r="E2041" s="468">
        <f t="shared" si="80"/>
        <v>2012</v>
      </c>
      <c r="F2041" s="439" t="b">
        <f>'21 Market Risk - Foreign Exch.'!$Y$48+'21 Market Risk - Foreign Exch.'!$Y$49+'21 Market Risk - Foreign Exch.'!$Y$50+'21 Market Risk - Foreign Exch.'!$Y$51+'21 Market Risk - Foreign Exch.'!$Y$56+'21 Market Risk - Foreign Exch.'!$Y$62+'21 Market Risk - Foreign Exch.'!$Y$65='21 Market Risk - Foreign Exch.'!$Y$70</f>
        <v>1</v>
      </c>
    </row>
    <row r="2042" spans="1:6" ht="94.5" x14ac:dyDescent="0.25">
      <c r="A2042" s="466" t="s">
        <v>3787</v>
      </c>
      <c r="B2042" s="467" t="s">
        <v>2686</v>
      </c>
      <c r="C2042" s="13" t="s">
        <v>3788</v>
      </c>
      <c r="D2042" s="13" t="s">
        <v>14290</v>
      </c>
      <c r="E2042" s="468">
        <f t="shared" si="80"/>
        <v>2013</v>
      </c>
      <c r="F2042" s="439" t="b">
        <f>'21 Market Risk - Foreign Exch.'!$AA$48+'21 Market Risk - Foreign Exch.'!$AA$49+'21 Market Risk - Foreign Exch.'!$AA$50+'21 Market Risk - Foreign Exch.'!$AA$51+'21 Market Risk - Foreign Exch.'!$AA$56+'21 Market Risk - Foreign Exch.'!$AA$62+'21 Market Risk - Foreign Exch.'!$AA$65='21 Market Risk - Foreign Exch.'!$AA$70</f>
        <v>1</v>
      </c>
    </row>
    <row r="2043" spans="1:6" ht="94.5" x14ac:dyDescent="0.25">
      <c r="A2043" s="466" t="s">
        <v>3789</v>
      </c>
      <c r="B2043" s="467" t="s">
        <v>2686</v>
      </c>
      <c r="C2043" s="13" t="s">
        <v>3790</v>
      </c>
      <c r="D2043" s="13" t="s">
        <v>14291</v>
      </c>
      <c r="E2043" s="468">
        <f t="shared" si="80"/>
        <v>2014</v>
      </c>
      <c r="F2043" s="439" t="b">
        <f>'21 Market Risk - Foreign Exch.'!$AC$48+'21 Market Risk - Foreign Exch.'!$AC$49+'21 Market Risk - Foreign Exch.'!$AC$50+'21 Market Risk - Foreign Exch.'!$AC$51+'21 Market Risk - Foreign Exch.'!$AC$56+'21 Market Risk - Foreign Exch.'!$AC$62+'21 Market Risk - Foreign Exch.'!$AC$65='21 Market Risk - Foreign Exch.'!$AC$70</f>
        <v>1</v>
      </c>
    </row>
    <row r="2044" spans="1:6" ht="94.5" x14ac:dyDescent="0.25">
      <c r="A2044" s="466" t="s">
        <v>3791</v>
      </c>
      <c r="B2044" s="467" t="s">
        <v>2686</v>
      </c>
      <c r="C2044" s="13" t="s">
        <v>3792</v>
      </c>
      <c r="D2044" s="13" t="s">
        <v>14292</v>
      </c>
      <c r="E2044" s="468">
        <f t="shared" si="80"/>
        <v>2015</v>
      </c>
      <c r="F2044" s="439" t="b">
        <f>'21 Market Risk - Foreign Exch.'!$AE$48+'21 Market Risk - Foreign Exch.'!$AE$49+'21 Market Risk - Foreign Exch.'!$AE$50+'21 Market Risk - Foreign Exch.'!$AE$51+'21 Market Risk - Foreign Exch.'!$AE$56+'21 Market Risk - Foreign Exch.'!$AE$62+'21 Market Risk - Foreign Exch.'!$AE$65='21 Market Risk - Foreign Exch.'!$AE$70</f>
        <v>1</v>
      </c>
    </row>
    <row r="2045" spans="1:6" ht="110.25" x14ac:dyDescent="0.25">
      <c r="A2045" s="466" t="s">
        <v>3793</v>
      </c>
      <c r="B2045" s="467" t="s">
        <v>2686</v>
      </c>
      <c r="C2045" s="13" t="s">
        <v>3794</v>
      </c>
      <c r="D2045" s="13" t="s">
        <v>14293</v>
      </c>
      <c r="E2045" s="468">
        <f t="shared" si="80"/>
        <v>2016</v>
      </c>
      <c r="F2045" s="439" t="b">
        <f>'21 Market Risk - Foreign Exch.'!$AG$48+'21 Market Risk - Foreign Exch.'!$AG$49+'21 Market Risk - Foreign Exch.'!$AG$50+'21 Market Risk - Foreign Exch.'!$AG$51+'21 Market Risk - Foreign Exch.'!$AG$56+'21 Market Risk - Foreign Exch.'!$AG$62+'21 Market Risk - Foreign Exch.'!$AG$65='21 Market Risk - Foreign Exch.'!$AG$70</f>
        <v>1</v>
      </c>
    </row>
    <row r="2046" spans="1:6" ht="94.5" x14ac:dyDescent="0.25">
      <c r="A2046" s="466" t="s">
        <v>3795</v>
      </c>
      <c r="B2046" s="467" t="s">
        <v>2686</v>
      </c>
      <c r="C2046" s="13" t="s">
        <v>3796</v>
      </c>
      <c r="D2046" s="13" t="s">
        <v>14294</v>
      </c>
      <c r="E2046" s="468">
        <f t="shared" si="80"/>
        <v>2017</v>
      </c>
      <c r="F2046" s="439" t="b">
        <f>'21 Market Risk - Foreign Exch.'!$AI$48+'21 Market Risk - Foreign Exch.'!$AI$49+'21 Market Risk - Foreign Exch.'!$AI$50+'21 Market Risk - Foreign Exch.'!$AI$51+'21 Market Risk - Foreign Exch.'!$AI$56+'21 Market Risk - Foreign Exch.'!$AI$62+'21 Market Risk - Foreign Exch.'!$AI$65='21 Market Risk - Foreign Exch.'!$AI$70</f>
        <v>1</v>
      </c>
    </row>
    <row r="2047" spans="1:6" ht="94.5" x14ac:dyDescent="0.25">
      <c r="A2047" s="466" t="s">
        <v>3797</v>
      </c>
      <c r="B2047" s="467" t="s">
        <v>2686</v>
      </c>
      <c r="C2047" s="13" t="s">
        <v>3798</v>
      </c>
      <c r="D2047" s="13" t="s">
        <v>14295</v>
      </c>
      <c r="E2047" s="468">
        <f t="shared" si="80"/>
        <v>2018</v>
      </c>
      <c r="F2047" s="439" t="b">
        <f>'21 Market Risk - Foreign Exch.'!$AK$48+'21 Market Risk - Foreign Exch.'!$AK$49+'21 Market Risk - Foreign Exch.'!$AK$50+'21 Market Risk - Foreign Exch.'!$AK$51+'21 Market Risk - Foreign Exch.'!$AK$56+'21 Market Risk - Foreign Exch.'!$AK$62+'21 Market Risk - Foreign Exch.'!$AK$65='21 Market Risk - Foreign Exch.'!$AK$70</f>
        <v>1</v>
      </c>
    </row>
    <row r="2048" spans="1:6" ht="110.25" x14ac:dyDescent="0.25">
      <c r="A2048" s="466" t="s">
        <v>3799</v>
      </c>
      <c r="B2048" s="467" t="s">
        <v>2686</v>
      </c>
      <c r="C2048" s="13" t="s">
        <v>3800</v>
      </c>
      <c r="D2048" s="13" t="s">
        <v>14296</v>
      </c>
      <c r="E2048" s="468">
        <f t="shared" si="80"/>
        <v>2019</v>
      </c>
      <c r="F2048" s="439" t="b">
        <f>'21 Market Risk - Foreign Exch.'!$AM$48+'21 Market Risk - Foreign Exch.'!$AM$49+'21 Market Risk - Foreign Exch.'!$AM$50+'21 Market Risk - Foreign Exch.'!$AM$51+'21 Market Risk - Foreign Exch.'!$AM$56+'21 Market Risk - Foreign Exch.'!$AM$62+'21 Market Risk - Foreign Exch.'!$AM$65='21 Market Risk - Foreign Exch.'!$AM$70</f>
        <v>1</v>
      </c>
    </row>
    <row r="2049" spans="1:6" ht="110.25" x14ac:dyDescent="0.25">
      <c r="A2049" s="466" t="s">
        <v>3801</v>
      </c>
      <c r="B2049" s="467" t="s">
        <v>2686</v>
      </c>
      <c r="C2049" s="13" t="s">
        <v>3802</v>
      </c>
      <c r="D2049" s="938" t="s">
        <v>14297</v>
      </c>
      <c r="E2049" s="468">
        <f t="shared" si="80"/>
        <v>2020</v>
      </c>
      <c r="F2049" s="439" t="b">
        <f>'21 Market Risk - Foreign Exch.'!$AO$48+'21 Market Risk - Foreign Exch.'!$AO$49+'21 Market Risk - Foreign Exch.'!$AO$50+'21 Market Risk - Foreign Exch.'!$AO$51+'21 Market Risk - Foreign Exch.'!$AO$56+'21 Market Risk - Foreign Exch.'!$AO$62+'21 Market Risk - Foreign Exch.'!$AO$65='21 Market Risk - Foreign Exch.'!$AO$70</f>
        <v>1</v>
      </c>
    </row>
    <row r="2050" spans="1:6" ht="236.25" x14ac:dyDescent="0.25">
      <c r="A2050" s="466" t="s">
        <v>3803</v>
      </c>
      <c r="B2050" s="467" t="s">
        <v>2686</v>
      </c>
      <c r="C2050" s="13" t="s">
        <v>3804</v>
      </c>
      <c r="D2050" s="938" t="s">
        <v>14830</v>
      </c>
      <c r="E2050" s="468">
        <f>E2049+1</f>
        <v>2021</v>
      </c>
      <c r="F2050" s="439" t="b">
        <f>ABS('21 Market Risk - Foreign Exch.'!$G$72+'21 Market Risk - Foreign Exch.'!$I$72+'21 Market Risk - Foreign Exch.'!$K$72+'21 Market Risk - Foreign Exch.'!$M$72+'21 Market Risk - Foreign Exch.'!$O$72+'21 Market Risk - Foreign Exch.'!$Q$72+'21 Market Risk - Foreign Exch.'!$S$72+'21 Market Risk - Foreign Exch.'!$U$72+'21 Market Risk - Foreign Exch.'!$W$72+'21 Market Risk - Foreign Exch.'!$Y$72+'21 Market Risk - Foreign Exch.'!$AA$72+'21 Market Risk - Foreign Exch.'!$AC$72+'21 Market Risk - Foreign Exch.'!$AE$72+'21 Market Risk - Foreign Exch.'!$AG$72+'21 Market Risk - Foreign Exch.'!$AI$72+'21 Market Risk - Foreign Exch.'!$AK$72+'21 Market Risk - Foreign Exch.'!$AM$72+'21 Market Risk - Foreign Exch.'!$AO$72-'21 Market Risk - Foreign Exch.'!$E$72)&lt;=2</f>
        <v>1</v>
      </c>
    </row>
    <row r="2051" spans="1:6" ht="47.25" x14ac:dyDescent="0.25">
      <c r="A2051" s="466" t="s">
        <v>3805</v>
      </c>
      <c r="B2051" s="467" t="s">
        <v>2686</v>
      </c>
      <c r="C2051" s="13" t="s">
        <v>3806</v>
      </c>
      <c r="D2051" s="13" t="s">
        <v>13359</v>
      </c>
      <c r="E2051" s="468">
        <f>E2050+1</f>
        <v>2022</v>
      </c>
      <c r="F2051" s="439" t="b">
        <f>'21 Market Risk - Foreign Exch.'!$E$73+'21 Market Risk - Foreign Exch.'!$E$74+'21 Market Risk - Foreign Exch.'!$E$75='21 Market Risk - Foreign Exch.'!$E$72</f>
        <v>1</v>
      </c>
    </row>
    <row r="2052" spans="1:6" ht="47.25" x14ac:dyDescent="0.25">
      <c r="A2052" s="466" t="s">
        <v>3807</v>
      </c>
      <c r="B2052" s="467" t="s">
        <v>2686</v>
      </c>
      <c r="C2052" s="13" t="s">
        <v>3808</v>
      </c>
      <c r="D2052" s="13" t="s">
        <v>13360</v>
      </c>
      <c r="E2052" s="468">
        <f t="shared" ref="E2052:E2069" si="81">E2051+1</f>
        <v>2023</v>
      </c>
      <c r="F2052" s="439" t="b">
        <f>'21 Market Risk - Foreign Exch.'!$G$73+'21 Market Risk - Foreign Exch.'!$G$74+'21 Market Risk - Foreign Exch.'!$G$75='21 Market Risk - Foreign Exch.'!$G$72</f>
        <v>1</v>
      </c>
    </row>
    <row r="2053" spans="1:6" ht="47.25" x14ac:dyDescent="0.25">
      <c r="A2053" s="466" t="s">
        <v>3809</v>
      </c>
      <c r="B2053" s="467" t="s">
        <v>2686</v>
      </c>
      <c r="C2053" s="13" t="s">
        <v>3810</v>
      </c>
      <c r="D2053" s="13" t="s">
        <v>13361</v>
      </c>
      <c r="E2053" s="468">
        <f t="shared" si="81"/>
        <v>2024</v>
      </c>
      <c r="F2053" s="439" t="b">
        <f>'21 Market Risk - Foreign Exch.'!$I$73+'21 Market Risk - Foreign Exch.'!$I$74+'21 Market Risk - Foreign Exch.'!$I$75='21 Market Risk - Foreign Exch.'!$I$72</f>
        <v>1</v>
      </c>
    </row>
    <row r="2054" spans="1:6" ht="47.25" x14ac:dyDescent="0.25">
      <c r="A2054" s="466" t="s">
        <v>3811</v>
      </c>
      <c r="B2054" s="467" t="s">
        <v>2686</v>
      </c>
      <c r="C2054" s="13" t="s">
        <v>3812</v>
      </c>
      <c r="D2054" s="13" t="s">
        <v>13362</v>
      </c>
      <c r="E2054" s="468">
        <f t="shared" si="81"/>
        <v>2025</v>
      </c>
      <c r="F2054" s="439" t="b">
        <f>'21 Market Risk - Foreign Exch.'!$K$73+'21 Market Risk - Foreign Exch.'!$K$74+'21 Market Risk - Foreign Exch.'!$K$75='21 Market Risk - Foreign Exch.'!$K$72</f>
        <v>1</v>
      </c>
    </row>
    <row r="2055" spans="1:6" ht="47.25" x14ac:dyDescent="0.25">
      <c r="A2055" s="466" t="s">
        <v>3813</v>
      </c>
      <c r="B2055" s="467" t="s">
        <v>2686</v>
      </c>
      <c r="C2055" s="13" t="s">
        <v>3814</v>
      </c>
      <c r="D2055" s="13" t="s">
        <v>13363</v>
      </c>
      <c r="E2055" s="468">
        <f t="shared" si="81"/>
        <v>2026</v>
      </c>
      <c r="F2055" s="439" t="b">
        <f>'21 Market Risk - Foreign Exch.'!$M$73+'21 Market Risk - Foreign Exch.'!$M$74+'21 Market Risk - Foreign Exch.'!$M$75='21 Market Risk - Foreign Exch.'!$M$72</f>
        <v>1</v>
      </c>
    </row>
    <row r="2056" spans="1:6" ht="47.25" x14ac:dyDescent="0.25">
      <c r="A2056" s="466" t="s">
        <v>3815</v>
      </c>
      <c r="B2056" s="467" t="s">
        <v>2686</v>
      </c>
      <c r="C2056" s="13" t="s">
        <v>3816</v>
      </c>
      <c r="D2056" s="13" t="s">
        <v>13364</v>
      </c>
      <c r="E2056" s="468">
        <f t="shared" si="81"/>
        <v>2027</v>
      </c>
      <c r="F2056" s="439" t="b">
        <f>'21 Market Risk - Foreign Exch.'!$O$73+'21 Market Risk - Foreign Exch.'!$O$74+'21 Market Risk - Foreign Exch.'!$O$75='21 Market Risk - Foreign Exch.'!$O$72</f>
        <v>1</v>
      </c>
    </row>
    <row r="2057" spans="1:6" ht="47.25" x14ac:dyDescent="0.25">
      <c r="A2057" s="466" t="s">
        <v>3817</v>
      </c>
      <c r="B2057" s="467" t="s">
        <v>2686</v>
      </c>
      <c r="C2057" s="13" t="s">
        <v>3818</v>
      </c>
      <c r="D2057" s="13" t="s">
        <v>13365</v>
      </c>
      <c r="E2057" s="468">
        <f t="shared" si="81"/>
        <v>2028</v>
      </c>
      <c r="F2057" s="439" t="b">
        <f>'21 Market Risk - Foreign Exch.'!$Q$73+'21 Market Risk - Foreign Exch.'!$Q$74+'21 Market Risk - Foreign Exch.'!$Q$75='21 Market Risk - Foreign Exch.'!$Q$72</f>
        <v>1</v>
      </c>
    </row>
    <row r="2058" spans="1:6" ht="47.25" x14ac:dyDescent="0.25">
      <c r="A2058" s="466" t="s">
        <v>3819</v>
      </c>
      <c r="B2058" s="467" t="s">
        <v>2686</v>
      </c>
      <c r="C2058" s="13" t="s">
        <v>3820</v>
      </c>
      <c r="D2058" s="13" t="s">
        <v>13366</v>
      </c>
      <c r="E2058" s="468">
        <f t="shared" si="81"/>
        <v>2029</v>
      </c>
      <c r="F2058" s="439" t="b">
        <f>'21 Market Risk - Foreign Exch.'!$S$73+'21 Market Risk - Foreign Exch.'!$S$74+'21 Market Risk - Foreign Exch.'!$S$75='21 Market Risk - Foreign Exch.'!$S$72</f>
        <v>1</v>
      </c>
    </row>
    <row r="2059" spans="1:6" ht="47.25" x14ac:dyDescent="0.25">
      <c r="A2059" s="466" t="s">
        <v>3821</v>
      </c>
      <c r="B2059" s="467" t="s">
        <v>2686</v>
      </c>
      <c r="C2059" s="13" t="s">
        <v>3822</v>
      </c>
      <c r="D2059" s="13" t="s">
        <v>13367</v>
      </c>
      <c r="E2059" s="468">
        <f t="shared" si="81"/>
        <v>2030</v>
      </c>
      <c r="F2059" s="439" t="b">
        <f>'21 Market Risk - Foreign Exch.'!$U$73+'21 Market Risk - Foreign Exch.'!$U$74+'21 Market Risk - Foreign Exch.'!$U$75='21 Market Risk - Foreign Exch.'!$U$72</f>
        <v>1</v>
      </c>
    </row>
    <row r="2060" spans="1:6" ht="47.25" x14ac:dyDescent="0.25">
      <c r="A2060" s="466" t="s">
        <v>3823</v>
      </c>
      <c r="B2060" s="467" t="s">
        <v>2686</v>
      </c>
      <c r="C2060" s="13" t="s">
        <v>3824</v>
      </c>
      <c r="D2060" s="13" t="s">
        <v>13368</v>
      </c>
      <c r="E2060" s="468">
        <f t="shared" si="81"/>
        <v>2031</v>
      </c>
      <c r="F2060" s="439" t="b">
        <f>'21 Market Risk - Foreign Exch.'!$W$73+'21 Market Risk - Foreign Exch.'!$W$74+'21 Market Risk - Foreign Exch.'!$W$75='21 Market Risk - Foreign Exch.'!$W$72</f>
        <v>1</v>
      </c>
    </row>
    <row r="2061" spans="1:6" ht="47.25" x14ac:dyDescent="0.25">
      <c r="A2061" s="466" t="s">
        <v>3825</v>
      </c>
      <c r="B2061" s="467" t="s">
        <v>2686</v>
      </c>
      <c r="C2061" s="13" t="s">
        <v>3826</v>
      </c>
      <c r="D2061" s="13" t="s">
        <v>13369</v>
      </c>
      <c r="E2061" s="468">
        <f t="shared" si="81"/>
        <v>2032</v>
      </c>
      <c r="F2061" s="439" t="b">
        <f>'21 Market Risk - Foreign Exch.'!$Y$73+'21 Market Risk - Foreign Exch.'!$Y$74+'21 Market Risk - Foreign Exch.'!$Y$75='21 Market Risk - Foreign Exch.'!$Y$72</f>
        <v>1</v>
      </c>
    </row>
    <row r="2062" spans="1:6" ht="47.25" x14ac:dyDescent="0.25">
      <c r="A2062" s="466" t="s">
        <v>3827</v>
      </c>
      <c r="B2062" s="467" t="s">
        <v>2686</v>
      </c>
      <c r="C2062" s="13" t="s">
        <v>3828</v>
      </c>
      <c r="D2062" s="13" t="s">
        <v>13370</v>
      </c>
      <c r="E2062" s="468">
        <f t="shared" si="81"/>
        <v>2033</v>
      </c>
      <c r="F2062" s="439" t="b">
        <f>'21 Market Risk - Foreign Exch.'!$AA$73+'21 Market Risk - Foreign Exch.'!$AA$74+'21 Market Risk - Foreign Exch.'!$AA$75='21 Market Risk - Foreign Exch.'!$AA$72</f>
        <v>1</v>
      </c>
    </row>
    <row r="2063" spans="1:6" ht="47.25" x14ac:dyDescent="0.25">
      <c r="A2063" s="466" t="s">
        <v>3829</v>
      </c>
      <c r="B2063" s="467" t="s">
        <v>2686</v>
      </c>
      <c r="C2063" s="13" t="s">
        <v>3830</v>
      </c>
      <c r="D2063" s="13" t="s">
        <v>13371</v>
      </c>
      <c r="E2063" s="468">
        <f t="shared" si="81"/>
        <v>2034</v>
      </c>
      <c r="F2063" s="439" t="b">
        <f>'21 Market Risk - Foreign Exch.'!$AC$73+'21 Market Risk - Foreign Exch.'!$AC$74+'21 Market Risk - Foreign Exch.'!$AC$75='21 Market Risk - Foreign Exch.'!$AC$72</f>
        <v>1</v>
      </c>
    </row>
    <row r="2064" spans="1:6" ht="47.25" x14ac:dyDescent="0.25">
      <c r="A2064" s="466" t="s">
        <v>3831</v>
      </c>
      <c r="B2064" s="467" t="s">
        <v>2686</v>
      </c>
      <c r="C2064" s="13" t="s">
        <v>11249</v>
      </c>
      <c r="D2064" s="13" t="s">
        <v>13372</v>
      </c>
      <c r="E2064" s="468">
        <f t="shared" si="81"/>
        <v>2035</v>
      </c>
      <c r="F2064" s="439" t="b">
        <f>'21 Market Risk - Foreign Exch.'!$AE$73+'21 Market Risk - Foreign Exch.'!$AE$74+'21 Market Risk - Foreign Exch.'!$AC$75='21 Market Risk - Foreign Exch.'!$AE$72</f>
        <v>1</v>
      </c>
    </row>
    <row r="2065" spans="1:6" ht="47.25" x14ac:dyDescent="0.25">
      <c r="A2065" s="466" t="s">
        <v>3832</v>
      </c>
      <c r="B2065" s="467" t="s">
        <v>2686</v>
      </c>
      <c r="C2065" s="13" t="s">
        <v>3833</v>
      </c>
      <c r="D2065" s="13" t="s">
        <v>13373</v>
      </c>
      <c r="E2065" s="468">
        <f t="shared" si="81"/>
        <v>2036</v>
      </c>
      <c r="F2065" s="439" t="b">
        <f>'21 Market Risk - Foreign Exch.'!$AG$73+'21 Market Risk - Foreign Exch.'!$AG$74+'21 Market Risk - Foreign Exch.'!$AG$75='21 Market Risk - Foreign Exch.'!$AG$72</f>
        <v>1</v>
      </c>
    </row>
    <row r="2066" spans="1:6" ht="47.25" x14ac:dyDescent="0.25">
      <c r="A2066" s="466" t="s">
        <v>3834</v>
      </c>
      <c r="B2066" s="467" t="s">
        <v>2686</v>
      </c>
      <c r="C2066" s="13" t="s">
        <v>3835</v>
      </c>
      <c r="D2066" s="13" t="s">
        <v>13374</v>
      </c>
      <c r="E2066" s="468">
        <f t="shared" si="81"/>
        <v>2037</v>
      </c>
      <c r="F2066" s="439" t="b">
        <f>'21 Market Risk - Foreign Exch.'!$AI$73+'21 Market Risk - Foreign Exch.'!$AI$74+'21 Market Risk - Foreign Exch.'!$AI$75='21 Market Risk - Foreign Exch.'!$AI$72</f>
        <v>1</v>
      </c>
    </row>
    <row r="2067" spans="1:6" ht="47.25" x14ac:dyDescent="0.25">
      <c r="A2067" s="466" t="s">
        <v>3836</v>
      </c>
      <c r="B2067" s="467" t="s">
        <v>2686</v>
      </c>
      <c r="C2067" s="13" t="s">
        <v>3837</v>
      </c>
      <c r="D2067" s="13" t="s">
        <v>13375</v>
      </c>
      <c r="E2067" s="468">
        <f t="shared" si="81"/>
        <v>2038</v>
      </c>
      <c r="F2067" s="439" t="b">
        <f>'21 Market Risk - Foreign Exch.'!$AK$73+'21 Market Risk - Foreign Exch.'!$AK$74+'21 Market Risk - Foreign Exch.'!$AK$75='21 Market Risk - Foreign Exch.'!$AK$72</f>
        <v>1</v>
      </c>
    </row>
    <row r="2068" spans="1:6" ht="47.25" x14ac:dyDescent="0.25">
      <c r="A2068" s="466" t="s">
        <v>3838</v>
      </c>
      <c r="B2068" s="467" t="s">
        <v>2686</v>
      </c>
      <c r="C2068" s="13" t="s">
        <v>3839</v>
      </c>
      <c r="D2068" s="13" t="s">
        <v>13376</v>
      </c>
      <c r="E2068" s="468">
        <f t="shared" si="81"/>
        <v>2039</v>
      </c>
      <c r="F2068" s="439" t="b">
        <f>'21 Market Risk - Foreign Exch.'!$AM$73+'21 Market Risk - Foreign Exch.'!$AM$74+'21 Market Risk - Foreign Exch.'!$AM$75='21 Market Risk - Foreign Exch.'!$AM$72</f>
        <v>1</v>
      </c>
    </row>
    <row r="2069" spans="1:6" ht="47.25" x14ac:dyDescent="0.25">
      <c r="A2069" s="466" t="s">
        <v>3840</v>
      </c>
      <c r="B2069" s="467" t="s">
        <v>2686</v>
      </c>
      <c r="C2069" s="13" t="s">
        <v>3841</v>
      </c>
      <c r="D2069" s="938" t="s">
        <v>13377</v>
      </c>
      <c r="E2069" s="468">
        <f t="shared" si="81"/>
        <v>2040</v>
      </c>
      <c r="F2069" s="439" t="b">
        <f>'21 Market Risk - Foreign Exch.'!$AO$73+'21 Market Risk - Foreign Exch.'!$AO$74+'21 Market Risk - Foreign Exch.'!$AO$75='21 Market Risk - Foreign Exch.'!$AO$72</f>
        <v>1</v>
      </c>
    </row>
    <row r="2070" spans="1:6" ht="236.25" x14ac:dyDescent="0.25">
      <c r="A2070" s="466" t="s">
        <v>3842</v>
      </c>
      <c r="B2070" s="467" t="s">
        <v>2686</v>
      </c>
      <c r="C2070" s="13" t="s">
        <v>3843</v>
      </c>
      <c r="D2070" s="938" t="s">
        <v>14298</v>
      </c>
      <c r="E2070" s="468">
        <f>E2069+1</f>
        <v>2041</v>
      </c>
      <c r="F2070" s="439" t="b">
        <f>'21 Market Risk - Foreign Exch.'!$G$73+'21 Market Risk - Foreign Exch.'!$I$73+'21 Market Risk - Foreign Exch.'!$K$73+'21 Market Risk - Foreign Exch.'!$M$73+'21 Market Risk - Foreign Exch.'!$O$73+'21 Market Risk - Foreign Exch.'!$Q$73+'21 Market Risk - Foreign Exch.'!$S$73+'21 Market Risk - Foreign Exch.'!$U$73+'21 Market Risk - Foreign Exch.'!$W$73+'21 Market Risk - Foreign Exch.'!$Y$73+'21 Market Risk - Foreign Exch.'!$AA$73+'21 Market Risk - Foreign Exch.'!$AC$73+'21 Market Risk - Foreign Exch.'!$AE$73+'21 Market Risk - Foreign Exch.'!$AG$73+'21 Market Risk - Foreign Exch.'!$AI$73+'21 Market Risk - Foreign Exch.'!$AK$73+'21 Market Risk - Foreign Exch.'!$AM$73+'21 Market Risk - Foreign Exch.'!$AO$73='21 Market Risk - Foreign Exch.'!$E$73</f>
        <v>1</v>
      </c>
    </row>
    <row r="2071" spans="1:6" ht="236.25" x14ac:dyDescent="0.25">
      <c r="A2071" s="466" t="s">
        <v>3844</v>
      </c>
      <c r="B2071" s="467" t="s">
        <v>2686</v>
      </c>
      <c r="C2071" s="13" t="s">
        <v>3845</v>
      </c>
      <c r="D2071" s="938" t="s">
        <v>14299</v>
      </c>
      <c r="E2071" s="468">
        <f>E2070+1</f>
        <v>2042</v>
      </c>
      <c r="F2071" s="439" t="b">
        <f>'21 Market Risk - Foreign Exch.'!$G$74+'21 Market Risk - Foreign Exch.'!$I$74+'21 Market Risk - Foreign Exch.'!$K$74+'21 Market Risk - Foreign Exch.'!$M$74+'21 Market Risk - Foreign Exch.'!$O$74+'21 Market Risk - Foreign Exch.'!$Q$74+'21 Market Risk - Foreign Exch.'!$S$74+'21 Market Risk - Foreign Exch.'!$U$74+'21 Market Risk - Foreign Exch.'!$W$74+'21 Market Risk - Foreign Exch.'!$Y$74+'21 Market Risk - Foreign Exch.'!$AA$74+'21 Market Risk - Foreign Exch.'!$AC$74+'21 Market Risk - Foreign Exch.'!$AE$74+'21 Market Risk - Foreign Exch.'!$AG$74+'21 Market Risk - Foreign Exch.'!$AI$74+'21 Market Risk - Foreign Exch.'!$AK$74+'21 Market Risk - Foreign Exch.'!$AM$74+'21 Market Risk - Foreign Exch.'!$AO$74='21 Market Risk - Foreign Exch.'!$E$74</f>
        <v>1</v>
      </c>
    </row>
    <row r="2072" spans="1:6" ht="236.25" x14ac:dyDescent="0.25">
      <c r="A2072" s="466" t="s">
        <v>3846</v>
      </c>
      <c r="B2072" s="467" t="s">
        <v>2686</v>
      </c>
      <c r="C2072" s="13" t="s">
        <v>3847</v>
      </c>
      <c r="D2072" s="938" t="s">
        <v>14300</v>
      </c>
      <c r="E2072" s="468">
        <f>E2071+1</f>
        <v>2043</v>
      </c>
      <c r="F2072" s="439" t="b">
        <f>'21 Market Risk - Foreign Exch.'!$G$75+'21 Market Risk - Foreign Exch.'!$I$75+'21 Market Risk - Foreign Exch.'!$K$75+'21 Market Risk - Foreign Exch.'!$M$75+'21 Market Risk - Foreign Exch.'!$O$75+'21 Market Risk - Foreign Exch.'!$Q$75+'21 Market Risk - Foreign Exch.'!$S$75+'21 Market Risk - Foreign Exch.'!$U$75+'21 Market Risk - Foreign Exch.'!$W$75+'21 Market Risk - Foreign Exch.'!$Y$75+'21 Market Risk - Foreign Exch.'!$AA$75+'21 Market Risk - Foreign Exch.'!$AC$75+'21 Market Risk - Foreign Exch.'!$AE$75+'21 Market Risk - Foreign Exch.'!$AG$75+'21 Market Risk - Foreign Exch.'!$AI$75+'21 Market Risk - Foreign Exch.'!$AK$75+'21 Market Risk - Foreign Exch.'!$AM$75+'21 Market Risk - Foreign Exch.'!$AO$75='21 Market Risk - Foreign Exch.'!$E$75</f>
        <v>1</v>
      </c>
    </row>
    <row r="2073" spans="1:6" ht="236.25" x14ac:dyDescent="0.25">
      <c r="A2073" s="466" t="s">
        <v>3848</v>
      </c>
      <c r="B2073" s="467" t="s">
        <v>2686</v>
      </c>
      <c r="C2073" s="13" t="s">
        <v>3849</v>
      </c>
      <c r="D2073" s="938" t="s">
        <v>14831</v>
      </c>
      <c r="E2073" s="468">
        <f>E2072+1</f>
        <v>2044</v>
      </c>
      <c r="F2073" s="439" t="b">
        <f>ABS('21 Market Risk - Foreign Exch.'!$G$76+'21 Market Risk - Foreign Exch.'!$I$76+'21 Market Risk - Foreign Exch.'!$K$76+'21 Market Risk - Foreign Exch.'!$M$76+'21 Market Risk - Foreign Exch.'!$O$76+'21 Market Risk - Foreign Exch.'!$Q$76+'21 Market Risk - Foreign Exch.'!$S$76+'21 Market Risk - Foreign Exch.'!$U$76+'21 Market Risk - Foreign Exch.'!$W$76+'21 Market Risk - Foreign Exch.'!$Y$76+'21 Market Risk - Foreign Exch.'!$AA$76+'21 Market Risk - Foreign Exch.'!$AC$76+'21 Market Risk - Foreign Exch.'!$AE$76+'21 Market Risk - Foreign Exch.'!$AG$76+'21 Market Risk - Foreign Exch.'!$AI$76+'21 Market Risk - Foreign Exch.'!$AK$76+'21 Market Risk - Foreign Exch.'!$AM$76+'21 Market Risk - Foreign Exch.'!$AO$76-'21 Market Risk - Foreign Exch.'!$E$76)&lt;=2</f>
        <v>1</v>
      </c>
    </row>
    <row r="2074" spans="1:6" ht="47.25" x14ac:dyDescent="0.25">
      <c r="A2074" s="466" t="s">
        <v>3850</v>
      </c>
      <c r="B2074" s="467" t="s">
        <v>2686</v>
      </c>
      <c r="C2074" s="13" t="s">
        <v>3851</v>
      </c>
      <c r="D2074" s="13" t="s">
        <v>13378</v>
      </c>
      <c r="E2074" s="468">
        <f>E2073+1</f>
        <v>2045</v>
      </c>
      <c r="F2074" s="439" t="b">
        <f>'21 Market Risk - Foreign Exch.'!$E$70+'21 Market Risk - Foreign Exch.'!$E$72='21 Market Risk - Foreign Exch.'!$E$76</f>
        <v>1</v>
      </c>
    </row>
    <row r="2075" spans="1:6" ht="47.25" x14ac:dyDescent="0.25">
      <c r="A2075" s="466" t="s">
        <v>3807</v>
      </c>
      <c r="B2075" s="467" t="s">
        <v>2686</v>
      </c>
      <c r="C2075" s="13" t="s">
        <v>3852</v>
      </c>
      <c r="D2075" s="13" t="s">
        <v>13379</v>
      </c>
      <c r="E2075" s="468">
        <f t="shared" ref="E2075:E2092" si="82">E2074+1</f>
        <v>2046</v>
      </c>
      <c r="F2075" s="439" t="b">
        <f>'21 Market Risk - Foreign Exch.'!$G$70+'21 Market Risk - Foreign Exch.'!$G$72='21 Market Risk - Foreign Exch.'!$G$76</f>
        <v>1</v>
      </c>
    </row>
    <row r="2076" spans="1:6" ht="31.5" x14ac:dyDescent="0.25">
      <c r="A2076" s="466" t="s">
        <v>3809</v>
      </c>
      <c r="B2076" s="467" t="s">
        <v>2686</v>
      </c>
      <c r="C2076" s="13" t="s">
        <v>3853</v>
      </c>
      <c r="D2076" s="13" t="s">
        <v>13380</v>
      </c>
      <c r="E2076" s="468">
        <f t="shared" si="82"/>
        <v>2047</v>
      </c>
      <c r="F2076" s="439" t="b">
        <f>'21 Market Risk - Foreign Exch.'!$I$70+'21 Market Risk - Foreign Exch.'!$I$72='21 Market Risk - Foreign Exch.'!$I$76</f>
        <v>1</v>
      </c>
    </row>
    <row r="2077" spans="1:6" ht="47.25" x14ac:dyDescent="0.25">
      <c r="A2077" s="466" t="s">
        <v>3811</v>
      </c>
      <c r="B2077" s="467" t="s">
        <v>2686</v>
      </c>
      <c r="C2077" s="13" t="s">
        <v>3854</v>
      </c>
      <c r="D2077" s="13" t="s">
        <v>13381</v>
      </c>
      <c r="E2077" s="468">
        <f t="shared" si="82"/>
        <v>2048</v>
      </c>
      <c r="F2077" s="439" t="b">
        <f>'21 Market Risk - Foreign Exch.'!$K$70+'21 Market Risk - Foreign Exch.'!$K$72='21 Market Risk - Foreign Exch.'!$K$76</f>
        <v>1</v>
      </c>
    </row>
    <row r="2078" spans="1:6" ht="47.25" x14ac:dyDescent="0.25">
      <c r="A2078" s="466" t="s">
        <v>3813</v>
      </c>
      <c r="B2078" s="467" t="s">
        <v>2686</v>
      </c>
      <c r="C2078" s="13" t="s">
        <v>3855</v>
      </c>
      <c r="D2078" s="13" t="s">
        <v>13382</v>
      </c>
      <c r="E2078" s="468">
        <f t="shared" si="82"/>
        <v>2049</v>
      </c>
      <c r="F2078" s="439" t="b">
        <f>'21 Market Risk - Foreign Exch.'!$M$70+'21 Market Risk - Foreign Exch.'!$M$72='21 Market Risk - Foreign Exch.'!$M$76</f>
        <v>1</v>
      </c>
    </row>
    <row r="2079" spans="1:6" ht="47.25" x14ac:dyDescent="0.25">
      <c r="A2079" s="466" t="s">
        <v>3815</v>
      </c>
      <c r="B2079" s="467" t="s">
        <v>2686</v>
      </c>
      <c r="C2079" s="13" t="s">
        <v>3856</v>
      </c>
      <c r="D2079" s="13" t="s">
        <v>13383</v>
      </c>
      <c r="E2079" s="468">
        <f t="shared" si="82"/>
        <v>2050</v>
      </c>
      <c r="F2079" s="439" t="b">
        <f>'21 Market Risk - Foreign Exch.'!$O$70+'21 Market Risk - Foreign Exch.'!$O$72='21 Market Risk - Foreign Exch.'!$O$76</f>
        <v>1</v>
      </c>
    </row>
    <row r="2080" spans="1:6" ht="47.25" x14ac:dyDescent="0.25">
      <c r="A2080" s="466" t="s">
        <v>3817</v>
      </c>
      <c r="B2080" s="467" t="s">
        <v>2686</v>
      </c>
      <c r="C2080" s="13" t="s">
        <v>3857</v>
      </c>
      <c r="D2080" s="13" t="s">
        <v>13384</v>
      </c>
      <c r="E2080" s="468">
        <f t="shared" si="82"/>
        <v>2051</v>
      </c>
      <c r="F2080" s="439" t="b">
        <f>'21 Market Risk - Foreign Exch.'!$Q$70+'21 Market Risk - Foreign Exch.'!$Q$72='21 Market Risk - Foreign Exch.'!$Q$76</f>
        <v>1</v>
      </c>
    </row>
    <row r="2081" spans="1:6" ht="47.25" x14ac:dyDescent="0.25">
      <c r="A2081" s="466" t="s">
        <v>3819</v>
      </c>
      <c r="B2081" s="467" t="s">
        <v>2686</v>
      </c>
      <c r="C2081" s="13" t="s">
        <v>3858</v>
      </c>
      <c r="D2081" s="13" t="s">
        <v>13385</v>
      </c>
      <c r="E2081" s="468">
        <f t="shared" si="82"/>
        <v>2052</v>
      </c>
      <c r="F2081" s="439" t="b">
        <f>'21 Market Risk - Foreign Exch.'!$S$70+'21 Market Risk - Foreign Exch.'!$S$72='21 Market Risk - Foreign Exch.'!$S$76</f>
        <v>1</v>
      </c>
    </row>
    <row r="2082" spans="1:6" ht="47.25" x14ac:dyDescent="0.25">
      <c r="A2082" s="466" t="s">
        <v>3821</v>
      </c>
      <c r="B2082" s="467" t="s">
        <v>2686</v>
      </c>
      <c r="C2082" s="13" t="s">
        <v>3859</v>
      </c>
      <c r="D2082" s="13" t="s">
        <v>13386</v>
      </c>
      <c r="E2082" s="468">
        <f t="shared" si="82"/>
        <v>2053</v>
      </c>
      <c r="F2082" s="439" t="b">
        <f>'21 Market Risk - Foreign Exch.'!$U$70+'21 Market Risk - Foreign Exch.'!$U$72='21 Market Risk - Foreign Exch.'!$U$76</f>
        <v>1</v>
      </c>
    </row>
    <row r="2083" spans="1:6" ht="47.25" x14ac:dyDescent="0.25">
      <c r="A2083" s="466" t="s">
        <v>3823</v>
      </c>
      <c r="B2083" s="467" t="s">
        <v>2686</v>
      </c>
      <c r="C2083" s="13" t="s">
        <v>3860</v>
      </c>
      <c r="D2083" s="13" t="s">
        <v>13387</v>
      </c>
      <c r="E2083" s="468">
        <f t="shared" si="82"/>
        <v>2054</v>
      </c>
      <c r="F2083" s="439" t="b">
        <f>'21 Market Risk - Foreign Exch.'!$W$70+'21 Market Risk - Foreign Exch.'!$W$72='21 Market Risk - Foreign Exch.'!$W$76</f>
        <v>1</v>
      </c>
    </row>
    <row r="2084" spans="1:6" ht="47.25" x14ac:dyDescent="0.25">
      <c r="A2084" s="466" t="s">
        <v>3825</v>
      </c>
      <c r="B2084" s="467" t="s">
        <v>2686</v>
      </c>
      <c r="C2084" s="13" t="s">
        <v>3861</v>
      </c>
      <c r="D2084" s="13" t="s">
        <v>13388</v>
      </c>
      <c r="E2084" s="468">
        <f t="shared" si="82"/>
        <v>2055</v>
      </c>
      <c r="F2084" s="439" t="b">
        <f>'21 Market Risk - Foreign Exch.'!$Y$70+'21 Market Risk - Foreign Exch.'!$Y$72='21 Market Risk - Foreign Exch.'!$Y$76</f>
        <v>1</v>
      </c>
    </row>
    <row r="2085" spans="1:6" ht="47.25" x14ac:dyDescent="0.25">
      <c r="A2085" s="466" t="s">
        <v>3827</v>
      </c>
      <c r="B2085" s="467" t="s">
        <v>2686</v>
      </c>
      <c r="C2085" s="13" t="s">
        <v>3862</v>
      </c>
      <c r="D2085" s="13" t="s">
        <v>13389</v>
      </c>
      <c r="E2085" s="468">
        <f t="shared" si="82"/>
        <v>2056</v>
      </c>
      <c r="F2085" s="439" t="b">
        <f>'21 Market Risk - Foreign Exch.'!$AA$70+'21 Market Risk - Foreign Exch.'!$AA$72='21 Market Risk - Foreign Exch.'!$AA$76</f>
        <v>1</v>
      </c>
    </row>
    <row r="2086" spans="1:6" ht="47.25" x14ac:dyDescent="0.25">
      <c r="A2086" s="466" t="s">
        <v>3829</v>
      </c>
      <c r="B2086" s="467" t="s">
        <v>2686</v>
      </c>
      <c r="C2086" s="13" t="s">
        <v>3863</v>
      </c>
      <c r="D2086" s="13" t="s">
        <v>13390</v>
      </c>
      <c r="E2086" s="468">
        <f t="shared" si="82"/>
        <v>2057</v>
      </c>
      <c r="F2086" s="439" t="b">
        <f>'21 Market Risk - Foreign Exch.'!$AC$70+'21 Market Risk - Foreign Exch.'!$AC$72='21 Market Risk - Foreign Exch.'!$AC$76</f>
        <v>1</v>
      </c>
    </row>
    <row r="2087" spans="1:6" ht="47.25" x14ac:dyDescent="0.25">
      <c r="A2087" s="466" t="s">
        <v>3831</v>
      </c>
      <c r="B2087" s="467" t="s">
        <v>2686</v>
      </c>
      <c r="C2087" s="13" t="s">
        <v>3864</v>
      </c>
      <c r="D2087" s="13" t="s">
        <v>13391</v>
      </c>
      <c r="E2087" s="468">
        <f t="shared" si="82"/>
        <v>2058</v>
      </c>
      <c r="F2087" s="439" t="b">
        <f>'21 Market Risk - Foreign Exch.'!$AE$70+'21 Market Risk - Foreign Exch.'!$AE$72='21 Market Risk - Foreign Exch.'!$AE$76</f>
        <v>1</v>
      </c>
    </row>
    <row r="2088" spans="1:6" ht="47.25" x14ac:dyDescent="0.25">
      <c r="A2088" s="466" t="s">
        <v>3832</v>
      </c>
      <c r="B2088" s="467" t="s">
        <v>2686</v>
      </c>
      <c r="C2088" s="13" t="s">
        <v>3865</v>
      </c>
      <c r="D2088" s="13" t="s">
        <v>13392</v>
      </c>
      <c r="E2088" s="468">
        <f t="shared" si="82"/>
        <v>2059</v>
      </c>
      <c r="F2088" s="439" t="b">
        <f>'21 Market Risk - Foreign Exch.'!$AG$70+'21 Market Risk - Foreign Exch.'!$AG$72='21 Market Risk - Foreign Exch.'!$AG$76</f>
        <v>1</v>
      </c>
    </row>
    <row r="2089" spans="1:6" ht="47.25" x14ac:dyDescent="0.25">
      <c r="A2089" s="466" t="s">
        <v>3834</v>
      </c>
      <c r="B2089" s="467" t="s">
        <v>2686</v>
      </c>
      <c r="C2089" s="13" t="s">
        <v>3866</v>
      </c>
      <c r="D2089" s="13" t="s">
        <v>13393</v>
      </c>
      <c r="E2089" s="468">
        <f t="shared" si="82"/>
        <v>2060</v>
      </c>
      <c r="F2089" s="439" t="b">
        <f>'21 Market Risk - Foreign Exch.'!$AI$70+'21 Market Risk - Foreign Exch.'!$AI$72='21 Market Risk - Foreign Exch.'!$AI$76</f>
        <v>1</v>
      </c>
    </row>
    <row r="2090" spans="1:6" ht="47.25" x14ac:dyDescent="0.25">
      <c r="A2090" s="466" t="s">
        <v>3836</v>
      </c>
      <c r="B2090" s="467" t="s">
        <v>2686</v>
      </c>
      <c r="C2090" s="13" t="s">
        <v>3867</v>
      </c>
      <c r="D2090" s="13" t="s">
        <v>13394</v>
      </c>
      <c r="E2090" s="468">
        <f t="shared" si="82"/>
        <v>2061</v>
      </c>
      <c r="F2090" s="439" t="b">
        <f>'21 Market Risk - Foreign Exch.'!$AK$70+'21 Market Risk - Foreign Exch.'!$AK$72='21 Market Risk - Foreign Exch.'!$AK$76</f>
        <v>1</v>
      </c>
    </row>
    <row r="2091" spans="1:6" ht="47.25" x14ac:dyDescent="0.25">
      <c r="A2091" s="466" t="s">
        <v>3838</v>
      </c>
      <c r="B2091" s="467" t="s">
        <v>2686</v>
      </c>
      <c r="C2091" s="13" t="s">
        <v>3868</v>
      </c>
      <c r="D2091" s="13" t="s">
        <v>13395</v>
      </c>
      <c r="E2091" s="468">
        <f t="shared" si="82"/>
        <v>2062</v>
      </c>
      <c r="F2091" s="439" t="b">
        <f>'21 Market Risk - Foreign Exch.'!$AM$70+'21 Market Risk - Foreign Exch.'!$AM$72='21 Market Risk - Foreign Exch.'!$AM$76</f>
        <v>1</v>
      </c>
    </row>
    <row r="2092" spans="1:6" ht="47.25" x14ac:dyDescent="0.25">
      <c r="A2092" s="466" t="s">
        <v>3840</v>
      </c>
      <c r="B2092" s="467" t="s">
        <v>2686</v>
      </c>
      <c r="C2092" s="13" t="s">
        <v>3869</v>
      </c>
      <c r="D2092" s="938" t="s">
        <v>13396</v>
      </c>
      <c r="E2092" s="468">
        <f t="shared" si="82"/>
        <v>2063</v>
      </c>
      <c r="F2092" s="439" t="b">
        <f>'21 Market Risk - Foreign Exch.'!$AO$70+'21 Market Risk - Foreign Exch.'!$AO$72='21 Market Risk - Foreign Exch.'!$AO$76</f>
        <v>1</v>
      </c>
    </row>
    <row r="2093" spans="1:6" ht="236.25" x14ac:dyDescent="0.25">
      <c r="A2093" s="466" t="s">
        <v>3870</v>
      </c>
      <c r="B2093" s="467" t="s">
        <v>2686</v>
      </c>
      <c r="C2093" s="13" t="s">
        <v>3871</v>
      </c>
      <c r="D2093" s="938" t="s">
        <v>14301</v>
      </c>
      <c r="E2093" s="468">
        <f>E2092+1</f>
        <v>2064</v>
      </c>
      <c r="F2093" s="439" t="b">
        <f>'21 Market Risk - Foreign Exch.'!$G$81+'21 Market Risk - Foreign Exch.'!$I$81+'21 Market Risk - Foreign Exch.'!$K$81+'21 Market Risk - Foreign Exch.'!$M$81+'21 Market Risk - Foreign Exch.'!$O$81+'21 Market Risk - Foreign Exch.'!$Q$81+'21 Market Risk - Foreign Exch.'!$S$81+'21 Market Risk - Foreign Exch.'!$U$81+'21 Market Risk - Foreign Exch.'!$W$81+'21 Market Risk - Foreign Exch.'!$Y$81+'21 Market Risk - Foreign Exch.'!$AA$81+'21 Market Risk - Foreign Exch.'!$AC$81+'21 Market Risk - Foreign Exch.'!$AE$81+'21 Market Risk - Foreign Exch.'!$AG$81+'21 Market Risk - Foreign Exch.'!$AI$81+'21 Market Risk - Foreign Exch.'!$AK$81+'21 Market Risk - Foreign Exch.'!$AM$81+'21 Market Risk - Foreign Exch.'!$AO$81='21 Market Risk - Foreign Exch.'!$E$81</f>
        <v>1</v>
      </c>
    </row>
    <row r="2094" spans="1:6" ht="236.25" x14ac:dyDescent="0.25">
      <c r="A2094" s="466" t="s">
        <v>3872</v>
      </c>
      <c r="B2094" s="467" t="s">
        <v>2686</v>
      </c>
      <c r="C2094" s="13" t="s">
        <v>3873</v>
      </c>
      <c r="D2094" s="938" t="s">
        <v>15008</v>
      </c>
      <c r="E2094" s="468">
        <f>E2093+1</f>
        <v>2065</v>
      </c>
      <c r="F2094" s="439" t="b">
        <f>IFERROR(ABS('21 Market Risk - Foreign Exch.'!$G$84+'21 Market Risk - Foreign Exch.'!$I$84+'21 Market Risk - Foreign Exch.'!$K$84+'21 Market Risk - Foreign Exch.'!$M$84+'21 Market Risk - Foreign Exch.'!$O$84+'21 Market Risk - Foreign Exch.'!$Q$84+'21 Market Risk - Foreign Exch.'!$S$84+'21 Market Risk - Foreign Exch.'!$U$84+'21 Market Risk - Foreign Exch.'!$W$84+'21 Market Risk - Foreign Exch.'!$Y$84+'21 Market Risk - Foreign Exch.'!$AA$84+'21 Market Risk - Foreign Exch.'!$AC$84+'21 Market Risk - Foreign Exch.'!$AE$84+'21 Market Risk - Foreign Exch.'!$AG$84+'21 Market Risk - Foreign Exch.'!$AI$84+'21 Market Risk - Foreign Exch.'!$AK$84+'21 Market Risk - Foreign Exch.'!$AM$84+'21 Market Risk - Foreign Exch.'!$AO$84-'21 Market Risk - Foreign Exch.'!$E$84)&lt;=2,"FALSE")</f>
        <v>1</v>
      </c>
    </row>
    <row r="2095" spans="1:6" ht="47.25" x14ac:dyDescent="0.25">
      <c r="A2095" s="466" t="s">
        <v>3874</v>
      </c>
      <c r="B2095" s="467" t="s">
        <v>2686</v>
      </c>
      <c r="C2095" s="13" t="s">
        <v>3875</v>
      </c>
      <c r="D2095" s="13" t="s">
        <v>14832</v>
      </c>
      <c r="E2095" s="468">
        <f>E2094+1</f>
        <v>2066</v>
      </c>
      <c r="F2095" s="439" t="b">
        <f>IFERROR('21 Market Risk - Foreign Exch.'!$E$76+'21 Market Risk - Foreign Exch.'!$E$81='21 Market Risk - Foreign Exch.'!$E$84,"FALSE")</f>
        <v>1</v>
      </c>
    </row>
    <row r="2096" spans="1:6" ht="47.25" x14ac:dyDescent="0.25">
      <c r="A2096" s="466" t="s">
        <v>3876</v>
      </c>
      <c r="B2096" s="467" t="s">
        <v>2686</v>
      </c>
      <c r="C2096" s="13" t="s">
        <v>3877</v>
      </c>
      <c r="D2096" s="13" t="s">
        <v>13397</v>
      </c>
      <c r="E2096" s="468">
        <f t="shared" ref="E2096:E2113" si="83">E2095+1</f>
        <v>2067</v>
      </c>
      <c r="F2096" s="439" t="b">
        <f>'21 Market Risk - Foreign Exch.'!$G$76+'21 Market Risk - Foreign Exch.'!$G$81='21 Market Risk - Foreign Exch.'!$G$84</f>
        <v>1</v>
      </c>
    </row>
    <row r="2097" spans="1:6" ht="31.5" x14ac:dyDescent="0.25">
      <c r="A2097" s="466" t="s">
        <v>3878</v>
      </c>
      <c r="B2097" s="467" t="s">
        <v>2686</v>
      </c>
      <c r="C2097" s="13" t="s">
        <v>3879</v>
      </c>
      <c r="D2097" s="13" t="s">
        <v>13398</v>
      </c>
      <c r="E2097" s="468">
        <f t="shared" si="83"/>
        <v>2068</v>
      </c>
      <c r="F2097" s="439" t="b">
        <f>'21 Market Risk - Foreign Exch.'!$I$76+'21 Market Risk - Foreign Exch.'!$I$81='21 Market Risk - Foreign Exch.'!$I$84</f>
        <v>1</v>
      </c>
    </row>
    <row r="2098" spans="1:6" ht="47.25" x14ac:dyDescent="0.25">
      <c r="A2098" s="466" t="s">
        <v>3880</v>
      </c>
      <c r="B2098" s="467" t="s">
        <v>2686</v>
      </c>
      <c r="C2098" s="13" t="s">
        <v>3881</v>
      </c>
      <c r="D2098" s="13" t="s">
        <v>13399</v>
      </c>
      <c r="E2098" s="468">
        <f t="shared" si="83"/>
        <v>2069</v>
      </c>
      <c r="F2098" s="439" t="b">
        <f>'21 Market Risk - Foreign Exch.'!$K$76+'21 Market Risk - Foreign Exch.'!$K$81='21 Market Risk - Foreign Exch.'!$K$84</f>
        <v>1</v>
      </c>
    </row>
    <row r="2099" spans="1:6" ht="47.25" x14ac:dyDescent="0.25">
      <c r="A2099" s="466" t="s">
        <v>3882</v>
      </c>
      <c r="B2099" s="467" t="s">
        <v>2686</v>
      </c>
      <c r="C2099" s="13" t="s">
        <v>3883</v>
      </c>
      <c r="D2099" s="13" t="s">
        <v>13400</v>
      </c>
      <c r="E2099" s="468">
        <f t="shared" si="83"/>
        <v>2070</v>
      </c>
      <c r="F2099" s="439" t="b">
        <f>'21 Market Risk - Foreign Exch.'!$M$76+'21 Market Risk - Foreign Exch.'!$M$81='21 Market Risk - Foreign Exch.'!$M$84</f>
        <v>1</v>
      </c>
    </row>
    <row r="2100" spans="1:6" ht="47.25" x14ac:dyDescent="0.25">
      <c r="A2100" s="466" t="s">
        <v>3884</v>
      </c>
      <c r="B2100" s="467" t="s">
        <v>2686</v>
      </c>
      <c r="C2100" s="13" t="s">
        <v>3885</v>
      </c>
      <c r="D2100" s="13" t="s">
        <v>13401</v>
      </c>
      <c r="E2100" s="468">
        <f t="shared" si="83"/>
        <v>2071</v>
      </c>
      <c r="F2100" s="439" t="b">
        <f>'21 Market Risk - Foreign Exch.'!$O$76+'21 Market Risk - Foreign Exch.'!$O$81='21 Market Risk - Foreign Exch.'!$O$84</f>
        <v>1</v>
      </c>
    </row>
    <row r="2101" spans="1:6" ht="47.25" x14ac:dyDescent="0.25">
      <c r="A2101" s="466" t="s">
        <v>3886</v>
      </c>
      <c r="B2101" s="467" t="s">
        <v>2686</v>
      </c>
      <c r="C2101" s="13" t="s">
        <v>3887</v>
      </c>
      <c r="D2101" s="13" t="s">
        <v>13402</v>
      </c>
      <c r="E2101" s="468">
        <f t="shared" si="83"/>
        <v>2072</v>
      </c>
      <c r="F2101" s="439" t="b">
        <f>'21 Market Risk - Foreign Exch.'!$Q$76+'21 Market Risk - Foreign Exch.'!$Q$81='21 Market Risk - Foreign Exch.'!$Q$84</f>
        <v>1</v>
      </c>
    </row>
    <row r="2102" spans="1:6" ht="47.25" x14ac:dyDescent="0.25">
      <c r="A2102" s="466" t="s">
        <v>3888</v>
      </c>
      <c r="B2102" s="467" t="s">
        <v>2686</v>
      </c>
      <c r="C2102" s="13" t="s">
        <v>3889</v>
      </c>
      <c r="D2102" s="13" t="s">
        <v>13403</v>
      </c>
      <c r="E2102" s="468">
        <f t="shared" si="83"/>
        <v>2073</v>
      </c>
      <c r="F2102" s="439" t="b">
        <f>'21 Market Risk - Foreign Exch.'!$S$76+'21 Market Risk - Foreign Exch.'!$S$81='21 Market Risk - Foreign Exch.'!$S$84</f>
        <v>1</v>
      </c>
    </row>
    <row r="2103" spans="1:6" ht="47.25" x14ac:dyDescent="0.25">
      <c r="A2103" s="466" t="s">
        <v>3890</v>
      </c>
      <c r="B2103" s="467" t="s">
        <v>2686</v>
      </c>
      <c r="C2103" s="13" t="s">
        <v>3891</v>
      </c>
      <c r="D2103" s="13" t="s">
        <v>13404</v>
      </c>
      <c r="E2103" s="468">
        <f t="shared" si="83"/>
        <v>2074</v>
      </c>
      <c r="F2103" s="439" t="b">
        <f>'21 Market Risk - Foreign Exch.'!$U$76+'21 Market Risk - Foreign Exch.'!$U$81='21 Market Risk - Foreign Exch.'!$U$84</f>
        <v>1</v>
      </c>
    </row>
    <row r="2104" spans="1:6" ht="47.25" x14ac:dyDescent="0.25">
      <c r="A2104" s="466" t="s">
        <v>3892</v>
      </c>
      <c r="B2104" s="467" t="s">
        <v>2686</v>
      </c>
      <c r="C2104" s="13" t="s">
        <v>3893</v>
      </c>
      <c r="D2104" s="13" t="s">
        <v>13405</v>
      </c>
      <c r="E2104" s="468">
        <f t="shared" si="83"/>
        <v>2075</v>
      </c>
      <c r="F2104" s="439" t="b">
        <f>'21 Market Risk - Foreign Exch.'!$W$76+'21 Market Risk - Foreign Exch.'!$W$81='21 Market Risk - Foreign Exch.'!$W$84</f>
        <v>1</v>
      </c>
    </row>
    <row r="2105" spans="1:6" ht="47.25" x14ac:dyDescent="0.25">
      <c r="A2105" s="466" t="s">
        <v>3894</v>
      </c>
      <c r="B2105" s="467" t="s">
        <v>2686</v>
      </c>
      <c r="C2105" s="13" t="s">
        <v>3895</v>
      </c>
      <c r="D2105" s="13" t="s">
        <v>13406</v>
      </c>
      <c r="E2105" s="468">
        <f t="shared" si="83"/>
        <v>2076</v>
      </c>
      <c r="F2105" s="439" t="b">
        <f>'21 Market Risk - Foreign Exch.'!$Y$76+'21 Market Risk - Foreign Exch.'!$Y$81='21 Market Risk - Foreign Exch.'!$Y$84</f>
        <v>1</v>
      </c>
    </row>
    <row r="2106" spans="1:6" ht="47.25" x14ac:dyDescent="0.25">
      <c r="A2106" s="466" t="s">
        <v>3896</v>
      </c>
      <c r="B2106" s="467" t="s">
        <v>2686</v>
      </c>
      <c r="C2106" s="13" t="s">
        <v>3897</v>
      </c>
      <c r="D2106" s="13" t="s">
        <v>13407</v>
      </c>
      <c r="E2106" s="468">
        <f t="shared" si="83"/>
        <v>2077</v>
      </c>
      <c r="F2106" s="439" t="b">
        <f>'21 Market Risk - Foreign Exch.'!$AA$76+'21 Market Risk - Foreign Exch.'!$AA$81='21 Market Risk - Foreign Exch.'!$AA$84</f>
        <v>1</v>
      </c>
    </row>
    <row r="2107" spans="1:6" ht="47.25" x14ac:dyDescent="0.25">
      <c r="A2107" s="466" t="s">
        <v>3898</v>
      </c>
      <c r="B2107" s="467" t="s">
        <v>2686</v>
      </c>
      <c r="C2107" s="13" t="s">
        <v>3899</v>
      </c>
      <c r="D2107" s="13" t="s">
        <v>13408</v>
      </c>
      <c r="E2107" s="468">
        <f t="shared" si="83"/>
        <v>2078</v>
      </c>
      <c r="F2107" s="439" t="b">
        <f>'21 Market Risk - Foreign Exch.'!$AC$76+'21 Market Risk - Foreign Exch.'!$AC$81='21 Market Risk - Foreign Exch.'!$AC$84</f>
        <v>1</v>
      </c>
    </row>
    <row r="2108" spans="1:6" ht="47.25" x14ac:dyDescent="0.25">
      <c r="A2108" s="466" t="s">
        <v>3900</v>
      </c>
      <c r="B2108" s="467" t="s">
        <v>2686</v>
      </c>
      <c r="C2108" s="13" t="s">
        <v>3901</v>
      </c>
      <c r="D2108" s="13" t="s">
        <v>13409</v>
      </c>
      <c r="E2108" s="468">
        <f t="shared" si="83"/>
        <v>2079</v>
      </c>
      <c r="F2108" s="439" t="b">
        <f>'21 Market Risk - Foreign Exch.'!$AE$76+'21 Market Risk - Foreign Exch.'!$AE$81='21 Market Risk - Foreign Exch.'!$AE$84</f>
        <v>1</v>
      </c>
    </row>
    <row r="2109" spans="1:6" ht="47.25" x14ac:dyDescent="0.25">
      <c r="A2109" s="466" t="s">
        <v>3902</v>
      </c>
      <c r="B2109" s="467" t="s">
        <v>2686</v>
      </c>
      <c r="C2109" s="13" t="s">
        <v>3903</v>
      </c>
      <c r="D2109" s="13" t="s">
        <v>13410</v>
      </c>
      <c r="E2109" s="468">
        <f t="shared" si="83"/>
        <v>2080</v>
      </c>
      <c r="F2109" s="439" t="b">
        <f>'21 Market Risk - Foreign Exch.'!$AG$76+'21 Market Risk - Foreign Exch.'!$AG$81='21 Market Risk - Foreign Exch.'!$AG$84</f>
        <v>1</v>
      </c>
    </row>
    <row r="2110" spans="1:6" ht="47.25" x14ac:dyDescent="0.25">
      <c r="A2110" s="466" t="s">
        <v>3904</v>
      </c>
      <c r="B2110" s="467" t="s">
        <v>2686</v>
      </c>
      <c r="C2110" s="13" t="s">
        <v>3905</v>
      </c>
      <c r="D2110" s="13" t="s">
        <v>13411</v>
      </c>
      <c r="E2110" s="468">
        <f t="shared" si="83"/>
        <v>2081</v>
      </c>
      <c r="F2110" s="439" t="b">
        <f>'21 Market Risk - Foreign Exch.'!$AI$76+'21 Market Risk - Foreign Exch.'!$AI$81='21 Market Risk - Foreign Exch.'!$AI$84</f>
        <v>1</v>
      </c>
    </row>
    <row r="2111" spans="1:6" ht="47.25" x14ac:dyDescent="0.25">
      <c r="A2111" s="466" t="s">
        <v>3906</v>
      </c>
      <c r="B2111" s="467" t="s">
        <v>2686</v>
      </c>
      <c r="C2111" s="13" t="s">
        <v>3907</v>
      </c>
      <c r="D2111" s="13" t="s">
        <v>13412</v>
      </c>
      <c r="E2111" s="468">
        <f t="shared" si="83"/>
        <v>2082</v>
      </c>
      <c r="F2111" s="439" t="b">
        <f>'21 Market Risk - Foreign Exch.'!$AK$76+'21 Market Risk - Foreign Exch.'!$AK$81='21 Market Risk - Foreign Exch.'!$AK$84</f>
        <v>1</v>
      </c>
    </row>
    <row r="2112" spans="1:6" ht="47.25" x14ac:dyDescent="0.25">
      <c r="A2112" s="466" t="s">
        <v>3908</v>
      </c>
      <c r="B2112" s="467" t="s">
        <v>2686</v>
      </c>
      <c r="C2112" s="13" t="s">
        <v>3909</v>
      </c>
      <c r="D2112" s="13" t="s">
        <v>13413</v>
      </c>
      <c r="E2112" s="468">
        <f t="shared" si="83"/>
        <v>2083</v>
      </c>
      <c r="F2112" s="439" t="b">
        <f>'21 Market Risk - Foreign Exch.'!$AM$76+'21 Market Risk - Foreign Exch.'!$AM$81='21 Market Risk - Foreign Exch.'!$AM$84</f>
        <v>1</v>
      </c>
    </row>
    <row r="2113" spans="1:6" ht="47.25" x14ac:dyDescent="0.25">
      <c r="A2113" s="466" t="s">
        <v>3910</v>
      </c>
      <c r="B2113" s="467" t="s">
        <v>2686</v>
      </c>
      <c r="C2113" s="13" t="s">
        <v>3911</v>
      </c>
      <c r="D2113" s="938" t="s">
        <v>13414</v>
      </c>
      <c r="E2113" s="468">
        <f t="shared" si="83"/>
        <v>2084</v>
      </c>
      <c r="F2113" s="439" t="b">
        <f>'21 Market Risk - Foreign Exch.'!$AO$76+'21 Market Risk - Foreign Exch.'!$AO$81='21 Market Risk - Foreign Exch.'!$AO$84</f>
        <v>1</v>
      </c>
    </row>
    <row r="2114" spans="1:6" ht="236.25" x14ac:dyDescent="0.25">
      <c r="A2114" s="466" t="s">
        <v>3912</v>
      </c>
      <c r="B2114" s="467" t="s">
        <v>2686</v>
      </c>
      <c r="C2114" s="13" t="s">
        <v>3913</v>
      </c>
      <c r="D2114" s="938" t="s">
        <v>15009</v>
      </c>
      <c r="E2114" s="468">
        <f>E2113+1</f>
        <v>2085</v>
      </c>
      <c r="F2114" s="439" t="b">
        <f>IFERROR(ABS('21 Market Risk - Foreign Exch.'!$G$86+'21 Market Risk - Foreign Exch.'!$I$86+'21 Market Risk - Foreign Exch.'!$K$86+'21 Market Risk - Foreign Exch.'!$M$86+'21 Market Risk - Foreign Exch.'!$O$86+'21 Market Risk - Foreign Exch.'!$Q$86+'21 Market Risk - Foreign Exch.'!$S$86+'21 Market Risk - Foreign Exch.'!$U$86+'21 Market Risk - Foreign Exch.'!$W$86+'21 Market Risk - Foreign Exch.'!$Y$86+'21 Market Risk - Foreign Exch.'!$AA$86+'21 Market Risk - Foreign Exch.'!$AC$86+'21 Market Risk - Foreign Exch.'!$AE$86+'21 Market Risk - Foreign Exch.'!$AG$86+'21 Market Risk - Foreign Exch.'!$AI$86+'21 Market Risk - Foreign Exch.'!$AK$86+'21 Market Risk - Foreign Exch.'!$AM$86+'21 Market Risk - Foreign Exch.'!$AO$86-'21 Market Risk - Foreign Exch.'!$E$86)&lt;=2,"FALSE")</f>
        <v>1</v>
      </c>
    </row>
    <row r="2115" spans="1:6" ht="47.25" x14ac:dyDescent="0.25">
      <c r="A2115" s="466" t="s">
        <v>3914</v>
      </c>
      <c r="B2115" s="467" t="s">
        <v>2686</v>
      </c>
      <c r="C2115" s="13" t="s">
        <v>3915</v>
      </c>
      <c r="D2115" s="13" t="s">
        <v>14833</v>
      </c>
      <c r="E2115" s="468">
        <f>E2114+1</f>
        <v>2086</v>
      </c>
      <c r="F2115" s="439" t="b">
        <f>IFERROR('21 Market Risk - Foreign Exch.'!$E$43-'21 Market Risk - Foreign Exch.'!$E$84='21 Market Risk - Foreign Exch.'!$E$86,"FALSE")</f>
        <v>1</v>
      </c>
    </row>
    <row r="2116" spans="1:6" ht="47.25" x14ac:dyDescent="0.25">
      <c r="A2116" s="466" t="s">
        <v>3916</v>
      </c>
      <c r="B2116" s="467" t="s">
        <v>2686</v>
      </c>
      <c r="C2116" s="13" t="s">
        <v>3917</v>
      </c>
      <c r="D2116" s="13" t="s">
        <v>13415</v>
      </c>
      <c r="E2116" s="468">
        <f t="shared" ref="E2116:E2133" si="84">E2115+1</f>
        <v>2087</v>
      </c>
      <c r="F2116" s="439" t="b">
        <f>'21 Market Risk - Foreign Exch.'!$G$43-'21 Market Risk - Foreign Exch.'!$G$84='21 Market Risk - Foreign Exch.'!$G$86</f>
        <v>1</v>
      </c>
    </row>
    <row r="2117" spans="1:6" ht="31.5" x14ac:dyDescent="0.25">
      <c r="A2117" s="466" t="s">
        <v>3918</v>
      </c>
      <c r="B2117" s="467" t="s">
        <v>2686</v>
      </c>
      <c r="C2117" s="13" t="s">
        <v>3919</v>
      </c>
      <c r="D2117" s="13" t="s">
        <v>13416</v>
      </c>
      <c r="E2117" s="468">
        <f t="shared" si="84"/>
        <v>2088</v>
      </c>
      <c r="F2117" s="439" t="b">
        <f>'21 Market Risk - Foreign Exch.'!$I$43-'21 Market Risk - Foreign Exch.'!$I$84='21 Market Risk - Foreign Exch.'!$I$86</f>
        <v>1</v>
      </c>
    </row>
    <row r="2118" spans="1:6" ht="47.25" x14ac:dyDescent="0.25">
      <c r="A2118" s="466" t="s">
        <v>3920</v>
      </c>
      <c r="B2118" s="467" t="s">
        <v>2686</v>
      </c>
      <c r="C2118" s="13" t="s">
        <v>3921</v>
      </c>
      <c r="D2118" s="13" t="s">
        <v>13417</v>
      </c>
      <c r="E2118" s="468">
        <f t="shared" si="84"/>
        <v>2089</v>
      </c>
      <c r="F2118" s="439" t="b">
        <f>'21 Market Risk - Foreign Exch.'!$K$43-'21 Market Risk - Foreign Exch.'!$K$84='21 Market Risk - Foreign Exch.'!$K$86</f>
        <v>1</v>
      </c>
    </row>
    <row r="2119" spans="1:6" ht="47.25" x14ac:dyDescent="0.25">
      <c r="A2119" s="466" t="s">
        <v>3922</v>
      </c>
      <c r="B2119" s="467" t="s">
        <v>2686</v>
      </c>
      <c r="C2119" s="13" t="s">
        <v>3923</v>
      </c>
      <c r="D2119" s="13" t="s">
        <v>13418</v>
      </c>
      <c r="E2119" s="468">
        <f t="shared" si="84"/>
        <v>2090</v>
      </c>
      <c r="F2119" s="439" t="b">
        <f>'21 Market Risk - Foreign Exch.'!$M$43-'21 Market Risk - Foreign Exch.'!$M$84='21 Market Risk - Foreign Exch.'!$M$86</f>
        <v>1</v>
      </c>
    </row>
    <row r="2120" spans="1:6" ht="47.25" x14ac:dyDescent="0.25">
      <c r="A2120" s="466" t="s">
        <v>3924</v>
      </c>
      <c r="B2120" s="467" t="s">
        <v>2686</v>
      </c>
      <c r="C2120" s="13" t="s">
        <v>3925</v>
      </c>
      <c r="D2120" s="13" t="s">
        <v>13419</v>
      </c>
      <c r="E2120" s="468">
        <f t="shared" si="84"/>
        <v>2091</v>
      </c>
      <c r="F2120" s="439" t="b">
        <f>'21 Market Risk - Foreign Exch.'!$O$43-'21 Market Risk - Foreign Exch.'!$O$84='21 Market Risk - Foreign Exch.'!$O$86</f>
        <v>1</v>
      </c>
    </row>
    <row r="2121" spans="1:6" ht="47.25" x14ac:dyDescent="0.25">
      <c r="A2121" s="466" t="s">
        <v>3926</v>
      </c>
      <c r="B2121" s="467" t="s">
        <v>2686</v>
      </c>
      <c r="C2121" s="13" t="s">
        <v>3927</v>
      </c>
      <c r="D2121" s="13" t="s">
        <v>13420</v>
      </c>
      <c r="E2121" s="468">
        <f t="shared" si="84"/>
        <v>2092</v>
      </c>
      <c r="F2121" s="439" t="b">
        <f>'21 Market Risk - Foreign Exch.'!$Q$43-'21 Market Risk - Foreign Exch.'!$Q$84='21 Market Risk - Foreign Exch.'!$Q$86</f>
        <v>1</v>
      </c>
    </row>
    <row r="2122" spans="1:6" ht="47.25" x14ac:dyDescent="0.25">
      <c r="A2122" s="466" t="s">
        <v>3928</v>
      </c>
      <c r="B2122" s="467" t="s">
        <v>2686</v>
      </c>
      <c r="C2122" s="13" t="s">
        <v>3929</v>
      </c>
      <c r="D2122" s="13" t="s">
        <v>13421</v>
      </c>
      <c r="E2122" s="468">
        <f t="shared" si="84"/>
        <v>2093</v>
      </c>
      <c r="F2122" s="439" t="b">
        <f>'21 Market Risk - Foreign Exch.'!$S$43-'21 Market Risk - Foreign Exch.'!$S$84='21 Market Risk - Foreign Exch.'!$S$86</f>
        <v>1</v>
      </c>
    </row>
    <row r="2123" spans="1:6" ht="47.25" x14ac:dyDescent="0.25">
      <c r="A2123" s="466" t="s">
        <v>3930</v>
      </c>
      <c r="B2123" s="467" t="s">
        <v>2686</v>
      </c>
      <c r="C2123" s="13" t="s">
        <v>3931</v>
      </c>
      <c r="D2123" s="13" t="s">
        <v>13422</v>
      </c>
      <c r="E2123" s="468">
        <f t="shared" si="84"/>
        <v>2094</v>
      </c>
      <c r="F2123" s="439" t="b">
        <f>'21 Market Risk - Foreign Exch.'!$U$43-'21 Market Risk - Foreign Exch.'!$U$84='21 Market Risk - Foreign Exch.'!$U$86</f>
        <v>1</v>
      </c>
    </row>
    <row r="2124" spans="1:6" ht="47.25" x14ac:dyDescent="0.25">
      <c r="A2124" s="466" t="s">
        <v>3932</v>
      </c>
      <c r="B2124" s="467" t="s">
        <v>2686</v>
      </c>
      <c r="C2124" s="13" t="s">
        <v>3933</v>
      </c>
      <c r="D2124" s="13" t="s">
        <v>13423</v>
      </c>
      <c r="E2124" s="468">
        <f t="shared" si="84"/>
        <v>2095</v>
      </c>
      <c r="F2124" s="439" t="b">
        <f>'21 Market Risk - Foreign Exch.'!$W$43-'21 Market Risk - Foreign Exch.'!$W$84='21 Market Risk - Foreign Exch.'!$W$86</f>
        <v>1</v>
      </c>
    </row>
    <row r="2125" spans="1:6" ht="47.25" x14ac:dyDescent="0.25">
      <c r="A2125" s="466" t="s">
        <v>3934</v>
      </c>
      <c r="B2125" s="467" t="s">
        <v>2686</v>
      </c>
      <c r="C2125" s="13" t="s">
        <v>3935</v>
      </c>
      <c r="D2125" s="13" t="s">
        <v>13424</v>
      </c>
      <c r="E2125" s="468">
        <f t="shared" si="84"/>
        <v>2096</v>
      </c>
      <c r="F2125" s="439" t="b">
        <f>'21 Market Risk - Foreign Exch.'!$Y$43-'21 Market Risk - Foreign Exch.'!$Y$84='21 Market Risk - Foreign Exch.'!$Y$86</f>
        <v>1</v>
      </c>
    </row>
    <row r="2126" spans="1:6" ht="47.25" x14ac:dyDescent="0.25">
      <c r="A2126" s="466" t="s">
        <v>3936</v>
      </c>
      <c r="B2126" s="467" t="s">
        <v>2686</v>
      </c>
      <c r="C2126" s="13" t="s">
        <v>3937</v>
      </c>
      <c r="D2126" s="13" t="s">
        <v>13425</v>
      </c>
      <c r="E2126" s="468">
        <f t="shared" si="84"/>
        <v>2097</v>
      </c>
      <c r="F2126" s="439" t="b">
        <f>'21 Market Risk - Foreign Exch.'!$AA$43-'21 Market Risk - Foreign Exch.'!$AA$84='21 Market Risk - Foreign Exch.'!$AA$86</f>
        <v>1</v>
      </c>
    </row>
    <row r="2127" spans="1:6" ht="47.25" x14ac:dyDescent="0.25">
      <c r="A2127" s="466" t="s">
        <v>3938</v>
      </c>
      <c r="B2127" s="467" t="s">
        <v>2686</v>
      </c>
      <c r="C2127" s="13" t="s">
        <v>3939</v>
      </c>
      <c r="D2127" s="13" t="s">
        <v>13426</v>
      </c>
      <c r="E2127" s="468">
        <f t="shared" si="84"/>
        <v>2098</v>
      </c>
      <c r="F2127" s="439" t="b">
        <f>'21 Market Risk - Foreign Exch.'!$AC$43-'21 Market Risk - Foreign Exch.'!$AC$84='21 Market Risk - Foreign Exch.'!$AC$86</f>
        <v>1</v>
      </c>
    </row>
    <row r="2128" spans="1:6" ht="47.25" x14ac:dyDescent="0.25">
      <c r="A2128" s="466" t="s">
        <v>3940</v>
      </c>
      <c r="B2128" s="467" t="s">
        <v>2686</v>
      </c>
      <c r="C2128" s="13" t="s">
        <v>3941</v>
      </c>
      <c r="D2128" s="13" t="s">
        <v>13427</v>
      </c>
      <c r="E2128" s="468">
        <f t="shared" si="84"/>
        <v>2099</v>
      </c>
      <c r="F2128" s="439" t="b">
        <f>'21 Market Risk - Foreign Exch.'!$AE$43-'21 Market Risk - Foreign Exch.'!$AE$84='21 Market Risk - Foreign Exch.'!$AE$86</f>
        <v>1</v>
      </c>
    </row>
    <row r="2129" spans="1:6" ht="47.25" x14ac:dyDescent="0.25">
      <c r="A2129" s="466" t="s">
        <v>3942</v>
      </c>
      <c r="B2129" s="467" t="s">
        <v>2686</v>
      </c>
      <c r="C2129" s="13" t="s">
        <v>3943</v>
      </c>
      <c r="D2129" s="13" t="s">
        <v>13428</v>
      </c>
      <c r="E2129" s="468">
        <f t="shared" si="84"/>
        <v>2100</v>
      </c>
      <c r="F2129" s="439" t="b">
        <f>'21 Market Risk - Foreign Exch.'!$AG$43-'21 Market Risk - Foreign Exch.'!$AG$84='21 Market Risk - Foreign Exch.'!$AG$86</f>
        <v>1</v>
      </c>
    </row>
    <row r="2130" spans="1:6" ht="47.25" x14ac:dyDescent="0.25">
      <c r="A2130" s="466" t="s">
        <v>3944</v>
      </c>
      <c r="B2130" s="467" t="s">
        <v>2686</v>
      </c>
      <c r="C2130" s="13" t="s">
        <v>3945</v>
      </c>
      <c r="D2130" s="13" t="s">
        <v>13429</v>
      </c>
      <c r="E2130" s="468">
        <f t="shared" si="84"/>
        <v>2101</v>
      </c>
      <c r="F2130" s="439" t="b">
        <f>'21 Market Risk - Foreign Exch.'!$AI$43-'21 Market Risk - Foreign Exch.'!$AI$84='21 Market Risk - Foreign Exch.'!$AI$86</f>
        <v>1</v>
      </c>
    </row>
    <row r="2131" spans="1:6" ht="47.25" x14ac:dyDescent="0.25">
      <c r="A2131" s="466" t="s">
        <v>3946</v>
      </c>
      <c r="B2131" s="467" t="s">
        <v>2686</v>
      </c>
      <c r="C2131" s="13" t="s">
        <v>3947</v>
      </c>
      <c r="D2131" s="13" t="s">
        <v>13430</v>
      </c>
      <c r="E2131" s="468">
        <f t="shared" si="84"/>
        <v>2102</v>
      </c>
      <c r="F2131" s="439" t="b">
        <f>'21 Market Risk - Foreign Exch.'!$AK$43-'21 Market Risk - Foreign Exch.'!$AK$84='21 Market Risk - Foreign Exch.'!$AK$86</f>
        <v>1</v>
      </c>
    </row>
    <row r="2132" spans="1:6" ht="47.25" x14ac:dyDescent="0.25">
      <c r="A2132" s="466" t="s">
        <v>3948</v>
      </c>
      <c r="B2132" s="467" t="s">
        <v>2686</v>
      </c>
      <c r="C2132" s="13" t="s">
        <v>3949</v>
      </c>
      <c r="D2132" s="13" t="s">
        <v>13431</v>
      </c>
      <c r="E2132" s="468">
        <f t="shared" si="84"/>
        <v>2103</v>
      </c>
      <c r="F2132" s="439" t="b">
        <f>'21 Market Risk - Foreign Exch.'!$AM$43-'21 Market Risk - Foreign Exch.'!$AM$84='21 Market Risk - Foreign Exch.'!$AM$86</f>
        <v>1</v>
      </c>
    </row>
    <row r="2133" spans="1:6" ht="47.25" x14ac:dyDescent="0.25">
      <c r="A2133" s="466" t="s">
        <v>3950</v>
      </c>
      <c r="B2133" s="467" t="s">
        <v>2686</v>
      </c>
      <c r="C2133" s="13" t="s">
        <v>3951</v>
      </c>
      <c r="D2133" s="938" t="s">
        <v>13432</v>
      </c>
      <c r="E2133" s="468">
        <f t="shared" si="84"/>
        <v>2104</v>
      </c>
      <c r="F2133" s="439" t="b">
        <f>'21 Market Risk - Foreign Exch.'!$AO$43-'21 Market Risk - Foreign Exch.'!$AO$84='21 Market Risk - Foreign Exch.'!$AO$86</f>
        <v>1</v>
      </c>
    </row>
    <row r="2134" spans="1:6" ht="31.5" x14ac:dyDescent="0.25">
      <c r="A2134" s="466" t="s">
        <v>3952</v>
      </c>
      <c r="B2134" s="467" t="s">
        <v>2686</v>
      </c>
      <c r="C2134" s="13" t="s">
        <v>3953</v>
      </c>
      <c r="D2134" s="938" t="s">
        <v>13433</v>
      </c>
      <c r="E2134" s="468">
        <f>E2133+1</f>
        <v>2105</v>
      </c>
      <c r="F2134" s="439" t="b">
        <f>'21 Market Risk - Foreign Exch.'!$G$86='21 Market Risk - Foreign Exch.'!$D$100</f>
        <v>1</v>
      </c>
    </row>
    <row r="2135" spans="1:6" ht="31.5" x14ac:dyDescent="0.25">
      <c r="A2135" s="466" t="s">
        <v>3954</v>
      </c>
      <c r="B2135" s="467" t="s">
        <v>2686</v>
      </c>
      <c r="C2135" s="13" t="s">
        <v>3955</v>
      </c>
      <c r="D2135" s="938" t="s">
        <v>13434</v>
      </c>
      <c r="E2135" s="468">
        <f t="shared" ref="E2135:E2151" si="85">E2134+1</f>
        <v>2106</v>
      </c>
      <c r="F2135" s="439" t="b">
        <f>'21 Market Risk - Foreign Exch.'!$I$86='21 Market Risk - Foreign Exch.'!$D$101</f>
        <v>1</v>
      </c>
    </row>
    <row r="2136" spans="1:6" ht="31.5" x14ac:dyDescent="0.25">
      <c r="A2136" s="466" t="s">
        <v>3956</v>
      </c>
      <c r="B2136" s="467" t="s">
        <v>2686</v>
      </c>
      <c r="C2136" s="13" t="s">
        <v>3957</v>
      </c>
      <c r="D2136" s="938" t="s">
        <v>13435</v>
      </c>
      <c r="E2136" s="468">
        <f t="shared" si="85"/>
        <v>2107</v>
      </c>
      <c r="F2136" s="439" t="b">
        <f>'21 Market Risk - Foreign Exch.'!$K$86='21 Market Risk - Foreign Exch.'!$D$102</f>
        <v>1</v>
      </c>
    </row>
    <row r="2137" spans="1:6" ht="31.5" x14ac:dyDescent="0.25">
      <c r="A2137" s="466" t="s">
        <v>3958</v>
      </c>
      <c r="B2137" s="467" t="s">
        <v>2686</v>
      </c>
      <c r="C2137" s="13" t="s">
        <v>3959</v>
      </c>
      <c r="D2137" s="938" t="s">
        <v>13436</v>
      </c>
      <c r="E2137" s="468">
        <f t="shared" si="85"/>
        <v>2108</v>
      </c>
      <c r="F2137" s="439" t="b">
        <f>'21 Market Risk - Foreign Exch.'!$M$86='21 Market Risk - Foreign Exch.'!$D$103</f>
        <v>1</v>
      </c>
    </row>
    <row r="2138" spans="1:6" ht="31.5" x14ac:dyDescent="0.25">
      <c r="A2138" s="466" t="s">
        <v>3960</v>
      </c>
      <c r="B2138" s="467" t="s">
        <v>2686</v>
      </c>
      <c r="C2138" s="13" t="s">
        <v>3961</v>
      </c>
      <c r="D2138" s="938" t="s">
        <v>13437</v>
      </c>
      <c r="E2138" s="468">
        <f t="shared" si="85"/>
        <v>2109</v>
      </c>
      <c r="F2138" s="439" t="b">
        <f>'21 Market Risk - Foreign Exch.'!$O$86='21 Market Risk - Foreign Exch.'!$D$104</f>
        <v>1</v>
      </c>
    </row>
    <row r="2139" spans="1:6" ht="31.5" x14ac:dyDescent="0.25">
      <c r="A2139" s="466" t="s">
        <v>3962</v>
      </c>
      <c r="B2139" s="467" t="s">
        <v>2686</v>
      </c>
      <c r="C2139" s="13" t="s">
        <v>3963</v>
      </c>
      <c r="D2139" s="938" t="s">
        <v>13438</v>
      </c>
      <c r="E2139" s="468">
        <f t="shared" si="85"/>
        <v>2110</v>
      </c>
      <c r="F2139" s="439" t="b">
        <f>'21 Market Risk - Foreign Exch.'!$Q$86='21 Market Risk - Foreign Exch.'!$D$105</f>
        <v>1</v>
      </c>
    </row>
    <row r="2140" spans="1:6" ht="31.5" x14ac:dyDescent="0.25">
      <c r="A2140" s="466" t="s">
        <v>3964</v>
      </c>
      <c r="B2140" s="467" t="s">
        <v>2686</v>
      </c>
      <c r="C2140" s="13" t="s">
        <v>3965</v>
      </c>
      <c r="D2140" s="938" t="s">
        <v>13439</v>
      </c>
      <c r="E2140" s="468">
        <f t="shared" si="85"/>
        <v>2111</v>
      </c>
      <c r="F2140" s="439" t="b">
        <f>'21 Market Risk - Foreign Exch.'!$S$86='21 Market Risk - Foreign Exch.'!$D$106</f>
        <v>1</v>
      </c>
    </row>
    <row r="2141" spans="1:6" ht="31.5" x14ac:dyDescent="0.25">
      <c r="A2141" s="466" t="s">
        <v>3966</v>
      </c>
      <c r="B2141" s="467" t="s">
        <v>2686</v>
      </c>
      <c r="C2141" s="13" t="s">
        <v>3967</v>
      </c>
      <c r="D2141" s="938" t="s">
        <v>13440</v>
      </c>
      <c r="E2141" s="468">
        <f t="shared" si="85"/>
        <v>2112</v>
      </c>
      <c r="F2141" s="439" t="b">
        <f>'21 Market Risk - Foreign Exch.'!$U$86='21 Market Risk - Foreign Exch.'!$D$107</f>
        <v>1</v>
      </c>
    </row>
    <row r="2142" spans="1:6" ht="31.5" x14ac:dyDescent="0.25">
      <c r="A2142" s="466" t="s">
        <v>3968</v>
      </c>
      <c r="B2142" s="467" t="s">
        <v>2686</v>
      </c>
      <c r="C2142" s="13" t="s">
        <v>3969</v>
      </c>
      <c r="D2142" s="938" t="s">
        <v>13441</v>
      </c>
      <c r="E2142" s="468">
        <f t="shared" si="85"/>
        <v>2113</v>
      </c>
      <c r="F2142" s="439" t="b">
        <f>'21 Market Risk - Foreign Exch.'!$W$86='21 Market Risk - Foreign Exch.'!$D$108</f>
        <v>1</v>
      </c>
    </row>
    <row r="2143" spans="1:6" ht="31.5" x14ac:dyDescent="0.25">
      <c r="A2143" s="466" t="s">
        <v>3970</v>
      </c>
      <c r="B2143" s="467" t="s">
        <v>2686</v>
      </c>
      <c r="C2143" s="13" t="s">
        <v>3971</v>
      </c>
      <c r="D2143" s="938" t="s">
        <v>13442</v>
      </c>
      <c r="E2143" s="468">
        <f t="shared" si="85"/>
        <v>2114</v>
      </c>
      <c r="F2143" s="439" t="b">
        <f>'21 Market Risk - Foreign Exch.'!$Y$86='21 Market Risk - Foreign Exch.'!$D$109</f>
        <v>1</v>
      </c>
    </row>
    <row r="2144" spans="1:6" ht="31.5" x14ac:dyDescent="0.25">
      <c r="A2144" s="466" t="s">
        <v>3972</v>
      </c>
      <c r="B2144" s="467" t="s">
        <v>2686</v>
      </c>
      <c r="C2144" s="13" t="s">
        <v>3973</v>
      </c>
      <c r="D2144" s="938" t="s">
        <v>13443</v>
      </c>
      <c r="E2144" s="468">
        <f t="shared" si="85"/>
        <v>2115</v>
      </c>
      <c r="F2144" s="439" t="b">
        <f>'21 Market Risk - Foreign Exch.'!$AA$86='21 Market Risk - Foreign Exch.'!$D$110</f>
        <v>1</v>
      </c>
    </row>
    <row r="2145" spans="1:16" ht="31.5" x14ac:dyDescent="0.25">
      <c r="A2145" s="466" t="s">
        <v>3974</v>
      </c>
      <c r="B2145" s="467" t="s">
        <v>2686</v>
      </c>
      <c r="C2145" s="13" t="s">
        <v>3975</v>
      </c>
      <c r="D2145" s="938" t="s">
        <v>13444</v>
      </c>
      <c r="E2145" s="468">
        <f t="shared" si="85"/>
        <v>2116</v>
      </c>
      <c r="F2145" s="439" t="b">
        <f>'21 Market Risk - Foreign Exch.'!$AC$86='21 Market Risk - Foreign Exch.'!$D$111</f>
        <v>1</v>
      </c>
    </row>
    <row r="2146" spans="1:16" ht="31.5" x14ac:dyDescent="0.25">
      <c r="A2146" s="466" t="s">
        <v>3976</v>
      </c>
      <c r="B2146" s="467" t="s">
        <v>2686</v>
      </c>
      <c r="C2146" s="13" t="s">
        <v>3977</v>
      </c>
      <c r="D2146" s="938" t="s">
        <v>13445</v>
      </c>
      <c r="E2146" s="468">
        <f t="shared" si="85"/>
        <v>2117</v>
      </c>
      <c r="F2146" s="439" t="b">
        <f>'21 Market Risk - Foreign Exch.'!$AE$86='21 Market Risk - Foreign Exch.'!$D$112</f>
        <v>1</v>
      </c>
    </row>
    <row r="2147" spans="1:16" ht="31.5" x14ac:dyDescent="0.25">
      <c r="A2147" s="466" t="s">
        <v>3978</v>
      </c>
      <c r="B2147" s="467" t="s">
        <v>2686</v>
      </c>
      <c r="C2147" s="13" t="s">
        <v>3979</v>
      </c>
      <c r="D2147" s="938" t="s">
        <v>13446</v>
      </c>
      <c r="E2147" s="468">
        <f t="shared" si="85"/>
        <v>2118</v>
      </c>
      <c r="F2147" s="439" t="b">
        <f>'21 Market Risk - Foreign Exch.'!$AG$86='21 Market Risk - Foreign Exch.'!$D$113</f>
        <v>1</v>
      </c>
    </row>
    <row r="2148" spans="1:16" ht="31.5" x14ac:dyDescent="0.25">
      <c r="A2148" s="466" t="s">
        <v>3980</v>
      </c>
      <c r="B2148" s="467" t="s">
        <v>2686</v>
      </c>
      <c r="C2148" s="13" t="s">
        <v>3981</v>
      </c>
      <c r="D2148" s="938" t="s">
        <v>13447</v>
      </c>
      <c r="E2148" s="468">
        <f t="shared" si="85"/>
        <v>2119</v>
      </c>
      <c r="F2148" s="439" t="b">
        <f>'21 Market Risk - Foreign Exch.'!$AI$86='21 Market Risk - Foreign Exch.'!$D$114</f>
        <v>1</v>
      </c>
    </row>
    <row r="2149" spans="1:16" ht="31.5" x14ac:dyDescent="0.25">
      <c r="A2149" s="466" t="s">
        <v>3982</v>
      </c>
      <c r="B2149" s="467" t="s">
        <v>2686</v>
      </c>
      <c r="C2149" s="13" t="s">
        <v>3983</v>
      </c>
      <c r="D2149" s="938" t="s">
        <v>13448</v>
      </c>
      <c r="E2149" s="468">
        <f t="shared" si="85"/>
        <v>2120</v>
      </c>
      <c r="F2149" s="439" t="b">
        <f>'21 Market Risk - Foreign Exch.'!$AK$86='21 Market Risk - Foreign Exch.'!$D$115</f>
        <v>1</v>
      </c>
    </row>
    <row r="2150" spans="1:16" ht="31.5" x14ac:dyDescent="0.25">
      <c r="A2150" s="466" t="s">
        <v>3984</v>
      </c>
      <c r="B2150" s="467" t="s">
        <v>2686</v>
      </c>
      <c r="C2150" s="13" t="s">
        <v>3985</v>
      </c>
      <c r="D2150" s="938" t="s">
        <v>13449</v>
      </c>
      <c r="E2150" s="468">
        <f t="shared" si="85"/>
        <v>2121</v>
      </c>
      <c r="F2150" s="439" t="b">
        <f>'21 Market Risk - Foreign Exch.'!$AM$86='21 Market Risk - Foreign Exch.'!$D$116</f>
        <v>1</v>
      </c>
    </row>
    <row r="2151" spans="1:16" ht="31.5" x14ac:dyDescent="0.25">
      <c r="A2151" s="466" t="s">
        <v>3986</v>
      </c>
      <c r="B2151" s="467" t="s">
        <v>2686</v>
      </c>
      <c r="C2151" s="13" t="s">
        <v>3987</v>
      </c>
      <c r="D2151" s="938" t="s">
        <v>13450</v>
      </c>
      <c r="E2151" s="468">
        <f t="shared" si="85"/>
        <v>2122</v>
      </c>
      <c r="F2151" s="439" t="b">
        <f>'21 Market Risk - Foreign Exch.'!$AO$86='21 Market Risk - Foreign Exch.'!$D$117</f>
        <v>1</v>
      </c>
    </row>
    <row r="2152" spans="1:16" s="469" customFormat="1" ht="78.75" x14ac:dyDescent="0.25">
      <c r="A2152" s="463" t="s">
        <v>3988</v>
      </c>
      <c r="B2152" s="464" t="s">
        <v>2686</v>
      </c>
      <c r="C2152" s="13" t="s">
        <v>3989</v>
      </c>
      <c r="D2152" s="13" t="s">
        <v>14834</v>
      </c>
      <c r="E2152" s="468">
        <f t="shared" ref="E2152:E2157" si="86">E2151+1</f>
        <v>2123</v>
      </c>
      <c r="F2152" s="439" t="b">
        <f>SUMIF('21 Market Risk - Foreign Exch.'!D100:D117,"&gt;0",'21 Market Risk - Foreign Exch.'!D100:D117)='21 Market Risk - Foreign Exch.'!$D$118</f>
        <v>1</v>
      </c>
      <c r="G2152"/>
      <c r="H2152"/>
      <c r="K2152" s="6"/>
      <c r="L2152" s="6"/>
      <c r="M2152" s="6"/>
      <c r="N2152" s="6"/>
      <c r="O2152" s="6"/>
      <c r="P2152" s="6"/>
    </row>
    <row r="2153" spans="1:16" s="469" customFormat="1" ht="78.75" x14ac:dyDescent="0.25">
      <c r="A2153" s="463" t="s">
        <v>3990</v>
      </c>
      <c r="B2153" s="464" t="s">
        <v>2686</v>
      </c>
      <c r="C2153" s="13" t="s">
        <v>3991</v>
      </c>
      <c r="D2153" s="13" t="s">
        <v>14835</v>
      </c>
      <c r="E2153" s="468">
        <f t="shared" si="86"/>
        <v>2124</v>
      </c>
      <c r="F2153" s="439" t="b">
        <f>SUMIF('21 Market Risk - Foreign Exch.'!D100:D117,"&lt;0",'21 Market Risk - Foreign Exch.'!D100:D117)='21 Market Risk - Foreign Exch.'!$D$119</f>
        <v>1</v>
      </c>
      <c r="G2153"/>
      <c r="H2153"/>
      <c r="K2153" s="6"/>
      <c r="L2153" s="6"/>
      <c r="M2153" s="6"/>
      <c r="N2153" s="6"/>
      <c r="O2153" s="6"/>
      <c r="P2153" s="6"/>
    </row>
    <row r="2154" spans="1:16" s="469" customFormat="1" ht="47.25" x14ac:dyDescent="0.25">
      <c r="A2154" s="463" t="s">
        <v>3992</v>
      </c>
      <c r="B2154" s="464" t="s">
        <v>2686</v>
      </c>
      <c r="C2154" s="13" t="s">
        <v>11250</v>
      </c>
      <c r="D2154" s="13" t="s">
        <v>14836</v>
      </c>
      <c r="E2154" s="468">
        <f t="shared" si="86"/>
        <v>2125</v>
      </c>
      <c r="F2154" s="439" t="b">
        <f>MAX(ABS('21 Market Risk - Foreign Exch.'!$D$118), ABS('21 Market Risk - Foreign Exch.'!$D$119))='21 Market Risk - Foreign Exch.'!D122</f>
        <v>1</v>
      </c>
      <c r="G2154"/>
      <c r="H2154"/>
      <c r="K2154" s="6"/>
      <c r="L2154" s="6"/>
      <c r="M2154" s="6"/>
      <c r="N2154" s="6"/>
      <c r="O2154" s="6"/>
      <c r="P2154" s="6"/>
    </row>
    <row r="2155" spans="1:16" ht="31.5" x14ac:dyDescent="0.25">
      <c r="A2155" s="463" t="s">
        <v>3993</v>
      </c>
      <c r="B2155" s="464" t="s">
        <v>2686</v>
      </c>
      <c r="C2155" s="13" t="s">
        <v>3994</v>
      </c>
      <c r="D2155" s="13" t="s">
        <v>13451</v>
      </c>
      <c r="E2155" s="468">
        <f t="shared" si="86"/>
        <v>2126</v>
      </c>
      <c r="F2155" s="439" t="b">
        <f>'21 Market Risk - Foreign Exch.'!$D$122*0.1='21 Market Risk - Foreign Exch.'!$D$124</f>
        <v>1</v>
      </c>
    </row>
    <row r="2156" spans="1:16" ht="31.5" x14ac:dyDescent="0.25">
      <c r="A2156" s="463" t="s">
        <v>3995</v>
      </c>
      <c r="B2156" s="464" t="s">
        <v>3996</v>
      </c>
      <c r="C2156" s="13" t="s">
        <v>3997</v>
      </c>
      <c r="D2156" s="938" t="s">
        <v>13452</v>
      </c>
      <c r="E2156" s="468">
        <f t="shared" si="86"/>
        <v>2127</v>
      </c>
      <c r="F2156" s="439" t="b">
        <f>'21E Market Risk - Options'!$F$179='21 Market Risk - Foreign Exch.'!$D$126</f>
        <v>1</v>
      </c>
    </row>
    <row r="2157" spans="1:16" ht="47.25" x14ac:dyDescent="0.25">
      <c r="A2157" s="463" t="s">
        <v>3998</v>
      </c>
      <c r="B2157" s="464" t="s">
        <v>3996</v>
      </c>
      <c r="C2157" s="13" t="s">
        <v>3999</v>
      </c>
      <c r="D2157" s="13" t="s">
        <v>13453</v>
      </c>
      <c r="E2157" s="468">
        <f t="shared" si="86"/>
        <v>2128</v>
      </c>
      <c r="F2157" s="439" t="b">
        <f>'21 Market Risk - Foreign Exch.'!$D$124+'21 Market Risk - Foreign Exch.'!$D$126='21 Market Risk - Foreign Exch.'!$D$128</f>
        <v>1</v>
      </c>
    </row>
    <row r="2158" spans="1:16" ht="18.75" x14ac:dyDescent="0.3">
      <c r="A2158" s="953" t="s">
        <v>4000</v>
      </c>
      <c r="B2158" s="954"/>
      <c r="C2158" s="954"/>
      <c r="D2158" s="954"/>
      <c r="E2158" s="954"/>
      <c r="F2158" s="954"/>
    </row>
    <row r="2159" spans="1:16" ht="31.5" x14ac:dyDescent="0.25">
      <c r="A2159" s="466" t="s">
        <v>4001</v>
      </c>
      <c r="B2159" s="467" t="s">
        <v>2686</v>
      </c>
      <c r="C2159" s="13" t="s">
        <v>4002</v>
      </c>
      <c r="D2159" s="13" t="s">
        <v>13454</v>
      </c>
      <c r="E2159" s="468">
        <f>E2157+1</f>
        <v>2129</v>
      </c>
      <c r="F2159" s="439" t="e">
        <f>'21A Market  Risk - Trigger'!$C$8/'21A Market  Risk - Trigger'!$C$9='21A Market  Risk - Trigger'!$C$10</f>
        <v>#DIV/0!</v>
      </c>
    </row>
    <row r="2160" spans="1:16" ht="18.75" x14ac:dyDescent="0.3">
      <c r="A2160" s="953" t="s">
        <v>4003</v>
      </c>
      <c r="B2160" s="954"/>
      <c r="C2160" s="954"/>
      <c r="D2160" s="954"/>
      <c r="E2160" s="954"/>
      <c r="F2160" s="954"/>
    </row>
    <row r="2161" spans="1:6" ht="30" x14ac:dyDescent="0.25">
      <c r="A2161" s="876" t="s">
        <v>14517</v>
      </c>
      <c r="B2161" s="877" t="s">
        <v>2686</v>
      </c>
      <c r="C2161" s="878" t="s">
        <v>14518</v>
      </c>
      <c r="D2161" s="881" t="s">
        <v>14837</v>
      </c>
      <c r="E2161" s="468">
        <f>E2159+1</f>
        <v>2130</v>
      </c>
      <c r="F2161" s="439" t="b">
        <f>'21B Market Risk - IRR Spec.'!$C$9*'21B Market Risk - IRR Spec.'!$D$9='21B Market Risk - IRR Spec.'!$E$9</f>
        <v>1</v>
      </c>
    </row>
    <row r="2162" spans="1:6" ht="30" x14ac:dyDescent="0.25">
      <c r="A2162" s="876" t="s">
        <v>14519</v>
      </c>
      <c r="B2162" s="877" t="s">
        <v>2686</v>
      </c>
      <c r="C2162" s="878" t="s">
        <v>14520</v>
      </c>
      <c r="D2162" s="881" t="s">
        <v>14838</v>
      </c>
      <c r="E2162" s="468">
        <f>E2161+1</f>
        <v>2131</v>
      </c>
      <c r="F2162" s="439" t="b">
        <f>'21B Market Risk - IRR Spec.'!$C$11*'21B Market Risk - IRR Spec.'!$D$11='21B Market Risk - IRR Spec.'!$E$11</f>
        <v>1</v>
      </c>
    </row>
    <row r="2163" spans="1:6" ht="45" x14ac:dyDescent="0.25">
      <c r="A2163" s="876" t="s">
        <v>14521</v>
      </c>
      <c r="B2163" s="877" t="s">
        <v>2686</v>
      </c>
      <c r="C2163" s="878" t="s">
        <v>14522</v>
      </c>
      <c r="D2163" s="881" t="s">
        <v>14839</v>
      </c>
      <c r="E2163" s="468">
        <f t="shared" ref="E2163:E2178" si="87">E2162+1</f>
        <v>2132</v>
      </c>
      <c r="F2163" s="439" t="b">
        <f>'21B Market Risk - IRR Spec.'!$C$12*'21B Market Risk - IRR Spec.'!$D$12='21B Market Risk - IRR Spec.'!$E$12</f>
        <v>1</v>
      </c>
    </row>
    <row r="2164" spans="1:6" ht="30" x14ac:dyDescent="0.25">
      <c r="A2164" s="876" t="s">
        <v>14523</v>
      </c>
      <c r="B2164" s="877" t="s">
        <v>2686</v>
      </c>
      <c r="C2164" s="878" t="s">
        <v>14524</v>
      </c>
      <c r="D2164" s="881" t="s">
        <v>14840</v>
      </c>
      <c r="E2164" s="468">
        <f t="shared" si="87"/>
        <v>2133</v>
      </c>
      <c r="F2164" s="439" t="b">
        <f>'21B Market Risk - IRR Spec.'!$C$13*'21B Market Risk - IRR Spec.'!$D$13='21B Market Risk - IRR Spec.'!$E$13</f>
        <v>1</v>
      </c>
    </row>
    <row r="2165" spans="1:6" ht="30" x14ac:dyDescent="0.25">
      <c r="A2165" s="876" t="s">
        <v>14525</v>
      </c>
      <c r="B2165" s="877" t="s">
        <v>2686</v>
      </c>
      <c r="C2165" s="878" t="s">
        <v>14526</v>
      </c>
      <c r="D2165" s="881" t="s">
        <v>14841</v>
      </c>
      <c r="E2165" s="468">
        <f t="shared" si="87"/>
        <v>2134</v>
      </c>
      <c r="F2165" s="439" t="b">
        <f>'21B Market Risk - IRR Spec.'!$C$14*'21B Market Risk - IRR Spec.'!$D$14='21B Market Risk - IRR Spec.'!$E$14</f>
        <v>1</v>
      </c>
    </row>
    <row r="2166" spans="1:6" ht="30" x14ac:dyDescent="0.25">
      <c r="A2166" s="876" t="s">
        <v>14527</v>
      </c>
      <c r="B2166" s="877" t="s">
        <v>2686</v>
      </c>
      <c r="C2166" s="878" t="s">
        <v>14528</v>
      </c>
      <c r="D2166" s="881" t="s">
        <v>14842</v>
      </c>
      <c r="E2166" s="468">
        <f t="shared" si="87"/>
        <v>2135</v>
      </c>
      <c r="F2166" s="439" t="b">
        <f>'21B Market Risk - IRR Spec.'!$C$15*'21B Market Risk - IRR Spec.'!$D$15='21B Market Risk - IRR Spec.'!$E$15</f>
        <v>1</v>
      </c>
    </row>
    <row r="2167" spans="1:6" ht="30" x14ac:dyDescent="0.25">
      <c r="A2167" s="876" t="s">
        <v>14529</v>
      </c>
      <c r="B2167" s="877" t="s">
        <v>2686</v>
      </c>
      <c r="C2167" s="878" t="s">
        <v>14530</v>
      </c>
      <c r="D2167" s="881" t="s">
        <v>14843</v>
      </c>
      <c r="E2167" s="468">
        <f t="shared" si="87"/>
        <v>2136</v>
      </c>
      <c r="F2167" s="439" t="b">
        <f>'21B Market Risk - IRR Spec.'!$C$16*'21B Market Risk - IRR Spec.'!$D$16='21B Market Risk - IRR Spec.'!$E$16</f>
        <v>1</v>
      </c>
    </row>
    <row r="2168" spans="1:6" ht="30" x14ac:dyDescent="0.25">
      <c r="A2168" s="876" t="s">
        <v>14531</v>
      </c>
      <c r="B2168" s="877" t="s">
        <v>2686</v>
      </c>
      <c r="C2168" s="878" t="s">
        <v>14532</v>
      </c>
      <c r="D2168" s="881" t="s">
        <v>14844</v>
      </c>
      <c r="E2168" s="468">
        <f t="shared" si="87"/>
        <v>2137</v>
      </c>
      <c r="F2168" s="439" t="b">
        <f>'21B Market Risk - IRR Spec.'!$C$18*'21B Market Risk - IRR Spec.'!$D$18='21B Market Risk - IRR Spec.'!$E$18</f>
        <v>1</v>
      </c>
    </row>
    <row r="2169" spans="1:6" ht="30" x14ac:dyDescent="0.25">
      <c r="A2169" s="876" t="s">
        <v>14533</v>
      </c>
      <c r="B2169" s="877" t="s">
        <v>2686</v>
      </c>
      <c r="C2169" s="878" t="s">
        <v>14534</v>
      </c>
      <c r="D2169" s="881" t="s">
        <v>14845</v>
      </c>
      <c r="E2169" s="468">
        <f t="shared" si="87"/>
        <v>2138</v>
      </c>
      <c r="F2169" s="439" t="b">
        <f>'21B Market Risk - IRR Spec.'!$C$19*'21B Market Risk - IRR Spec.'!$D$19='21B Market Risk - IRR Spec.'!$E$19</f>
        <v>1</v>
      </c>
    </row>
    <row r="2170" spans="1:6" ht="30" x14ac:dyDescent="0.25">
      <c r="A2170" s="876" t="s">
        <v>14535</v>
      </c>
      <c r="B2170" s="877" t="s">
        <v>2686</v>
      </c>
      <c r="C2170" s="878" t="s">
        <v>14536</v>
      </c>
      <c r="D2170" s="881" t="s">
        <v>14846</v>
      </c>
      <c r="E2170" s="468">
        <f t="shared" si="87"/>
        <v>2139</v>
      </c>
      <c r="F2170" s="439" t="b">
        <f>'21B Market Risk - IRR Spec.'!$C$20*'21B Market Risk - IRR Spec.'!$D$20='21B Market Risk - IRR Spec.'!$E$20</f>
        <v>1</v>
      </c>
    </row>
    <row r="2171" spans="1:6" ht="30" x14ac:dyDescent="0.25">
      <c r="A2171" s="876" t="s">
        <v>14537</v>
      </c>
      <c r="B2171" s="877" t="s">
        <v>2686</v>
      </c>
      <c r="C2171" s="878" t="s">
        <v>14538</v>
      </c>
      <c r="D2171" s="881" t="s">
        <v>14847</v>
      </c>
      <c r="E2171" s="468">
        <f t="shared" si="87"/>
        <v>2140</v>
      </c>
      <c r="F2171" s="439" t="b">
        <f>'21B Market Risk - IRR Spec.'!C22*'21B Market Risk - IRR Spec.'!D22='21B Market Risk - IRR Spec.'!E22</f>
        <v>1</v>
      </c>
    </row>
    <row r="2172" spans="1:6" ht="30" x14ac:dyDescent="0.25">
      <c r="A2172" s="876" t="s">
        <v>14539</v>
      </c>
      <c r="B2172" s="877" t="s">
        <v>2686</v>
      </c>
      <c r="C2172" s="878" t="s">
        <v>14540</v>
      </c>
      <c r="D2172" s="881" t="s">
        <v>14848</v>
      </c>
      <c r="E2172" s="468">
        <f t="shared" si="87"/>
        <v>2141</v>
      </c>
      <c r="F2172" s="439" t="b">
        <f>'21B Market Risk - IRR Spec.'!$C$23*'21B Market Risk - IRR Spec.'!$D$23='21B Market Risk - IRR Spec.'!$E$23</f>
        <v>1</v>
      </c>
    </row>
    <row r="2173" spans="1:6" ht="30" x14ac:dyDescent="0.25">
      <c r="A2173" s="876" t="s">
        <v>14541</v>
      </c>
      <c r="B2173" s="877" t="s">
        <v>2686</v>
      </c>
      <c r="C2173" s="878" t="s">
        <v>14542</v>
      </c>
      <c r="D2173" s="881" t="s">
        <v>14849</v>
      </c>
      <c r="E2173" s="468">
        <f t="shared" si="87"/>
        <v>2142</v>
      </c>
      <c r="F2173" s="439" t="b">
        <f>'21B Market Risk - IRR Spec.'!$C$24*'21B Market Risk - IRR Spec.'!$D$24='21B Market Risk - IRR Spec.'!$E$24</f>
        <v>1</v>
      </c>
    </row>
    <row r="2174" spans="1:6" ht="135" x14ac:dyDescent="0.25">
      <c r="A2174" s="876" t="s">
        <v>4004</v>
      </c>
      <c r="B2174" s="877" t="s">
        <v>2686</v>
      </c>
      <c r="C2174" s="878" t="s">
        <v>14543</v>
      </c>
      <c r="D2174" s="881" t="s">
        <v>14850</v>
      </c>
      <c r="E2174" s="468">
        <f t="shared" si="87"/>
        <v>2143</v>
      </c>
      <c r="F2174" s="439" t="b">
        <f>'21B Market Risk - IRR Spec.'!$E$9+'21B Market Risk - IRR Spec.'!$E$11+'21B Market Risk - IRR Spec.'!$E$12+'21B Market Risk - IRR Spec.'!$E$13+'21B Market Risk - IRR Spec.'!$E$14+'21B Market Risk - IRR Spec.'!$E$15+'21B Market Risk - IRR Spec.'!$E$16+'21B Market Risk - IRR Spec.'!$E$18+'21B Market Risk - IRR Spec.'!$E$19+'21B Market Risk - IRR Spec.'!$E$20+'21B Market Risk - IRR Spec.'!$E$22+'21B Market Risk - IRR Spec.'!$E$23+'21B Market Risk - IRR Spec.'!$E$24='21B Market Risk - IRR Spec.'!$E$25</f>
        <v>1</v>
      </c>
    </row>
    <row r="2175" spans="1:6" ht="75" x14ac:dyDescent="0.25">
      <c r="A2175" s="879" t="s">
        <v>4005</v>
      </c>
      <c r="B2175" s="880" t="s">
        <v>769</v>
      </c>
      <c r="C2175" s="878" t="s">
        <v>14544</v>
      </c>
      <c r="D2175" s="881" t="s">
        <v>14851</v>
      </c>
      <c r="E2175" s="468">
        <f t="shared" si="87"/>
        <v>2144</v>
      </c>
      <c r="F2175" s="439" t="b">
        <f>'21C Market Risk - IRR Gen.'!$R$32+'21C Market Risk - IRR Gen.'!$R$64+'21C Market Risk - IRR Gen.'!$R$96+'21C Market Risk - IRR Gen.'!$R$128+'21C Market Risk - IRR Gen.'!$R$160+'21C Market Risk - IRR Gen.'!$R$192='21B Market Risk - IRR Spec.'!$E$26</f>
        <v>1</v>
      </c>
    </row>
    <row r="2176" spans="1:6" ht="30" x14ac:dyDescent="0.25">
      <c r="A2176" s="879" t="s">
        <v>4006</v>
      </c>
      <c r="B2176" s="880" t="s">
        <v>769</v>
      </c>
      <c r="C2176" s="878" t="s">
        <v>14545</v>
      </c>
      <c r="D2176" s="881" t="s">
        <v>14852</v>
      </c>
      <c r="E2176" s="468">
        <f t="shared" si="87"/>
        <v>2145</v>
      </c>
      <c r="F2176" s="439" t="b">
        <f>'21E Market Risk - Options'!$F$69='21B Market Risk - IRR Spec.'!$E$27</f>
        <v>1</v>
      </c>
    </row>
    <row r="2177" spans="1:6" ht="45" x14ac:dyDescent="0.25">
      <c r="A2177" s="876" t="s">
        <v>4007</v>
      </c>
      <c r="B2177" s="877" t="s">
        <v>2686</v>
      </c>
      <c r="C2177" s="878" t="s">
        <v>14546</v>
      </c>
      <c r="D2177" s="881" t="s">
        <v>14853</v>
      </c>
      <c r="E2177" s="468">
        <f t="shared" si="87"/>
        <v>2146</v>
      </c>
      <c r="F2177" s="439" t="b">
        <f>'21B Market Risk - IRR Spec.'!$E$25+'21B Market Risk - IRR Spec.'!$E$26+'21B Market Risk - IRR Spec.'!$E$27='21B Market Risk - IRR Spec.'!$E$28</f>
        <v>1</v>
      </c>
    </row>
    <row r="2178" spans="1:6" ht="30" x14ac:dyDescent="0.25">
      <c r="A2178" s="876" t="s">
        <v>4008</v>
      </c>
      <c r="B2178" s="877" t="s">
        <v>2686</v>
      </c>
      <c r="C2178" s="878" t="s">
        <v>14547</v>
      </c>
      <c r="D2178" s="881" t="s">
        <v>14854</v>
      </c>
      <c r="E2178" s="468">
        <f t="shared" si="87"/>
        <v>2147</v>
      </c>
      <c r="F2178" s="439" t="b">
        <f>'21B Market Risk - IRR Spec.'!E28*(100/10)='21B Market Risk - IRR Spec.'!E29</f>
        <v>1</v>
      </c>
    </row>
    <row r="2179" spans="1:6" ht="18.75" x14ac:dyDescent="0.3">
      <c r="A2179" s="953" t="s">
        <v>4009</v>
      </c>
      <c r="B2179" s="954"/>
      <c r="C2179" s="954"/>
      <c r="D2179" s="954"/>
      <c r="E2179" s="954"/>
      <c r="F2179" s="954"/>
    </row>
    <row r="2180" spans="1:6" ht="31.5" x14ac:dyDescent="0.25">
      <c r="A2180" s="466" t="s">
        <v>4010</v>
      </c>
      <c r="B2180" s="467" t="s">
        <v>2686</v>
      </c>
      <c r="C2180" s="13" t="s">
        <v>4011</v>
      </c>
      <c r="D2180" s="442" t="s">
        <v>13455</v>
      </c>
      <c r="E2180" s="468">
        <f>E2178+1</f>
        <v>2148</v>
      </c>
      <c r="F2180" s="439" t="b">
        <f>'21C Market Risk - IRR Gen.'!$C$10*1%='21C Market Risk - IRR Gen.'!$C$13</f>
        <v>1</v>
      </c>
    </row>
    <row r="2181" spans="1:6" ht="31.5" x14ac:dyDescent="0.25">
      <c r="A2181" s="466" t="s">
        <v>4012</v>
      </c>
      <c r="B2181" s="467" t="s">
        <v>2686</v>
      </c>
      <c r="C2181" s="13" t="s">
        <v>4013</v>
      </c>
      <c r="D2181" s="442" t="s">
        <v>13456</v>
      </c>
      <c r="E2181" s="468">
        <f t="shared" ref="E2181:E2194" si="88">E2180+1</f>
        <v>2149</v>
      </c>
      <c r="F2181" s="439" t="b">
        <f>'21C Market Risk - IRR Gen.'!$D$10*1%='21C Market Risk - IRR Gen.'!$D$13</f>
        <v>1</v>
      </c>
    </row>
    <row r="2182" spans="1:6" ht="31.5" x14ac:dyDescent="0.25">
      <c r="A2182" s="466" t="s">
        <v>4014</v>
      </c>
      <c r="B2182" s="467" t="s">
        <v>2686</v>
      </c>
      <c r="C2182" s="13" t="s">
        <v>4015</v>
      </c>
      <c r="D2182" s="442" t="s">
        <v>13457</v>
      </c>
      <c r="E2182" s="468">
        <f t="shared" si="88"/>
        <v>2150</v>
      </c>
      <c r="F2182" s="439" t="b">
        <f>'21C Market Risk - IRR Gen.'!$E$10*1%='21C Market Risk - IRR Gen.'!$E$13</f>
        <v>1</v>
      </c>
    </row>
    <row r="2183" spans="1:6" ht="31.5" x14ac:dyDescent="0.25">
      <c r="A2183" s="466" t="s">
        <v>4016</v>
      </c>
      <c r="B2183" s="467" t="s">
        <v>2686</v>
      </c>
      <c r="C2183" s="13" t="s">
        <v>4017</v>
      </c>
      <c r="D2183" s="442" t="s">
        <v>13458</v>
      </c>
      <c r="E2183" s="468">
        <f t="shared" si="88"/>
        <v>2151</v>
      </c>
      <c r="F2183" s="439" t="b">
        <f>'21C Market Risk - IRR Gen.'!$F$10*1%='21C Market Risk - IRR Gen.'!$F$13</f>
        <v>1</v>
      </c>
    </row>
    <row r="2184" spans="1:6" ht="31.5" x14ac:dyDescent="0.25">
      <c r="A2184" s="466" t="s">
        <v>4018</v>
      </c>
      <c r="B2184" s="467" t="s">
        <v>2686</v>
      </c>
      <c r="C2184" s="13" t="s">
        <v>11251</v>
      </c>
      <c r="D2184" s="442" t="s">
        <v>13459</v>
      </c>
      <c r="E2184" s="468">
        <f t="shared" si="88"/>
        <v>2152</v>
      </c>
      <c r="F2184" s="439" t="b">
        <f>'21C Market Risk - IRR Gen.'!$G$10*0.9%='21C Market Risk - IRR Gen.'!$G$13</f>
        <v>1</v>
      </c>
    </row>
    <row r="2185" spans="1:6" ht="31.5" x14ac:dyDescent="0.25">
      <c r="A2185" s="466" t="s">
        <v>4019</v>
      </c>
      <c r="B2185" s="467" t="s">
        <v>2686</v>
      </c>
      <c r="C2185" s="13" t="s">
        <v>11252</v>
      </c>
      <c r="D2185" s="442" t="s">
        <v>13460</v>
      </c>
      <c r="E2185" s="468">
        <f t="shared" si="88"/>
        <v>2153</v>
      </c>
      <c r="F2185" s="439" t="b">
        <f>'21C Market Risk - IRR Gen.'!$H$10*0.8%='21C Market Risk - IRR Gen.'!$H$13</f>
        <v>1</v>
      </c>
    </row>
    <row r="2186" spans="1:6" ht="31.5" x14ac:dyDescent="0.25">
      <c r="A2186" s="466" t="s">
        <v>4020</v>
      </c>
      <c r="B2186" s="467" t="s">
        <v>2686</v>
      </c>
      <c r="C2186" s="13" t="s">
        <v>11253</v>
      </c>
      <c r="D2186" s="442" t="s">
        <v>13461</v>
      </c>
      <c r="E2186" s="468">
        <f t="shared" si="88"/>
        <v>2154</v>
      </c>
      <c r="F2186" s="439" t="b">
        <f>'21C Market Risk - IRR Gen.'!$I$10*0.75%='21C Market Risk - IRR Gen.'!$I$13</f>
        <v>1</v>
      </c>
    </row>
    <row r="2187" spans="1:6" ht="31.5" x14ac:dyDescent="0.25">
      <c r="A2187" s="466" t="s">
        <v>4021</v>
      </c>
      <c r="B2187" s="467" t="s">
        <v>2686</v>
      </c>
      <c r="C2187" s="13" t="s">
        <v>11254</v>
      </c>
      <c r="D2187" s="442" t="s">
        <v>13462</v>
      </c>
      <c r="E2187" s="468">
        <f t="shared" si="88"/>
        <v>2155</v>
      </c>
      <c r="F2187" s="439" t="b">
        <f>'21C Market Risk - IRR Gen.'!$J$10*0.75%='21C Market Risk - IRR Gen.'!$J$13</f>
        <v>1</v>
      </c>
    </row>
    <row r="2188" spans="1:6" ht="31.5" x14ac:dyDescent="0.25">
      <c r="A2188" s="466" t="s">
        <v>4022</v>
      </c>
      <c r="B2188" s="467" t="s">
        <v>2686</v>
      </c>
      <c r="C2188" s="13" t="s">
        <v>11255</v>
      </c>
      <c r="D2188" s="442" t="s">
        <v>13463</v>
      </c>
      <c r="E2188" s="468">
        <f t="shared" si="88"/>
        <v>2156</v>
      </c>
      <c r="F2188" s="439" t="b">
        <f>'21C Market Risk - IRR Gen.'!$K$10*0.7%='21C Market Risk - IRR Gen.'!$K$13</f>
        <v>1</v>
      </c>
    </row>
    <row r="2189" spans="1:6" ht="31.5" x14ac:dyDescent="0.25">
      <c r="A2189" s="466" t="s">
        <v>4023</v>
      </c>
      <c r="B2189" s="467" t="s">
        <v>2686</v>
      </c>
      <c r="C2189" s="13" t="s">
        <v>11256</v>
      </c>
      <c r="D2189" s="442" t="s">
        <v>13464</v>
      </c>
      <c r="E2189" s="468">
        <f t="shared" si="88"/>
        <v>2157</v>
      </c>
      <c r="F2189" s="439" t="b">
        <f>'21C Market Risk - IRR Gen.'!$L$10*0.65%='21C Market Risk - IRR Gen.'!$L$13</f>
        <v>1</v>
      </c>
    </row>
    <row r="2190" spans="1:6" ht="31.5" x14ac:dyDescent="0.25">
      <c r="A2190" s="466" t="s">
        <v>4024</v>
      </c>
      <c r="B2190" s="467" t="s">
        <v>2686</v>
      </c>
      <c r="C2190" s="13" t="s">
        <v>11257</v>
      </c>
      <c r="D2190" s="442" t="s">
        <v>13465</v>
      </c>
      <c r="E2190" s="468">
        <f t="shared" si="88"/>
        <v>2158</v>
      </c>
      <c r="F2190" s="439" t="b">
        <f>'21C Market Risk - IRR Gen.'!$M$10*0.6%='21C Market Risk - IRR Gen.'!$M$13</f>
        <v>1</v>
      </c>
    </row>
    <row r="2191" spans="1:6" ht="31.5" x14ac:dyDescent="0.25">
      <c r="A2191" s="466" t="s">
        <v>4025</v>
      </c>
      <c r="B2191" s="467" t="s">
        <v>2686</v>
      </c>
      <c r="C2191" s="13" t="s">
        <v>11086</v>
      </c>
      <c r="D2191" s="442" t="s">
        <v>13466</v>
      </c>
      <c r="E2191" s="468">
        <f t="shared" si="88"/>
        <v>2159</v>
      </c>
      <c r="F2191" s="439" t="b">
        <f>'21C Market Risk - IRR Gen.'!$N$10*0.6%='21C Market Risk - IRR Gen.'!$N$13</f>
        <v>1</v>
      </c>
    </row>
    <row r="2192" spans="1:6" ht="31.5" x14ac:dyDescent="0.25">
      <c r="A2192" s="466" t="s">
        <v>4026</v>
      </c>
      <c r="B2192" s="467" t="s">
        <v>2686</v>
      </c>
      <c r="C2192" s="13" t="s">
        <v>11085</v>
      </c>
      <c r="D2192" s="442" t="s">
        <v>13467</v>
      </c>
      <c r="E2192" s="468">
        <f t="shared" si="88"/>
        <v>2160</v>
      </c>
      <c r="F2192" s="439" t="b">
        <f>'21C Market Risk - IRR Gen.'!$O$10*0.6%='21C Market Risk - IRR Gen.'!$O$13</f>
        <v>1</v>
      </c>
    </row>
    <row r="2193" spans="1:6" ht="31.5" x14ac:dyDescent="0.25">
      <c r="A2193" s="466" t="s">
        <v>4027</v>
      </c>
      <c r="B2193" s="467" t="s">
        <v>2686</v>
      </c>
      <c r="C2193" s="13" t="s">
        <v>11084</v>
      </c>
      <c r="D2193" s="442" t="s">
        <v>13468</v>
      </c>
      <c r="E2193" s="468">
        <f t="shared" si="88"/>
        <v>2161</v>
      </c>
      <c r="F2193" s="439" t="b">
        <f>'21C Market Risk - IRR Gen.'!$P$10*0.6%='21C Market Risk - IRR Gen.'!$P$13</f>
        <v>1</v>
      </c>
    </row>
    <row r="2194" spans="1:6" ht="31.5" x14ac:dyDescent="0.25">
      <c r="A2194" s="466" t="s">
        <v>4028</v>
      </c>
      <c r="B2194" s="467" t="s">
        <v>2686</v>
      </c>
      <c r="C2194" s="13" t="s">
        <v>11083</v>
      </c>
      <c r="D2194" s="442" t="s">
        <v>13469</v>
      </c>
      <c r="E2194" s="468">
        <f t="shared" si="88"/>
        <v>2162</v>
      </c>
      <c r="F2194" s="439" t="b">
        <f>'21C Market Risk - IRR Gen.'!$Q$10*0.6%='21C Market Risk - IRR Gen.'!$Q$13</f>
        <v>1</v>
      </c>
    </row>
    <row r="2195" spans="1:6" ht="31.5" x14ac:dyDescent="0.25">
      <c r="A2195" s="466" t="s">
        <v>4029</v>
      </c>
      <c r="B2195" s="467" t="s">
        <v>2686</v>
      </c>
      <c r="C2195" s="13" t="s">
        <v>11423</v>
      </c>
      <c r="D2195" s="442" t="s">
        <v>13470</v>
      </c>
      <c r="E2195" s="468">
        <f>E2194+1</f>
        <v>2163</v>
      </c>
      <c r="F2195" s="439" t="b">
        <f>'21C Market Risk - IRR Gen.'!$C$11*-1%='21C Market Risk - IRR Gen.'!$C$14</f>
        <v>1</v>
      </c>
    </row>
    <row r="2196" spans="1:6" ht="31.5" x14ac:dyDescent="0.25">
      <c r="A2196" s="466" t="s">
        <v>4030</v>
      </c>
      <c r="B2196" s="467" t="s">
        <v>2686</v>
      </c>
      <c r="C2196" s="13" t="s">
        <v>11087</v>
      </c>
      <c r="D2196" s="442" t="s">
        <v>13471</v>
      </c>
      <c r="E2196" s="468">
        <f t="shared" ref="E2196:E2209" si="89">E2195+1</f>
        <v>2164</v>
      </c>
      <c r="F2196" s="439" t="b">
        <f>'21C Market Risk - IRR Gen.'!$D$11*-1%='21C Market Risk - IRR Gen.'!$D$14</f>
        <v>1</v>
      </c>
    </row>
    <row r="2197" spans="1:6" ht="31.5" x14ac:dyDescent="0.25">
      <c r="A2197" s="466" t="s">
        <v>4031</v>
      </c>
      <c r="B2197" s="467" t="s">
        <v>2686</v>
      </c>
      <c r="C2197" s="13" t="s">
        <v>11088</v>
      </c>
      <c r="D2197" s="442" t="s">
        <v>13472</v>
      </c>
      <c r="E2197" s="468">
        <f t="shared" si="89"/>
        <v>2165</v>
      </c>
      <c r="F2197" s="439" t="b">
        <f>'21C Market Risk - IRR Gen.'!$E$11*-1%='21C Market Risk - IRR Gen.'!$E$14</f>
        <v>1</v>
      </c>
    </row>
    <row r="2198" spans="1:6" ht="31.5" x14ac:dyDescent="0.25">
      <c r="A2198" s="466" t="s">
        <v>4032</v>
      </c>
      <c r="B2198" s="467" t="s">
        <v>2686</v>
      </c>
      <c r="C2198" s="13" t="s">
        <v>11089</v>
      </c>
      <c r="D2198" s="442" t="s">
        <v>13473</v>
      </c>
      <c r="E2198" s="468">
        <f t="shared" si="89"/>
        <v>2166</v>
      </c>
      <c r="F2198" s="439" t="b">
        <f>'21C Market Risk - IRR Gen.'!$F$11*-1%='21C Market Risk - IRR Gen.'!$F$14</f>
        <v>1</v>
      </c>
    </row>
    <row r="2199" spans="1:6" ht="31.5" x14ac:dyDescent="0.25">
      <c r="A2199" s="466" t="s">
        <v>4033</v>
      </c>
      <c r="B2199" s="467" t="s">
        <v>2686</v>
      </c>
      <c r="C2199" s="13" t="s">
        <v>11090</v>
      </c>
      <c r="D2199" s="442" t="s">
        <v>13474</v>
      </c>
      <c r="E2199" s="468">
        <f t="shared" si="89"/>
        <v>2167</v>
      </c>
      <c r="F2199" s="439" t="b">
        <f>'21C Market Risk - IRR Gen.'!$G$11*-0.9%='21C Market Risk - IRR Gen.'!$G$14</f>
        <v>1</v>
      </c>
    </row>
    <row r="2200" spans="1:6" ht="31.5" x14ac:dyDescent="0.25">
      <c r="A2200" s="466" t="s">
        <v>4034</v>
      </c>
      <c r="B2200" s="467" t="s">
        <v>2686</v>
      </c>
      <c r="C2200" s="13" t="s">
        <v>11091</v>
      </c>
      <c r="D2200" s="442" t="s">
        <v>13475</v>
      </c>
      <c r="E2200" s="468">
        <f t="shared" si="89"/>
        <v>2168</v>
      </c>
      <c r="F2200" s="439" t="b">
        <f>'21C Market Risk - IRR Gen.'!$H$11*-0.8%='21C Market Risk - IRR Gen.'!$H$14</f>
        <v>1</v>
      </c>
    </row>
    <row r="2201" spans="1:6" ht="31.5" x14ac:dyDescent="0.25">
      <c r="A2201" s="466" t="s">
        <v>4035</v>
      </c>
      <c r="B2201" s="467" t="s">
        <v>2686</v>
      </c>
      <c r="C2201" s="13" t="s">
        <v>11092</v>
      </c>
      <c r="D2201" s="442" t="s">
        <v>13476</v>
      </c>
      <c r="E2201" s="468">
        <f t="shared" si="89"/>
        <v>2169</v>
      </c>
      <c r="F2201" s="439" t="b">
        <f>'21C Market Risk - IRR Gen.'!$I$11*-0.75%='21C Market Risk - IRR Gen.'!$I$14</f>
        <v>1</v>
      </c>
    </row>
    <row r="2202" spans="1:6" ht="31.5" x14ac:dyDescent="0.25">
      <c r="A2202" s="466" t="s">
        <v>4036</v>
      </c>
      <c r="B2202" s="467" t="s">
        <v>2686</v>
      </c>
      <c r="C2202" s="13" t="s">
        <v>11093</v>
      </c>
      <c r="D2202" s="442" t="s">
        <v>13477</v>
      </c>
      <c r="E2202" s="468">
        <f t="shared" si="89"/>
        <v>2170</v>
      </c>
      <c r="F2202" s="439" t="b">
        <f>'21C Market Risk - IRR Gen.'!$J$11*-0.75%='21C Market Risk - IRR Gen.'!$J$14</f>
        <v>1</v>
      </c>
    </row>
    <row r="2203" spans="1:6" ht="31.5" x14ac:dyDescent="0.25">
      <c r="A2203" s="466" t="s">
        <v>4037</v>
      </c>
      <c r="B2203" s="467" t="s">
        <v>2686</v>
      </c>
      <c r="C2203" s="13" t="s">
        <v>11094</v>
      </c>
      <c r="D2203" s="442" t="s">
        <v>13478</v>
      </c>
      <c r="E2203" s="468">
        <f t="shared" si="89"/>
        <v>2171</v>
      </c>
      <c r="F2203" s="439" t="b">
        <f>'21C Market Risk - IRR Gen.'!$K$11*-0.7%='21C Market Risk - IRR Gen.'!$K$14</f>
        <v>1</v>
      </c>
    </row>
    <row r="2204" spans="1:6" ht="31.5" x14ac:dyDescent="0.25">
      <c r="A2204" s="466" t="s">
        <v>4038</v>
      </c>
      <c r="B2204" s="467" t="s">
        <v>2686</v>
      </c>
      <c r="C2204" s="13" t="s">
        <v>11095</v>
      </c>
      <c r="D2204" s="442" t="s">
        <v>13479</v>
      </c>
      <c r="E2204" s="468">
        <f t="shared" si="89"/>
        <v>2172</v>
      </c>
      <c r="F2204" s="439" t="b">
        <f>'21C Market Risk - IRR Gen.'!$L$11*-0.65%='21C Market Risk - IRR Gen.'!$L$14</f>
        <v>1</v>
      </c>
    </row>
    <row r="2205" spans="1:6" ht="31.5" x14ac:dyDescent="0.25">
      <c r="A2205" s="466" t="s">
        <v>4039</v>
      </c>
      <c r="B2205" s="467" t="s">
        <v>2686</v>
      </c>
      <c r="C2205" s="13" t="s">
        <v>11096</v>
      </c>
      <c r="D2205" s="442" t="s">
        <v>13480</v>
      </c>
      <c r="E2205" s="468">
        <f t="shared" si="89"/>
        <v>2173</v>
      </c>
      <c r="F2205" s="439" t="b">
        <f>'21C Market Risk - IRR Gen.'!$M$11*-0.6%='21C Market Risk - IRR Gen.'!$M$14</f>
        <v>1</v>
      </c>
    </row>
    <row r="2206" spans="1:6" ht="31.5" x14ac:dyDescent="0.25">
      <c r="A2206" s="466" t="s">
        <v>4040</v>
      </c>
      <c r="B2206" s="467" t="s">
        <v>2686</v>
      </c>
      <c r="C2206" s="13" t="s">
        <v>11097</v>
      </c>
      <c r="D2206" s="442" t="s">
        <v>13481</v>
      </c>
      <c r="E2206" s="468">
        <f t="shared" si="89"/>
        <v>2174</v>
      </c>
      <c r="F2206" s="439" t="b">
        <f>'21C Market Risk - IRR Gen.'!$N$11*-0.6%='21C Market Risk - IRR Gen.'!$N$14</f>
        <v>1</v>
      </c>
    </row>
    <row r="2207" spans="1:6" ht="31.5" x14ac:dyDescent="0.25">
      <c r="A2207" s="466" t="s">
        <v>4041</v>
      </c>
      <c r="B2207" s="467" t="s">
        <v>2686</v>
      </c>
      <c r="C2207" s="13" t="s">
        <v>11098</v>
      </c>
      <c r="D2207" s="442" t="s">
        <v>13482</v>
      </c>
      <c r="E2207" s="468">
        <f t="shared" si="89"/>
        <v>2175</v>
      </c>
      <c r="F2207" s="439" t="b">
        <f>'21C Market Risk - IRR Gen.'!$O$11*-0.6%='21C Market Risk - IRR Gen.'!$O$14</f>
        <v>1</v>
      </c>
    </row>
    <row r="2208" spans="1:6" ht="31.5" x14ac:dyDescent="0.25">
      <c r="A2208" s="466" t="s">
        <v>4042</v>
      </c>
      <c r="B2208" s="467" t="s">
        <v>2686</v>
      </c>
      <c r="C2208" s="13" t="s">
        <v>11099</v>
      </c>
      <c r="D2208" s="442" t="s">
        <v>13483</v>
      </c>
      <c r="E2208" s="468">
        <f t="shared" si="89"/>
        <v>2176</v>
      </c>
      <c r="F2208" s="439" t="b">
        <f>'21C Market Risk - IRR Gen.'!$P$11*-0.6%='21C Market Risk - IRR Gen.'!$P$14</f>
        <v>1</v>
      </c>
    </row>
    <row r="2209" spans="1:16" ht="31.5" x14ac:dyDescent="0.25">
      <c r="A2209" s="466" t="s">
        <v>4043</v>
      </c>
      <c r="B2209" s="467" t="s">
        <v>2686</v>
      </c>
      <c r="C2209" s="13" t="s">
        <v>11100</v>
      </c>
      <c r="D2209" s="442" t="s">
        <v>13484</v>
      </c>
      <c r="E2209" s="468">
        <f t="shared" si="89"/>
        <v>2177</v>
      </c>
      <c r="F2209" s="439" t="b">
        <f>'21C Market Risk - IRR Gen.'!$Q$11*-0.6%='21C Market Risk - IRR Gen.'!$Q$14</f>
        <v>1</v>
      </c>
    </row>
    <row r="2210" spans="1:16" s="469" customFormat="1" ht="47.25" x14ac:dyDescent="0.25">
      <c r="A2210" s="463" t="s">
        <v>4044</v>
      </c>
      <c r="B2210" s="464" t="s">
        <v>2686</v>
      </c>
      <c r="C2210" s="13" t="s">
        <v>4045</v>
      </c>
      <c r="D2210" s="13" t="s">
        <v>13485</v>
      </c>
      <c r="E2210" s="468">
        <f>E2209+1</f>
        <v>2178</v>
      </c>
      <c r="F2210" s="439" t="b">
        <f>MIN( ABS('21C Market Risk - IRR Gen.'!$C$14), ABS('21C Market Risk - IRR Gen.'!$C$13))='21C Market Risk - IRR Gen.'!$C$15</f>
        <v>1</v>
      </c>
      <c r="G2210"/>
      <c r="H2210"/>
      <c r="K2210" s="6"/>
      <c r="L2210" s="6"/>
      <c r="M2210" s="6"/>
      <c r="N2210" s="6"/>
      <c r="O2210" s="6"/>
      <c r="P2210" s="6"/>
    </row>
    <row r="2211" spans="1:16" s="469" customFormat="1" ht="47.25" x14ac:dyDescent="0.25">
      <c r="A2211" s="463" t="s">
        <v>4046</v>
      </c>
      <c r="B2211" s="464" t="s">
        <v>2686</v>
      </c>
      <c r="C2211" s="13" t="s">
        <v>4047</v>
      </c>
      <c r="D2211" s="13" t="s">
        <v>13486</v>
      </c>
      <c r="E2211" s="468">
        <f t="shared" ref="E2211:E2224" si="90">E2210+1</f>
        <v>2179</v>
      </c>
      <c r="F2211" s="439" t="b">
        <f>MIN( ABS('21C Market Risk - IRR Gen.'!$D$14), ABS('21C Market Risk - IRR Gen.'!$D$13))='21C Market Risk - IRR Gen.'!$D$15</f>
        <v>1</v>
      </c>
      <c r="G2211"/>
      <c r="H2211"/>
      <c r="K2211" s="6"/>
      <c r="L2211" s="6"/>
      <c r="M2211" s="6"/>
      <c r="N2211" s="6"/>
      <c r="O2211" s="6"/>
      <c r="P2211" s="6"/>
    </row>
    <row r="2212" spans="1:16" s="469" customFormat="1" ht="47.25" x14ac:dyDescent="0.25">
      <c r="A2212" s="463" t="s">
        <v>4048</v>
      </c>
      <c r="B2212" s="464" t="s">
        <v>2686</v>
      </c>
      <c r="C2212" s="13" t="s">
        <v>4049</v>
      </c>
      <c r="D2212" s="13" t="s">
        <v>13487</v>
      </c>
      <c r="E2212" s="468">
        <f t="shared" si="90"/>
        <v>2180</v>
      </c>
      <c r="F2212" s="439" t="b">
        <f>MIN( ABS('21C Market Risk - IRR Gen.'!$E$14), ABS('21C Market Risk - IRR Gen.'!$E$13))='21C Market Risk - IRR Gen.'!$E$15</f>
        <v>1</v>
      </c>
      <c r="G2212"/>
      <c r="H2212"/>
      <c r="K2212" s="6"/>
      <c r="L2212" s="6"/>
      <c r="M2212" s="6"/>
      <c r="N2212" s="6"/>
      <c r="O2212" s="6"/>
      <c r="P2212" s="6"/>
    </row>
    <row r="2213" spans="1:16" s="469" customFormat="1" ht="47.25" x14ac:dyDescent="0.25">
      <c r="A2213" s="463" t="s">
        <v>4050</v>
      </c>
      <c r="B2213" s="464" t="s">
        <v>2686</v>
      </c>
      <c r="C2213" s="13" t="s">
        <v>4051</v>
      </c>
      <c r="D2213" s="13" t="s">
        <v>13488</v>
      </c>
      <c r="E2213" s="468">
        <f t="shared" si="90"/>
        <v>2181</v>
      </c>
      <c r="F2213" s="439" t="b">
        <f>MIN( ABS('21C Market Risk - IRR Gen.'!$F$14), ABS('21C Market Risk - IRR Gen.'!$F$13))='21C Market Risk - IRR Gen.'!$F$15</f>
        <v>1</v>
      </c>
      <c r="G2213"/>
      <c r="H2213"/>
      <c r="K2213" s="6"/>
      <c r="L2213" s="6"/>
      <c r="M2213" s="6"/>
      <c r="N2213" s="6"/>
      <c r="O2213" s="6"/>
      <c r="P2213" s="6"/>
    </row>
    <row r="2214" spans="1:16" s="469" customFormat="1" ht="47.25" x14ac:dyDescent="0.25">
      <c r="A2214" s="463" t="s">
        <v>4052</v>
      </c>
      <c r="B2214" s="464" t="s">
        <v>2686</v>
      </c>
      <c r="C2214" s="13" t="s">
        <v>4053</v>
      </c>
      <c r="D2214" s="13" t="s">
        <v>13489</v>
      </c>
      <c r="E2214" s="468">
        <f t="shared" si="90"/>
        <v>2182</v>
      </c>
      <c r="F2214" s="439" t="b">
        <f>MIN( ABS('21C Market Risk - IRR Gen.'!$G$14), ABS('21C Market Risk - IRR Gen.'!$G$13))='21C Market Risk - IRR Gen.'!$G$15</f>
        <v>1</v>
      </c>
      <c r="G2214"/>
      <c r="H2214"/>
      <c r="K2214" s="6"/>
      <c r="L2214" s="6"/>
      <c r="M2214" s="6"/>
      <c r="N2214" s="6"/>
      <c r="O2214" s="6"/>
      <c r="P2214" s="6"/>
    </row>
    <row r="2215" spans="1:16" s="469" customFormat="1" ht="47.25" x14ac:dyDescent="0.25">
      <c r="A2215" s="463" t="s">
        <v>4054</v>
      </c>
      <c r="B2215" s="464" t="s">
        <v>2686</v>
      </c>
      <c r="C2215" s="13" t="s">
        <v>4055</v>
      </c>
      <c r="D2215" s="13" t="s">
        <v>13490</v>
      </c>
      <c r="E2215" s="468">
        <f t="shared" si="90"/>
        <v>2183</v>
      </c>
      <c r="F2215" s="439" t="b">
        <f>MIN( ABS('21C Market Risk - IRR Gen.'!$H$14), ABS('21C Market Risk - IRR Gen.'!$H$13))='21C Market Risk - IRR Gen.'!$H$15</f>
        <v>1</v>
      </c>
      <c r="G2215"/>
      <c r="H2215"/>
      <c r="K2215" s="6"/>
      <c r="L2215" s="6"/>
      <c r="M2215" s="6"/>
      <c r="N2215" s="6"/>
      <c r="O2215" s="6"/>
      <c r="P2215" s="6"/>
    </row>
    <row r="2216" spans="1:16" s="469" customFormat="1" ht="47.25" x14ac:dyDescent="0.25">
      <c r="A2216" s="463" t="s">
        <v>4056</v>
      </c>
      <c r="B2216" s="464" t="s">
        <v>2686</v>
      </c>
      <c r="C2216" s="13" t="s">
        <v>4057</v>
      </c>
      <c r="D2216" s="13" t="s">
        <v>13491</v>
      </c>
      <c r="E2216" s="468">
        <f t="shared" si="90"/>
        <v>2184</v>
      </c>
      <c r="F2216" s="439" t="b">
        <f>MIN( ABS('21C Market Risk - IRR Gen.'!$I$14), ABS('21C Market Risk - IRR Gen.'!$I$13))='21C Market Risk - IRR Gen.'!$I$15</f>
        <v>1</v>
      </c>
      <c r="G2216"/>
      <c r="H2216"/>
      <c r="K2216" s="6"/>
      <c r="L2216" s="6"/>
      <c r="M2216" s="6"/>
      <c r="N2216" s="6"/>
      <c r="O2216" s="6"/>
      <c r="P2216" s="6"/>
    </row>
    <row r="2217" spans="1:16" s="469" customFormat="1" ht="47.25" x14ac:dyDescent="0.25">
      <c r="A2217" s="463" t="s">
        <v>4058</v>
      </c>
      <c r="B2217" s="464" t="s">
        <v>2686</v>
      </c>
      <c r="C2217" s="13" t="s">
        <v>4059</v>
      </c>
      <c r="D2217" s="13" t="s">
        <v>13492</v>
      </c>
      <c r="E2217" s="468">
        <f t="shared" si="90"/>
        <v>2185</v>
      </c>
      <c r="F2217" s="439" t="b">
        <f>MIN( ABS('21C Market Risk - IRR Gen.'!$J$14), ABS('21C Market Risk - IRR Gen.'!$J$13))='21C Market Risk - IRR Gen.'!$J$15</f>
        <v>1</v>
      </c>
      <c r="G2217"/>
      <c r="H2217"/>
      <c r="K2217" s="6"/>
      <c r="L2217" s="6"/>
      <c r="M2217" s="6"/>
      <c r="N2217" s="6"/>
      <c r="O2217" s="6"/>
      <c r="P2217" s="6"/>
    </row>
    <row r="2218" spans="1:16" s="469" customFormat="1" ht="47.25" x14ac:dyDescent="0.25">
      <c r="A2218" s="463" t="s">
        <v>4060</v>
      </c>
      <c r="B2218" s="464" t="s">
        <v>2686</v>
      </c>
      <c r="C2218" s="13" t="s">
        <v>4061</v>
      </c>
      <c r="D2218" s="13" t="s">
        <v>13493</v>
      </c>
      <c r="E2218" s="468">
        <f t="shared" si="90"/>
        <v>2186</v>
      </c>
      <c r="F2218" s="439" t="b">
        <f>MIN( ABS('21C Market Risk - IRR Gen.'!$K$14), ABS('21C Market Risk - IRR Gen.'!$K$13))='21C Market Risk - IRR Gen.'!$K$15</f>
        <v>1</v>
      </c>
      <c r="G2218"/>
      <c r="H2218"/>
      <c r="K2218" s="6"/>
      <c r="L2218" s="6"/>
      <c r="M2218" s="6"/>
      <c r="N2218" s="6"/>
      <c r="O2218" s="6"/>
      <c r="P2218" s="6"/>
    </row>
    <row r="2219" spans="1:16" s="469" customFormat="1" ht="47.25" x14ac:dyDescent="0.25">
      <c r="A2219" s="463" t="s">
        <v>4062</v>
      </c>
      <c r="B2219" s="464" t="s">
        <v>2686</v>
      </c>
      <c r="C2219" s="13" t="s">
        <v>4063</v>
      </c>
      <c r="D2219" s="13" t="s">
        <v>13494</v>
      </c>
      <c r="E2219" s="468">
        <f t="shared" si="90"/>
        <v>2187</v>
      </c>
      <c r="F2219" s="439" t="b">
        <f>MIN( ABS('21C Market Risk - IRR Gen.'!$L$14), ABS('21C Market Risk - IRR Gen.'!$L$13))='21C Market Risk - IRR Gen.'!$L$15</f>
        <v>1</v>
      </c>
      <c r="G2219"/>
      <c r="H2219"/>
      <c r="K2219" s="6"/>
      <c r="L2219" s="6"/>
      <c r="M2219" s="6"/>
      <c r="N2219" s="6"/>
      <c r="O2219" s="6"/>
      <c r="P2219" s="6"/>
    </row>
    <row r="2220" spans="1:16" s="469" customFormat="1" ht="47.25" x14ac:dyDescent="0.25">
      <c r="A2220" s="463" t="s">
        <v>4064</v>
      </c>
      <c r="B2220" s="464" t="s">
        <v>2686</v>
      </c>
      <c r="C2220" s="13" t="s">
        <v>4065</v>
      </c>
      <c r="D2220" s="13" t="s">
        <v>13495</v>
      </c>
      <c r="E2220" s="468">
        <f t="shared" si="90"/>
        <v>2188</v>
      </c>
      <c r="F2220" s="439" t="b">
        <f>MIN( ABS('21C Market Risk - IRR Gen.'!$M$14), ABS('21C Market Risk - IRR Gen.'!$M$13))='21C Market Risk - IRR Gen.'!$M$15</f>
        <v>1</v>
      </c>
      <c r="G2220"/>
      <c r="H2220"/>
      <c r="K2220" s="6"/>
      <c r="L2220" s="6"/>
      <c r="M2220" s="6"/>
      <c r="N2220" s="6"/>
      <c r="O2220" s="6"/>
      <c r="P2220" s="6"/>
    </row>
    <row r="2221" spans="1:16" s="469" customFormat="1" ht="47.25" x14ac:dyDescent="0.25">
      <c r="A2221" s="463" t="s">
        <v>4066</v>
      </c>
      <c r="B2221" s="464" t="s">
        <v>2686</v>
      </c>
      <c r="C2221" s="13" t="s">
        <v>4067</v>
      </c>
      <c r="D2221" s="13" t="s">
        <v>13496</v>
      </c>
      <c r="E2221" s="468">
        <f t="shared" si="90"/>
        <v>2189</v>
      </c>
      <c r="F2221" s="439" t="b">
        <f>MIN( ABS('21C Market Risk - IRR Gen.'!$N$14), ABS('21C Market Risk - IRR Gen.'!$N$13))='21C Market Risk - IRR Gen.'!$N$15</f>
        <v>1</v>
      </c>
      <c r="G2221"/>
      <c r="H2221"/>
      <c r="K2221" s="6"/>
      <c r="L2221" s="6"/>
      <c r="M2221" s="6"/>
      <c r="N2221" s="6"/>
      <c r="O2221" s="6"/>
      <c r="P2221" s="6"/>
    </row>
    <row r="2222" spans="1:16" s="469" customFormat="1" ht="47.25" x14ac:dyDescent="0.25">
      <c r="A2222" s="463" t="s">
        <v>4068</v>
      </c>
      <c r="B2222" s="464" t="s">
        <v>2686</v>
      </c>
      <c r="C2222" s="13" t="s">
        <v>4069</v>
      </c>
      <c r="D2222" s="13" t="s">
        <v>13497</v>
      </c>
      <c r="E2222" s="468">
        <f t="shared" si="90"/>
        <v>2190</v>
      </c>
      <c r="F2222" s="439" t="b">
        <f>MIN( ABS('21C Market Risk - IRR Gen.'!$O$14), ABS('21C Market Risk - IRR Gen.'!$O$13))='21C Market Risk - IRR Gen.'!$O$15</f>
        <v>1</v>
      </c>
      <c r="G2222"/>
      <c r="H2222"/>
      <c r="K2222" s="6"/>
      <c r="L2222" s="6"/>
      <c r="M2222" s="6"/>
      <c r="N2222" s="6"/>
      <c r="O2222" s="6"/>
      <c r="P2222" s="6"/>
    </row>
    <row r="2223" spans="1:16" s="469" customFormat="1" ht="47.25" x14ac:dyDescent="0.25">
      <c r="A2223" s="463" t="s">
        <v>4070</v>
      </c>
      <c r="B2223" s="464" t="s">
        <v>2686</v>
      </c>
      <c r="C2223" s="13" t="s">
        <v>4071</v>
      </c>
      <c r="D2223" s="13" t="s">
        <v>13498</v>
      </c>
      <c r="E2223" s="468">
        <f t="shared" si="90"/>
        <v>2191</v>
      </c>
      <c r="F2223" s="439" t="b">
        <f>MIN( ABS('21C Market Risk - IRR Gen.'!$P$14), ABS('21C Market Risk - IRR Gen.'!$P$13))='21C Market Risk - IRR Gen.'!$P$15</f>
        <v>1</v>
      </c>
      <c r="G2223"/>
      <c r="H2223"/>
      <c r="K2223" s="6"/>
      <c r="L2223" s="6"/>
      <c r="M2223" s="6"/>
      <c r="N2223" s="6"/>
      <c r="O2223" s="6"/>
      <c r="P2223" s="6"/>
    </row>
    <row r="2224" spans="1:16" s="469" customFormat="1" ht="47.25" x14ac:dyDescent="0.25">
      <c r="A2224" s="463" t="s">
        <v>4072</v>
      </c>
      <c r="B2224" s="464" t="s">
        <v>2686</v>
      </c>
      <c r="C2224" s="13" t="s">
        <v>4073</v>
      </c>
      <c r="D2224" s="13" t="s">
        <v>13499</v>
      </c>
      <c r="E2224" s="468">
        <f t="shared" si="90"/>
        <v>2192</v>
      </c>
      <c r="F2224" s="439" t="b">
        <f>MIN( ABS('21C Market Risk - IRR Gen.'!$Q$14), ABS('21C Market Risk - IRR Gen.'!$Q$13))='21C Market Risk - IRR Gen.'!$Q$15</f>
        <v>1</v>
      </c>
      <c r="G2224"/>
      <c r="H2224"/>
      <c r="K2224" s="6"/>
      <c r="L2224" s="6"/>
      <c r="M2224" s="6"/>
      <c r="N2224" s="6"/>
      <c r="O2224" s="6"/>
      <c r="P2224" s="6"/>
    </row>
    <row r="2225" spans="1:16" s="469" customFormat="1" ht="47.25" x14ac:dyDescent="0.25">
      <c r="A2225" s="463" t="s">
        <v>4074</v>
      </c>
      <c r="B2225" s="464" t="s">
        <v>2686</v>
      </c>
      <c r="C2225" s="13" t="s">
        <v>11451</v>
      </c>
      <c r="D2225" s="13" t="s">
        <v>14855</v>
      </c>
      <c r="E2225" s="468">
        <f>E2224+1</f>
        <v>2193</v>
      </c>
      <c r="F2225" s="439" t="str">
        <f>IF('21C Market Risk - IRR Gen.'!C$16=('21C Market Risk - IRR Gen.'!C$13+'21C Market Risk - IRR Gen.'!C$14),"TRUE","FALSE")</f>
        <v>TRUE</v>
      </c>
      <c r="G2225"/>
      <c r="H2225"/>
      <c r="K2225" s="6"/>
      <c r="L2225" s="6"/>
      <c r="M2225" s="6"/>
      <c r="N2225" s="6"/>
      <c r="O2225" s="6"/>
      <c r="P2225" s="6"/>
    </row>
    <row r="2226" spans="1:16" s="469" customFormat="1" ht="47.25" x14ac:dyDescent="0.25">
      <c r="A2226" s="463" t="s">
        <v>4075</v>
      </c>
      <c r="B2226" s="464" t="s">
        <v>2686</v>
      </c>
      <c r="C2226" s="13" t="s">
        <v>11452</v>
      </c>
      <c r="D2226" s="13" t="s">
        <v>14856</v>
      </c>
      <c r="E2226" s="468">
        <f t="shared" ref="E2226:E2239" si="91">E2225+1</f>
        <v>2194</v>
      </c>
      <c r="F2226" s="439" t="str">
        <f>IF('21C Market Risk - IRR Gen.'!D$16=('21C Market Risk - IRR Gen.'!D$13+'21C Market Risk - IRR Gen.'!D$14),"TRUE","FALSE")</f>
        <v>TRUE</v>
      </c>
      <c r="G2226"/>
      <c r="H2226"/>
      <c r="K2226" s="6"/>
      <c r="L2226" s="6"/>
      <c r="M2226" s="6"/>
      <c r="N2226" s="6"/>
      <c r="O2226" s="6"/>
      <c r="P2226" s="6"/>
    </row>
    <row r="2227" spans="1:16" s="469" customFormat="1" ht="47.25" x14ac:dyDescent="0.25">
      <c r="A2227" s="463" t="s">
        <v>4076</v>
      </c>
      <c r="B2227" s="464" t="s">
        <v>2686</v>
      </c>
      <c r="C2227" s="13" t="s">
        <v>11453</v>
      </c>
      <c r="D2227" s="13" t="s">
        <v>13500</v>
      </c>
      <c r="E2227" s="468">
        <f t="shared" si="91"/>
        <v>2195</v>
      </c>
      <c r="F2227" s="439" t="str">
        <f>IF('21C Market Risk - IRR Gen.'!E$16=('21C Market Risk - IRR Gen.'!E$13+'21C Market Risk - IRR Gen.'!E$14),"TRUE","FALSE")</f>
        <v>TRUE</v>
      </c>
      <c r="G2227"/>
      <c r="H2227"/>
      <c r="K2227" s="6"/>
      <c r="L2227" s="6"/>
      <c r="M2227" s="6"/>
      <c r="N2227" s="6"/>
      <c r="O2227" s="6"/>
      <c r="P2227" s="6"/>
    </row>
    <row r="2228" spans="1:16" s="469" customFormat="1" ht="47.25" x14ac:dyDescent="0.25">
      <c r="A2228" s="463" t="s">
        <v>4077</v>
      </c>
      <c r="B2228" s="464" t="s">
        <v>2686</v>
      </c>
      <c r="C2228" s="13" t="s">
        <v>11454</v>
      </c>
      <c r="D2228" s="13" t="s">
        <v>13501</v>
      </c>
      <c r="E2228" s="468">
        <f t="shared" si="91"/>
        <v>2196</v>
      </c>
      <c r="F2228" s="439" t="str">
        <f>IF('21C Market Risk - IRR Gen.'!F$16=('21C Market Risk - IRR Gen.'!F$13+'21C Market Risk - IRR Gen.'!F$14),"TRUE","FALSE")</f>
        <v>TRUE</v>
      </c>
      <c r="G2228"/>
      <c r="H2228"/>
      <c r="K2228" s="6"/>
      <c r="L2228" s="6"/>
      <c r="M2228" s="6"/>
      <c r="N2228" s="6"/>
      <c r="O2228" s="6"/>
      <c r="P2228" s="6"/>
    </row>
    <row r="2229" spans="1:16" s="469" customFormat="1" ht="47.25" x14ac:dyDescent="0.25">
      <c r="A2229" s="463" t="s">
        <v>4078</v>
      </c>
      <c r="B2229" s="464" t="s">
        <v>2686</v>
      </c>
      <c r="C2229" s="13" t="s">
        <v>11455</v>
      </c>
      <c r="D2229" s="13" t="s">
        <v>13502</v>
      </c>
      <c r="E2229" s="468">
        <f t="shared" si="91"/>
        <v>2197</v>
      </c>
      <c r="F2229" s="439" t="str">
        <f>IF('21C Market Risk - IRR Gen.'!G$16=('21C Market Risk - IRR Gen.'!G$13+'21C Market Risk - IRR Gen.'!G$14),"TRUE","FALSE")</f>
        <v>TRUE</v>
      </c>
      <c r="G2229"/>
      <c r="H2229"/>
      <c r="K2229" s="6"/>
      <c r="L2229" s="6"/>
      <c r="M2229" s="6"/>
      <c r="N2229" s="6"/>
      <c r="O2229" s="6"/>
      <c r="P2229" s="6"/>
    </row>
    <row r="2230" spans="1:16" s="469" customFormat="1" ht="47.25" x14ac:dyDescent="0.25">
      <c r="A2230" s="463" t="s">
        <v>4079</v>
      </c>
      <c r="B2230" s="464" t="s">
        <v>2686</v>
      </c>
      <c r="C2230" s="13" t="s">
        <v>11456</v>
      </c>
      <c r="D2230" s="13" t="s">
        <v>13503</v>
      </c>
      <c r="E2230" s="468">
        <f t="shared" si="91"/>
        <v>2198</v>
      </c>
      <c r="F2230" s="439" t="str">
        <f>IF('21C Market Risk - IRR Gen.'!H$16=('21C Market Risk - IRR Gen.'!H$13+'21C Market Risk - IRR Gen.'!H$14),"TRUE","FALSE")</f>
        <v>TRUE</v>
      </c>
      <c r="G2230"/>
      <c r="H2230"/>
      <c r="K2230" s="6"/>
      <c r="L2230" s="6"/>
      <c r="M2230" s="6"/>
      <c r="N2230" s="6"/>
      <c r="O2230" s="6"/>
      <c r="P2230" s="6"/>
    </row>
    <row r="2231" spans="1:16" s="469" customFormat="1" ht="47.25" x14ac:dyDescent="0.25">
      <c r="A2231" s="463" t="s">
        <v>4080</v>
      </c>
      <c r="B2231" s="464" t="s">
        <v>2686</v>
      </c>
      <c r="C2231" s="13" t="s">
        <v>11457</v>
      </c>
      <c r="D2231" s="13" t="s">
        <v>13504</v>
      </c>
      <c r="E2231" s="468">
        <f t="shared" si="91"/>
        <v>2199</v>
      </c>
      <c r="F2231" s="439" t="str">
        <f>IF('21C Market Risk - IRR Gen.'!I$16=('21C Market Risk - IRR Gen.'!I$13+'21C Market Risk - IRR Gen.'!I$14),"TRUE","FALSE")</f>
        <v>TRUE</v>
      </c>
      <c r="G2231"/>
      <c r="H2231"/>
      <c r="K2231" s="6"/>
      <c r="L2231" s="6"/>
      <c r="M2231" s="6"/>
      <c r="N2231" s="6"/>
      <c r="O2231" s="6"/>
      <c r="P2231" s="6"/>
    </row>
    <row r="2232" spans="1:16" s="469" customFormat="1" ht="47.25" x14ac:dyDescent="0.25">
      <c r="A2232" s="463" t="s">
        <v>4081</v>
      </c>
      <c r="B2232" s="464" t="s">
        <v>2686</v>
      </c>
      <c r="C2232" s="13" t="s">
        <v>11458</v>
      </c>
      <c r="D2232" s="13" t="s">
        <v>13505</v>
      </c>
      <c r="E2232" s="468">
        <f t="shared" si="91"/>
        <v>2200</v>
      </c>
      <c r="F2232" s="439" t="str">
        <f>IF('21C Market Risk - IRR Gen.'!J$16=('21C Market Risk - IRR Gen.'!J$13+'21C Market Risk - IRR Gen.'!J$14),"TRUE","FALSE")</f>
        <v>TRUE</v>
      </c>
      <c r="G2232"/>
      <c r="H2232"/>
      <c r="K2232" s="6"/>
      <c r="L2232" s="6"/>
      <c r="M2232" s="6"/>
      <c r="N2232" s="6"/>
      <c r="O2232" s="6"/>
      <c r="P2232" s="6"/>
    </row>
    <row r="2233" spans="1:16" s="469" customFormat="1" ht="47.25" x14ac:dyDescent="0.25">
      <c r="A2233" s="463" t="s">
        <v>4082</v>
      </c>
      <c r="B2233" s="464" t="s">
        <v>2686</v>
      </c>
      <c r="C2233" s="13" t="s">
        <v>11459</v>
      </c>
      <c r="D2233" s="13" t="s">
        <v>13506</v>
      </c>
      <c r="E2233" s="468">
        <f t="shared" si="91"/>
        <v>2201</v>
      </c>
      <c r="F2233" s="439" t="str">
        <f>IF('21C Market Risk - IRR Gen.'!K$16=('21C Market Risk - IRR Gen.'!K$13+'21C Market Risk - IRR Gen.'!K$14),"TRUE","FALSE")</f>
        <v>TRUE</v>
      </c>
      <c r="G2233"/>
      <c r="H2233"/>
      <c r="K2233" s="6"/>
      <c r="L2233" s="6"/>
      <c r="M2233" s="6"/>
      <c r="N2233" s="6"/>
      <c r="O2233" s="6"/>
      <c r="P2233" s="6"/>
    </row>
    <row r="2234" spans="1:16" s="469" customFormat="1" ht="47.25" x14ac:dyDescent="0.25">
      <c r="A2234" s="463" t="s">
        <v>4083</v>
      </c>
      <c r="B2234" s="464" t="s">
        <v>2686</v>
      </c>
      <c r="C2234" s="13" t="s">
        <v>11460</v>
      </c>
      <c r="D2234" s="13" t="s">
        <v>13507</v>
      </c>
      <c r="E2234" s="468">
        <f t="shared" si="91"/>
        <v>2202</v>
      </c>
      <c r="F2234" s="439" t="str">
        <f>IF('21C Market Risk - IRR Gen.'!L$16=('21C Market Risk - IRR Gen.'!L$13+'21C Market Risk - IRR Gen.'!L$14),"TRUE","FALSE")</f>
        <v>TRUE</v>
      </c>
      <c r="G2234"/>
      <c r="H2234"/>
      <c r="K2234" s="6"/>
      <c r="L2234" s="6"/>
      <c r="M2234" s="6"/>
      <c r="N2234" s="6"/>
      <c r="O2234" s="6"/>
      <c r="P2234" s="6"/>
    </row>
    <row r="2235" spans="1:16" s="469" customFormat="1" ht="47.25" x14ac:dyDescent="0.25">
      <c r="A2235" s="463" t="s">
        <v>4084</v>
      </c>
      <c r="B2235" s="464" t="s">
        <v>2686</v>
      </c>
      <c r="C2235" s="13" t="s">
        <v>11461</v>
      </c>
      <c r="D2235" s="13" t="s">
        <v>13508</v>
      </c>
      <c r="E2235" s="468">
        <f t="shared" si="91"/>
        <v>2203</v>
      </c>
      <c r="F2235" s="439" t="str">
        <f>IF('21C Market Risk - IRR Gen.'!M$16=('21C Market Risk - IRR Gen.'!M$13+'21C Market Risk - IRR Gen.'!M$14),"TRUE","FALSE")</f>
        <v>TRUE</v>
      </c>
      <c r="G2235"/>
      <c r="H2235"/>
      <c r="K2235" s="6"/>
      <c r="L2235" s="6"/>
      <c r="M2235" s="6"/>
      <c r="N2235" s="6"/>
      <c r="O2235" s="6"/>
      <c r="P2235" s="6"/>
    </row>
    <row r="2236" spans="1:16" s="469" customFormat="1" ht="47.25" x14ac:dyDescent="0.25">
      <c r="A2236" s="463" t="s">
        <v>4085</v>
      </c>
      <c r="B2236" s="464" t="s">
        <v>2686</v>
      </c>
      <c r="C2236" s="13" t="s">
        <v>11462</v>
      </c>
      <c r="D2236" s="13" t="s">
        <v>13509</v>
      </c>
      <c r="E2236" s="468">
        <f t="shared" si="91"/>
        <v>2204</v>
      </c>
      <c r="F2236" s="439" t="str">
        <f>IF('21C Market Risk - IRR Gen.'!N$16=('21C Market Risk - IRR Gen.'!N$13+'21C Market Risk - IRR Gen.'!N$14),"TRUE","FALSE")</f>
        <v>TRUE</v>
      </c>
      <c r="G2236"/>
      <c r="H2236"/>
      <c r="K2236" s="6"/>
      <c r="L2236" s="6"/>
      <c r="M2236" s="6"/>
      <c r="N2236" s="6"/>
      <c r="O2236" s="6"/>
      <c r="P2236" s="6"/>
    </row>
    <row r="2237" spans="1:16" s="469" customFormat="1" ht="47.25" x14ac:dyDescent="0.25">
      <c r="A2237" s="463" t="s">
        <v>4086</v>
      </c>
      <c r="B2237" s="464" t="s">
        <v>2686</v>
      </c>
      <c r="C2237" s="13" t="s">
        <v>11463</v>
      </c>
      <c r="D2237" s="13" t="s">
        <v>13510</v>
      </c>
      <c r="E2237" s="468">
        <f t="shared" si="91"/>
        <v>2205</v>
      </c>
      <c r="F2237" s="439" t="str">
        <f>IF('21C Market Risk - IRR Gen.'!O$16=('21C Market Risk - IRR Gen.'!O$13+'21C Market Risk - IRR Gen.'!O$14),"TRUE","FALSE")</f>
        <v>TRUE</v>
      </c>
      <c r="G2237"/>
      <c r="H2237"/>
      <c r="K2237" s="6"/>
      <c r="L2237" s="6"/>
      <c r="M2237" s="6"/>
      <c r="N2237" s="6"/>
      <c r="O2237" s="6"/>
      <c r="P2237" s="6"/>
    </row>
    <row r="2238" spans="1:16" s="469" customFormat="1" ht="47.25" x14ac:dyDescent="0.25">
      <c r="A2238" s="463" t="s">
        <v>4087</v>
      </c>
      <c r="B2238" s="464" t="s">
        <v>2686</v>
      </c>
      <c r="C2238" s="13" t="s">
        <v>11464</v>
      </c>
      <c r="D2238" s="13" t="s">
        <v>13511</v>
      </c>
      <c r="E2238" s="468">
        <f t="shared" si="91"/>
        <v>2206</v>
      </c>
      <c r="F2238" s="439" t="str">
        <f>IF('21C Market Risk - IRR Gen.'!P$16=('21C Market Risk - IRR Gen.'!P$13+'21C Market Risk - IRR Gen.'!P$14),"TRUE","FALSE")</f>
        <v>TRUE</v>
      </c>
      <c r="G2238"/>
      <c r="H2238"/>
      <c r="K2238" s="6"/>
      <c r="L2238" s="6"/>
      <c r="M2238" s="6"/>
      <c r="N2238" s="6"/>
      <c r="O2238" s="6"/>
      <c r="P2238" s="6"/>
    </row>
    <row r="2239" spans="1:16" s="469" customFormat="1" ht="47.25" x14ac:dyDescent="0.25">
      <c r="A2239" s="463" t="s">
        <v>4088</v>
      </c>
      <c r="B2239" s="464" t="s">
        <v>2686</v>
      </c>
      <c r="C2239" s="13" t="s">
        <v>11465</v>
      </c>
      <c r="D2239" s="13" t="s">
        <v>13512</v>
      </c>
      <c r="E2239" s="468">
        <f t="shared" si="91"/>
        <v>2207</v>
      </c>
      <c r="F2239" s="439" t="str">
        <f>IF('21C Market Risk - IRR Gen.'!Q$16=('21C Market Risk - IRR Gen.'!Q$13+'21C Market Risk - IRR Gen.'!Q$14),"TRUE","FALSE")</f>
        <v>TRUE</v>
      </c>
      <c r="G2239"/>
      <c r="H2239"/>
      <c r="K2239" s="6"/>
      <c r="L2239" s="6"/>
      <c r="M2239" s="6"/>
      <c r="N2239" s="6"/>
      <c r="O2239" s="6"/>
      <c r="P2239" s="6"/>
    </row>
    <row r="2240" spans="1:16" s="469" customFormat="1" ht="31.5" x14ac:dyDescent="0.25">
      <c r="A2240" s="463" t="s">
        <v>4089</v>
      </c>
      <c r="B2240" s="464" t="s">
        <v>2686</v>
      </c>
      <c r="C2240" s="13" t="s">
        <v>4090</v>
      </c>
      <c r="D2240" s="13" t="s">
        <v>13513</v>
      </c>
      <c r="E2240" s="468">
        <f>E2239+1</f>
        <v>2208</v>
      </c>
      <c r="F2240" s="439" t="b">
        <f>'21C Market Risk - IRR Gen.'!$C$15*5%='21C Market Risk - IRR Gen.'!$C$18</f>
        <v>1</v>
      </c>
      <c r="G2240"/>
      <c r="H2240"/>
      <c r="K2240" s="6"/>
      <c r="L2240" s="6"/>
      <c r="M2240" s="6"/>
      <c r="N2240" s="6"/>
      <c r="O2240" s="6"/>
      <c r="P2240" s="6"/>
    </row>
    <row r="2241" spans="1:16" s="469" customFormat="1" ht="31.5" x14ac:dyDescent="0.25">
      <c r="A2241" s="463" t="s">
        <v>4091</v>
      </c>
      <c r="B2241" s="464" t="s">
        <v>2686</v>
      </c>
      <c r="C2241" s="13" t="s">
        <v>4092</v>
      </c>
      <c r="D2241" s="13" t="s">
        <v>13514</v>
      </c>
      <c r="E2241" s="468">
        <f t="shared" ref="E2241:E2254" si="92">E2240+1</f>
        <v>2209</v>
      </c>
      <c r="F2241" s="439" t="b">
        <f>'21C Market Risk - IRR Gen.'!$D$15*5%='21C Market Risk - IRR Gen.'!$D$18</f>
        <v>1</v>
      </c>
      <c r="G2241"/>
      <c r="H2241"/>
      <c r="K2241" s="6"/>
      <c r="L2241" s="6"/>
      <c r="M2241" s="6"/>
      <c r="N2241" s="6"/>
      <c r="O2241" s="6"/>
      <c r="P2241" s="6"/>
    </row>
    <row r="2242" spans="1:16" s="469" customFormat="1" ht="31.5" x14ac:dyDescent="0.25">
      <c r="A2242" s="463" t="s">
        <v>4093</v>
      </c>
      <c r="B2242" s="464" t="s">
        <v>2686</v>
      </c>
      <c r="C2242" s="13" t="s">
        <v>4094</v>
      </c>
      <c r="D2242" s="13" t="s">
        <v>13515</v>
      </c>
      <c r="E2242" s="468">
        <f t="shared" si="92"/>
        <v>2210</v>
      </c>
      <c r="F2242" s="439" t="b">
        <f>'21C Market Risk - IRR Gen.'!$E$15*5%='21C Market Risk - IRR Gen.'!$E$18</f>
        <v>1</v>
      </c>
      <c r="G2242"/>
      <c r="H2242"/>
      <c r="K2242" s="6"/>
      <c r="L2242" s="6"/>
      <c r="M2242" s="6"/>
      <c r="N2242" s="6"/>
      <c r="O2242" s="6"/>
      <c r="P2242" s="6"/>
    </row>
    <row r="2243" spans="1:16" s="469" customFormat="1" ht="31.5" x14ac:dyDescent="0.25">
      <c r="A2243" s="463" t="s">
        <v>4095</v>
      </c>
      <c r="B2243" s="464" t="s">
        <v>2686</v>
      </c>
      <c r="C2243" s="13" t="s">
        <v>4096</v>
      </c>
      <c r="D2243" s="13" t="s">
        <v>13516</v>
      </c>
      <c r="E2243" s="468">
        <f t="shared" si="92"/>
        <v>2211</v>
      </c>
      <c r="F2243" s="439" t="b">
        <f>'21C Market Risk - IRR Gen.'!$F$15*5%='21C Market Risk - IRR Gen.'!$F$18</f>
        <v>1</v>
      </c>
      <c r="G2243"/>
      <c r="H2243"/>
      <c r="K2243" s="6"/>
      <c r="L2243" s="6"/>
      <c r="M2243" s="6"/>
      <c r="N2243" s="6"/>
      <c r="O2243" s="6"/>
      <c r="P2243" s="6"/>
    </row>
    <row r="2244" spans="1:16" s="469" customFormat="1" ht="31.5" x14ac:dyDescent="0.25">
      <c r="A2244" s="463" t="s">
        <v>4097</v>
      </c>
      <c r="B2244" s="464" t="s">
        <v>2686</v>
      </c>
      <c r="C2244" s="13" t="s">
        <v>4098</v>
      </c>
      <c r="D2244" s="13" t="s">
        <v>13517</v>
      </c>
      <c r="E2244" s="468">
        <f t="shared" si="92"/>
        <v>2212</v>
      </c>
      <c r="F2244" s="439" t="b">
        <f>'21C Market Risk - IRR Gen.'!$G$15*5%='21C Market Risk - IRR Gen.'!$G$18</f>
        <v>1</v>
      </c>
      <c r="G2244"/>
      <c r="H2244"/>
      <c r="K2244" s="6"/>
      <c r="L2244" s="6"/>
      <c r="M2244" s="6"/>
      <c r="N2244" s="6"/>
      <c r="O2244" s="6"/>
      <c r="P2244" s="6"/>
    </row>
    <row r="2245" spans="1:16" s="469" customFormat="1" ht="31.5" x14ac:dyDescent="0.25">
      <c r="A2245" s="463" t="s">
        <v>4099</v>
      </c>
      <c r="B2245" s="464" t="s">
        <v>2686</v>
      </c>
      <c r="C2245" s="13" t="s">
        <v>4100</v>
      </c>
      <c r="D2245" s="13" t="s">
        <v>13518</v>
      </c>
      <c r="E2245" s="468">
        <f t="shared" si="92"/>
        <v>2213</v>
      </c>
      <c r="F2245" s="439" t="b">
        <f>'21C Market Risk - IRR Gen.'!$H$15*5%='21C Market Risk - IRR Gen.'!$H$18</f>
        <v>1</v>
      </c>
      <c r="G2245"/>
      <c r="H2245"/>
      <c r="K2245" s="6"/>
      <c r="L2245" s="6"/>
      <c r="M2245" s="6"/>
      <c r="N2245" s="6"/>
      <c r="O2245" s="6"/>
      <c r="P2245" s="6"/>
    </row>
    <row r="2246" spans="1:16" s="469" customFormat="1" ht="31.5" x14ac:dyDescent="0.25">
      <c r="A2246" s="463" t="s">
        <v>4101</v>
      </c>
      <c r="B2246" s="464" t="s">
        <v>2686</v>
      </c>
      <c r="C2246" s="13" t="s">
        <v>4102</v>
      </c>
      <c r="D2246" s="13" t="s">
        <v>13519</v>
      </c>
      <c r="E2246" s="468">
        <f t="shared" si="92"/>
        <v>2214</v>
      </c>
      <c r="F2246" s="439" t="b">
        <f>'21C Market Risk - IRR Gen.'!$I$15*5%='21C Market Risk - IRR Gen.'!$I$18</f>
        <v>1</v>
      </c>
      <c r="G2246"/>
      <c r="H2246"/>
      <c r="K2246" s="6"/>
      <c r="L2246" s="6"/>
      <c r="M2246" s="6"/>
      <c r="N2246" s="6"/>
      <c r="O2246" s="6"/>
      <c r="P2246" s="6"/>
    </row>
    <row r="2247" spans="1:16" s="469" customFormat="1" ht="31.5" x14ac:dyDescent="0.25">
      <c r="A2247" s="463" t="s">
        <v>4103</v>
      </c>
      <c r="B2247" s="464" t="s">
        <v>2686</v>
      </c>
      <c r="C2247" s="13" t="s">
        <v>4104</v>
      </c>
      <c r="D2247" s="13" t="s">
        <v>13520</v>
      </c>
      <c r="E2247" s="468">
        <f t="shared" si="92"/>
        <v>2215</v>
      </c>
      <c r="F2247" s="439" t="b">
        <f>'21C Market Risk - IRR Gen.'!$J$15*5%='21C Market Risk - IRR Gen.'!$J$18</f>
        <v>1</v>
      </c>
      <c r="G2247"/>
      <c r="H2247"/>
      <c r="K2247" s="6"/>
      <c r="L2247" s="6"/>
      <c r="M2247" s="6"/>
      <c r="N2247" s="6"/>
      <c r="O2247" s="6"/>
      <c r="P2247" s="6"/>
    </row>
    <row r="2248" spans="1:16" s="469" customFormat="1" ht="31.5" x14ac:dyDescent="0.25">
      <c r="A2248" s="463" t="s">
        <v>4105</v>
      </c>
      <c r="B2248" s="464" t="s">
        <v>2686</v>
      </c>
      <c r="C2248" s="13" t="s">
        <v>4106</v>
      </c>
      <c r="D2248" s="13" t="s">
        <v>13521</v>
      </c>
      <c r="E2248" s="468">
        <f t="shared" si="92"/>
        <v>2216</v>
      </c>
      <c r="F2248" s="439" t="b">
        <f>'21C Market Risk - IRR Gen.'!$K$15*5%='21C Market Risk - IRR Gen.'!$K$18</f>
        <v>1</v>
      </c>
      <c r="G2248"/>
      <c r="H2248"/>
      <c r="K2248" s="6"/>
      <c r="L2248" s="6"/>
      <c r="M2248" s="6"/>
      <c r="N2248" s="6"/>
      <c r="O2248" s="6"/>
      <c r="P2248" s="6"/>
    </row>
    <row r="2249" spans="1:16" s="469" customFormat="1" ht="31.5" x14ac:dyDescent="0.25">
      <c r="A2249" s="463" t="s">
        <v>4107</v>
      </c>
      <c r="B2249" s="464" t="s">
        <v>2686</v>
      </c>
      <c r="C2249" s="13" t="s">
        <v>4108</v>
      </c>
      <c r="D2249" s="13" t="s">
        <v>13522</v>
      </c>
      <c r="E2249" s="468">
        <f t="shared" si="92"/>
        <v>2217</v>
      </c>
      <c r="F2249" s="439" t="b">
        <f>'21C Market Risk - IRR Gen.'!$L$15*5%='21C Market Risk - IRR Gen.'!$L$18</f>
        <v>1</v>
      </c>
      <c r="G2249"/>
      <c r="H2249"/>
      <c r="K2249" s="6"/>
      <c r="L2249" s="6"/>
      <c r="M2249" s="6"/>
      <c r="N2249" s="6"/>
      <c r="O2249" s="6"/>
      <c r="P2249" s="6"/>
    </row>
    <row r="2250" spans="1:16" s="469" customFormat="1" ht="31.5" x14ac:dyDescent="0.25">
      <c r="A2250" s="463" t="s">
        <v>4109</v>
      </c>
      <c r="B2250" s="464" t="s">
        <v>2686</v>
      </c>
      <c r="C2250" s="13" t="s">
        <v>4110</v>
      </c>
      <c r="D2250" s="13" t="s">
        <v>13523</v>
      </c>
      <c r="E2250" s="468">
        <f t="shared" si="92"/>
        <v>2218</v>
      </c>
      <c r="F2250" s="439" t="b">
        <f>'21C Market Risk - IRR Gen.'!$M$15*5%='21C Market Risk - IRR Gen.'!$M$18</f>
        <v>1</v>
      </c>
      <c r="G2250"/>
      <c r="H2250"/>
      <c r="K2250" s="6"/>
      <c r="L2250" s="6"/>
      <c r="M2250" s="6"/>
      <c r="N2250" s="6"/>
      <c r="O2250" s="6"/>
      <c r="P2250" s="6"/>
    </row>
    <row r="2251" spans="1:16" s="469" customFormat="1" ht="31.5" x14ac:dyDescent="0.25">
      <c r="A2251" s="463" t="s">
        <v>4111</v>
      </c>
      <c r="B2251" s="464" t="s">
        <v>2686</v>
      </c>
      <c r="C2251" s="13" t="s">
        <v>4112</v>
      </c>
      <c r="D2251" s="13" t="s">
        <v>13524</v>
      </c>
      <c r="E2251" s="468">
        <f t="shared" si="92"/>
        <v>2219</v>
      </c>
      <c r="F2251" s="439" t="b">
        <f>'21C Market Risk - IRR Gen.'!$N$15*5%='21C Market Risk - IRR Gen.'!$N$18</f>
        <v>1</v>
      </c>
      <c r="G2251"/>
      <c r="H2251"/>
      <c r="K2251" s="6"/>
      <c r="L2251" s="6"/>
      <c r="M2251" s="6"/>
      <c r="N2251" s="6"/>
      <c r="O2251" s="6"/>
      <c r="P2251" s="6"/>
    </row>
    <row r="2252" spans="1:16" s="469" customFormat="1" ht="31.5" x14ac:dyDescent="0.25">
      <c r="A2252" s="463" t="s">
        <v>4113</v>
      </c>
      <c r="B2252" s="464" t="s">
        <v>2686</v>
      </c>
      <c r="C2252" s="13" t="s">
        <v>4114</v>
      </c>
      <c r="D2252" s="13" t="s">
        <v>13525</v>
      </c>
      <c r="E2252" s="468">
        <f t="shared" si="92"/>
        <v>2220</v>
      </c>
      <c r="F2252" s="439" t="b">
        <f>'21C Market Risk - IRR Gen.'!$O$15*5%='21C Market Risk - IRR Gen.'!$O$18</f>
        <v>1</v>
      </c>
      <c r="G2252"/>
      <c r="H2252"/>
      <c r="K2252" s="6"/>
      <c r="L2252" s="6"/>
      <c r="M2252" s="6"/>
      <c r="N2252" s="6"/>
      <c r="O2252" s="6"/>
      <c r="P2252" s="6"/>
    </row>
    <row r="2253" spans="1:16" s="469" customFormat="1" ht="31.5" x14ac:dyDescent="0.25">
      <c r="A2253" s="463" t="s">
        <v>4115</v>
      </c>
      <c r="B2253" s="464" t="s">
        <v>2686</v>
      </c>
      <c r="C2253" s="13" t="s">
        <v>4116</v>
      </c>
      <c r="D2253" s="13" t="s">
        <v>13526</v>
      </c>
      <c r="E2253" s="468">
        <f t="shared" si="92"/>
        <v>2221</v>
      </c>
      <c r="F2253" s="439" t="b">
        <f>'21C Market Risk - IRR Gen.'!$P$15*5%='21C Market Risk - IRR Gen.'!$P$18</f>
        <v>1</v>
      </c>
      <c r="G2253"/>
      <c r="H2253"/>
      <c r="K2253" s="6"/>
      <c r="L2253" s="6"/>
      <c r="M2253" s="6"/>
      <c r="N2253" s="6"/>
      <c r="O2253" s="6"/>
      <c r="P2253" s="6"/>
    </row>
    <row r="2254" spans="1:16" s="469" customFormat="1" ht="31.5" x14ac:dyDescent="0.25">
      <c r="A2254" s="463" t="s">
        <v>4117</v>
      </c>
      <c r="B2254" s="464" t="s">
        <v>2686</v>
      </c>
      <c r="C2254" s="13" t="s">
        <v>4118</v>
      </c>
      <c r="D2254" s="13" t="s">
        <v>13527</v>
      </c>
      <c r="E2254" s="468">
        <f t="shared" si="92"/>
        <v>2222</v>
      </c>
      <c r="F2254" s="439" t="b">
        <f>'21C Market Risk - IRR Gen.'!$Q$15*5%='21C Market Risk - IRR Gen.'!$Q$18</f>
        <v>1</v>
      </c>
      <c r="G2254"/>
      <c r="H2254"/>
      <c r="K2254" s="6"/>
      <c r="L2254" s="6"/>
      <c r="M2254" s="6"/>
      <c r="N2254" s="6"/>
      <c r="O2254" s="6"/>
      <c r="P2254" s="6"/>
    </row>
    <row r="2255" spans="1:16" s="469" customFormat="1" ht="173.25" x14ac:dyDescent="0.25">
      <c r="A2255" s="463" t="s">
        <v>4119</v>
      </c>
      <c r="B2255" s="464" t="s">
        <v>2686</v>
      </c>
      <c r="C2255" s="13" t="s">
        <v>4120</v>
      </c>
      <c r="D2255" s="13" t="s">
        <v>14302</v>
      </c>
      <c r="E2255" s="468">
        <f t="shared" ref="E2255:E2280" si="93">E2254+1</f>
        <v>2223</v>
      </c>
      <c r="F2255" s="439" t="b">
        <f>'21C Market Risk - IRR Gen.'!$C$18+'21C Market Risk - IRR Gen.'!$D$18+'21C Market Risk - IRR Gen.'!$E$18+'21C Market Risk - IRR Gen.'!$F$18+'21C Market Risk - IRR Gen.'!$G$18+'21C Market Risk - IRR Gen.'!$H$18+'21C Market Risk - IRR Gen.'!$I$18+'21C Market Risk - IRR Gen.'!$J$18+'21C Market Risk - IRR Gen.'!$K$18+'21C Market Risk - IRR Gen.'!$L$18+'21C Market Risk - IRR Gen.'!$M$18+'21C Market Risk - IRR Gen.'!$N$18+'21C Market Risk - IRR Gen.'!$O$18+'21C Market Risk - IRR Gen.'!$P$18+'21C Market Risk - IRR Gen.'!$Q$18='21C Market Risk - IRR Gen.'!$R$18</f>
        <v>1</v>
      </c>
      <c r="G2255"/>
      <c r="H2255"/>
      <c r="K2255" s="6"/>
      <c r="L2255" s="6"/>
      <c r="M2255" s="6"/>
      <c r="N2255" s="6"/>
      <c r="O2255" s="6"/>
      <c r="P2255" s="6"/>
    </row>
    <row r="2256" spans="1:16" s="469" customFormat="1" ht="126" x14ac:dyDescent="0.25">
      <c r="A2256" s="463" t="s">
        <v>4121</v>
      </c>
      <c r="B2256" s="464" t="s">
        <v>2686</v>
      </c>
      <c r="C2256" s="13" t="s">
        <v>11466</v>
      </c>
      <c r="D2256" s="13" t="s">
        <v>14303</v>
      </c>
      <c r="E2256" s="468">
        <f t="shared" si="93"/>
        <v>2224</v>
      </c>
      <c r="F2256" s="439" t="b">
        <f>IF(ABS(SUMIF('21C Market Risk - IRR Gen.'!$C$16:'21C Market Risk - IRR Gen.'!$F$16,"&gt;0"))&gt;ABS(SUMIF('21C Market Risk - IRR Gen.'!$C$16:'21C Market Risk - IRR Gen.'!$F$16,"&lt;0")),ABS(SUMIF('21C Market Risk - IRR Gen.'!$C$16:'21C Market Risk - IRR Gen.'!$F$16,"&lt;0")),ABS(SUMIF('21C Market Risk - IRR Gen.'!$C$16:'21C Market Risk - IRR Gen.'!$F$16,"&gt;0"))) = '21C Market Risk - IRR Gen.'!$F$19</f>
        <v>1</v>
      </c>
      <c r="G2256"/>
      <c r="H2256"/>
      <c r="K2256" s="6"/>
      <c r="L2256" s="6"/>
      <c r="M2256" s="6"/>
      <c r="N2256" s="6"/>
      <c r="O2256" s="6"/>
      <c r="P2256" s="6"/>
    </row>
    <row r="2257" spans="1:16" s="469" customFormat="1" ht="126" x14ac:dyDescent="0.25">
      <c r="A2257" s="463" t="s">
        <v>4122</v>
      </c>
      <c r="B2257" s="464" t="s">
        <v>2686</v>
      </c>
      <c r="C2257" s="13" t="s">
        <v>11467</v>
      </c>
      <c r="D2257" s="13" t="s">
        <v>14304</v>
      </c>
      <c r="E2257" s="468">
        <f t="shared" si="93"/>
        <v>2225</v>
      </c>
      <c r="F2257" s="439" t="b">
        <f>IF(ABS(SUMIF('21C Market Risk - IRR Gen.'!$G$16:'21C Market Risk - IRR Gen.'!$I$16,"&gt;0"))&gt;ABS(SUMIF('21C Market Risk - IRR Gen.'!$G$16:'21C Market Risk - IRR Gen.'!$I$16,"&lt;0")),ABS(SUMIF('21C Market Risk - IRR Gen.'!$G$16:'21C Market Risk - IRR Gen.'!$I$16,"&lt;0")),ABS(SUMIF('21C Market Risk - IRR Gen.'!$G$16:'21C Market Risk - IRR Gen.'!$I$16,"&gt;0"))) = '21C Market Risk - IRR Gen.'!$I$19</f>
        <v>1</v>
      </c>
      <c r="G2257"/>
      <c r="H2257"/>
      <c r="K2257" s="6"/>
      <c r="L2257" s="6"/>
      <c r="M2257" s="6"/>
      <c r="N2257" s="6"/>
      <c r="O2257" s="6"/>
      <c r="P2257" s="6"/>
    </row>
    <row r="2258" spans="1:16" s="469" customFormat="1" ht="126" x14ac:dyDescent="0.25">
      <c r="A2258" s="463" t="s">
        <v>4123</v>
      </c>
      <c r="B2258" s="464" t="s">
        <v>2686</v>
      </c>
      <c r="C2258" s="13" t="s">
        <v>11468</v>
      </c>
      <c r="D2258" s="13" t="s">
        <v>14305</v>
      </c>
      <c r="E2258" s="468">
        <f t="shared" si="93"/>
        <v>2226</v>
      </c>
      <c r="F2258" s="439" t="b">
        <f>IF(ABS(SUMIF('21C Market Risk - IRR Gen.'!$J$16:'21C Market Risk - IRR Gen.'!$Q$16,"&gt;0"))&gt;ABS(SUMIF('21C Market Risk - IRR Gen.'!$J$16:'21C Market Risk - IRR Gen.'!$Q$16,"&lt;0")),ABS(SUMIF('21C Market Risk - IRR Gen.'!$J$16:'21C Market Risk - IRR Gen.'!$Q$16,"&lt;0")),ABS(SUMIF('21C Market Risk - IRR Gen.'!$J$16:'21C Market Risk - IRR Gen.'!$Q$16,"&gt;0"))) = '21C Market Risk - IRR Gen.'!$Q$19</f>
        <v>1</v>
      </c>
      <c r="G2258"/>
      <c r="H2258"/>
      <c r="K2258" s="6"/>
      <c r="L2258" s="6"/>
      <c r="M2258" s="6"/>
      <c r="N2258" s="6"/>
      <c r="O2258" s="6"/>
      <c r="P2258" s="6"/>
    </row>
    <row r="2259" spans="1:16" s="469" customFormat="1" ht="173.25" x14ac:dyDescent="0.25">
      <c r="A2259" s="463" t="s">
        <v>4124</v>
      </c>
      <c r="B2259" s="464" t="s">
        <v>2686</v>
      </c>
      <c r="C2259" s="13" t="s">
        <v>11469</v>
      </c>
      <c r="D2259" s="13" t="s">
        <v>14306</v>
      </c>
      <c r="E2259" s="468">
        <f t="shared" si="93"/>
        <v>2227</v>
      </c>
      <c r="F2259" s="439" t="b">
        <f>IF(ABS(SUMIF('21C Market Risk - IRR Gen.'!$C$16:'21C Market Risk - IRR Gen.'!$F$16,"&gt;0"))&gt;ABS(SUMIF('21C Market Risk - IRR Gen.'!$C$16:'21C Market Risk - IRR Gen.'!$F$16,"&lt;0")),ABS(SUMIF('21C Market Risk - IRR Gen.'!$C$16:'21C Market Risk - IRR Gen.'!$F$16,"&gt;0"))-ABS(SUMIF('21C Market Risk - IRR Gen.'!$C$16:'21C Market Risk - IRR Gen.'!$F$16,"&lt;0")),ABS(SUMIF('21C Market Risk - IRR Gen.'!$C$16:'21C Market Risk - IRR Gen.'!$F$16,"&lt;0"))-ABS(SUMIF('21C Market Risk - IRR Gen.'!$C$16:'21C Market Risk - IRR Gen.'!$F$16,"&gt;0"))) = '21C Market Risk - IRR Gen.'!$F$20</f>
        <v>1</v>
      </c>
      <c r="G2259"/>
      <c r="H2259"/>
      <c r="K2259" s="6"/>
      <c r="L2259" s="6"/>
      <c r="M2259" s="6"/>
      <c r="N2259" s="6"/>
      <c r="O2259" s="6"/>
      <c r="P2259" s="6"/>
    </row>
    <row r="2260" spans="1:16" s="469" customFormat="1" ht="173.25" x14ac:dyDescent="0.25">
      <c r="A2260" s="463" t="s">
        <v>4125</v>
      </c>
      <c r="B2260" s="464" t="s">
        <v>2686</v>
      </c>
      <c r="C2260" s="13" t="s">
        <v>11470</v>
      </c>
      <c r="D2260" s="13" t="s">
        <v>14307</v>
      </c>
      <c r="E2260" s="468">
        <f t="shared" si="93"/>
        <v>2228</v>
      </c>
      <c r="F2260" s="439" t="b">
        <f>IF(ABS(SUMIF('21C Market Risk - IRR Gen.'!$G$16:'21C Market Risk - IRR Gen.'!$I$16,"&gt;0"))&gt;ABS(SUMIF('21C Market Risk - IRR Gen.'!$G$16:'21C Market Risk - IRR Gen.'!$I$16,"&lt;0")),ABS(SUMIF('21C Market Risk - IRR Gen.'!$G$16:'21C Market Risk - IRR Gen.'!$I$16,"&gt;0"))-ABS(SUMIF('21C Market Risk - IRR Gen.'!$G$16:'21C Market Risk - IRR Gen.'!$I$16,"&lt;0")),ABS(SUMIF('21C Market Risk - IRR Gen.'!$G$16:'21C Market Risk - IRR Gen.'!$I$16,"&lt;0"))-ABS(SUMIF('21C Market Risk - IRR Gen.'!$G$16:'21C Market Risk - IRR Gen.'!$I$16,"&gt;0"))) = '21C Market Risk - IRR Gen.'!$I$20</f>
        <v>1</v>
      </c>
      <c r="G2260"/>
      <c r="H2260"/>
      <c r="K2260" s="6"/>
      <c r="L2260" s="6"/>
      <c r="M2260" s="6"/>
      <c r="N2260" s="6"/>
      <c r="O2260" s="6"/>
      <c r="P2260" s="6"/>
    </row>
    <row r="2261" spans="1:16" s="469" customFormat="1" ht="189" x14ac:dyDescent="0.25">
      <c r="A2261" s="463" t="s">
        <v>4126</v>
      </c>
      <c r="B2261" s="464" t="s">
        <v>2686</v>
      </c>
      <c r="C2261" s="13" t="s">
        <v>11471</v>
      </c>
      <c r="D2261" s="13" t="s">
        <v>14308</v>
      </c>
      <c r="E2261" s="468">
        <f t="shared" si="93"/>
        <v>2229</v>
      </c>
      <c r="F2261" s="439" t="b">
        <f>IF(ABS(SUMIF('21C Market Risk - IRR Gen.'!$J$16:'21C Market Risk - IRR Gen.'!$Q$16,"&gt;0"))&gt;ABS(SUMIF('21C Market Risk - IRR Gen.'!$J$16:'21C Market Risk - IRR Gen.'!$Q$16,"&lt;0")),ABS(SUMIF('21C Market Risk - IRR Gen.'!$J$16:'21C Market Risk - IRR Gen.'!$Q$16,"&gt;0"))-ABS(SUMIF('21C Market Risk - IRR Gen.'!$J$16:'21C Market Risk - IRR Gen.'!$Q$16,"&lt;0")),ABS(SUMIF('21C Market Risk - IRR Gen.'!$J$16:'21C Market Risk - IRR Gen.'!$Q$16,"&lt;0"))-ABS(SUMIF('21C Market Risk - IRR Gen.'!$J$16:'21C Market Risk - IRR Gen.'!$Q$16,"&gt;0"))) = '21C Market Risk - IRR Gen.'!$Q$20</f>
        <v>1</v>
      </c>
      <c r="G2261"/>
      <c r="H2261"/>
      <c r="K2261" s="6"/>
      <c r="L2261" s="6"/>
      <c r="M2261" s="6"/>
      <c r="N2261" s="6"/>
      <c r="O2261" s="6"/>
      <c r="P2261" s="6"/>
    </row>
    <row r="2262" spans="1:16" s="469" customFormat="1" ht="31.5" x14ac:dyDescent="0.25">
      <c r="A2262" s="463" t="s">
        <v>4127</v>
      </c>
      <c r="B2262" s="464" t="s">
        <v>2686</v>
      </c>
      <c r="C2262" s="13" t="s">
        <v>4128</v>
      </c>
      <c r="D2262" s="13" t="s">
        <v>13528</v>
      </c>
      <c r="E2262" s="468">
        <f t="shared" si="93"/>
        <v>2230</v>
      </c>
      <c r="F2262" s="439" t="b">
        <f>'21C Market Risk - IRR Gen.'!$F$19*40%='21C Market Risk - IRR Gen.'!$F$22</f>
        <v>1</v>
      </c>
      <c r="G2262"/>
      <c r="H2262"/>
      <c r="K2262" s="6"/>
      <c r="L2262" s="6"/>
      <c r="M2262" s="6"/>
      <c r="N2262" s="6"/>
      <c r="O2262" s="6"/>
      <c r="P2262" s="6"/>
    </row>
    <row r="2263" spans="1:16" s="469" customFormat="1" ht="31.5" x14ac:dyDescent="0.25">
      <c r="A2263" s="463" t="s">
        <v>4129</v>
      </c>
      <c r="B2263" s="464" t="s">
        <v>2686</v>
      </c>
      <c r="C2263" s="13" t="s">
        <v>4130</v>
      </c>
      <c r="D2263" s="13" t="s">
        <v>13529</v>
      </c>
      <c r="E2263" s="468">
        <f t="shared" si="93"/>
        <v>2231</v>
      </c>
      <c r="F2263" s="439" t="b">
        <f>'21C Market Risk - IRR Gen.'!$I$19*30%='21C Market Risk - IRR Gen.'!$I$22</f>
        <v>1</v>
      </c>
      <c r="G2263"/>
      <c r="H2263"/>
      <c r="K2263" s="6"/>
      <c r="L2263" s="6"/>
      <c r="M2263" s="6"/>
      <c r="N2263" s="6"/>
      <c r="O2263" s="6"/>
      <c r="P2263" s="6"/>
    </row>
    <row r="2264" spans="1:16" s="469" customFormat="1" ht="31.5" x14ac:dyDescent="0.25">
      <c r="A2264" s="463" t="s">
        <v>4131</v>
      </c>
      <c r="B2264" s="464" t="s">
        <v>2686</v>
      </c>
      <c r="C2264" s="13" t="s">
        <v>4132</v>
      </c>
      <c r="D2264" s="13" t="s">
        <v>13530</v>
      </c>
      <c r="E2264" s="468">
        <f t="shared" si="93"/>
        <v>2232</v>
      </c>
      <c r="F2264" s="439" t="b">
        <f>'21C Market Risk - IRR Gen.'!$Q$19*30%='21C Market Risk - IRR Gen.'!$Q$22</f>
        <v>1</v>
      </c>
      <c r="G2264"/>
      <c r="H2264"/>
      <c r="K2264" s="6"/>
      <c r="L2264" s="6"/>
      <c r="M2264" s="6"/>
      <c r="N2264" s="6"/>
      <c r="O2264" s="6"/>
      <c r="P2264" s="6"/>
    </row>
    <row r="2265" spans="1:16" s="469" customFormat="1" ht="47.25" x14ac:dyDescent="0.25">
      <c r="A2265" s="463" t="s">
        <v>4133</v>
      </c>
      <c r="B2265" s="464" t="s">
        <v>2686</v>
      </c>
      <c r="C2265" s="13" t="s">
        <v>4134</v>
      </c>
      <c r="D2265" s="13" t="s">
        <v>13531</v>
      </c>
      <c r="E2265" s="468">
        <f t="shared" si="93"/>
        <v>2233</v>
      </c>
      <c r="F2265" s="439" t="b">
        <f>'21C Market Risk - IRR Gen.'!$F$22+'21C Market Risk - IRR Gen.'!$I$22+'21C Market Risk - IRR Gen.'!$Q$22='21C Market Risk - IRR Gen.'!$R$22</f>
        <v>1</v>
      </c>
      <c r="G2265"/>
      <c r="H2265"/>
      <c r="K2265" s="6"/>
      <c r="L2265" s="6"/>
      <c r="M2265" s="6"/>
      <c r="N2265" s="6"/>
      <c r="O2265" s="6"/>
      <c r="P2265" s="6"/>
    </row>
    <row r="2266" spans="1:16" s="469" customFormat="1" ht="126" x14ac:dyDescent="0.25">
      <c r="A2266" s="463" t="s">
        <v>4135</v>
      </c>
      <c r="B2266" s="464" t="s">
        <v>2686</v>
      </c>
      <c r="C2266" s="13" t="s">
        <v>11472</v>
      </c>
      <c r="D2266" s="13" t="s">
        <v>14309</v>
      </c>
      <c r="E2266" s="468">
        <f t="shared" si="93"/>
        <v>2234</v>
      </c>
      <c r="F2266" s="439" t="b">
        <f>IF(OR(AND('21C Market Risk - IRR Gen.'!$F$20&gt;0,'21C Market Risk - IRR Gen.'!$I$20&gt;0),AND('21C Market Risk - IRR Gen.'!$F$20&lt;0,'21C Market Risk - IRR Gen.'!$I$20&lt;0)),0,IF(ABS('21C Market Risk - IRR Gen.'!$F$20)&lt;ABS('21C Market Risk - IRR Gen.'!$I$20),ABS('21C Market Risk - IRR Gen.'!$F$20), ABS('21C Market Risk - IRR Gen.'!$I$20)))='21C Market Risk - IRR Gen.'!$I$23</f>
        <v>1</v>
      </c>
      <c r="G2266"/>
      <c r="H2266"/>
      <c r="K2266" s="6"/>
      <c r="L2266" s="6"/>
      <c r="M2266" s="6"/>
      <c r="N2266" s="6"/>
      <c r="O2266" s="6"/>
      <c r="P2266" s="6"/>
    </row>
    <row r="2267" spans="1:16" s="469" customFormat="1" ht="126" x14ac:dyDescent="0.25">
      <c r="A2267" s="463" t="s">
        <v>4136</v>
      </c>
      <c r="B2267" s="464" t="s">
        <v>2686</v>
      </c>
      <c r="C2267" s="13" t="s">
        <v>11473</v>
      </c>
      <c r="D2267" s="13" t="s">
        <v>14310</v>
      </c>
      <c r="E2267" s="468">
        <f t="shared" si="93"/>
        <v>2235</v>
      </c>
      <c r="F2267" s="439" t="b">
        <f>IF(OR(AND('21C Market Risk - IRR Gen.'!$Q$20&gt;0,'21C Market Risk - IRR Gen.'!$I$20&gt;0),AND('21C Market Risk - IRR Gen.'!$Q$20&lt;0,'21C Market Risk - IRR Gen.'!$I$20&lt;0)),0,IF(ABS('21C Market Risk - IRR Gen.'!$I$20)&lt;ABS('21C Market Risk - IRR Gen.'!$Q$20),ABS('21C Market Risk - IRR Gen.'!$I$20), ABS('21C Market Risk - IRR Gen.'!$Q$20)))='21C Market Risk - IRR Gen.'!$Q$23</f>
        <v>1</v>
      </c>
      <c r="G2267"/>
      <c r="H2267"/>
      <c r="K2267" s="6"/>
      <c r="L2267" s="6"/>
      <c r="M2267" s="6"/>
      <c r="N2267" s="6"/>
      <c r="O2267" s="6"/>
      <c r="P2267" s="6"/>
    </row>
    <row r="2268" spans="1:16" s="469" customFormat="1" ht="78.75" x14ac:dyDescent="0.25">
      <c r="A2268" s="463" t="s">
        <v>4137</v>
      </c>
      <c r="B2268" s="464" t="s">
        <v>2686</v>
      </c>
      <c r="C2268" s="13" t="s">
        <v>11474</v>
      </c>
      <c r="D2268" s="13" t="s">
        <v>14311</v>
      </c>
      <c r="E2268" s="468">
        <f t="shared" si="93"/>
        <v>2236</v>
      </c>
      <c r="F2268" s="439" t="b">
        <f>IF(ABS('21C Market Risk - IRR Gen.'!$F$20)&gt;ABS('21C Market Risk - IRR Gen.'!$I$20), '21C Market Risk - IRR Gen.'!$F$20+'21C Market Risk - IRR Gen.'!$I$20,'21C Market Risk - IRR Gen.'!$I$20+'21C Market Risk - IRR Gen.'!$F$20)='21C Market Risk - IRR Gen.'!$I$24</f>
        <v>1</v>
      </c>
      <c r="G2268"/>
      <c r="H2268"/>
      <c r="K2268" s="6"/>
      <c r="L2268" s="6"/>
      <c r="M2268" s="6"/>
      <c r="N2268" s="6"/>
      <c r="O2268" s="6"/>
      <c r="P2268" s="6"/>
    </row>
    <row r="2269" spans="1:16" s="469" customFormat="1" ht="78.75" x14ac:dyDescent="0.25">
      <c r="A2269" s="463" t="s">
        <v>4138</v>
      </c>
      <c r="B2269" s="464" t="s">
        <v>2686</v>
      </c>
      <c r="C2269" s="13" t="s">
        <v>11475</v>
      </c>
      <c r="D2269" s="13" t="s">
        <v>14312</v>
      </c>
      <c r="E2269" s="468">
        <f t="shared" si="93"/>
        <v>2237</v>
      </c>
      <c r="F2269" s="439" t="b">
        <f>IF(ABS('21C Market Risk - IRR Gen.'!$I$20)&gt;ABS('21C Market Risk - IRR Gen.'!$Q$20), '21C Market Risk - IRR Gen.'!$I$20+'21C Market Risk - IRR Gen.'!$Q$20,'21C Market Risk - IRR Gen.'!$Q$20+'21C Market Risk - IRR Gen.'!$I$20)='21C Market Risk - IRR Gen.'!$Q$24</f>
        <v>1</v>
      </c>
      <c r="G2269"/>
      <c r="H2269"/>
      <c r="K2269" s="6"/>
      <c r="L2269" s="6"/>
      <c r="M2269" s="6"/>
      <c r="N2269" s="6"/>
      <c r="O2269" s="6"/>
      <c r="P2269" s="6"/>
    </row>
    <row r="2270" spans="1:16" s="469" customFormat="1" ht="31.5" x14ac:dyDescent="0.25">
      <c r="A2270" s="463" t="s">
        <v>4139</v>
      </c>
      <c r="B2270" s="464" t="s">
        <v>2686</v>
      </c>
      <c r="C2270" s="13" t="s">
        <v>4140</v>
      </c>
      <c r="D2270" s="13" t="s">
        <v>13532</v>
      </c>
      <c r="E2270" s="468">
        <f t="shared" si="93"/>
        <v>2238</v>
      </c>
      <c r="F2270" s="439" t="b">
        <f>'21C Market Risk - IRR Gen.'!$I$23*40%='21C Market Risk - IRR Gen.'!$I$26</f>
        <v>1</v>
      </c>
      <c r="G2270"/>
      <c r="H2270"/>
      <c r="K2270" s="6"/>
      <c r="L2270" s="6"/>
      <c r="M2270" s="6"/>
      <c r="N2270" s="6"/>
      <c r="O2270" s="6"/>
      <c r="P2270" s="6"/>
    </row>
    <row r="2271" spans="1:16" s="469" customFormat="1" ht="31.5" x14ac:dyDescent="0.25">
      <c r="A2271" s="463" t="s">
        <v>4141</v>
      </c>
      <c r="B2271" s="464" t="s">
        <v>2686</v>
      </c>
      <c r="C2271" s="13" t="s">
        <v>4142</v>
      </c>
      <c r="D2271" s="13" t="s">
        <v>13533</v>
      </c>
      <c r="E2271" s="468">
        <f t="shared" si="93"/>
        <v>2239</v>
      </c>
      <c r="F2271" s="439" t="b">
        <f>'21C Market Risk - IRR Gen.'!$Q$23*40%='21C Market Risk - IRR Gen.'!$Q$26</f>
        <v>1</v>
      </c>
      <c r="G2271"/>
      <c r="H2271"/>
      <c r="K2271" s="6"/>
      <c r="L2271" s="6"/>
      <c r="M2271" s="6"/>
      <c r="N2271" s="6"/>
      <c r="O2271" s="6"/>
      <c r="P2271" s="6"/>
    </row>
    <row r="2272" spans="1:16" s="469" customFormat="1" ht="31.5" x14ac:dyDescent="0.25">
      <c r="A2272" s="463" t="s">
        <v>4143</v>
      </c>
      <c r="B2272" s="464" t="s">
        <v>2686</v>
      </c>
      <c r="C2272" s="13" t="s">
        <v>4144</v>
      </c>
      <c r="D2272" s="13" t="s">
        <v>13534</v>
      </c>
      <c r="E2272" s="468">
        <f t="shared" si="93"/>
        <v>2240</v>
      </c>
      <c r="F2272" s="439" t="b">
        <f>'21C Market Risk - IRR Gen.'!$I$26+'21C Market Risk - IRR Gen.'!$Q$26='21C Market Risk - IRR Gen.'!$R$26</f>
        <v>1</v>
      </c>
      <c r="G2272"/>
      <c r="H2272"/>
      <c r="K2272" s="6"/>
      <c r="L2272" s="6"/>
      <c r="M2272" s="6"/>
      <c r="N2272" s="6"/>
      <c r="O2272" s="6"/>
      <c r="P2272" s="6"/>
    </row>
    <row r="2273" spans="1:16" s="469" customFormat="1" ht="126" x14ac:dyDescent="0.25">
      <c r="A2273" s="463" t="s">
        <v>4145</v>
      </c>
      <c r="B2273" s="464" t="s">
        <v>2686</v>
      </c>
      <c r="C2273" s="13" t="s">
        <v>11476</v>
      </c>
      <c r="D2273" s="13" t="s">
        <v>14313</v>
      </c>
      <c r="E2273" s="468">
        <f t="shared" si="93"/>
        <v>2241</v>
      </c>
      <c r="F2273" s="439" t="b">
        <f>IF(OR(AND('21C Market Risk - IRR Gen.'!$F$20&lt;0,'21C Market Risk - IRR Gen.'!$Q$20&lt;0),AND('21C Market Risk - IRR Gen.'!$F$20&gt;0,'21C Market Risk - IRR Gen.'!$Q$20&gt;0)),0,IF(ABS('21C Market Risk - IRR Gen.'!$Q$20)&lt;ABS('21C Market Risk - IRR Gen.'!$F$20),ABS('21C Market Risk - IRR Gen.'!$Q$20),ABS('21C Market Risk - IRR Gen.'!$F$20)))='21C Market Risk - IRR Gen.'!$Q$27</f>
        <v>1</v>
      </c>
      <c r="G2273"/>
      <c r="H2273"/>
      <c r="K2273" s="6"/>
      <c r="L2273" s="6"/>
      <c r="M2273" s="6"/>
      <c r="N2273" s="6"/>
      <c r="O2273" s="6"/>
      <c r="P2273" s="6"/>
    </row>
    <row r="2274" spans="1:16" s="469" customFormat="1" ht="78.75" x14ac:dyDescent="0.25">
      <c r="A2274" s="463" t="s">
        <v>4146</v>
      </c>
      <c r="B2274" s="464" t="s">
        <v>2686</v>
      </c>
      <c r="C2274" s="13" t="s">
        <v>11477</v>
      </c>
      <c r="D2274" s="13" t="s">
        <v>14314</v>
      </c>
      <c r="E2274" s="468">
        <f t="shared" si="93"/>
        <v>2242</v>
      </c>
      <c r="F2274" s="439" t="b">
        <f>IF(ABS('21C Market Risk - IRR Gen.'!$Q$24)&gt;ABS('21C Market Risk - IRR Gen.'!$F$20), '21C Market Risk - IRR Gen.'!$Q$24+'21C Market Risk - IRR Gen.'!$F$20,'21C Market Risk - IRR Gen.'!$F$20+'21C Market Risk - IRR Gen.'!$Q$24)='21C Market Risk - IRR Gen.'!$Q$28</f>
        <v>1</v>
      </c>
      <c r="G2274"/>
      <c r="H2274"/>
      <c r="K2274" s="6"/>
      <c r="L2274" s="6"/>
      <c r="M2274" s="6"/>
      <c r="N2274" s="6"/>
      <c r="O2274" s="6"/>
      <c r="P2274" s="6"/>
    </row>
    <row r="2275" spans="1:16" s="469" customFormat="1" ht="31.5" x14ac:dyDescent="0.25">
      <c r="A2275" s="463" t="s">
        <v>4147</v>
      </c>
      <c r="B2275" s="464" t="s">
        <v>2686</v>
      </c>
      <c r="C2275" s="13" t="s">
        <v>4148</v>
      </c>
      <c r="D2275" s="13" t="s">
        <v>13535</v>
      </c>
      <c r="E2275" s="468">
        <f t="shared" si="93"/>
        <v>2243</v>
      </c>
      <c r="F2275" s="439" t="b">
        <f>'21C Market Risk - IRR Gen.'!$Q$27*100%='21C Market Risk - IRR Gen.'!$Q$30</f>
        <v>1</v>
      </c>
      <c r="G2275"/>
      <c r="H2275"/>
      <c r="K2275" s="6"/>
      <c r="L2275" s="6"/>
      <c r="M2275" s="6"/>
      <c r="N2275" s="6"/>
      <c r="O2275" s="6"/>
      <c r="P2275" s="6"/>
    </row>
    <row r="2276" spans="1:16" ht="31.5" x14ac:dyDescent="0.25">
      <c r="A2276" s="466" t="s">
        <v>4149</v>
      </c>
      <c r="B2276" s="467" t="s">
        <v>2686</v>
      </c>
      <c r="C2276" s="13" t="s">
        <v>4150</v>
      </c>
      <c r="D2276" s="13" t="s">
        <v>13536</v>
      </c>
      <c r="E2276" s="468">
        <f t="shared" si="93"/>
        <v>2244</v>
      </c>
      <c r="F2276" s="439" t="b">
        <f>'21C Market Risk - IRR Gen.'!$Q$30='21C Market Risk - IRR Gen.'!$R$30</f>
        <v>1</v>
      </c>
    </row>
    <row r="2277" spans="1:16" ht="31.5" x14ac:dyDescent="0.25">
      <c r="A2277" s="466" t="s">
        <v>4151</v>
      </c>
      <c r="B2277" s="467" t="s">
        <v>2686</v>
      </c>
      <c r="C2277" s="13" t="s">
        <v>4152</v>
      </c>
      <c r="D2277" s="13" t="s">
        <v>13537</v>
      </c>
      <c r="E2277" s="468">
        <f t="shared" si="93"/>
        <v>2245</v>
      </c>
      <c r="F2277" s="439" t="b">
        <f>ABS('21C Market Risk - IRR Gen.'!$Q$28)='21C Market Risk - IRR Gen.'!$R$31</f>
        <v>1</v>
      </c>
    </row>
    <row r="2278" spans="1:16" ht="63" x14ac:dyDescent="0.25">
      <c r="A2278" s="466" t="s">
        <v>4153</v>
      </c>
      <c r="B2278" s="467" t="s">
        <v>2686</v>
      </c>
      <c r="C2278" s="13" t="s">
        <v>4154</v>
      </c>
      <c r="D2278" s="13" t="s">
        <v>14315</v>
      </c>
      <c r="E2278" s="468">
        <f t="shared" si="93"/>
        <v>2246</v>
      </c>
      <c r="F2278" s="439" t="b">
        <f>'21C Market Risk - IRR Gen.'!$R$18+'21C Market Risk - IRR Gen.'!$R$22+'21C Market Risk - IRR Gen.'!$R$26+'21C Market Risk - IRR Gen.'!$R$30+'21C Market Risk - IRR Gen.'!$R$31='21C Market Risk - IRR Gen.'!$R$32</f>
        <v>1</v>
      </c>
    </row>
    <row r="2279" spans="1:16" ht="31.5" x14ac:dyDescent="0.25">
      <c r="A2279" s="466" t="s">
        <v>4155</v>
      </c>
      <c r="B2279" s="467" t="s">
        <v>2686</v>
      </c>
      <c r="C2279" s="13" t="s">
        <v>4156</v>
      </c>
      <c r="D2279" s="13" t="s">
        <v>13538</v>
      </c>
      <c r="E2279" s="468">
        <f t="shared" si="93"/>
        <v>2247</v>
      </c>
      <c r="F2279" s="439" t="b">
        <f>'21C Market Risk - IRR Gen.'!$R$32*100/10='21C Market Risk - IRR Gen.'!$R$33</f>
        <v>1</v>
      </c>
    </row>
    <row r="2280" spans="1:16" ht="31.5" x14ac:dyDescent="0.25">
      <c r="A2280" s="466" t="s">
        <v>4157</v>
      </c>
      <c r="B2280" s="467" t="s">
        <v>2686</v>
      </c>
      <c r="C2280" s="13" t="s">
        <v>4158</v>
      </c>
      <c r="D2280" s="13" t="s">
        <v>13539</v>
      </c>
      <c r="E2280" s="468">
        <f t="shared" si="93"/>
        <v>2248</v>
      </c>
      <c r="F2280" s="439" t="b">
        <f>'21C Market Risk - IRR Gen.'!$C$42*1%='21C Market Risk - IRR Gen.'!$C$45</f>
        <v>1</v>
      </c>
    </row>
    <row r="2281" spans="1:16" ht="31.5" x14ac:dyDescent="0.25">
      <c r="A2281" s="466" t="s">
        <v>4159</v>
      </c>
      <c r="B2281" s="467" t="s">
        <v>2686</v>
      </c>
      <c r="C2281" s="13" t="s">
        <v>4160</v>
      </c>
      <c r="D2281" s="13" t="s">
        <v>13540</v>
      </c>
      <c r="E2281" s="468">
        <f t="shared" ref="E2281:E2294" si="94">E2280+1</f>
        <v>2249</v>
      </c>
      <c r="F2281" s="439" t="b">
        <f>'21C Market Risk - IRR Gen.'!$D$42*1%='21C Market Risk - IRR Gen.'!$D$45</f>
        <v>1</v>
      </c>
    </row>
    <row r="2282" spans="1:16" ht="31.5" x14ac:dyDescent="0.25">
      <c r="A2282" s="466" t="s">
        <v>4161</v>
      </c>
      <c r="B2282" s="467" t="s">
        <v>2686</v>
      </c>
      <c r="C2282" s="13" t="s">
        <v>4162</v>
      </c>
      <c r="D2282" s="13" t="s">
        <v>13541</v>
      </c>
      <c r="E2282" s="468">
        <f t="shared" si="94"/>
        <v>2250</v>
      </c>
      <c r="F2282" s="439" t="b">
        <f>'21C Market Risk - IRR Gen.'!$E$42*1%='21C Market Risk - IRR Gen.'!$E$45</f>
        <v>1</v>
      </c>
    </row>
    <row r="2283" spans="1:16" ht="31.5" x14ac:dyDescent="0.25">
      <c r="A2283" s="466" t="s">
        <v>4163</v>
      </c>
      <c r="B2283" s="467" t="s">
        <v>2686</v>
      </c>
      <c r="C2283" s="13" t="s">
        <v>4164</v>
      </c>
      <c r="D2283" s="13" t="s">
        <v>13542</v>
      </c>
      <c r="E2283" s="468">
        <f t="shared" si="94"/>
        <v>2251</v>
      </c>
      <c r="F2283" s="439" t="b">
        <f>'21C Market Risk - IRR Gen.'!$F$42*1%='21C Market Risk - IRR Gen.'!$F$45</f>
        <v>1</v>
      </c>
    </row>
    <row r="2284" spans="1:16" ht="31.5" x14ac:dyDescent="0.25">
      <c r="A2284" s="466" t="s">
        <v>4165</v>
      </c>
      <c r="B2284" s="467" t="s">
        <v>2686</v>
      </c>
      <c r="C2284" s="13" t="s">
        <v>11258</v>
      </c>
      <c r="D2284" s="13" t="s">
        <v>13543</v>
      </c>
      <c r="E2284" s="468">
        <f t="shared" si="94"/>
        <v>2252</v>
      </c>
      <c r="F2284" s="439" t="b">
        <f>'21C Market Risk - IRR Gen.'!$G$42*0.9%='21C Market Risk - IRR Gen.'!$G$45</f>
        <v>1</v>
      </c>
    </row>
    <row r="2285" spans="1:16" ht="31.5" x14ac:dyDescent="0.25">
      <c r="A2285" s="466" t="s">
        <v>4166</v>
      </c>
      <c r="B2285" s="467" t="s">
        <v>2686</v>
      </c>
      <c r="C2285" s="13" t="s">
        <v>11259</v>
      </c>
      <c r="D2285" s="13" t="s">
        <v>13544</v>
      </c>
      <c r="E2285" s="468">
        <f t="shared" si="94"/>
        <v>2253</v>
      </c>
      <c r="F2285" s="439" t="b">
        <f>'21C Market Risk - IRR Gen.'!$H$42*0.8%='21C Market Risk - IRR Gen.'!$H$45</f>
        <v>1</v>
      </c>
    </row>
    <row r="2286" spans="1:16" ht="31.5" x14ac:dyDescent="0.25">
      <c r="A2286" s="466" t="s">
        <v>4167</v>
      </c>
      <c r="B2286" s="467" t="s">
        <v>2686</v>
      </c>
      <c r="C2286" s="13" t="s">
        <v>11260</v>
      </c>
      <c r="D2286" s="13" t="s">
        <v>13545</v>
      </c>
      <c r="E2286" s="468">
        <f t="shared" si="94"/>
        <v>2254</v>
      </c>
      <c r="F2286" s="439" t="b">
        <f>'21C Market Risk - IRR Gen.'!$I$42*0.75%='21C Market Risk - IRR Gen.'!$I$45</f>
        <v>1</v>
      </c>
    </row>
    <row r="2287" spans="1:16" ht="31.5" x14ac:dyDescent="0.25">
      <c r="A2287" s="466" t="s">
        <v>4168</v>
      </c>
      <c r="B2287" s="467" t="s">
        <v>2686</v>
      </c>
      <c r="C2287" s="13" t="s">
        <v>11261</v>
      </c>
      <c r="D2287" s="13" t="s">
        <v>13546</v>
      </c>
      <c r="E2287" s="468">
        <f t="shared" si="94"/>
        <v>2255</v>
      </c>
      <c r="F2287" s="439" t="b">
        <f>'21C Market Risk - IRR Gen.'!$J$42*0.75%='21C Market Risk - IRR Gen.'!$J$45</f>
        <v>1</v>
      </c>
    </row>
    <row r="2288" spans="1:16" ht="31.5" x14ac:dyDescent="0.25">
      <c r="A2288" s="466" t="s">
        <v>4169</v>
      </c>
      <c r="B2288" s="467" t="s">
        <v>2686</v>
      </c>
      <c r="C2288" s="13" t="s">
        <v>11262</v>
      </c>
      <c r="D2288" s="13" t="s">
        <v>13547</v>
      </c>
      <c r="E2288" s="468">
        <f t="shared" si="94"/>
        <v>2256</v>
      </c>
      <c r="F2288" s="439" t="b">
        <f>'21C Market Risk - IRR Gen.'!$K$42*0.7%='21C Market Risk - IRR Gen.'!$K$45</f>
        <v>1</v>
      </c>
    </row>
    <row r="2289" spans="1:6" ht="31.5" x14ac:dyDescent="0.25">
      <c r="A2289" s="466" t="s">
        <v>4170</v>
      </c>
      <c r="B2289" s="467" t="s">
        <v>2686</v>
      </c>
      <c r="C2289" s="13" t="s">
        <v>11263</v>
      </c>
      <c r="D2289" s="13" t="s">
        <v>13548</v>
      </c>
      <c r="E2289" s="468">
        <f t="shared" si="94"/>
        <v>2257</v>
      </c>
      <c r="F2289" s="439" t="b">
        <f>'21C Market Risk - IRR Gen.'!$L$42*0.65%='21C Market Risk - IRR Gen.'!$L$45</f>
        <v>1</v>
      </c>
    </row>
    <row r="2290" spans="1:6" ht="31.5" x14ac:dyDescent="0.25">
      <c r="A2290" s="466" t="s">
        <v>4171</v>
      </c>
      <c r="B2290" s="467" t="s">
        <v>2686</v>
      </c>
      <c r="C2290" s="13" t="s">
        <v>11264</v>
      </c>
      <c r="D2290" s="13" t="s">
        <v>13549</v>
      </c>
      <c r="E2290" s="468">
        <f t="shared" si="94"/>
        <v>2258</v>
      </c>
      <c r="F2290" s="439" t="b">
        <f>'21C Market Risk - IRR Gen.'!$M$42*0.6%='21C Market Risk - IRR Gen.'!$M$45</f>
        <v>1</v>
      </c>
    </row>
    <row r="2291" spans="1:6" ht="31.5" x14ac:dyDescent="0.25">
      <c r="A2291" s="466" t="s">
        <v>4172</v>
      </c>
      <c r="B2291" s="467" t="s">
        <v>2686</v>
      </c>
      <c r="C2291" s="13" t="s">
        <v>11265</v>
      </c>
      <c r="D2291" s="13" t="s">
        <v>13550</v>
      </c>
      <c r="E2291" s="468">
        <f t="shared" si="94"/>
        <v>2259</v>
      </c>
      <c r="F2291" s="439" t="b">
        <f>'21C Market Risk - IRR Gen.'!$N$42*0.6%='21C Market Risk - IRR Gen.'!$N$45</f>
        <v>1</v>
      </c>
    </row>
    <row r="2292" spans="1:6" ht="31.5" x14ac:dyDescent="0.25">
      <c r="A2292" s="466" t="s">
        <v>4173</v>
      </c>
      <c r="B2292" s="467" t="s">
        <v>2686</v>
      </c>
      <c r="C2292" s="13" t="s">
        <v>11266</v>
      </c>
      <c r="D2292" s="13" t="s">
        <v>13551</v>
      </c>
      <c r="E2292" s="468">
        <f t="shared" si="94"/>
        <v>2260</v>
      </c>
      <c r="F2292" s="439" t="b">
        <f>'21C Market Risk - IRR Gen.'!$O$42*0.6%='21C Market Risk - IRR Gen.'!$O$45</f>
        <v>1</v>
      </c>
    </row>
    <row r="2293" spans="1:6" ht="31.5" x14ac:dyDescent="0.25">
      <c r="A2293" s="466" t="s">
        <v>4174</v>
      </c>
      <c r="B2293" s="467" t="s">
        <v>2686</v>
      </c>
      <c r="C2293" s="13" t="s">
        <v>11267</v>
      </c>
      <c r="D2293" s="13" t="s">
        <v>13552</v>
      </c>
      <c r="E2293" s="468">
        <f t="shared" si="94"/>
        <v>2261</v>
      </c>
      <c r="F2293" s="439" t="b">
        <f>'21C Market Risk - IRR Gen.'!$P$42*0.6%='21C Market Risk - IRR Gen.'!$P$45</f>
        <v>1</v>
      </c>
    </row>
    <row r="2294" spans="1:6" ht="31.5" x14ac:dyDescent="0.25">
      <c r="A2294" s="466" t="s">
        <v>4175</v>
      </c>
      <c r="B2294" s="467" t="s">
        <v>2686</v>
      </c>
      <c r="C2294" s="13" t="s">
        <v>11268</v>
      </c>
      <c r="D2294" s="13" t="s">
        <v>13553</v>
      </c>
      <c r="E2294" s="468">
        <f t="shared" si="94"/>
        <v>2262</v>
      </c>
      <c r="F2294" s="439" t="b">
        <f>'21C Market Risk - IRR Gen.'!$Q$42*0.6%='21C Market Risk - IRR Gen.'!$Q$45</f>
        <v>1</v>
      </c>
    </row>
    <row r="2295" spans="1:6" ht="31.5" x14ac:dyDescent="0.25">
      <c r="A2295" s="466" t="s">
        <v>4176</v>
      </c>
      <c r="B2295" s="467" t="s">
        <v>2686</v>
      </c>
      <c r="C2295" s="13" t="s">
        <v>11101</v>
      </c>
      <c r="D2295" s="13" t="s">
        <v>14857</v>
      </c>
      <c r="E2295" s="468">
        <f>E2294+1</f>
        <v>2263</v>
      </c>
      <c r="F2295" s="439" t="b">
        <f>'21C Market Risk - IRR Gen.'!$C$43*-1%='21C Market Risk - IRR Gen.'!$C$46</f>
        <v>1</v>
      </c>
    </row>
    <row r="2296" spans="1:6" ht="31.5" x14ac:dyDescent="0.25">
      <c r="A2296" s="466" t="s">
        <v>4177</v>
      </c>
      <c r="B2296" s="467" t="s">
        <v>2686</v>
      </c>
      <c r="C2296" s="13" t="s">
        <v>11102</v>
      </c>
      <c r="D2296" s="13" t="s">
        <v>13554</v>
      </c>
      <c r="E2296" s="468">
        <f t="shared" ref="E2296:E2309" si="95">E2295+1</f>
        <v>2264</v>
      </c>
      <c r="F2296" s="439" t="b">
        <f>'21C Market Risk - IRR Gen.'!$D$43*-1%='21C Market Risk - IRR Gen.'!$D$46</f>
        <v>1</v>
      </c>
    </row>
    <row r="2297" spans="1:6" ht="31.5" x14ac:dyDescent="0.25">
      <c r="A2297" s="466" t="s">
        <v>4178</v>
      </c>
      <c r="B2297" s="467" t="s">
        <v>2686</v>
      </c>
      <c r="C2297" s="13" t="s">
        <v>11103</v>
      </c>
      <c r="D2297" s="13" t="s">
        <v>13555</v>
      </c>
      <c r="E2297" s="468">
        <f t="shared" si="95"/>
        <v>2265</v>
      </c>
      <c r="F2297" s="439" t="b">
        <f>'21C Market Risk - IRR Gen.'!$E$43*-1%='21C Market Risk - IRR Gen.'!$E$46</f>
        <v>1</v>
      </c>
    </row>
    <row r="2298" spans="1:6" ht="31.5" x14ac:dyDescent="0.25">
      <c r="A2298" s="466" t="s">
        <v>4179</v>
      </c>
      <c r="B2298" s="467" t="s">
        <v>2686</v>
      </c>
      <c r="C2298" s="13" t="s">
        <v>11104</v>
      </c>
      <c r="D2298" s="13" t="s">
        <v>13556</v>
      </c>
      <c r="E2298" s="468">
        <f t="shared" si="95"/>
        <v>2266</v>
      </c>
      <c r="F2298" s="439" t="b">
        <f>'21C Market Risk - IRR Gen.'!$F$43*-1%='21C Market Risk - IRR Gen.'!$F$46</f>
        <v>1</v>
      </c>
    </row>
    <row r="2299" spans="1:6" ht="31.5" x14ac:dyDescent="0.25">
      <c r="A2299" s="466" t="s">
        <v>4180</v>
      </c>
      <c r="B2299" s="467" t="s">
        <v>2686</v>
      </c>
      <c r="C2299" s="13" t="s">
        <v>11105</v>
      </c>
      <c r="D2299" s="13" t="s">
        <v>13557</v>
      </c>
      <c r="E2299" s="468">
        <f t="shared" si="95"/>
        <v>2267</v>
      </c>
      <c r="F2299" s="439" t="b">
        <f>'21C Market Risk - IRR Gen.'!$G$43*-0.9%='21C Market Risk - IRR Gen.'!$G$46</f>
        <v>1</v>
      </c>
    </row>
    <row r="2300" spans="1:6" ht="31.5" x14ac:dyDescent="0.25">
      <c r="A2300" s="466" t="s">
        <v>4181</v>
      </c>
      <c r="B2300" s="467" t="s">
        <v>2686</v>
      </c>
      <c r="C2300" s="13" t="s">
        <v>11106</v>
      </c>
      <c r="D2300" s="13" t="s">
        <v>13558</v>
      </c>
      <c r="E2300" s="468">
        <f t="shared" si="95"/>
        <v>2268</v>
      </c>
      <c r="F2300" s="439" t="b">
        <f>'21C Market Risk - IRR Gen.'!$H$43*-0.8%='21C Market Risk - IRR Gen.'!$H$46</f>
        <v>1</v>
      </c>
    </row>
    <row r="2301" spans="1:6" ht="31.5" x14ac:dyDescent="0.25">
      <c r="A2301" s="466" t="s">
        <v>4182</v>
      </c>
      <c r="B2301" s="467" t="s">
        <v>2686</v>
      </c>
      <c r="C2301" s="13" t="s">
        <v>11107</v>
      </c>
      <c r="D2301" s="442" t="s">
        <v>13559</v>
      </c>
      <c r="E2301" s="468">
        <f t="shared" si="95"/>
        <v>2269</v>
      </c>
      <c r="F2301" s="439" t="b">
        <f>'21C Market Risk - IRR Gen.'!$I$43*-0.75%='21C Market Risk - IRR Gen.'!$I$46</f>
        <v>1</v>
      </c>
    </row>
    <row r="2302" spans="1:6" ht="31.5" x14ac:dyDescent="0.25">
      <c r="A2302" s="466" t="s">
        <v>4183</v>
      </c>
      <c r="B2302" s="467" t="s">
        <v>2686</v>
      </c>
      <c r="C2302" s="13" t="s">
        <v>11108</v>
      </c>
      <c r="D2302" s="442" t="s">
        <v>13560</v>
      </c>
      <c r="E2302" s="468">
        <f t="shared" si="95"/>
        <v>2270</v>
      </c>
      <c r="F2302" s="439" t="b">
        <f>'21C Market Risk - IRR Gen.'!$J$43*-0.75%='21C Market Risk - IRR Gen.'!$J$46</f>
        <v>1</v>
      </c>
    </row>
    <row r="2303" spans="1:6" ht="31.5" x14ac:dyDescent="0.25">
      <c r="A2303" s="466" t="s">
        <v>4184</v>
      </c>
      <c r="B2303" s="467" t="s">
        <v>2686</v>
      </c>
      <c r="C2303" s="13" t="s">
        <v>11109</v>
      </c>
      <c r="D2303" s="442" t="s">
        <v>13561</v>
      </c>
      <c r="E2303" s="468">
        <f t="shared" si="95"/>
        <v>2271</v>
      </c>
      <c r="F2303" s="439" t="b">
        <f>'21C Market Risk - IRR Gen.'!$K$43*-0.7%='21C Market Risk - IRR Gen.'!$K$46</f>
        <v>1</v>
      </c>
    </row>
    <row r="2304" spans="1:6" ht="31.5" x14ac:dyDescent="0.25">
      <c r="A2304" s="466" t="s">
        <v>4185</v>
      </c>
      <c r="B2304" s="467" t="s">
        <v>2686</v>
      </c>
      <c r="C2304" s="13" t="s">
        <v>11110</v>
      </c>
      <c r="D2304" s="442" t="s">
        <v>13562</v>
      </c>
      <c r="E2304" s="468">
        <f t="shared" si="95"/>
        <v>2272</v>
      </c>
      <c r="F2304" s="439" t="b">
        <f>'21C Market Risk - IRR Gen.'!$L$43*-0.65%='21C Market Risk - IRR Gen.'!$L$46</f>
        <v>1</v>
      </c>
    </row>
    <row r="2305" spans="1:6" ht="31.5" x14ac:dyDescent="0.25">
      <c r="A2305" s="466" t="s">
        <v>4186</v>
      </c>
      <c r="B2305" s="467" t="s">
        <v>2686</v>
      </c>
      <c r="C2305" s="13" t="s">
        <v>11111</v>
      </c>
      <c r="D2305" s="442" t="s">
        <v>13563</v>
      </c>
      <c r="E2305" s="468">
        <f t="shared" si="95"/>
        <v>2273</v>
      </c>
      <c r="F2305" s="439" t="b">
        <f>'21C Market Risk - IRR Gen.'!$M$43*-0.6%='21C Market Risk - IRR Gen.'!$M$46</f>
        <v>1</v>
      </c>
    </row>
    <row r="2306" spans="1:6" ht="31.5" x14ac:dyDescent="0.25">
      <c r="A2306" s="466" t="s">
        <v>4187</v>
      </c>
      <c r="B2306" s="467" t="s">
        <v>2686</v>
      </c>
      <c r="C2306" s="13" t="s">
        <v>11112</v>
      </c>
      <c r="D2306" s="442" t="s">
        <v>13564</v>
      </c>
      <c r="E2306" s="468">
        <f t="shared" si="95"/>
        <v>2274</v>
      </c>
      <c r="F2306" s="439" t="b">
        <f>'21C Market Risk - IRR Gen.'!$N$43*-0.6%='21C Market Risk - IRR Gen.'!$N$46</f>
        <v>1</v>
      </c>
    </row>
    <row r="2307" spans="1:6" ht="31.5" x14ac:dyDescent="0.25">
      <c r="A2307" s="466" t="s">
        <v>4188</v>
      </c>
      <c r="B2307" s="467" t="s">
        <v>2686</v>
      </c>
      <c r="C2307" s="13" t="s">
        <v>11113</v>
      </c>
      <c r="D2307" s="442" t="s">
        <v>13565</v>
      </c>
      <c r="E2307" s="468">
        <f t="shared" si="95"/>
        <v>2275</v>
      </c>
      <c r="F2307" s="439" t="b">
        <f>'21C Market Risk - IRR Gen.'!$O$43*-0.6%='21C Market Risk - IRR Gen.'!$O$46</f>
        <v>1</v>
      </c>
    </row>
    <row r="2308" spans="1:6" ht="31.5" x14ac:dyDescent="0.25">
      <c r="A2308" s="466" t="s">
        <v>4189</v>
      </c>
      <c r="B2308" s="467" t="s">
        <v>2686</v>
      </c>
      <c r="C2308" s="13" t="s">
        <v>11114</v>
      </c>
      <c r="D2308" s="442" t="s">
        <v>13566</v>
      </c>
      <c r="E2308" s="468">
        <f t="shared" si="95"/>
        <v>2276</v>
      </c>
      <c r="F2308" s="439" t="b">
        <f>'21C Market Risk - IRR Gen.'!$P$43*-0.6%='21C Market Risk - IRR Gen.'!$P$46</f>
        <v>1</v>
      </c>
    </row>
    <row r="2309" spans="1:6" ht="31.5" x14ac:dyDescent="0.25">
      <c r="A2309" s="466" t="s">
        <v>4190</v>
      </c>
      <c r="B2309" s="467" t="s">
        <v>2686</v>
      </c>
      <c r="C2309" s="13" t="s">
        <v>11115</v>
      </c>
      <c r="D2309" s="442" t="s">
        <v>13567</v>
      </c>
      <c r="E2309" s="468">
        <f t="shared" si="95"/>
        <v>2277</v>
      </c>
      <c r="F2309" s="439" t="b">
        <f>'21C Market Risk - IRR Gen.'!$Q$43*-0.6%='21C Market Risk - IRR Gen.'!$Q$46</f>
        <v>1</v>
      </c>
    </row>
    <row r="2310" spans="1:6" ht="47.25" x14ac:dyDescent="0.25">
      <c r="A2310" s="466" t="s">
        <v>4191</v>
      </c>
      <c r="B2310" s="467" t="s">
        <v>2686</v>
      </c>
      <c r="C2310" s="13" t="s">
        <v>4192</v>
      </c>
      <c r="D2310" s="442" t="s">
        <v>13568</v>
      </c>
      <c r="E2310" s="468">
        <f>E2309+1</f>
        <v>2278</v>
      </c>
      <c r="F2310" s="439" t="b">
        <f>MIN(ABS('21C Market Risk - IRR Gen.'!$C$46),ABS('21C Market Risk - IRR Gen.'!$C$45))='21C Market Risk - IRR Gen.'!$C$47</f>
        <v>1</v>
      </c>
    </row>
    <row r="2311" spans="1:6" ht="47.25" x14ac:dyDescent="0.25">
      <c r="A2311" s="466" t="s">
        <v>4193</v>
      </c>
      <c r="B2311" s="467" t="s">
        <v>2686</v>
      </c>
      <c r="C2311" s="13" t="s">
        <v>4194</v>
      </c>
      <c r="D2311" s="442" t="s">
        <v>13569</v>
      </c>
      <c r="E2311" s="468">
        <f t="shared" ref="E2311:E2324" si="96">E2310+1</f>
        <v>2279</v>
      </c>
      <c r="F2311" s="439" t="b">
        <f>MIN(ABS('21C Market Risk - IRR Gen.'!$D$46),ABS('21C Market Risk - IRR Gen.'!$D$45))='21C Market Risk - IRR Gen.'!$D$47</f>
        <v>1</v>
      </c>
    </row>
    <row r="2312" spans="1:6" ht="47.25" x14ac:dyDescent="0.25">
      <c r="A2312" s="466" t="s">
        <v>4195</v>
      </c>
      <c r="B2312" s="467" t="s">
        <v>2686</v>
      </c>
      <c r="C2312" s="13" t="s">
        <v>4196</v>
      </c>
      <c r="D2312" s="442" t="s">
        <v>13570</v>
      </c>
      <c r="E2312" s="468">
        <f t="shared" si="96"/>
        <v>2280</v>
      </c>
      <c r="F2312" s="439" t="b">
        <f>MIN(ABS('21C Market Risk - IRR Gen.'!$E$46),ABS('21C Market Risk - IRR Gen.'!$E$45))='21C Market Risk - IRR Gen.'!$E$47</f>
        <v>1</v>
      </c>
    </row>
    <row r="2313" spans="1:6" ht="47.25" x14ac:dyDescent="0.25">
      <c r="A2313" s="466" t="s">
        <v>4197</v>
      </c>
      <c r="B2313" s="467" t="s">
        <v>2686</v>
      </c>
      <c r="C2313" s="13" t="s">
        <v>4198</v>
      </c>
      <c r="D2313" s="442" t="s">
        <v>13571</v>
      </c>
      <c r="E2313" s="468">
        <f t="shared" si="96"/>
        <v>2281</v>
      </c>
      <c r="F2313" s="439" t="b">
        <f>MIN(ABS('21C Market Risk - IRR Gen.'!$F$46),ABS('21C Market Risk - IRR Gen.'!$F$45))='21C Market Risk - IRR Gen.'!$F$47</f>
        <v>1</v>
      </c>
    </row>
    <row r="2314" spans="1:6" ht="47.25" x14ac:dyDescent="0.25">
      <c r="A2314" s="466" t="s">
        <v>4199</v>
      </c>
      <c r="B2314" s="467" t="s">
        <v>2686</v>
      </c>
      <c r="C2314" s="13" t="s">
        <v>4200</v>
      </c>
      <c r="D2314" s="442" t="s">
        <v>13572</v>
      </c>
      <c r="E2314" s="468">
        <f t="shared" si="96"/>
        <v>2282</v>
      </c>
      <c r="F2314" s="439" t="b">
        <f>MIN(ABS('21C Market Risk - IRR Gen.'!$G$46),ABS('21C Market Risk - IRR Gen.'!$G$45))='21C Market Risk - IRR Gen.'!$G$47</f>
        <v>1</v>
      </c>
    </row>
    <row r="2315" spans="1:6" ht="47.25" x14ac:dyDescent="0.25">
      <c r="A2315" s="466" t="s">
        <v>4201</v>
      </c>
      <c r="B2315" s="467" t="s">
        <v>2686</v>
      </c>
      <c r="C2315" s="13" t="s">
        <v>4202</v>
      </c>
      <c r="D2315" s="442" t="s">
        <v>13573</v>
      </c>
      <c r="E2315" s="468">
        <f t="shared" si="96"/>
        <v>2283</v>
      </c>
      <c r="F2315" s="439" t="b">
        <f>MIN(ABS('21C Market Risk - IRR Gen.'!$H$46),ABS('21C Market Risk - IRR Gen.'!$H$45))='21C Market Risk - IRR Gen.'!$H$47</f>
        <v>1</v>
      </c>
    </row>
    <row r="2316" spans="1:6" ht="47.25" x14ac:dyDescent="0.25">
      <c r="A2316" s="466" t="s">
        <v>4203</v>
      </c>
      <c r="B2316" s="467" t="s">
        <v>2686</v>
      </c>
      <c r="C2316" s="13" t="s">
        <v>4204</v>
      </c>
      <c r="D2316" s="442" t="s">
        <v>13574</v>
      </c>
      <c r="E2316" s="468">
        <f t="shared" si="96"/>
        <v>2284</v>
      </c>
      <c r="F2316" s="439" t="b">
        <f>MIN(ABS('21C Market Risk - IRR Gen.'!$I$46),ABS('21C Market Risk - IRR Gen.'!$I$45))='21C Market Risk - IRR Gen.'!$I$47</f>
        <v>1</v>
      </c>
    </row>
    <row r="2317" spans="1:6" ht="47.25" x14ac:dyDescent="0.25">
      <c r="A2317" s="466" t="s">
        <v>4205</v>
      </c>
      <c r="B2317" s="467" t="s">
        <v>2686</v>
      </c>
      <c r="C2317" s="13" t="s">
        <v>4206</v>
      </c>
      <c r="D2317" s="442" t="s">
        <v>13575</v>
      </c>
      <c r="E2317" s="468">
        <f t="shared" si="96"/>
        <v>2285</v>
      </c>
      <c r="F2317" s="439" t="b">
        <f>MIN(ABS('21C Market Risk - IRR Gen.'!$J$46),ABS('21C Market Risk - IRR Gen.'!$J$45))='21C Market Risk - IRR Gen.'!$J$47</f>
        <v>1</v>
      </c>
    </row>
    <row r="2318" spans="1:6" ht="47.25" x14ac:dyDescent="0.25">
      <c r="A2318" s="466" t="s">
        <v>4207</v>
      </c>
      <c r="B2318" s="467" t="s">
        <v>2686</v>
      </c>
      <c r="C2318" s="13" t="s">
        <v>4208</v>
      </c>
      <c r="D2318" s="442" t="s">
        <v>13576</v>
      </c>
      <c r="E2318" s="468">
        <f t="shared" si="96"/>
        <v>2286</v>
      </c>
      <c r="F2318" s="439" t="b">
        <f>MIN(ABS('21C Market Risk - IRR Gen.'!$K$46),ABS('21C Market Risk - IRR Gen.'!$K$45))='21C Market Risk - IRR Gen.'!$K$47</f>
        <v>1</v>
      </c>
    </row>
    <row r="2319" spans="1:6" ht="47.25" x14ac:dyDescent="0.25">
      <c r="A2319" s="466" t="s">
        <v>4209</v>
      </c>
      <c r="B2319" s="467" t="s">
        <v>2686</v>
      </c>
      <c r="C2319" s="13" t="s">
        <v>4210</v>
      </c>
      <c r="D2319" s="442" t="s">
        <v>13577</v>
      </c>
      <c r="E2319" s="468">
        <f t="shared" si="96"/>
        <v>2287</v>
      </c>
      <c r="F2319" s="439" t="b">
        <f>MIN(ABS('21C Market Risk - IRR Gen.'!$L$46),ABS('21C Market Risk - IRR Gen.'!$L$45))='21C Market Risk - IRR Gen.'!$L$47</f>
        <v>1</v>
      </c>
    </row>
    <row r="2320" spans="1:6" ht="47.25" x14ac:dyDescent="0.25">
      <c r="A2320" s="466" t="s">
        <v>4211</v>
      </c>
      <c r="B2320" s="467" t="s">
        <v>2686</v>
      </c>
      <c r="C2320" s="13" t="s">
        <v>4212</v>
      </c>
      <c r="D2320" s="442" t="s">
        <v>13578</v>
      </c>
      <c r="E2320" s="468">
        <f t="shared" si="96"/>
        <v>2288</v>
      </c>
      <c r="F2320" s="439" t="b">
        <f>MIN(ABS('21C Market Risk - IRR Gen.'!$M$46),ABS('21C Market Risk - IRR Gen.'!$M$45))='21C Market Risk - IRR Gen.'!$M$47</f>
        <v>1</v>
      </c>
    </row>
    <row r="2321" spans="1:16" ht="47.25" x14ac:dyDescent="0.25">
      <c r="A2321" s="466" t="s">
        <v>4213</v>
      </c>
      <c r="B2321" s="467" t="s">
        <v>2686</v>
      </c>
      <c r="C2321" s="13" t="s">
        <v>4214</v>
      </c>
      <c r="D2321" s="442" t="s">
        <v>13579</v>
      </c>
      <c r="E2321" s="468">
        <f t="shared" si="96"/>
        <v>2289</v>
      </c>
      <c r="F2321" s="439" t="b">
        <f>MIN(ABS('21C Market Risk - IRR Gen.'!$N$46),ABS('21C Market Risk - IRR Gen.'!$N$45))='21C Market Risk - IRR Gen.'!$N$47</f>
        <v>1</v>
      </c>
    </row>
    <row r="2322" spans="1:16" ht="47.25" x14ac:dyDescent="0.25">
      <c r="A2322" s="466" t="s">
        <v>4215</v>
      </c>
      <c r="B2322" s="467" t="s">
        <v>2686</v>
      </c>
      <c r="C2322" s="13" t="s">
        <v>4216</v>
      </c>
      <c r="D2322" s="442" t="s">
        <v>13580</v>
      </c>
      <c r="E2322" s="468">
        <f t="shared" si="96"/>
        <v>2290</v>
      </c>
      <c r="F2322" s="439" t="b">
        <f>MIN(ABS('21C Market Risk - IRR Gen.'!$O$46),ABS('21C Market Risk - IRR Gen.'!$O$45))='21C Market Risk - IRR Gen.'!$O$47</f>
        <v>1</v>
      </c>
    </row>
    <row r="2323" spans="1:16" ht="47.25" x14ac:dyDescent="0.25">
      <c r="A2323" s="466" t="s">
        <v>4217</v>
      </c>
      <c r="B2323" s="467" t="s">
        <v>2686</v>
      </c>
      <c r="C2323" s="13" t="s">
        <v>4218</v>
      </c>
      <c r="D2323" s="442" t="s">
        <v>13581</v>
      </c>
      <c r="E2323" s="468">
        <f t="shared" si="96"/>
        <v>2291</v>
      </c>
      <c r="F2323" s="439" t="b">
        <f>MIN(ABS('21C Market Risk - IRR Gen.'!$P$46),ABS('21C Market Risk - IRR Gen.'!$P$45))='21C Market Risk - IRR Gen.'!$P$47</f>
        <v>1</v>
      </c>
    </row>
    <row r="2324" spans="1:16" s="469" customFormat="1" ht="47.25" x14ac:dyDescent="0.25">
      <c r="A2324" s="463" t="s">
        <v>4219</v>
      </c>
      <c r="B2324" s="464" t="s">
        <v>2686</v>
      </c>
      <c r="C2324" s="13" t="s">
        <v>4220</v>
      </c>
      <c r="D2324" s="442" t="s">
        <v>13582</v>
      </c>
      <c r="E2324" s="468">
        <f t="shared" si="96"/>
        <v>2292</v>
      </c>
      <c r="F2324" s="439" t="b">
        <f>MIN(ABS('21C Market Risk - IRR Gen.'!$Q$46),ABS('21C Market Risk - IRR Gen.'!$Q$45))='21C Market Risk - IRR Gen.'!$Q$47</f>
        <v>1</v>
      </c>
      <c r="G2324"/>
      <c r="H2324"/>
      <c r="K2324" s="6"/>
      <c r="L2324" s="6"/>
      <c r="M2324" s="6"/>
      <c r="N2324" s="6"/>
      <c r="O2324" s="6"/>
      <c r="P2324" s="6"/>
    </row>
    <row r="2325" spans="1:16" s="469" customFormat="1" ht="47.25" x14ac:dyDescent="0.25">
      <c r="A2325" s="463" t="s">
        <v>4221</v>
      </c>
      <c r="B2325" s="464" t="s">
        <v>2686</v>
      </c>
      <c r="C2325" s="443" t="s">
        <v>11281</v>
      </c>
      <c r="D2325" s="442" t="s">
        <v>14858</v>
      </c>
      <c r="E2325" s="468">
        <f>E2324+1</f>
        <v>2293</v>
      </c>
      <c r="F2325" s="439" t="str">
        <f>IF('21C Market Risk - IRR Gen.'!C$48=('21C Market Risk - IRR Gen.'!C$45+'21C Market Risk - IRR Gen.'!C$46),"TRUE","FALSE")</f>
        <v>TRUE</v>
      </c>
      <c r="G2325"/>
      <c r="H2325"/>
      <c r="K2325" s="6"/>
      <c r="L2325" s="6"/>
      <c r="M2325" s="6"/>
      <c r="N2325" s="6"/>
      <c r="O2325" s="6"/>
      <c r="P2325" s="6"/>
    </row>
    <row r="2326" spans="1:16" s="469" customFormat="1" ht="47.25" x14ac:dyDescent="0.25">
      <c r="A2326" s="463" t="s">
        <v>4222</v>
      </c>
      <c r="B2326" s="464" t="s">
        <v>2686</v>
      </c>
      <c r="C2326" s="443" t="s">
        <v>11282</v>
      </c>
      <c r="D2326" s="442" t="s">
        <v>14859</v>
      </c>
      <c r="E2326" s="468">
        <f t="shared" ref="E2326:E2354" si="97">E2325+1</f>
        <v>2294</v>
      </c>
      <c r="F2326" s="439" t="str">
        <f>IF('21C Market Risk - IRR Gen.'!D$48=('21C Market Risk - IRR Gen.'!D$45+'21C Market Risk - IRR Gen.'!D$46),"TRUE","FALSE")</f>
        <v>TRUE</v>
      </c>
      <c r="G2326"/>
      <c r="H2326"/>
      <c r="K2326" s="6"/>
      <c r="L2326" s="6"/>
      <c r="M2326" s="6"/>
      <c r="N2326" s="6"/>
      <c r="O2326" s="6"/>
      <c r="P2326" s="6"/>
    </row>
    <row r="2327" spans="1:16" s="469" customFormat="1" ht="47.25" x14ac:dyDescent="0.25">
      <c r="A2327" s="463" t="s">
        <v>4223</v>
      </c>
      <c r="B2327" s="464" t="s">
        <v>2686</v>
      </c>
      <c r="C2327" s="443" t="s">
        <v>11283</v>
      </c>
      <c r="D2327" s="442" t="s">
        <v>13583</v>
      </c>
      <c r="E2327" s="468">
        <f t="shared" si="97"/>
        <v>2295</v>
      </c>
      <c r="F2327" s="439" t="str">
        <f>IF('21C Market Risk - IRR Gen.'!E$48=('21C Market Risk - IRR Gen.'!E$45+'21C Market Risk - IRR Gen.'!E$46),"TRUE","FALSE")</f>
        <v>TRUE</v>
      </c>
      <c r="G2327"/>
      <c r="H2327"/>
      <c r="K2327" s="6"/>
      <c r="L2327" s="6"/>
      <c r="M2327" s="6"/>
      <c r="N2327" s="6"/>
      <c r="O2327" s="6"/>
      <c r="P2327" s="6"/>
    </row>
    <row r="2328" spans="1:16" s="469" customFormat="1" ht="47.25" x14ac:dyDescent="0.25">
      <c r="A2328" s="463" t="s">
        <v>4224</v>
      </c>
      <c r="B2328" s="464" t="s">
        <v>2686</v>
      </c>
      <c r="C2328" s="443" t="s">
        <v>11284</v>
      </c>
      <c r="D2328" s="442" t="s">
        <v>13584</v>
      </c>
      <c r="E2328" s="468">
        <f t="shared" si="97"/>
        <v>2296</v>
      </c>
      <c r="F2328" s="439" t="str">
        <f>IF('21C Market Risk - IRR Gen.'!F$48=('21C Market Risk - IRR Gen.'!F$45+'21C Market Risk - IRR Gen.'!F$46),"TRUE","FALSE")</f>
        <v>TRUE</v>
      </c>
      <c r="G2328"/>
      <c r="H2328"/>
      <c r="K2328" s="6"/>
      <c r="L2328" s="6"/>
      <c r="M2328" s="6"/>
      <c r="N2328" s="6"/>
      <c r="O2328" s="6"/>
      <c r="P2328" s="6"/>
    </row>
    <row r="2329" spans="1:16" s="469" customFormat="1" ht="47.25" x14ac:dyDescent="0.25">
      <c r="A2329" s="463" t="s">
        <v>4225</v>
      </c>
      <c r="B2329" s="464" t="s">
        <v>2686</v>
      </c>
      <c r="C2329" s="443" t="s">
        <v>11280</v>
      </c>
      <c r="D2329" s="442" t="s">
        <v>13585</v>
      </c>
      <c r="E2329" s="468">
        <f t="shared" si="97"/>
        <v>2297</v>
      </c>
      <c r="F2329" s="439" t="str">
        <f>IF('21C Market Risk - IRR Gen.'!G$48=('21C Market Risk - IRR Gen.'!G$45+'21C Market Risk - IRR Gen.'!G$46),"TRUE","FALSE")</f>
        <v>TRUE</v>
      </c>
      <c r="G2329"/>
      <c r="H2329"/>
      <c r="K2329" s="6"/>
      <c r="L2329" s="6"/>
      <c r="M2329" s="6"/>
      <c r="N2329" s="6"/>
      <c r="O2329" s="6"/>
      <c r="P2329" s="6"/>
    </row>
    <row r="2330" spans="1:16" s="469" customFormat="1" ht="47.25" x14ac:dyDescent="0.25">
      <c r="A2330" s="463" t="s">
        <v>4226</v>
      </c>
      <c r="B2330" s="464" t="s">
        <v>2686</v>
      </c>
      <c r="C2330" s="443" t="s">
        <v>11285</v>
      </c>
      <c r="D2330" s="442" t="s">
        <v>13586</v>
      </c>
      <c r="E2330" s="468">
        <f t="shared" si="97"/>
        <v>2298</v>
      </c>
      <c r="F2330" s="439" t="str">
        <f>IF('21C Market Risk - IRR Gen.'!H$48=('21C Market Risk - IRR Gen.'!H$45+'21C Market Risk - IRR Gen.'!H$46),"TRUE","FALSE")</f>
        <v>TRUE</v>
      </c>
      <c r="G2330"/>
      <c r="H2330"/>
      <c r="K2330" s="6"/>
      <c r="L2330" s="6"/>
      <c r="M2330" s="6"/>
      <c r="N2330" s="6"/>
      <c r="O2330" s="6"/>
      <c r="P2330" s="6"/>
    </row>
    <row r="2331" spans="1:16" s="469" customFormat="1" ht="47.25" x14ac:dyDescent="0.25">
      <c r="A2331" s="463" t="s">
        <v>4227</v>
      </c>
      <c r="B2331" s="464" t="s">
        <v>2686</v>
      </c>
      <c r="C2331" s="443" t="s">
        <v>11286</v>
      </c>
      <c r="D2331" s="442" t="s">
        <v>13587</v>
      </c>
      <c r="E2331" s="468">
        <f t="shared" si="97"/>
        <v>2299</v>
      </c>
      <c r="F2331" s="439" t="str">
        <f>IF('21C Market Risk - IRR Gen.'!I$48=('21C Market Risk - IRR Gen.'!I$45+'21C Market Risk - IRR Gen.'!I$46),"TRUE","FALSE")</f>
        <v>TRUE</v>
      </c>
      <c r="G2331"/>
      <c r="H2331"/>
      <c r="K2331" s="6"/>
      <c r="L2331" s="6"/>
      <c r="M2331" s="6"/>
      <c r="N2331" s="6"/>
      <c r="O2331" s="6"/>
      <c r="P2331" s="6"/>
    </row>
    <row r="2332" spans="1:16" s="469" customFormat="1" ht="47.25" x14ac:dyDescent="0.25">
      <c r="A2332" s="463" t="s">
        <v>4228</v>
      </c>
      <c r="B2332" s="464" t="s">
        <v>2686</v>
      </c>
      <c r="C2332" s="443" t="s">
        <v>11287</v>
      </c>
      <c r="D2332" s="442" t="s">
        <v>13588</v>
      </c>
      <c r="E2332" s="468">
        <f t="shared" si="97"/>
        <v>2300</v>
      </c>
      <c r="F2332" s="439" t="str">
        <f>IF('21C Market Risk - IRR Gen.'!J$48=('21C Market Risk - IRR Gen.'!J$45+'21C Market Risk - IRR Gen.'!J$46),"TRUE","FALSE")</f>
        <v>TRUE</v>
      </c>
      <c r="G2332"/>
      <c r="H2332"/>
      <c r="K2332" s="6"/>
      <c r="L2332" s="6"/>
      <c r="M2332" s="6"/>
      <c r="N2332" s="6"/>
      <c r="O2332" s="6"/>
      <c r="P2332" s="6"/>
    </row>
    <row r="2333" spans="1:16" s="469" customFormat="1" ht="47.25" x14ac:dyDescent="0.25">
      <c r="A2333" s="463" t="s">
        <v>4229</v>
      </c>
      <c r="B2333" s="464" t="s">
        <v>2686</v>
      </c>
      <c r="C2333" s="443" t="s">
        <v>11288</v>
      </c>
      <c r="D2333" s="442" t="s">
        <v>13589</v>
      </c>
      <c r="E2333" s="468">
        <f t="shared" si="97"/>
        <v>2301</v>
      </c>
      <c r="F2333" s="439" t="str">
        <f>IF('21C Market Risk - IRR Gen.'!K$48=('21C Market Risk - IRR Gen.'!K$45+'21C Market Risk - IRR Gen.'!K$46),"TRUE","FALSE")</f>
        <v>TRUE</v>
      </c>
      <c r="G2333"/>
      <c r="H2333"/>
      <c r="K2333" s="6"/>
      <c r="L2333" s="6"/>
      <c r="M2333" s="6"/>
      <c r="N2333" s="6"/>
      <c r="O2333" s="6"/>
      <c r="P2333" s="6"/>
    </row>
    <row r="2334" spans="1:16" s="469" customFormat="1" ht="47.25" x14ac:dyDescent="0.25">
      <c r="A2334" s="463" t="s">
        <v>4230</v>
      </c>
      <c r="B2334" s="464" t="s">
        <v>2686</v>
      </c>
      <c r="C2334" s="443" t="s">
        <v>11289</v>
      </c>
      <c r="D2334" s="442" t="s">
        <v>13590</v>
      </c>
      <c r="E2334" s="468">
        <f t="shared" si="97"/>
        <v>2302</v>
      </c>
      <c r="F2334" s="439" t="str">
        <f>IF('21C Market Risk - IRR Gen.'!L$48=('21C Market Risk - IRR Gen.'!L$45+'21C Market Risk - IRR Gen.'!L$46),"TRUE","FALSE")</f>
        <v>TRUE</v>
      </c>
      <c r="G2334"/>
      <c r="H2334"/>
      <c r="K2334" s="6"/>
      <c r="L2334" s="6"/>
      <c r="M2334" s="6"/>
      <c r="N2334" s="6"/>
      <c r="O2334" s="6"/>
      <c r="P2334" s="6"/>
    </row>
    <row r="2335" spans="1:16" s="469" customFormat="1" ht="47.25" x14ac:dyDescent="0.25">
      <c r="A2335" s="463" t="s">
        <v>4231</v>
      </c>
      <c r="B2335" s="464" t="s">
        <v>2686</v>
      </c>
      <c r="C2335" s="443" t="s">
        <v>11290</v>
      </c>
      <c r="D2335" s="442" t="s">
        <v>13591</v>
      </c>
      <c r="E2335" s="468">
        <f t="shared" si="97"/>
        <v>2303</v>
      </c>
      <c r="F2335" s="439" t="str">
        <f>IF('21C Market Risk - IRR Gen.'!M$48=('21C Market Risk - IRR Gen.'!M$45+'21C Market Risk - IRR Gen.'!M$46),"TRUE","FALSE")</f>
        <v>TRUE</v>
      </c>
      <c r="G2335"/>
      <c r="H2335"/>
      <c r="K2335" s="6"/>
      <c r="L2335" s="6"/>
      <c r="M2335" s="6"/>
      <c r="N2335" s="6"/>
      <c r="O2335" s="6"/>
      <c r="P2335" s="6"/>
    </row>
    <row r="2336" spans="1:16" s="469" customFormat="1" ht="47.25" x14ac:dyDescent="0.25">
      <c r="A2336" s="463" t="s">
        <v>4232</v>
      </c>
      <c r="B2336" s="464" t="s">
        <v>2686</v>
      </c>
      <c r="C2336" s="443" t="s">
        <v>11291</v>
      </c>
      <c r="D2336" s="442" t="s">
        <v>13592</v>
      </c>
      <c r="E2336" s="468">
        <f t="shared" si="97"/>
        <v>2304</v>
      </c>
      <c r="F2336" s="439" t="str">
        <f>IF('21C Market Risk - IRR Gen.'!N$48=('21C Market Risk - IRR Gen.'!N$45+'21C Market Risk - IRR Gen.'!N$46),"TRUE","FALSE")</f>
        <v>TRUE</v>
      </c>
      <c r="G2336"/>
      <c r="H2336"/>
      <c r="K2336" s="6"/>
      <c r="L2336" s="6"/>
      <c r="M2336" s="6"/>
      <c r="N2336" s="6"/>
      <c r="O2336" s="6"/>
      <c r="P2336" s="6"/>
    </row>
    <row r="2337" spans="1:16" s="469" customFormat="1" ht="47.25" x14ac:dyDescent="0.25">
      <c r="A2337" s="463" t="s">
        <v>4233</v>
      </c>
      <c r="B2337" s="464" t="s">
        <v>2686</v>
      </c>
      <c r="C2337" s="443" t="s">
        <v>11292</v>
      </c>
      <c r="D2337" s="442" t="s">
        <v>13593</v>
      </c>
      <c r="E2337" s="468">
        <f t="shared" si="97"/>
        <v>2305</v>
      </c>
      <c r="F2337" s="439" t="str">
        <f>IF('21C Market Risk - IRR Gen.'!O$48=('21C Market Risk - IRR Gen.'!O$45+'21C Market Risk - IRR Gen.'!O$46),"TRUE","FALSE")</f>
        <v>TRUE</v>
      </c>
      <c r="G2337"/>
      <c r="H2337"/>
      <c r="K2337" s="6"/>
      <c r="L2337" s="6"/>
      <c r="M2337" s="6"/>
      <c r="N2337" s="6"/>
      <c r="O2337" s="6"/>
      <c r="P2337" s="6"/>
    </row>
    <row r="2338" spans="1:16" s="469" customFormat="1" ht="47.25" x14ac:dyDescent="0.25">
      <c r="A2338" s="463" t="s">
        <v>4234</v>
      </c>
      <c r="B2338" s="464" t="s">
        <v>2686</v>
      </c>
      <c r="C2338" s="443" t="s">
        <v>11293</v>
      </c>
      <c r="D2338" s="442" t="s">
        <v>13594</v>
      </c>
      <c r="E2338" s="468">
        <f t="shared" si="97"/>
        <v>2306</v>
      </c>
      <c r="F2338" s="439" t="str">
        <f>IF('21C Market Risk - IRR Gen.'!P$48=('21C Market Risk - IRR Gen.'!P$45+'21C Market Risk - IRR Gen.'!P$46),"TRUE","FALSE")</f>
        <v>TRUE</v>
      </c>
      <c r="G2338"/>
      <c r="H2338"/>
      <c r="K2338" s="6"/>
      <c r="L2338" s="6"/>
      <c r="M2338" s="6"/>
      <c r="N2338" s="6"/>
      <c r="O2338" s="6"/>
      <c r="P2338" s="6"/>
    </row>
    <row r="2339" spans="1:16" s="469" customFormat="1" ht="47.25" x14ac:dyDescent="0.25">
      <c r="A2339" s="463" t="s">
        <v>4235</v>
      </c>
      <c r="B2339" s="464" t="s">
        <v>2686</v>
      </c>
      <c r="C2339" s="443" t="s">
        <v>11294</v>
      </c>
      <c r="D2339" s="442" t="s">
        <v>13595</v>
      </c>
      <c r="E2339" s="468">
        <f t="shared" si="97"/>
        <v>2307</v>
      </c>
      <c r="F2339" s="439" t="str">
        <f>IF('21C Market Risk - IRR Gen.'!Q$48=('21C Market Risk - IRR Gen.'!Q$45+'21C Market Risk - IRR Gen.'!Q$46),"TRUE","FALSE")</f>
        <v>TRUE</v>
      </c>
      <c r="G2339"/>
      <c r="H2339"/>
      <c r="K2339" s="6"/>
      <c r="L2339" s="6"/>
      <c r="M2339" s="6"/>
      <c r="N2339" s="6"/>
      <c r="O2339" s="6"/>
      <c r="P2339" s="6"/>
    </row>
    <row r="2340" spans="1:16" s="469" customFormat="1" ht="31.5" x14ac:dyDescent="0.25">
      <c r="A2340" s="463" t="s">
        <v>4236</v>
      </c>
      <c r="B2340" s="464" t="s">
        <v>2686</v>
      </c>
      <c r="C2340" s="13" t="s">
        <v>4237</v>
      </c>
      <c r="D2340" s="442" t="s">
        <v>13596</v>
      </c>
      <c r="E2340" s="468">
        <f>E2339+1</f>
        <v>2308</v>
      </c>
      <c r="F2340" s="439" t="b">
        <f>'21C Market Risk - IRR Gen.'!$C$47*5%='21C Market Risk - IRR Gen.'!$C$50</f>
        <v>1</v>
      </c>
      <c r="G2340"/>
      <c r="H2340"/>
      <c r="K2340" s="6"/>
      <c r="L2340" s="6"/>
      <c r="M2340" s="6"/>
      <c r="N2340" s="6"/>
      <c r="O2340" s="6"/>
      <c r="P2340" s="6"/>
    </row>
    <row r="2341" spans="1:16" s="469" customFormat="1" ht="31.5" x14ac:dyDescent="0.25">
      <c r="A2341" s="463" t="s">
        <v>4238</v>
      </c>
      <c r="B2341" s="464" t="s">
        <v>2686</v>
      </c>
      <c r="C2341" s="13" t="s">
        <v>4239</v>
      </c>
      <c r="D2341" s="442" t="s">
        <v>13597</v>
      </c>
      <c r="E2341" s="468">
        <f t="shared" si="97"/>
        <v>2309</v>
      </c>
      <c r="F2341" s="439" t="b">
        <f>'21C Market Risk - IRR Gen.'!$D$47*5%='21C Market Risk - IRR Gen.'!$D$50</f>
        <v>1</v>
      </c>
      <c r="G2341"/>
      <c r="H2341"/>
      <c r="K2341" s="6"/>
      <c r="L2341" s="6"/>
      <c r="M2341" s="6"/>
      <c r="N2341" s="6"/>
      <c r="O2341" s="6"/>
      <c r="P2341" s="6"/>
    </row>
    <row r="2342" spans="1:16" s="469" customFormat="1" ht="31.5" x14ac:dyDescent="0.25">
      <c r="A2342" s="463" t="s">
        <v>4240</v>
      </c>
      <c r="B2342" s="464" t="s">
        <v>2686</v>
      </c>
      <c r="C2342" s="13" t="s">
        <v>4241</v>
      </c>
      <c r="D2342" s="442" t="s">
        <v>13598</v>
      </c>
      <c r="E2342" s="468">
        <f t="shared" si="97"/>
        <v>2310</v>
      </c>
      <c r="F2342" s="439" t="b">
        <f>'21C Market Risk - IRR Gen.'!$E$47*5%='21C Market Risk - IRR Gen.'!$E$50</f>
        <v>1</v>
      </c>
      <c r="G2342"/>
      <c r="H2342"/>
      <c r="K2342" s="6"/>
      <c r="L2342" s="6"/>
      <c r="M2342" s="6"/>
      <c r="N2342" s="6"/>
      <c r="O2342" s="6"/>
      <c r="P2342" s="6"/>
    </row>
    <row r="2343" spans="1:16" s="469" customFormat="1" ht="31.5" x14ac:dyDescent="0.25">
      <c r="A2343" s="463" t="s">
        <v>4242</v>
      </c>
      <c r="B2343" s="464" t="s">
        <v>2686</v>
      </c>
      <c r="C2343" s="13" t="s">
        <v>4243</v>
      </c>
      <c r="D2343" s="442" t="s">
        <v>13599</v>
      </c>
      <c r="E2343" s="468">
        <f t="shared" si="97"/>
        <v>2311</v>
      </c>
      <c r="F2343" s="439" t="b">
        <f>'21C Market Risk - IRR Gen.'!$F$47*5%='21C Market Risk - IRR Gen.'!$F$50</f>
        <v>1</v>
      </c>
      <c r="G2343"/>
      <c r="H2343"/>
      <c r="K2343" s="6"/>
      <c r="L2343" s="6"/>
      <c r="M2343" s="6"/>
      <c r="N2343" s="6"/>
      <c r="O2343" s="6"/>
      <c r="P2343" s="6"/>
    </row>
    <row r="2344" spans="1:16" s="469" customFormat="1" ht="31.5" x14ac:dyDescent="0.25">
      <c r="A2344" s="463" t="s">
        <v>4244</v>
      </c>
      <c r="B2344" s="464" t="s">
        <v>2686</v>
      </c>
      <c r="C2344" s="13" t="s">
        <v>4245</v>
      </c>
      <c r="D2344" s="442" t="s">
        <v>13600</v>
      </c>
      <c r="E2344" s="468">
        <f t="shared" si="97"/>
        <v>2312</v>
      </c>
      <c r="F2344" s="439" t="b">
        <f>'21C Market Risk - IRR Gen.'!$G$47*5%='21C Market Risk - IRR Gen.'!$G$50</f>
        <v>1</v>
      </c>
      <c r="G2344"/>
      <c r="H2344"/>
      <c r="K2344" s="6"/>
      <c r="L2344" s="6"/>
      <c r="M2344" s="6"/>
      <c r="N2344" s="6"/>
      <c r="O2344" s="6"/>
      <c r="P2344" s="6"/>
    </row>
    <row r="2345" spans="1:16" s="469" customFormat="1" ht="31.5" x14ac:dyDescent="0.25">
      <c r="A2345" s="463" t="s">
        <v>4246</v>
      </c>
      <c r="B2345" s="464" t="s">
        <v>2686</v>
      </c>
      <c r="C2345" s="13" t="s">
        <v>4247</v>
      </c>
      <c r="D2345" s="442" t="s">
        <v>13601</v>
      </c>
      <c r="E2345" s="468">
        <f t="shared" si="97"/>
        <v>2313</v>
      </c>
      <c r="F2345" s="439" t="b">
        <f>'21C Market Risk - IRR Gen.'!$H$47*5%='21C Market Risk - IRR Gen.'!$H$50</f>
        <v>1</v>
      </c>
      <c r="G2345"/>
      <c r="H2345"/>
      <c r="K2345" s="6"/>
      <c r="L2345" s="6"/>
      <c r="M2345" s="6"/>
      <c r="N2345" s="6"/>
      <c r="O2345" s="6"/>
      <c r="P2345" s="6"/>
    </row>
    <row r="2346" spans="1:16" s="469" customFormat="1" ht="31.5" x14ac:dyDescent="0.25">
      <c r="A2346" s="463" t="s">
        <v>4248</v>
      </c>
      <c r="B2346" s="464" t="s">
        <v>2686</v>
      </c>
      <c r="C2346" s="13" t="s">
        <v>4249</v>
      </c>
      <c r="D2346" s="442" t="s">
        <v>13602</v>
      </c>
      <c r="E2346" s="468">
        <f t="shared" si="97"/>
        <v>2314</v>
      </c>
      <c r="F2346" s="439" t="b">
        <f>'21C Market Risk - IRR Gen.'!$I$47*5%='21C Market Risk - IRR Gen.'!$I$50</f>
        <v>1</v>
      </c>
      <c r="G2346"/>
      <c r="H2346"/>
      <c r="K2346" s="6"/>
      <c r="L2346" s="6"/>
      <c r="M2346" s="6"/>
      <c r="N2346" s="6"/>
      <c r="O2346" s="6"/>
      <c r="P2346" s="6"/>
    </row>
    <row r="2347" spans="1:16" s="469" customFormat="1" ht="31.5" x14ac:dyDescent="0.25">
      <c r="A2347" s="463" t="s">
        <v>4250</v>
      </c>
      <c r="B2347" s="464" t="s">
        <v>2686</v>
      </c>
      <c r="C2347" s="13" t="s">
        <v>4251</v>
      </c>
      <c r="D2347" s="442" t="s">
        <v>13603</v>
      </c>
      <c r="E2347" s="468">
        <f t="shared" si="97"/>
        <v>2315</v>
      </c>
      <c r="F2347" s="439" t="b">
        <f>'21C Market Risk - IRR Gen.'!$J$47*5%='21C Market Risk - IRR Gen.'!$J$50</f>
        <v>1</v>
      </c>
      <c r="G2347"/>
      <c r="H2347"/>
      <c r="K2347" s="6"/>
      <c r="L2347" s="6"/>
      <c r="M2347" s="6"/>
      <c r="N2347" s="6"/>
      <c r="O2347" s="6"/>
      <c r="P2347" s="6"/>
    </row>
    <row r="2348" spans="1:16" s="469" customFormat="1" ht="31.5" x14ac:dyDescent="0.25">
      <c r="A2348" s="463" t="s">
        <v>4252</v>
      </c>
      <c r="B2348" s="464" t="s">
        <v>2686</v>
      </c>
      <c r="C2348" s="13" t="s">
        <v>4253</v>
      </c>
      <c r="D2348" s="442" t="s">
        <v>13604</v>
      </c>
      <c r="E2348" s="468">
        <f t="shared" si="97"/>
        <v>2316</v>
      </c>
      <c r="F2348" s="439" t="b">
        <f>'21C Market Risk - IRR Gen.'!$K$47*5%='21C Market Risk - IRR Gen.'!$K$50</f>
        <v>1</v>
      </c>
      <c r="G2348"/>
      <c r="H2348"/>
      <c r="K2348" s="6"/>
      <c r="L2348" s="6"/>
      <c r="M2348" s="6"/>
      <c r="N2348" s="6"/>
      <c r="O2348" s="6"/>
      <c r="P2348" s="6"/>
    </row>
    <row r="2349" spans="1:16" s="469" customFormat="1" ht="31.5" x14ac:dyDescent="0.25">
      <c r="A2349" s="463" t="s">
        <v>4254</v>
      </c>
      <c r="B2349" s="464" t="s">
        <v>2686</v>
      </c>
      <c r="C2349" s="13" t="s">
        <v>4255</v>
      </c>
      <c r="D2349" s="442" t="s">
        <v>13605</v>
      </c>
      <c r="E2349" s="468">
        <f t="shared" si="97"/>
        <v>2317</v>
      </c>
      <c r="F2349" s="439" t="b">
        <f>'21C Market Risk - IRR Gen.'!$L$47*5%='21C Market Risk - IRR Gen.'!$L$50</f>
        <v>1</v>
      </c>
      <c r="G2349"/>
      <c r="H2349"/>
      <c r="K2349" s="6"/>
      <c r="L2349" s="6"/>
      <c r="M2349" s="6"/>
      <c r="N2349" s="6"/>
      <c r="O2349" s="6"/>
      <c r="P2349" s="6"/>
    </row>
    <row r="2350" spans="1:16" s="469" customFormat="1" ht="31.5" x14ac:dyDescent="0.25">
      <c r="A2350" s="463" t="s">
        <v>4256</v>
      </c>
      <c r="B2350" s="464" t="s">
        <v>2686</v>
      </c>
      <c r="C2350" s="13" t="s">
        <v>4257</v>
      </c>
      <c r="D2350" s="442" t="s">
        <v>13606</v>
      </c>
      <c r="E2350" s="468">
        <f t="shared" si="97"/>
        <v>2318</v>
      </c>
      <c r="F2350" s="439" t="b">
        <f>'21C Market Risk - IRR Gen.'!$M$47*5%='21C Market Risk - IRR Gen.'!$M$50</f>
        <v>1</v>
      </c>
      <c r="G2350"/>
      <c r="H2350"/>
      <c r="K2350" s="6"/>
      <c r="L2350" s="6"/>
      <c r="M2350" s="6"/>
      <c r="N2350" s="6"/>
      <c r="O2350" s="6"/>
      <c r="P2350" s="6"/>
    </row>
    <row r="2351" spans="1:16" s="469" customFormat="1" ht="31.5" x14ac:dyDescent="0.25">
      <c r="A2351" s="463" t="s">
        <v>4258</v>
      </c>
      <c r="B2351" s="464" t="s">
        <v>2686</v>
      </c>
      <c r="C2351" s="13" t="s">
        <v>4259</v>
      </c>
      <c r="D2351" s="442" t="s">
        <v>13607</v>
      </c>
      <c r="E2351" s="468">
        <f t="shared" si="97"/>
        <v>2319</v>
      </c>
      <c r="F2351" s="439" t="b">
        <f>'21C Market Risk - IRR Gen.'!$N$47*5%='21C Market Risk - IRR Gen.'!$N$50</f>
        <v>1</v>
      </c>
      <c r="G2351"/>
      <c r="H2351"/>
      <c r="K2351" s="6"/>
      <c r="L2351" s="6"/>
      <c r="M2351" s="6"/>
      <c r="N2351" s="6"/>
      <c r="O2351" s="6"/>
      <c r="P2351" s="6"/>
    </row>
    <row r="2352" spans="1:16" s="469" customFormat="1" ht="31.5" x14ac:dyDescent="0.25">
      <c r="A2352" s="463" t="s">
        <v>4260</v>
      </c>
      <c r="B2352" s="464" t="s">
        <v>2686</v>
      </c>
      <c r="C2352" s="13" t="s">
        <v>4261</v>
      </c>
      <c r="D2352" s="442" t="s">
        <v>13608</v>
      </c>
      <c r="E2352" s="468">
        <f t="shared" si="97"/>
        <v>2320</v>
      </c>
      <c r="F2352" s="439" t="b">
        <f>'21C Market Risk - IRR Gen.'!$O$47*5%='21C Market Risk - IRR Gen.'!$O$50</f>
        <v>1</v>
      </c>
      <c r="G2352"/>
      <c r="H2352"/>
      <c r="K2352" s="6"/>
      <c r="L2352" s="6"/>
      <c r="M2352" s="6"/>
      <c r="N2352" s="6"/>
      <c r="O2352" s="6"/>
      <c r="P2352" s="6"/>
    </row>
    <row r="2353" spans="1:16" s="469" customFormat="1" ht="31.5" x14ac:dyDescent="0.25">
      <c r="A2353" s="463" t="s">
        <v>4262</v>
      </c>
      <c r="B2353" s="464" t="s">
        <v>2686</v>
      </c>
      <c r="C2353" s="13" t="s">
        <v>4263</v>
      </c>
      <c r="D2353" s="442" t="s">
        <v>13609</v>
      </c>
      <c r="E2353" s="468">
        <f t="shared" si="97"/>
        <v>2321</v>
      </c>
      <c r="F2353" s="439" t="b">
        <f>'21C Market Risk - IRR Gen.'!$P$47*5%='21C Market Risk - IRR Gen.'!$P$50</f>
        <v>1</v>
      </c>
      <c r="G2353"/>
      <c r="H2353"/>
      <c r="K2353" s="6"/>
      <c r="L2353" s="6"/>
      <c r="M2353" s="6"/>
      <c r="N2353" s="6"/>
      <c r="O2353" s="6"/>
      <c r="P2353" s="6"/>
    </row>
    <row r="2354" spans="1:16" s="469" customFormat="1" ht="31.5" x14ac:dyDescent="0.25">
      <c r="A2354" s="463" t="s">
        <v>4264</v>
      </c>
      <c r="B2354" s="464" t="s">
        <v>2686</v>
      </c>
      <c r="C2354" s="13" t="s">
        <v>4265</v>
      </c>
      <c r="D2354" s="442" t="s">
        <v>13610</v>
      </c>
      <c r="E2354" s="468">
        <f t="shared" si="97"/>
        <v>2322</v>
      </c>
      <c r="F2354" s="439" t="b">
        <f>'21C Market Risk - IRR Gen.'!$Q$47*5%='21C Market Risk - IRR Gen.'!$Q$50</f>
        <v>1</v>
      </c>
      <c r="G2354"/>
      <c r="H2354"/>
      <c r="K2354" s="6"/>
      <c r="L2354" s="6"/>
      <c r="M2354" s="6"/>
      <c r="N2354" s="6"/>
      <c r="O2354" s="6"/>
      <c r="P2354" s="6"/>
    </row>
    <row r="2355" spans="1:16" s="469" customFormat="1" ht="173.25" x14ac:dyDescent="0.25">
      <c r="A2355" s="463" t="s">
        <v>4266</v>
      </c>
      <c r="B2355" s="464" t="s">
        <v>2686</v>
      </c>
      <c r="C2355" s="13" t="s">
        <v>4267</v>
      </c>
      <c r="D2355" s="442" t="s">
        <v>14316</v>
      </c>
      <c r="E2355" s="468">
        <f t="shared" ref="E2355:E2380" si="98">E2354+1</f>
        <v>2323</v>
      </c>
      <c r="F2355" s="439" t="b">
        <f>'21C Market Risk - IRR Gen.'!$C$50+'21C Market Risk - IRR Gen.'!$D$50+'21C Market Risk - IRR Gen.'!$E$50+'21C Market Risk - IRR Gen.'!$F$50+'21C Market Risk - IRR Gen.'!$G$50+'21C Market Risk - IRR Gen.'!$H$50+'21C Market Risk - IRR Gen.'!$I$50+'21C Market Risk - IRR Gen.'!$J$50+'21C Market Risk - IRR Gen.'!$K$50+'21C Market Risk - IRR Gen.'!$L$50+'21C Market Risk - IRR Gen.'!$M$50+'21C Market Risk - IRR Gen.'!$N$50+'21C Market Risk - IRR Gen.'!$O$50+'21C Market Risk - IRR Gen.'!$P$50+'21C Market Risk - IRR Gen.'!$Q$50='21C Market Risk - IRR Gen.'!$R$50</f>
        <v>1</v>
      </c>
      <c r="G2355"/>
      <c r="H2355"/>
      <c r="K2355" s="6"/>
      <c r="L2355" s="6"/>
      <c r="M2355" s="6"/>
      <c r="N2355" s="6"/>
      <c r="O2355" s="6"/>
      <c r="P2355" s="6"/>
    </row>
    <row r="2356" spans="1:16" s="469" customFormat="1" ht="126" x14ac:dyDescent="0.25">
      <c r="A2356" s="463" t="s">
        <v>4268</v>
      </c>
      <c r="B2356" s="464" t="s">
        <v>2686</v>
      </c>
      <c r="C2356" s="13" t="s">
        <v>11478</v>
      </c>
      <c r="D2356" s="442" t="s">
        <v>14317</v>
      </c>
      <c r="E2356" s="468">
        <f t="shared" si="98"/>
        <v>2324</v>
      </c>
      <c r="F2356" s="439" t="b">
        <f>IF(ABS(SUMIF('21C Market Risk - IRR Gen.'!$C$48:'21C Market Risk - IRR Gen.'!$F$48,"&gt;0"))&gt;ABS(SUMIF('21C Market Risk - IRR Gen.'!$C$48:'21C Market Risk - IRR Gen.'!$F$48,"&lt;0")),ABS(SUMIF('21C Market Risk - IRR Gen.'!$C$48:'21C Market Risk - IRR Gen.'!$F$48,"&lt;0")),ABS(SUMIF('21C Market Risk - IRR Gen.'!$C$48:'21C Market Risk - IRR Gen.'!$F$48,"&gt;0"))) = '21C Market Risk - IRR Gen.'!$F$51</f>
        <v>1</v>
      </c>
      <c r="G2356"/>
      <c r="H2356"/>
      <c r="K2356" s="6"/>
      <c r="L2356" s="6"/>
      <c r="M2356" s="6"/>
      <c r="N2356" s="6"/>
      <c r="O2356" s="6"/>
      <c r="P2356" s="6"/>
    </row>
    <row r="2357" spans="1:16" s="469" customFormat="1" ht="126" x14ac:dyDescent="0.25">
      <c r="A2357" s="463" t="s">
        <v>4269</v>
      </c>
      <c r="B2357" s="464" t="s">
        <v>2686</v>
      </c>
      <c r="C2357" s="13" t="s">
        <v>11479</v>
      </c>
      <c r="D2357" s="442" t="s">
        <v>14318</v>
      </c>
      <c r="E2357" s="468">
        <f t="shared" si="98"/>
        <v>2325</v>
      </c>
      <c r="F2357" s="439" t="b">
        <f>IF(ABS(SUMIF('21C Market Risk - IRR Gen.'!$G$48:'21C Market Risk - IRR Gen.'!$I$48,"&gt;0"))&gt;ABS(SUMIF('21C Market Risk - IRR Gen.'!$G$48:'21C Market Risk - IRR Gen.'!$I$48,"&lt;0")),ABS(SUMIF('21C Market Risk - IRR Gen.'!$G$48:'21C Market Risk - IRR Gen.'!$I$48,"&lt;0")),ABS(SUMIF('21C Market Risk - IRR Gen.'!$G$48:'21C Market Risk - IRR Gen.'!$I$48,"&gt;0"))) = '21C Market Risk - IRR Gen.'!$I$51</f>
        <v>1</v>
      </c>
      <c r="G2357"/>
      <c r="H2357"/>
      <c r="K2357" s="6"/>
      <c r="L2357" s="6"/>
      <c r="M2357" s="6"/>
      <c r="N2357" s="6"/>
      <c r="O2357" s="6"/>
      <c r="P2357" s="6"/>
    </row>
    <row r="2358" spans="1:16" s="469" customFormat="1" ht="126" x14ac:dyDescent="0.25">
      <c r="A2358" s="463" t="s">
        <v>4270</v>
      </c>
      <c r="B2358" s="464" t="s">
        <v>2686</v>
      </c>
      <c r="C2358" s="13" t="s">
        <v>11480</v>
      </c>
      <c r="D2358" s="442" t="s">
        <v>14319</v>
      </c>
      <c r="E2358" s="468">
        <f t="shared" si="98"/>
        <v>2326</v>
      </c>
      <c r="F2358" s="439" t="b">
        <f>IF(ABS(SUMIF('21C Market Risk - IRR Gen.'!$J$48:'21C Market Risk - IRR Gen.'!$Q$48,"&gt;0"))&gt;ABS(SUMIF('21C Market Risk - IRR Gen.'!$J$48:'21C Market Risk - IRR Gen.'!$Q$48,"&lt;0")),ABS(SUMIF('21C Market Risk - IRR Gen.'!$J$48:'21C Market Risk - IRR Gen.'!$Q$48,"&lt;0")),ABS(SUMIF('21C Market Risk - IRR Gen.'!$J$48:'21C Market Risk - IRR Gen.'!$Q$48,"&gt;0"))) = '21C Market Risk - IRR Gen.'!$Q$51</f>
        <v>1</v>
      </c>
      <c r="G2358"/>
      <c r="H2358"/>
      <c r="K2358" s="6"/>
      <c r="L2358" s="6"/>
      <c r="M2358" s="6"/>
      <c r="N2358" s="6"/>
      <c r="O2358" s="6"/>
      <c r="P2358" s="6"/>
    </row>
    <row r="2359" spans="1:16" s="469" customFormat="1" ht="173.25" x14ac:dyDescent="0.25">
      <c r="A2359" s="463" t="s">
        <v>4271</v>
      </c>
      <c r="B2359" s="464" t="s">
        <v>2686</v>
      </c>
      <c r="C2359" s="13" t="s">
        <v>11481</v>
      </c>
      <c r="D2359" s="442" t="s">
        <v>14320</v>
      </c>
      <c r="E2359" s="468">
        <f t="shared" si="98"/>
        <v>2327</v>
      </c>
      <c r="F2359" s="439" t="b">
        <f>IF(ABS(SUMIF('21C Market Risk - IRR Gen.'!$C$48:'21C Market Risk - IRR Gen.'!$F$48,"&gt;0"))&gt;ABS(SUMIF('21C Market Risk - IRR Gen.'!$C$48:'21C Market Risk - IRR Gen.'!$F$48,"&lt;0")),ABS(SUMIF('21C Market Risk - IRR Gen.'!$C$48:'21C Market Risk - IRR Gen.'!$F$48,"&gt;0"))-ABS(SUMIF('21C Market Risk - IRR Gen.'!$C$48:'21C Market Risk - IRR Gen.'!$F$48,"&lt;0")),ABS(SUMIF('21C Market Risk - IRR Gen.'!$C$48:'21C Market Risk - IRR Gen.'!$F$48,"&lt;0"))-ABS(SUMIF('21C Market Risk - IRR Gen.'!$C$48:'21C Market Risk - IRR Gen.'!$F$48,"&gt;0"))) = '21C Market Risk - IRR Gen.'!$F$52</f>
        <v>1</v>
      </c>
      <c r="G2359"/>
      <c r="H2359"/>
      <c r="K2359" s="6"/>
      <c r="L2359" s="6"/>
      <c r="M2359" s="6"/>
      <c r="N2359" s="6"/>
      <c r="O2359" s="6"/>
      <c r="P2359" s="6"/>
    </row>
    <row r="2360" spans="1:16" s="469" customFormat="1" ht="173.25" x14ac:dyDescent="0.25">
      <c r="A2360" s="463" t="s">
        <v>4272</v>
      </c>
      <c r="B2360" s="464" t="s">
        <v>2686</v>
      </c>
      <c r="C2360" s="13" t="s">
        <v>11482</v>
      </c>
      <c r="D2360" s="442" t="s">
        <v>14321</v>
      </c>
      <c r="E2360" s="468">
        <f t="shared" si="98"/>
        <v>2328</v>
      </c>
      <c r="F2360" s="439" t="b">
        <f>IF(ABS(SUMIF('21C Market Risk - IRR Gen.'!$G$48:'21C Market Risk - IRR Gen.'!$I$48,"&gt;0"))&gt;ABS(SUMIF('21C Market Risk - IRR Gen.'!$G$48:'21C Market Risk - IRR Gen.'!$I$48,"&lt;0")),ABS(SUMIF('21C Market Risk - IRR Gen.'!$G$48:'21C Market Risk - IRR Gen.'!$I$48,"&gt;0"))-ABS(SUMIF('21C Market Risk - IRR Gen.'!$G$48:'21C Market Risk - IRR Gen.'!$I$48,"&lt;0")),ABS(SUMIF('21C Market Risk - IRR Gen.'!$G$48:'21C Market Risk - IRR Gen.'!$I$48,"&lt;0"))-ABS(SUMIF('21C Market Risk - IRR Gen.'!$G$48:'21C Market Risk - IRR Gen.'!$I$48,"&gt;0"))) = '21C Market Risk - IRR Gen.'!$I$52</f>
        <v>1</v>
      </c>
      <c r="G2360"/>
      <c r="H2360"/>
      <c r="K2360" s="6"/>
      <c r="L2360" s="6"/>
      <c r="M2360" s="6"/>
      <c r="N2360" s="6"/>
      <c r="O2360" s="6"/>
      <c r="P2360" s="6"/>
    </row>
    <row r="2361" spans="1:16" s="469" customFormat="1" ht="189" x14ac:dyDescent="0.25">
      <c r="A2361" s="463" t="s">
        <v>4273</v>
      </c>
      <c r="B2361" s="464" t="s">
        <v>2686</v>
      </c>
      <c r="C2361" s="13" t="s">
        <v>11483</v>
      </c>
      <c r="D2361" s="442" t="s">
        <v>14322</v>
      </c>
      <c r="E2361" s="468">
        <f t="shared" si="98"/>
        <v>2329</v>
      </c>
      <c r="F2361" s="439" t="b">
        <f>IF(ABS(SUMIF('21C Market Risk - IRR Gen.'!$J$48:'21C Market Risk - IRR Gen.'!$Q$48,"&gt;0"))&gt;ABS(SUMIF('21C Market Risk - IRR Gen.'!$J$48:'21C Market Risk - IRR Gen.'!$Q$48,"&lt;0")),ABS(SUMIF('21C Market Risk - IRR Gen.'!$J$48:'21C Market Risk - IRR Gen.'!$Q$48,"&gt;0"))-ABS(SUMIF('21C Market Risk - IRR Gen.'!$J$48:'21C Market Risk - IRR Gen.'!$Q$48,"&lt;0")),ABS(SUMIF('21C Market Risk - IRR Gen.'!$J$48:'21C Market Risk - IRR Gen.'!$Q$48,"&lt;0"))-ABS(SUMIF('21C Market Risk - IRR Gen.'!$J$48:'21C Market Risk - IRR Gen.'!$Q$48,"&gt;0"))) = '21C Market Risk - IRR Gen.'!$Q$52</f>
        <v>1</v>
      </c>
      <c r="G2361"/>
      <c r="H2361"/>
      <c r="K2361" s="6"/>
      <c r="L2361" s="6"/>
      <c r="M2361" s="6"/>
      <c r="N2361" s="6"/>
      <c r="O2361" s="6"/>
      <c r="P2361" s="6"/>
    </row>
    <row r="2362" spans="1:16" s="469" customFormat="1" ht="31.5" x14ac:dyDescent="0.25">
      <c r="A2362" s="463" t="s">
        <v>4274</v>
      </c>
      <c r="B2362" s="464" t="s">
        <v>2686</v>
      </c>
      <c r="C2362" s="13" t="s">
        <v>4275</v>
      </c>
      <c r="D2362" s="442" t="s">
        <v>13611</v>
      </c>
      <c r="E2362" s="468">
        <f t="shared" si="98"/>
        <v>2330</v>
      </c>
      <c r="F2362" s="439" t="b">
        <f>'21C Market Risk - IRR Gen.'!$F$51*40%='21C Market Risk - IRR Gen.'!$F$54</f>
        <v>1</v>
      </c>
      <c r="G2362"/>
      <c r="H2362"/>
      <c r="K2362" s="6"/>
      <c r="L2362" s="6"/>
      <c r="M2362" s="6"/>
      <c r="N2362" s="6"/>
      <c r="O2362" s="6"/>
      <c r="P2362" s="6"/>
    </row>
    <row r="2363" spans="1:16" s="469" customFormat="1" ht="31.5" x14ac:dyDescent="0.25">
      <c r="A2363" s="463" t="s">
        <v>4276</v>
      </c>
      <c r="B2363" s="464" t="s">
        <v>2686</v>
      </c>
      <c r="C2363" s="13" t="s">
        <v>4277</v>
      </c>
      <c r="D2363" s="442" t="s">
        <v>13612</v>
      </c>
      <c r="E2363" s="468">
        <f t="shared" si="98"/>
        <v>2331</v>
      </c>
      <c r="F2363" s="439" t="b">
        <f>'21C Market Risk - IRR Gen.'!$I$51*30%='21C Market Risk - IRR Gen.'!$I$54</f>
        <v>1</v>
      </c>
      <c r="G2363"/>
      <c r="H2363"/>
      <c r="K2363" s="6"/>
      <c r="L2363" s="6"/>
      <c r="M2363" s="6"/>
      <c r="N2363" s="6"/>
      <c r="O2363" s="6"/>
      <c r="P2363" s="6"/>
    </row>
    <row r="2364" spans="1:16" s="469" customFormat="1" ht="31.5" x14ac:dyDescent="0.25">
      <c r="A2364" s="463" t="s">
        <v>4278</v>
      </c>
      <c r="B2364" s="464" t="s">
        <v>2686</v>
      </c>
      <c r="C2364" s="13" t="s">
        <v>4279</v>
      </c>
      <c r="D2364" s="442" t="s">
        <v>13613</v>
      </c>
      <c r="E2364" s="468">
        <f t="shared" si="98"/>
        <v>2332</v>
      </c>
      <c r="F2364" s="439" t="b">
        <f>'21C Market Risk - IRR Gen.'!$Q$51*30%='21C Market Risk - IRR Gen.'!$Q$54</f>
        <v>1</v>
      </c>
      <c r="G2364"/>
      <c r="H2364"/>
      <c r="K2364" s="6"/>
      <c r="L2364" s="6"/>
      <c r="M2364" s="6"/>
      <c r="N2364" s="6"/>
      <c r="O2364" s="6"/>
      <c r="P2364" s="6"/>
    </row>
    <row r="2365" spans="1:16" s="469" customFormat="1" ht="47.25" x14ac:dyDescent="0.25">
      <c r="A2365" s="463" t="s">
        <v>4280</v>
      </c>
      <c r="B2365" s="464" t="s">
        <v>2686</v>
      </c>
      <c r="C2365" s="13" t="s">
        <v>4281</v>
      </c>
      <c r="D2365" s="442" t="s">
        <v>13614</v>
      </c>
      <c r="E2365" s="468">
        <f t="shared" si="98"/>
        <v>2333</v>
      </c>
      <c r="F2365" s="439" t="b">
        <f>'21C Market Risk - IRR Gen.'!$F$54+'21C Market Risk - IRR Gen.'!$I$54+'21C Market Risk - IRR Gen.'!$Q$54='21C Market Risk - IRR Gen.'!$R$54</f>
        <v>1</v>
      </c>
      <c r="G2365"/>
      <c r="H2365"/>
      <c r="K2365" s="6"/>
      <c r="L2365" s="6"/>
      <c r="M2365" s="6"/>
      <c r="N2365" s="6"/>
      <c r="O2365" s="6"/>
      <c r="P2365" s="6"/>
    </row>
    <row r="2366" spans="1:16" s="469" customFormat="1" ht="126" x14ac:dyDescent="0.25">
      <c r="A2366" s="463" t="s">
        <v>4282</v>
      </c>
      <c r="B2366" s="464" t="s">
        <v>2686</v>
      </c>
      <c r="C2366" s="13" t="s">
        <v>11484</v>
      </c>
      <c r="D2366" s="442" t="s">
        <v>14323</v>
      </c>
      <c r="E2366" s="468">
        <f t="shared" si="98"/>
        <v>2334</v>
      </c>
      <c r="F2366" s="439" t="b">
        <f>IF(OR(AND('21C Market Risk - IRR Gen.'!$F$52&gt;0,'21C Market Risk - IRR Gen.'!$I$52&gt;0),AND('21C Market Risk - IRR Gen.'!$F$52&lt;0,'21C Market Risk - IRR Gen.'!$I$52&lt;0)),0,IF(ABS('21C Market Risk - IRR Gen.'!$F$52)&lt;ABS('21C Market Risk - IRR Gen.'!$I$52),ABS('21C Market Risk - IRR Gen.'!$F$52),ABS('21C Market Risk - IRR Gen.'!$I$52)))='21C Market Risk - IRR Gen.'!$I$55</f>
        <v>1</v>
      </c>
      <c r="G2366"/>
      <c r="H2366"/>
      <c r="K2366" s="6"/>
      <c r="L2366" s="6"/>
      <c r="M2366" s="6"/>
      <c r="N2366" s="6"/>
      <c r="O2366" s="6"/>
      <c r="P2366" s="6"/>
    </row>
    <row r="2367" spans="1:16" s="469" customFormat="1" ht="126" x14ac:dyDescent="0.25">
      <c r="A2367" s="463" t="s">
        <v>4283</v>
      </c>
      <c r="B2367" s="464" t="s">
        <v>2686</v>
      </c>
      <c r="C2367" s="13" t="s">
        <v>11485</v>
      </c>
      <c r="D2367" s="442" t="s">
        <v>14324</v>
      </c>
      <c r="E2367" s="468">
        <f t="shared" si="98"/>
        <v>2335</v>
      </c>
      <c r="F2367" s="439" t="b">
        <f>IF(OR(AND('21C Market Risk - IRR Gen.'!$Q$52&gt;0,'21C Market Risk - IRR Gen.'!$I$52&gt;0),AND('21C Market Risk - IRR Gen.'!$Q$52&lt;0,'21C Market Risk - IRR Gen.'!$I$52&lt;0)),0,IF(ABS('21C Market Risk - IRR Gen.'!$I$52)&lt;ABS('21C Market Risk - IRR Gen.'!$Q$52), ABS('21C Market Risk - IRR Gen.'!$I$52), ABS('21C Market Risk - IRR Gen.'!$Q$52)))='21C Market Risk - IRR Gen.'!$Q$55</f>
        <v>1</v>
      </c>
      <c r="G2367"/>
      <c r="H2367"/>
      <c r="K2367" s="6"/>
      <c r="L2367" s="6"/>
      <c r="M2367" s="6"/>
      <c r="N2367" s="6"/>
      <c r="O2367" s="6"/>
      <c r="P2367" s="6"/>
    </row>
    <row r="2368" spans="1:16" s="469" customFormat="1" ht="78.75" x14ac:dyDescent="0.25">
      <c r="A2368" s="463" t="s">
        <v>4284</v>
      </c>
      <c r="B2368" s="464" t="s">
        <v>2686</v>
      </c>
      <c r="C2368" s="13" t="s">
        <v>11486</v>
      </c>
      <c r="D2368" s="442" t="s">
        <v>14325</v>
      </c>
      <c r="E2368" s="468">
        <f t="shared" si="98"/>
        <v>2336</v>
      </c>
      <c r="F2368" s="439" t="b">
        <f>IF(ABS('21C Market Risk - IRR Gen.'!$F$52)&gt;ABS('21C Market Risk - IRR Gen.'!$I$52), '21C Market Risk - IRR Gen.'!$F$52+'21C Market Risk - IRR Gen.'!$I$52,'21C Market Risk - IRR Gen.'!$F$52+'21C Market Risk - IRR Gen.'!$I$52)='21C Market Risk - IRR Gen.'!$I$56</f>
        <v>1</v>
      </c>
      <c r="G2368"/>
      <c r="H2368"/>
      <c r="K2368" s="6"/>
      <c r="L2368" s="6"/>
      <c r="M2368" s="6"/>
      <c r="N2368" s="6"/>
      <c r="O2368" s="6"/>
      <c r="P2368" s="6"/>
    </row>
    <row r="2369" spans="1:16" s="469" customFormat="1" ht="78.75" x14ac:dyDescent="0.25">
      <c r="A2369" s="463" t="s">
        <v>4285</v>
      </c>
      <c r="B2369" s="464" t="s">
        <v>2686</v>
      </c>
      <c r="C2369" s="13" t="s">
        <v>11487</v>
      </c>
      <c r="D2369" s="442" t="s">
        <v>14326</v>
      </c>
      <c r="E2369" s="468">
        <f t="shared" si="98"/>
        <v>2337</v>
      </c>
      <c r="F2369" s="439" t="b">
        <f>IF(ABS('21C Market Risk - IRR Gen.'!$I$52)&gt;ABS('21C Market Risk - IRR Gen.'!$Q$52), '21C Market Risk - IRR Gen.'!$I$52+'21C Market Risk - IRR Gen.'!$Q$52,'21C Market Risk - IRR Gen.'!$I$52+'21C Market Risk - IRR Gen.'!$Q$52)='21C Market Risk - IRR Gen.'!$Q$56</f>
        <v>1</v>
      </c>
      <c r="G2369"/>
      <c r="H2369"/>
      <c r="K2369" s="6"/>
      <c r="L2369" s="6"/>
      <c r="M2369" s="6"/>
      <c r="N2369" s="6"/>
      <c r="O2369" s="6"/>
      <c r="P2369" s="6"/>
    </row>
    <row r="2370" spans="1:16" s="469" customFormat="1" ht="31.5" x14ac:dyDescent="0.25">
      <c r="A2370" s="463" t="s">
        <v>4286</v>
      </c>
      <c r="B2370" s="464" t="s">
        <v>2686</v>
      </c>
      <c r="C2370" s="13" t="s">
        <v>4287</v>
      </c>
      <c r="D2370" s="442" t="s">
        <v>13615</v>
      </c>
      <c r="E2370" s="468">
        <f t="shared" si="98"/>
        <v>2338</v>
      </c>
      <c r="F2370" s="439" t="b">
        <f>'21C Market Risk - IRR Gen.'!$I$55*40%='21C Market Risk - IRR Gen.'!$I$58</f>
        <v>1</v>
      </c>
      <c r="G2370"/>
      <c r="H2370"/>
      <c r="K2370" s="6"/>
      <c r="L2370" s="6"/>
      <c r="M2370" s="6"/>
      <c r="N2370" s="6"/>
      <c r="O2370" s="6"/>
      <c r="P2370" s="6"/>
    </row>
    <row r="2371" spans="1:16" s="469" customFormat="1" ht="31.5" x14ac:dyDescent="0.25">
      <c r="A2371" s="463" t="s">
        <v>4288</v>
      </c>
      <c r="B2371" s="464" t="s">
        <v>2686</v>
      </c>
      <c r="C2371" s="13" t="s">
        <v>4289</v>
      </c>
      <c r="D2371" s="442" t="s">
        <v>13616</v>
      </c>
      <c r="E2371" s="468">
        <f t="shared" si="98"/>
        <v>2339</v>
      </c>
      <c r="F2371" s="439" t="b">
        <f>'21C Market Risk - IRR Gen.'!$Q$55*40%='21C Market Risk - IRR Gen.'!$Q$58</f>
        <v>1</v>
      </c>
      <c r="G2371"/>
      <c r="H2371"/>
      <c r="K2371" s="6"/>
      <c r="L2371" s="6"/>
      <c r="M2371" s="6"/>
      <c r="N2371" s="6"/>
      <c r="O2371" s="6"/>
      <c r="P2371" s="6"/>
    </row>
    <row r="2372" spans="1:16" s="469" customFormat="1" ht="31.5" x14ac:dyDescent="0.25">
      <c r="A2372" s="463" t="s">
        <v>4290</v>
      </c>
      <c r="B2372" s="464" t="s">
        <v>2686</v>
      </c>
      <c r="C2372" s="13" t="s">
        <v>4291</v>
      </c>
      <c r="D2372" s="442" t="s">
        <v>13617</v>
      </c>
      <c r="E2372" s="468">
        <f t="shared" si="98"/>
        <v>2340</v>
      </c>
      <c r="F2372" s="439" t="b">
        <f>'21C Market Risk - IRR Gen.'!$I$58+'21C Market Risk - IRR Gen.'!$Q$58='21C Market Risk - IRR Gen.'!$R$58</f>
        <v>1</v>
      </c>
      <c r="G2372"/>
      <c r="H2372"/>
      <c r="K2372" s="6"/>
      <c r="L2372" s="6"/>
      <c r="M2372" s="6"/>
      <c r="N2372" s="6"/>
      <c r="O2372" s="6"/>
      <c r="P2372" s="6"/>
    </row>
    <row r="2373" spans="1:16" s="469" customFormat="1" ht="126" x14ac:dyDescent="0.25">
      <c r="A2373" s="463" t="s">
        <v>4292</v>
      </c>
      <c r="B2373" s="464" t="s">
        <v>2686</v>
      </c>
      <c r="C2373" s="13" t="s">
        <v>11488</v>
      </c>
      <c r="D2373" s="442" t="s">
        <v>14327</v>
      </c>
      <c r="E2373" s="468">
        <f t="shared" si="98"/>
        <v>2341</v>
      </c>
      <c r="F2373" s="439" t="b">
        <f>IF(OR(AND('21C Market Risk - IRR Gen.'!$F$52&lt;0,'21C Market Risk - IRR Gen.'!$Q$52&lt;0),AND('21C Market Risk - IRR Gen.'!$F$52&gt;0,'21C Market Risk - IRR Gen.'!$Q$52&gt;0)),0,IF(ABS('21C Market Risk - IRR Gen.'!$Q$52)&lt;ABS('21C Market Risk - IRR Gen.'!$F$52),ABS('21C Market Risk - IRR Gen.'!$Q$52),ABS('21C Market Risk - IRR Gen.'!$F$52)))='21C Market Risk - IRR Gen.'!$Q$59</f>
        <v>1</v>
      </c>
      <c r="G2373"/>
      <c r="H2373"/>
      <c r="K2373" s="6"/>
      <c r="L2373" s="6"/>
      <c r="M2373" s="6"/>
      <c r="N2373" s="6"/>
      <c r="O2373" s="6"/>
      <c r="P2373" s="6"/>
    </row>
    <row r="2374" spans="1:16" s="469" customFormat="1" ht="78.75" x14ac:dyDescent="0.25">
      <c r="A2374" s="463" t="s">
        <v>4293</v>
      </c>
      <c r="B2374" s="464" t="s">
        <v>2686</v>
      </c>
      <c r="C2374" s="13" t="s">
        <v>11489</v>
      </c>
      <c r="D2374" s="442" t="s">
        <v>14328</v>
      </c>
      <c r="E2374" s="468">
        <f t="shared" si="98"/>
        <v>2342</v>
      </c>
      <c r="F2374" s="439" t="b">
        <f>IF(ABS('21C Market Risk - IRR Gen.'!$Q$56)&gt;ABS('21C Market Risk - IRR Gen.'!$F$52), '21C Market Risk - IRR Gen.'!$Q$56+'21C Market Risk - IRR Gen.'!$F$52,'21C Market Risk - IRR Gen.'!$F$52+'21C Market Risk - IRR Gen.'!$Q$56)='21C Market Risk - IRR Gen.'!$Q$60</f>
        <v>1</v>
      </c>
      <c r="G2374"/>
      <c r="H2374"/>
      <c r="K2374" s="6"/>
      <c r="L2374" s="6"/>
      <c r="M2374" s="6"/>
      <c r="N2374" s="6"/>
      <c r="O2374" s="6"/>
      <c r="P2374" s="6"/>
    </row>
    <row r="2375" spans="1:16" s="469" customFormat="1" ht="31.5" x14ac:dyDescent="0.25">
      <c r="A2375" s="463" t="s">
        <v>4294</v>
      </c>
      <c r="B2375" s="464" t="s">
        <v>2686</v>
      </c>
      <c r="C2375" s="13" t="s">
        <v>4295</v>
      </c>
      <c r="D2375" s="442" t="s">
        <v>13618</v>
      </c>
      <c r="E2375" s="468">
        <f t="shared" si="98"/>
        <v>2343</v>
      </c>
      <c r="F2375" s="439" t="b">
        <f>'21C Market Risk - IRR Gen.'!$Q$59*100%='21C Market Risk - IRR Gen.'!$Q$62</f>
        <v>1</v>
      </c>
      <c r="G2375"/>
      <c r="H2375"/>
      <c r="K2375" s="6"/>
      <c r="L2375" s="6"/>
      <c r="M2375" s="6"/>
      <c r="N2375" s="6"/>
      <c r="O2375" s="6"/>
      <c r="P2375" s="6"/>
    </row>
    <row r="2376" spans="1:16" s="469" customFormat="1" ht="31.5" x14ac:dyDescent="0.25">
      <c r="A2376" s="463" t="s">
        <v>4296</v>
      </c>
      <c r="B2376" s="464" t="s">
        <v>2686</v>
      </c>
      <c r="C2376" s="13" t="s">
        <v>4297</v>
      </c>
      <c r="D2376" s="442" t="s">
        <v>13619</v>
      </c>
      <c r="E2376" s="468">
        <f t="shared" si="98"/>
        <v>2344</v>
      </c>
      <c r="F2376" s="439" t="b">
        <f>'21C Market Risk - IRR Gen.'!$Q$62='21C Market Risk - IRR Gen.'!$R$62</f>
        <v>1</v>
      </c>
      <c r="G2376"/>
      <c r="H2376"/>
      <c r="K2376" s="6"/>
      <c r="L2376" s="6"/>
      <c r="M2376" s="6"/>
      <c r="N2376" s="6"/>
      <c r="O2376" s="6"/>
      <c r="P2376" s="6"/>
    </row>
    <row r="2377" spans="1:16" s="469" customFormat="1" ht="31.5" x14ac:dyDescent="0.25">
      <c r="A2377" s="463" t="s">
        <v>4298</v>
      </c>
      <c r="B2377" s="464" t="s">
        <v>2686</v>
      </c>
      <c r="C2377" s="13" t="s">
        <v>4299</v>
      </c>
      <c r="D2377" s="442" t="s">
        <v>13620</v>
      </c>
      <c r="E2377" s="468">
        <f t="shared" si="98"/>
        <v>2345</v>
      </c>
      <c r="F2377" s="439" t="b">
        <f>ABS('21C Market Risk - IRR Gen.'!$Q$60)='21C Market Risk - IRR Gen.'!$R$63</f>
        <v>1</v>
      </c>
      <c r="G2377"/>
      <c r="H2377"/>
      <c r="K2377" s="6"/>
      <c r="L2377" s="6"/>
      <c r="M2377" s="6"/>
      <c r="N2377" s="6"/>
      <c r="O2377" s="6"/>
      <c r="P2377" s="6"/>
    </row>
    <row r="2378" spans="1:16" s="469" customFormat="1" ht="63" x14ac:dyDescent="0.25">
      <c r="A2378" s="463" t="s">
        <v>4300</v>
      </c>
      <c r="B2378" s="464" t="s">
        <v>2686</v>
      </c>
      <c r="C2378" s="13" t="s">
        <v>4301</v>
      </c>
      <c r="D2378" s="442" t="s">
        <v>14329</v>
      </c>
      <c r="E2378" s="468">
        <f t="shared" si="98"/>
        <v>2346</v>
      </c>
      <c r="F2378" s="439" t="b">
        <f>'21C Market Risk - IRR Gen.'!$R$50+'21C Market Risk - IRR Gen.'!$R$54+'21C Market Risk - IRR Gen.'!$R$58+'21C Market Risk - IRR Gen.'!$R$62+'21C Market Risk - IRR Gen.'!$R$63='21C Market Risk - IRR Gen.'!$R$64</f>
        <v>1</v>
      </c>
      <c r="G2378"/>
      <c r="H2378"/>
      <c r="K2378" s="6"/>
      <c r="L2378" s="6"/>
      <c r="M2378" s="6"/>
      <c r="N2378" s="6"/>
      <c r="O2378" s="6"/>
      <c r="P2378" s="6"/>
    </row>
    <row r="2379" spans="1:16" s="469" customFormat="1" ht="31.5" x14ac:dyDescent="0.25">
      <c r="A2379" s="463" t="s">
        <v>4302</v>
      </c>
      <c r="B2379" s="464" t="s">
        <v>2686</v>
      </c>
      <c r="C2379" s="13" t="s">
        <v>4303</v>
      </c>
      <c r="D2379" s="442" t="s">
        <v>13621</v>
      </c>
      <c r="E2379" s="468">
        <f t="shared" si="98"/>
        <v>2347</v>
      </c>
      <c r="F2379" s="439" t="b">
        <f>'21C Market Risk - IRR Gen.'!$R$64*100/10='21C Market Risk - IRR Gen.'!$R$65</f>
        <v>1</v>
      </c>
      <c r="G2379"/>
      <c r="H2379"/>
      <c r="K2379" s="6"/>
      <c r="L2379" s="6"/>
      <c r="M2379" s="6"/>
      <c r="N2379" s="6"/>
      <c r="O2379" s="6"/>
      <c r="P2379" s="6"/>
    </row>
    <row r="2380" spans="1:16" s="469" customFormat="1" ht="31.5" x14ac:dyDescent="0.25">
      <c r="A2380" s="463" t="s">
        <v>4304</v>
      </c>
      <c r="B2380" s="464" t="s">
        <v>2686</v>
      </c>
      <c r="C2380" s="13" t="s">
        <v>4305</v>
      </c>
      <c r="D2380" s="442" t="s">
        <v>13622</v>
      </c>
      <c r="E2380" s="468">
        <f t="shared" si="98"/>
        <v>2348</v>
      </c>
      <c r="F2380" s="439" t="b">
        <f>'21C Market Risk - IRR Gen.'!$C$74*1%='21C Market Risk - IRR Gen.'!$C$77</f>
        <v>1</v>
      </c>
      <c r="G2380"/>
      <c r="H2380"/>
      <c r="K2380" s="6"/>
      <c r="L2380" s="6"/>
      <c r="M2380" s="6"/>
      <c r="N2380" s="6"/>
      <c r="O2380" s="6"/>
      <c r="P2380" s="6"/>
    </row>
    <row r="2381" spans="1:16" s="469" customFormat="1" ht="31.5" x14ac:dyDescent="0.25">
      <c r="A2381" s="463" t="s">
        <v>4306</v>
      </c>
      <c r="B2381" s="464" t="s">
        <v>2686</v>
      </c>
      <c r="C2381" s="13" t="s">
        <v>4307</v>
      </c>
      <c r="D2381" s="442" t="s">
        <v>13623</v>
      </c>
      <c r="E2381" s="468">
        <f t="shared" ref="E2381:E2394" si="99">E2380+1</f>
        <v>2349</v>
      </c>
      <c r="F2381" s="439" t="b">
        <f>'21C Market Risk - IRR Gen.'!$D$74*1%='21C Market Risk - IRR Gen.'!$D$77</f>
        <v>1</v>
      </c>
      <c r="G2381"/>
      <c r="H2381"/>
      <c r="K2381" s="6"/>
      <c r="L2381" s="6"/>
      <c r="M2381" s="6"/>
      <c r="N2381" s="6"/>
      <c r="O2381" s="6"/>
      <c r="P2381" s="6"/>
    </row>
    <row r="2382" spans="1:16" s="469" customFormat="1" ht="31.5" x14ac:dyDescent="0.25">
      <c r="A2382" s="463" t="s">
        <v>4308</v>
      </c>
      <c r="B2382" s="464" t="s">
        <v>2686</v>
      </c>
      <c r="C2382" s="13" t="s">
        <v>4309</v>
      </c>
      <c r="D2382" s="442" t="s">
        <v>13624</v>
      </c>
      <c r="E2382" s="468">
        <f t="shared" si="99"/>
        <v>2350</v>
      </c>
      <c r="F2382" s="439" t="b">
        <f>'21C Market Risk - IRR Gen.'!$E$74*1%='21C Market Risk - IRR Gen.'!$E$77</f>
        <v>1</v>
      </c>
      <c r="G2382"/>
      <c r="H2382"/>
      <c r="K2382" s="6"/>
      <c r="L2382" s="6"/>
      <c r="M2382" s="6"/>
      <c r="N2382" s="6"/>
      <c r="O2382" s="6"/>
      <c r="P2382" s="6"/>
    </row>
    <row r="2383" spans="1:16" s="469" customFormat="1" ht="31.5" x14ac:dyDescent="0.25">
      <c r="A2383" s="463" t="s">
        <v>4310</v>
      </c>
      <c r="B2383" s="464" t="s">
        <v>2686</v>
      </c>
      <c r="C2383" s="13" t="s">
        <v>4311</v>
      </c>
      <c r="D2383" s="442" t="s">
        <v>13625</v>
      </c>
      <c r="E2383" s="468">
        <f t="shared" si="99"/>
        <v>2351</v>
      </c>
      <c r="F2383" s="439" t="b">
        <f>'21C Market Risk - IRR Gen.'!$F$74*1%='21C Market Risk - IRR Gen.'!$F$77</f>
        <v>1</v>
      </c>
      <c r="G2383"/>
      <c r="H2383"/>
      <c r="K2383" s="6"/>
      <c r="L2383" s="6"/>
      <c r="M2383" s="6"/>
      <c r="N2383" s="6"/>
      <c r="O2383" s="6"/>
      <c r="P2383" s="6"/>
    </row>
    <row r="2384" spans="1:16" s="469" customFormat="1" ht="31.5" x14ac:dyDescent="0.25">
      <c r="A2384" s="463" t="s">
        <v>4312</v>
      </c>
      <c r="B2384" s="464" t="s">
        <v>2686</v>
      </c>
      <c r="C2384" s="13" t="s">
        <v>11269</v>
      </c>
      <c r="D2384" s="442" t="s">
        <v>13626</v>
      </c>
      <c r="E2384" s="468">
        <f t="shared" si="99"/>
        <v>2352</v>
      </c>
      <c r="F2384" s="439" t="b">
        <f>'21C Market Risk - IRR Gen.'!$G$74*0.9%='21C Market Risk - IRR Gen.'!$G$77</f>
        <v>1</v>
      </c>
      <c r="G2384"/>
      <c r="H2384"/>
      <c r="K2384" s="6"/>
      <c r="L2384" s="6"/>
      <c r="M2384" s="6"/>
      <c r="N2384" s="6"/>
      <c r="O2384" s="6"/>
      <c r="P2384" s="6"/>
    </row>
    <row r="2385" spans="1:16" s="469" customFormat="1" ht="31.5" x14ac:dyDescent="0.25">
      <c r="A2385" s="463" t="s">
        <v>4313</v>
      </c>
      <c r="B2385" s="464" t="s">
        <v>2686</v>
      </c>
      <c r="C2385" s="13" t="s">
        <v>11270</v>
      </c>
      <c r="D2385" s="442" t="s">
        <v>13627</v>
      </c>
      <c r="E2385" s="468">
        <f t="shared" si="99"/>
        <v>2353</v>
      </c>
      <c r="F2385" s="439" t="b">
        <f>'21C Market Risk - IRR Gen.'!$H$74*0.8%='21C Market Risk - IRR Gen.'!$H$77</f>
        <v>1</v>
      </c>
      <c r="G2385"/>
      <c r="H2385"/>
      <c r="K2385" s="6"/>
      <c r="L2385" s="6"/>
      <c r="M2385" s="6"/>
      <c r="N2385" s="6"/>
      <c r="O2385" s="6"/>
      <c r="P2385" s="6"/>
    </row>
    <row r="2386" spans="1:16" s="469" customFormat="1" ht="31.5" x14ac:dyDescent="0.25">
      <c r="A2386" s="463" t="s">
        <v>4314</v>
      </c>
      <c r="B2386" s="464" t="s">
        <v>2686</v>
      </c>
      <c r="C2386" s="13" t="s">
        <v>11271</v>
      </c>
      <c r="D2386" s="442" t="s">
        <v>13628</v>
      </c>
      <c r="E2386" s="468">
        <f t="shared" si="99"/>
        <v>2354</v>
      </c>
      <c r="F2386" s="439" t="b">
        <f>'21C Market Risk - IRR Gen.'!$I$74*0.75%='21C Market Risk - IRR Gen.'!$I$77</f>
        <v>1</v>
      </c>
      <c r="G2386"/>
      <c r="H2386"/>
      <c r="K2386" s="6"/>
      <c r="L2386" s="6"/>
      <c r="M2386" s="6"/>
      <c r="N2386" s="6"/>
      <c r="O2386" s="6"/>
      <c r="P2386" s="6"/>
    </row>
    <row r="2387" spans="1:16" s="469" customFormat="1" ht="31.5" x14ac:dyDescent="0.25">
      <c r="A2387" s="463" t="s">
        <v>4315</v>
      </c>
      <c r="B2387" s="464" t="s">
        <v>2686</v>
      </c>
      <c r="C2387" s="13" t="s">
        <v>11272</v>
      </c>
      <c r="D2387" s="442" t="s">
        <v>13629</v>
      </c>
      <c r="E2387" s="468">
        <f t="shared" si="99"/>
        <v>2355</v>
      </c>
      <c r="F2387" s="439" t="b">
        <f>'21C Market Risk - IRR Gen.'!$J$74*0.75%='21C Market Risk - IRR Gen.'!$J$77</f>
        <v>1</v>
      </c>
      <c r="G2387"/>
      <c r="H2387"/>
      <c r="K2387" s="6"/>
      <c r="L2387" s="6"/>
      <c r="M2387" s="6"/>
      <c r="N2387" s="6"/>
      <c r="O2387" s="6"/>
      <c r="P2387" s="6"/>
    </row>
    <row r="2388" spans="1:16" s="469" customFormat="1" ht="31.5" x14ac:dyDescent="0.25">
      <c r="A2388" s="463" t="s">
        <v>4316</v>
      </c>
      <c r="B2388" s="464" t="s">
        <v>2686</v>
      </c>
      <c r="C2388" s="13" t="s">
        <v>11273</v>
      </c>
      <c r="D2388" s="442" t="s">
        <v>13630</v>
      </c>
      <c r="E2388" s="468">
        <f t="shared" si="99"/>
        <v>2356</v>
      </c>
      <c r="F2388" s="439" t="b">
        <f>'21C Market Risk - IRR Gen.'!$K$74*0.7%='21C Market Risk - IRR Gen.'!$K$77</f>
        <v>1</v>
      </c>
      <c r="G2388"/>
      <c r="H2388"/>
      <c r="K2388" s="6"/>
      <c r="L2388" s="6"/>
      <c r="M2388" s="6"/>
      <c r="N2388" s="6"/>
      <c r="O2388" s="6"/>
      <c r="P2388" s="6"/>
    </row>
    <row r="2389" spans="1:16" s="469" customFormat="1" ht="31.5" x14ac:dyDescent="0.25">
      <c r="A2389" s="463" t="s">
        <v>4317</v>
      </c>
      <c r="B2389" s="464" t="s">
        <v>2686</v>
      </c>
      <c r="C2389" s="13" t="s">
        <v>11274</v>
      </c>
      <c r="D2389" s="442" t="s">
        <v>13631</v>
      </c>
      <c r="E2389" s="468">
        <f t="shared" si="99"/>
        <v>2357</v>
      </c>
      <c r="F2389" s="439" t="b">
        <f>'21C Market Risk - IRR Gen.'!$L$74*0.65%='21C Market Risk - IRR Gen.'!$L$77</f>
        <v>1</v>
      </c>
      <c r="G2389"/>
      <c r="H2389"/>
      <c r="K2389" s="6"/>
      <c r="L2389" s="6"/>
      <c r="M2389" s="6"/>
      <c r="N2389" s="6"/>
      <c r="O2389" s="6"/>
      <c r="P2389" s="6"/>
    </row>
    <row r="2390" spans="1:16" s="469" customFormat="1" ht="31.5" x14ac:dyDescent="0.25">
      <c r="A2390" s="463" t="s">
        <v>4318</v>
      </c>
      <c r="B2390" s="464" t="s">
        <v>2686</v>
      </c>
      <c r="C2390" s="13" t="s">
        <v>11275</v>
      </c>
      <c r="D2390" s="442" t="s">
        <v>13632</v>
      </c>
      <c r="E2390" s="468">
        <f t="shared" si="99"/>
        <v>2358</v>
      </c>
      <c r="F2390" s="439" t="b">
        <f>'21C Market Risk - IRR Gen.'!$M$74*0.6%='21C Market Risk - IRR Gen.'!$M$77</f>
        <v>1</v>
      </c>
      <c r="G2390"/>
      <c r="H2390"/>
      <c r="K2390" s="6"/>
      <c r="L2390" s="6"/>
      <c r="M2390" s="6"/>
      <c r="N2390" s="6"/>
      <c r="O2390" s="6"/>
      <c r="P2390" s="6"/>
    </row>
    <row r="2391" spans="1:16" s="469" customFormat="1" ht="31.5" x14ac:dyDescent="0.25">
      <c r="A2391" s="463" t="s">
        <v>4319</v>
      </c>
      <c r="B2391" s="464" t="s">
        <v>2686</v>
      </c>
      <c r="C2391" s="13" t="s">
        <v>11276</v>
      </c>
      <c r="D2391" s="442" t="s">
        <v>13633</v>
      </c>
      <c r="E2391" s="468">
        <f t="shared" si="99"/>
        <v>2359</v>
      </c>
      <c r="F2391" s="439" t="b">
        <f>'21C Market Risk - IRR Gen.'!$N$74*0.6%='21C Market Risk - IRR Gen.'!$N$77</f>
        <v>1</v>
      </c>
      <c r="G2391"/>
      <c r="H2391"/>
      <c r="K2391" s="6"/>
      <c r="L2391" s="6"/>
      <c r="M2391" s="6"/>
      <c r="N2391" s="6"/>
      <c r="O2391" s="6"/>
      <c r="P2391" s="6"/>
    </row>
    <row r="2392" spans="1:16" s="469" customFormat="1" ht="31.5" x14ac:dyDescent="0.25">
      <c r="A2392" s="463" t="s">
        <v>4320</v>
      </c>
      <c r="B2392" s="464" t="s">
        <v>2686</v>
      </c>
      <c r="C2392" s="13" t="s">
        <v>11277</v>
      </c>
      <c r="D2392" s="442" t="s">
        <v>13634</v>
      </c>
      <c r="E2392" s="468">
        <f t="shared" si="99"/>
        <v>2360</v>
      </c>
      <c r="F2392" s="439" t="b">
        <f>'21C Market Risk - IRR Gen.'!$O$74*0.6%='21C Market Risk - IRR Gen.'!$O$77</f>
        <v>1</v>
      </c>
      <c r="G2392"/>
      <c r="H2392"/>
      <c r="K2392" s="6"/>
      <c r="L2392" s="6"/>
      <c r="M2392" s="6"/>
      <c r="N2392" s="6"/>
      <c r="O2392" s="6"/>
      <c r="P2392" s="6"/>
    </row>
    <row r="2393" spans="1:16" s="469" customFormat="1" ht="31.5" x14ac:dyDescent="0.25">
      <c r="A2393" s="463" t="s">
        <v>4321</v>
      </c>
      <c r="B2393" s="464" t="s">
        <v>2686</v>
      </c>
      <c r="C2393" s="13" t="s">
        <v>11278</v>
      </c>
      <c r="D2393" s="442" t="s">
        <v>13635</v>
      </c>
      <c r="E2393" s="468">
        <f t="shared" si="99"/>
        <v>2361</v>
      </c>
      <c r="F2393" s="439" t="b">
        <f>'21C Market Risk - IRR Gen.'!$P$74*0.6%='21C Market Risk - IRR Gen.'!$P$77</f>
        <v>1</v>
      </c>
      <c r="G2393"/>
      <c r="H2393"/>
      <c r="K2393" s="6"/>
      <c r="L2393" s="6"/>
      <c r="M2393" s="6"/>
      <c r="N2393" s="6"/>
      <c r="O2393" s="6"/>
      <c r="P2393" s="6"/>
    </row>
    <row r="2394" spans="1:16" s="469" customFormat="1" ht="31.5" x14ac:dyDescent="0.25">
      <c r="A2394" s="463" t="s">
        <v>4322</v>
      </c>
      <c r="B2394" s="464" t="s">
        <v>2686</v>
      </c>
      <c r="C2394" s="13" t="s">
        <v>11279</v>
      </c>
      <c r="D2394" s="442" t="s">
        <v>13636</v>
      </c>
      <c r="E2394" s="468">
        <f t="shared" si="99"/>
        <v>2362</v>
      </c>
      <c r="F2394" s="439" t="b">
        <f>'21C Market Risk - IRR Gen.'!$Q$74*0.6%='21C Market Risk - IRR Gen.'!$Q$77</f>
        <v>1</v>
      </c>
      <c r="G2394"/>
      <c r="H2394"/>
      <c r="K2394" s="6"/>
      <c r="L2394" s="6"/>
      <c r="M2394" s="6"/>
      <c r="N2394" s="6"/>
      <c r="O2394" s="6"/>
      <c r="P2394" s="6"/>
    </row>
    <row r="2395" spans="1:16" s="469" customFormat="1" ht="31.5" x14ac:dyDescent="0.25">
      <c r="A2395" s="463" t="s">
        <v>4323</v>
      </c>
      <c r="B2395" s="464" t="s">
        <v>2686</v>
      </c>
      <c r="C2395" s="13" t="s">
        <v>11116</v>
      </c>
      <c r="D2395" s="442" t="s">
        <v>13637</v>
      </c>
      <c r="E2395" s="468">
        <f>E2394+1</f>
        <v>2363</v>
      </c>
      <c r="F2395" s="439" t="b">
        <f>'21C Market Risk - IRR Gen.'!$C$75*-1%='21C Market Risk - IRR Gen.'!$C$78</f>
        <v>1</v>
      </c>
      <c r="G2395"/>
      <c r="H2395"/>
      <c r="K2395" s="6"/>
      <c r="L2395" s="6"/>
      <c r="M2395" s="6"/>
      <c r="N2395" s="6"/>
      <c r="O2395" s="6"/>
      <c r="P2395" s="6"/>
    </row>
    <row r="2396" spans="1:16" s="469" customFormat="1" ht="31.5" x14ac:dyDescent="0.25">
      <c r="A2396" s="463" t="s">
        <v>4324</v>
      </c>
      <c r="B2396" s="464" t="s">
        <v>2686</v>
      </c>
      <c r="C2396" s="13" t="s">
        <v>11117</v>
      </c>
      <c r="D2396" s="442" t="s">
        <v>13638</v>
      </c>
      <c r="E2396" s="468">
        <f t="shared" ref="E2396:E2409" si="100">E2395+1</f>
        <v>2364</v>
      </c>
      <c r="F2396" s="439" t="b">
        <f>'21C Market Risk - IRR Gen.'!$D$75*-1%='21C Market Risk - IRR Gen.'!$D$78</f>
        <v>1</v>
      </c>
      <c r="G2396"/>
      <c r="H2396"/>
      <c r="K2396" s="6"/>
      <c r="L2396" s="6"/>
      <c r="M2396" s="6"/>
      <c r="N2396" s="6"/>
      <c r="O2396" s="6"/>
      <c r="P2396" s="6"/>
    </row>
    <row r="2397" spans="1:16" s="469" customFormat="1" ht="31.5" x14ac:dyDescent="0.25">
      <c r="A2397" s="463" t="s">
        <v>4325</v>
      </c>
      <c r="B2397" s="464" t="s">
        <v>2686</v>
      </c>
      <c r="C2397" s="13" t="s">
        <v>11118</v>
      </c>
      <c r="D2397" s="442" t="s">
        <v>13639</v>
      </c>
      <c r="E2397" s="468">
        <f t="shared" si="100"/>
        <v>2365</v>
      </c>
      <c r="F2397" s="439" t="b">
        <f>'21C Market Risk - IRR Gen.'!$E$75*-1%='21C Market Risk - IRR Gen.'!$E$78</f>
        <v>1</v>
      </c>
      <c r="G2397"/>
      <c r="H2397"/>
      <c r="K2397" s="6"/>
      <c r="L2397" s="6"/>
      <c r="M2397" s="6"/>
      <c r="N2397" s="6"/>
      <c r="O2397" s="6"/>
      <c r="P2397" s="6"/>
    </row>
    <row r="2398" spans="1:16" s="469" customFormat="1" ht="31.5" x14ac:dyDescent="0.25">
      <c r="A2398" s="463" t="s">
        <v>4326</v>
      </c>
      <c r="B2398" s="464" t="s">
        <v>2686</v>
      </c>
      <c r="C2398" s="13" t="s">
        <v>11119</v>
      </c>
      <c r="D2398" s="442" t="s">
        <v>13640</v>
      </c>
      <c r="E2398" s="468">
        <f t="shared" si="100"/>
        <v>2366</v>
      </c>
      <c r="F2398" s="439" t="b">
        <f>'21C Market Risk - IRR Gen.'!$F$75*-1%='21C Market Risk - IRR Gen.'!$F$78</f>
        <v>1</v>
      </c>
      <c r="G2398"/>
      <c r="H2398"/>
      <c r="K2398" s="6"/>
      <c r="L2398" s="6"/>
      <c r="M2398" s="6"/>
      <c r="N2398" s="6"/>
      <c r="O2398" s="6"/>
      <c r="P2398" s="6"/>
    </row>
    <row r="2399" spans="1:16" s="469" customFormat="1" ht="31.5" x14ac:dyDescent="0.25">
      <c r="A2399" s="463" t="s">
        <v>4327</v>
      </c>
      <c r="B2399" s="464" t="s">
        <v>2686</v>
      </c>
      <c r="C2399" s="13" t="s">
        <v>11120</v>
      </c>
      <c r="D2399" s="442" t="s">
        <v>13641</v>
      </c>
      <c r="E2399" s="468">
        <f t="shared" si="100"/>
        <v>2367</v>
      </c>
      <c r="F2399" s="439" t="b">
        <f>'21C Market Risk - IRR Gen.'!$G$75*-0.9%='21C Market Risk - IRR Gen.'!$G$78</f>
        <v>1</v>
      </c>
      <c r="G2399"/>
      <c r="H2399"/>
      <c r="K2399" s="6"/>
      <c r="L2399" s="6"/>
      <c r="M2399" s="6"/>
      <c r="N2399" s="6"/>
      <c r="O2399" s="6"/>
      <c r="P2399" s="6"/>
    </row>
    <row r="2400" spans="1:16" ht="31.5" x14ac:dyDescent="0.25">
      <c r="A2400" s="466" t="s">
        <v>4328</v>
      </c>
      <c r="B2400" s="467" t="s">
        <v>2686</v>
      </c>
      <c r="C2400" s="13" t="s">
        <v>11121</v>
      </c>
      <c r="D2400" s="442" t="s">
        <v>13642</v>
      </c>
      <c r="E2400" s="468">
        <f t="shared" si="100"/>
        <v>2368</v>
      </c>
      <c r="F2400" s="439" t="b">
        <f>'21C Market Risk - IRR Gen.'!$H$75*-0.8%='21C Market Risk - IRR Gen.'!$H$78</f>
        <v>1</v>
      </c>
    </row>
    <row r="2401" spans="1:16" ht="31.5" x14ac:dyDescent="0.25">
      <c r="A2401" s="466" t="s">
        <v>4329</v>
      </c>
      <c r="B2401" s="467" t="s">
        <v>2686</v>
      </c>
      <c r="C2401" s="13" t="s">
        <v>11122</v>
      </c>
      <c r="D2401" s="442" t="s">
        <v>13643</v>
      </c>
      <c r="E2401" s="468">
        <f t="shared" si="100"/>
        <v>2369</v>
      </c>
      <c r="F2401" s="439" t="b">
        <f>'21C Market Risk - IRR Gen.'!$I$75*-0.75%='21C Market Risk - IRR Gen.'!$I$78</f>
        <v>1</v>
      </c>
    </row>
    <row r="2402" spans="1:16" ht="31.5" x14ac:dyDescent="0.25">
      <c r="A2402" s="466" t="s">
        <v>4330</v>
      </c>
      <c r="B2402" s="467" t="s">
        <v>2686</v>
      </c>
      <c r="C2402" s="13" t="s">
        <v>11123</v>
      </c>
      <c r="D2402" s="442" t="s">
        <v>13644</v>
      </c>
      <c r="E2402" s="468">
        <f t="shared" si="100"/>
        <v>2370</v>
      </c>
      <c r="F2402" s="439" t="b">
        <f>'21C Market Risk - IRR Gen.'!$J$75*-0.75%='21C Market Risk - IRR Gen.'!$J$78</f>
        <v>1</v>
      </c>
    </row>
    <row r="2403" spans="1:16" ht="31.5" x14ac:dyDescent="0.25">
      <c r="A2403" s="466" t="s">
        <v>4331</v>
      </c>
      <c r="B2403" s="467" t="s">
        <v>2686</v>
      </c>
      <c r="C2403" s="13" t="s">
        <v>11124</v>
      </c>
      <c r="D2403" s="442" t="s">
        <v>13645</v>
      </c>
      <c r="E2403" s="468">
        <f t="shared" si="100"/>
        <v>2371</v>
      </c>
      <c r="F2403" s="439" t="b">
        <f>'21C Market Risk - IRR Gen.'!$K$75*-0.7%='21C Market Risk - IRR Gen.'!$K$78</f>
        <v>1</v>
      </c>
    </row>
    <row r="2404" spans="1:16" ht="31.5" x14ac:dyDescent="0.25">
      <c r="A2404" s="466" t="s">
        <v>4332</v>
      </c>
      <c r="B2404" s="467" t="s">
        <v>2686</v>
      </c>
      <c r="C2404" s="13" t="s">
        <v>11125</v>
      </c>
      <c r="D2404" s="442" t="s">
        <v>13646</v>
      </c>
      <c r="E2404" s="468">
        <f t="shared" si="100"/>
        <v>2372</v>
      </c>
      <c r="F2404" s="439" t="b">
        <f>'21C Market Risk - IRR Gen.'!$L$75*-0.65%='21C Market Risk - IRR Gen.'!$L$78</f>
        <v>1</v>
      </c>
    </row>
    <row r="2405" spans="1:16" ht="31.5" x14ac:dyDescent="0.25">
      <c r="A2405" s="466" t="s">
        <v>4333</v>
      </c>
      <c r="B2405" s="467" t="s">
        <v>2686</v>
      </c>
      <c r="C2405" s="13" t="s">
        <v>11126</v>
      </c>
      <c r="D2405" s="442" t="s">
        <v>13647</v>
      </c>
      <c r="E2405" s="468">
        <f t="shared" si="100"/>
        <v>2373</v>
      </c>
      <c r="F2405" s="439" t="b">
        <f>'21C Market Risk - IRR Gen.'!$M$75*-0.6%='21C Market Risk - IRR Gen.'!$M$78</f>
        <v>1</v>
      </c>
    </row>
    <row r="2406" spans="1:16" ht="31.5" x14ac:dyDescent="0.25">
      <c r="A2406" s="466" t="s">
        <v>4334</v>
      </c>
      <c r="B2406" s="467" t="s">
        <v>2686</v>
      </c>
      <c r="C2406" s="13" t="s">
        <v>11127</v>
      </c>
      <c r="D2406" s="442" t="s">
        <v>13648</v>
      </c>
      <c r="E2406" s="468">
        <f t="shared" si="100"/>
        <v>2374</v>
      </c>
      <c r="F2406" s="439" t="b">
        <f>'21C Market Risk - IRR Gen.'!$N$75*-0.6%='21C Market Risk - IRR Gen.'!$N$78</f>
        <v>1</v>
      </c>
    </row>
    <row r="2407" spans="1:16" ht="31.5" x14ac:dyDescent="0.25">
      <c r="A2407" s="466" t="s">
        <v>4335</v>
      </c>
      <c r="B2407" s="467" t="s">
        <v>2686</v>
      </c>
      <c r="C2407" s="13" t="s">
        <v>11128</v>
      </c>
      <c r="D2407" s="442" t="s">
        <v>13649</v>
      </c>
      <c r="E2407" s="468">
        <f t="shared" si="100"/>
        <v>2375</v>
      </c>
      <c r="F2407" s="439" t="b">
        <f>'21C Market Risk - IRR Gen.'!$O$75*-0.6%='21C Market Risk - IRR Gen.'!$O$78</f>
        <v>1</v>
      </c>
    </row>
    <row r="2408" spans="1:16" ht="31.5" x14ac:dyDescent="0.25">
      <c r="A2408" s="466" t="s">
        <v>4336</v>
      </c>
      <c r="B2408" s="467" t="s">
        <v>2686</v>
      </c>
      <c r="C2408" s="13" t="s">
        <v>11129</v>
      </c>
      <c r="D2408" s="442" t="s">
        <v>13650</v>
      </c>
      <c r="E2408" s="468">
        <f t="shared" si="100"/>
        <v>2376</v>
      </c>
      <c r="F2408" s="439" t="b">
        <f>'21C Market Risk - IRR Gen.'!$P$75*-0.6%='21C Market Risk - IRR Gen.'!$P$78</f>
        <v>1</v>
      </c>
    </row>
    <row r="2409" spans="1:16" s="469" customFormat="1" ht="31.5" x14ac:dyDescent="0.25">
      <c r="A2409" s="463" t="s">
        <v>4337</v>
      </c>
      <c r="B2409" s="464" t="s">
        <v>2686</v>
      </c>
      <c r="C2409" s="13" t="s">
        <v>11130</v>
      </c>
      <c r="D2409" s="442" t="s">
        <v>13651</v>
      </c>
      <c r="E2409" s="468">
        <f t="shared" si="100"/>
        <v>2377</v>
      </c>
      <c r="F2409" s="439" t="b">
        <f>'21C Market Risk - IRR Gen.'!$Q$75*-0.6%='21C Market Risk - IRR Gen.'!$Q$78</f>
        <v>1</v>
      </c>
      <c r="G2409"/>
      <c r="H2409"/>
      <c r="K2409" s="6"/>
      <c r="L2409" s="6"/>
      <c r="M2409" s="6"/>
      <c r="N2409" s="6"/>
      <c r="O2409" s="6"/>
      <c r="P2409" s="6"/>
    </row>
    <row r="2410" spans="1:16" s="469" customFormat="1" ht="47.25" x14ac:dyDescent="0.25">
      <c r="A2410" s="463" t="s">
        <v>4338</v>
      </c>
      <c r="B2410" s="464" t="s">
        <v>2686</v>
      </c>
      <c r="C2410" s="13" t="s">
        <v>4339</v>
      </c>
      <c r="D2410" s="442" t="s">
        <v>13652</v>
      </c>
      <c r="E2410" s="468">
        <f>E2409+1</f>
        <v>2378</v>
      </c>
      <c r="F2410" s="439" t="b">
        <f>MIN(ABS('21C Market Risk - IRR Gen.'!$C$78),ABS('21C Market Risk - IRR Gen.'!$C$77))='21C Market Risk - IRR Gen.'!$C$79</f>
        <v>1</v>
      </c>
      <c r="G2410"/>
      <c r="H2410"/>
      <c r="K2410" s="6"/>
      <c r="L2410" s="6"/>
      <c r="M2410" s="6"/>
      <c r="N2410" s="6"/>
      <c r="O2410" s="6"/>
      <c r="P2410" s="6"/>
    </row>
    <row r="2411" spans="1:16" s="469" customFormat="1" ht="47.25" x14ac:dyDescent="0.25">
      <c r="A2411" s="463" t="s">
        <v>4340</v>
      </c>
      <c r="B2411" s="464" t="s">
        <v>2686</v>
      </c>
      <c r="C2411" s="13" t="s">
        <v>4341</v>
      </c>
      <c r="D2411" s="442" t="s">
        <v>13653</v>
      </c>
      <c r="E2411" s="468">
        <f t="shared" ref="E2411:E2424" si="101">E2410+1</f>
        <v>2379</v>
      </c>
      <c r="F2411" s="439" t="b">
        <f>MIN(ABS('21C Market Risk - IRR Gen.'!$D$78),ABS('21C Market Risk - IRR Gen.'!$D$77))='21C Market Risk - IRR Gen.'!$D$79</f>
        <v>1</v>
      </c>
      <c r="G2411"/>
      <c r="H2411"/>
      <c r="K2411" s="6"/>
      <c r="L2411" s="6"/>
      <c r="M2411" s="6"/>
      <c r="N2411" s="6"/>
      <c r="O2411" s="6"/>
      <c r="P2411" s="6"/>
    </row>
    <row r="2412" spans="1:16" s="469" customFormat="1" ht="47.25" x14ac:dyDescent="0.25">
      <c r="A2412" s="463" t="s">
        <v>4342</v>
      </c>
      <c r="B2412" s="464" t="s">
        <v>2686</v>
      </c>
      <c r="C2412" s="13" t="s">
        <v>4343</v>
      </c>
      <c r="D2412" s="442" t="s">
        <v>13654</v>
      </c>
      <c r="E2412" s="468">
        <f t="shared" si="101"/>
        <v>2380</v>
      </c>
      <c r="F2412" s="439" t="b">
        <f>MIN(ABS('21C Market Risk - IRR Gen.'!$E$78),ABS('21C Market Risk - IRR Gen.'!$E$77))='21C Market Risk - IRR Gen.'!$E$79</f>
        <v>1</v>
      </c>
      <c r="G2412"/>
      <c r="H2412"/>
      <c r="K2412" s="6"/>
      <c r="L2412" s="6"/>
      <c r="M2412" s="6"/>
      <c r="N2412" s="6"/>
      <c r="O2412" s="6"/>
      <c r="P2412" s="6"/>
    </row>
    <row r="2413" spans="1:16" s="469" customFormat="1" ht="47.25" x14ac:dyDescent="0.25">
      <c r="A2413" s="463" t="s">
        <v>4344</v>
      </c>
      <c r="B2413" s="464" t="s">
        <v>2686</v>
      </c>
      <c r="C2413" s="13" t="s">
        <v>4345</v>
      </c>
      <c r="D2413" s="442" t="s">
        <v>13655</v>
      </c>
      <c r="E2413" s="468">
        <f t="shared" si="101"/>
        <v>2381</v>
      </c>
      <c r="F2413" s="439" t="b">
        <f>MIN(ABS('21C Market Risk - IRR Gen.'!$F$78),ABS('21C Market Risk - IRR Gen.'!$F$77))='21C Market Risk - IRR Gen.'!$F$79</f>
        <v>1</v>
      </c>
      <c r="G2413"/>
      <c r="H2413"/>
      <c r="K2413" s="6"/>
      <c r="L2413" s="6"/>
      <c r="M2413" s="6"/>
      <c r="N2413" s="6"/>
      <c r="O2413" s="6"/>
      <c r="P2413" s="6"/>
    </row>
    <row r="2414" spans="1:16" s="469" customFormat="1" ht="47.25" x14ac:dyDescent="0.25">
      <c r="A2414" s="463" t="s">
        <v>4346</v>
      </c>
      <c r="B2414" s="464" t="s">
        <v>2686</v>
      </c>
      <c r="C2414" s="13" t="s">
        <v>4347</v>
      </c>
      <c r="D2414" s="442" t="s">
        <v>13656</v>
      </c>
      <c r="E2414" s="468">
        <f t="shared" si="101"/>
        <v>2382</v>
      </c>
      <c r="F2414" s="439" t="b">
        <f>MIN(ABS('21C Market Risk - IRR Gen.'!$G$78),ABS('21C Market Risk - IRR Gen.'!$G$77))='21C Market Risk - IRR Gen.'!$G$79</f>
        <v>1</v>
      </c>
      <c r="G2414"/>
      <c r="H2414"/>
      <c r="K2414" s="6"/>
      <c r="L2414" s="6"/>
      <c r="M2414" s="6"/>
      <c r="N2414" s="6"/>
      <c r="O2414" s="6"/>
      <c r="P2414" s="6"/>
    </row>
    <row r="2415" spans="1:16" s="469" customFormat="1" ht="47.25" x14ac:dyDescent="0.25">
      <c r="A2415" s="463" t="s">
        <v>4348</v>
      </c>
      <c r="B2415" s="464" t="s">
        <v>2686</v>
      </c>
      <c r="C2415" s="13" t="s">
        <v>4349</v>
      </c>
      <c r="D2415" s="442" t="s">
        <v>13657</v>
      </c>
      <c r="E2415" s="468">
        <f t="shared" si="101"/>
        <v>2383</v>
      </c>
      <c r="F2415" s="439" t="b">
        <f>MIN(ABS('21C Market Risk - IRR Gen.'!$H$78),ABS('21C Market Risk - IRR Gen.'!$H$77))='21C Market Risk - IRR Gen.'!$H$79</f>
        <v>1</v>
      </c>
      <c r="G2415"/>
      <c r="H2415"/>
      <c r="K2415" s="6"/>
      <c r="L2415" s="6"/>
      <c r="M2415" s="6"/>
      <c r="N2415" s="6"/>
      <c r="O2415" s="6"/>
      <c r="P2415" s="6"/>
    </row>
    <row r="2416" spans="1:16" s="469" customFormat="1" ht="47.25" x14ac:dyDescent="0.25">
      <c r="A2416" s="463" t="s">
        <v>4350</v>
      </c>
      <c r="B2416" s="464" t="s">
        <v>2686</v>
      </c>
      <c r="C2416" s="13" t="s">
        <v>4351</v>
      </c>
      <c r="D2416" s="442" t="s">
        <v>13658</v>
      </c>
      <c r="E2416" s="468">
        <f t="shared" si="101"/>
        <v>2384</v>
      </c>
      <c r="F2416" s="439" t="b">
        <f>MIN(ABS('21C Market Risk - IRR Gen.'!$I$78),ABS('21C Market Risk - IRR Gen.'!$I$77))='21C Market Risk - IRR Gen.'!$I$79</f>
        <v>1</v>
      </c>
      <c r="G2416"/>
      <c r="H2416"/>
      <c r="K2416" s="6"/>
      <c r="L2416" s="6"/>
      <c r="M2416" s="6"/>
      <c r="N2416" s="6"/>
      <c r="O2416" s="6"/>
      <c r="P2416" s="6"/>
    </row>
    <row r="2417" spans="1:16" s="469" customFormat="1" ht="47.25" x14ac:dyDescent="0.25">
      <c r="A2417" s="463" t="s">
        <v>4352</v>
      </c>
      <c r="B2417" s="464" t="s">
        <v>2686</v>
      </c>
      <c r="C2417" s="13" t="s">
        <v>4353</v>
      </c>
      <c r="D2417" s="442" t="s">
        <v>13659</v>
      </c>
      <c r="E2417" s="468">
        <f t="shared" si="101"/>
        <v>2385</v>
      </c>
      <c r="F2417" s="439" t="b">
        <f>MIN(ABS('21C Market Risk - IRR Gen.'!$J$78),ABS('21C Market Risk - IRR Gen.'!$J$77))='21C Market Risk - IRR Gen.'!$J$79</f>
        <v>1</v>
      </c>
      <c r="G2417"/>
      <c r="H2417"/>
      <c r="K2417" s="6"/>
      <c r="L2417" s="6"/>
      <c r="M2417" s="6"/>
      <c r="N2417" s="6"/>
      <c r="O2417" s="6"/>
      <c r="P2417" s="6"/>
    </row>
    <row r="2418" spans="1:16" s="469" customFormat="1" ht="47.25" x14ac:dyDescent="0.25">
      <c r="A2418" s="463" t="s">
        <v>4354</v>
      </c>
      <c r="B2418" s="464" t="s">
        <v>2686</v>
      </c>
      <c r="C2418" s="13" t="s">
        <v>4355</v>
      </c>
      <c r="D2418" s="442" t="s">
        <v>13660</v>
      </c>
      <c r="E2418" s="468">
        <f t="shared" si="101"/>
        <v>2386</v>
      </c>
      <c r="F2418" s="439" t="b">
        <f>MIN(ABS('21C Market Risk - IRR Gen.'!$K$78),ABS('21C Market Risk - IRR Gen.'!$K$77))='21C Market Risk - IRR Gen.'!$K$79</f>
        <v>1</v>
      </c>
      <c r="G2418"/>
      <c r="H2418"/>
      <c r="K2418" s="6"/>
      <c r="L2418" s="6"/>
      <c r="M2418" s="6"/>
      <c r="N2418" s="6"/>
      <c r="O2418" s="6"/>
      <c r="P2418" s="6"/>
    </row>
    <row r="2419" spans="1:16" s="469" customFormat="1" ht="47.25" x14ac:dyDescent="0.25">
      <c r="A2419" s="463" t="s">
        <v>4356</v>
      </c>
      <c r="B2419" s="464" t="s">
        <v>2686</v>
      </c>
      <c r="C2419" s="13" t="s">
        <v>4357</v>
      </c>
      <c r="D2419" s="442" t="s">
        <v>13661</v>
      </c>
      <c r="E2419" s="468">
        <f t="shared" si="101"/>
        <v>2387</v>
      </c>
      <c r="F2419" s="439" t="b">
        <f>MIN(ABS('21C Market Risk - IRR Gen.'!$L$78),ABS('21C Market Risk - IRR Gen.'!$L$77))='21C Market Risk - IRR Gen.'!$L$79</f>
        <v>1</v>
      </c>
      <c r="G2419"/>
      <c r="H2419"/>
      <c r="K2419" s="6"/>
      <c r="L2419" s="6"/>
      <c r="M2419" s="6"/>
      <c r="N2419" s="6"/>
      <c r="O2419" s="6"/>
      <c r="P2419" s="6"/>
    </row>
    <row r="2420" spans="1:16" s="469" customFormat="1" ht="47.25" x14ac:dyDescent="0.25">
      <c r="A2420" s="463" t="s">
        <v>4358</v>
      </c>
      <c r="B2420" s="464" t="s">
        <v>2686</v>
      </c>
      <c r="C2420" s="13" t="s">
        <v>4359</v>
      </c>
      <c r="D2420" s="442" t="s">
        <v>13662</v>
      </c>
      <c r="E2420" s="468">
        <f t="shared" si="101"/>
        <v>2388</v>
      </c>
      <c r="F2420" s="439" t="b">
        <f>MIN(ABS('21C Market Risk - IRR Gen.'!$M$78),ABS('21C Market Risk - IRR Gen.'!$M$77))='21C Market Risk - IRR Gen.'!$M$79</f>
        <v>1</v>
      </c>
      <c r="G2420"/>
      <c r="H2420"/>
      <c r="K2420" s="6"/>
      <c r="L2420" s="6"/>
      <c r="M2420" s="6"/>
      <c r="N2420" s="6"/>
      <c r="O2420" s="6"/>
      <c r="P2420" s="6"/>
    </row>
    <row r="2421" spans="1:16" s="469" customFormat="1" ht="47.25" x14ac:dyDescent="0.25">
      <c r="A2421" s="463" t="s">
        <v>4360</v>
      </c>
      <c r="B2421" s="464" t="s">
        <v>2686</v>
      </c>
      <c r="C2421" s="13" t="s">
        <v>4361</v>
      </c>
      <c r="D2421" s="442" t="s">
        <v>13663</v>
      </c>
      <c r="E2421" s="468">
        <f t="shared" si="101"/>
        <v>2389</v>
      </c>
      <c r="F2421" s="439" t="b">
        <f>MIN(ABS('21C Market Risk - IRR Gen.'!$N$78),ABS('21C Market Risk - IRR Gen.'!$N$77))='21C Market Risk - IRR Gen.'!$N$79</f>
        <v>1</v>
      </c>
      <c r="G2421"/>
      <c r="H2421"/>
      <c r="K2421" s="6"/>
      <c r="L2421" s="6"/>
      <c r="M2421" s="6"/>
      <c r="N2421" s="6"/>
      <c r="O2421" s="6"/>
      <c r="P2421" s="6"/>
    </row>
    <row r="2422" spans="1:16" s="469" customFormat="1" ht="47.25" x14ac:dyDescent="0.25">
      <c r="A2422" s="463" t="s">
        <v>4362</v>
      </c>
      <c r="B2422" s="464" t="s">
        <v>2686</v>
      </c>
      <c r="C2422" s="13" t="s">
        <v>4363</v>
      </c>
      <c r="D2422" s="442" t="s">
        <v>13664</v>
      </c>
      <c r="E2422" s="468">
        <f t="shared" si="101"/>
        <v>2390</v>
      </c>
      <c r="F2422" s="439" t="b">
        <f>MIN(ABS('21C Market Risk - IRR Gen.'!$O$78),ABS('21C Market Risk - IRR Gen.'!$O$77))='21C Market Risk - IRR Gen.'!$O$79</f>
        <v>1</v>
      </c>
      <c r="G2422"/>
      <c r="H2422"/>
      <c r="K2422" s="6"/>
      <c r="L2422" s="6"/>
      <c r="M2422" s="6"/>
      <c r="N2422" s="6"/>
      <c r="O2422" s="6"/>
      <c r="P2422" s="6"/>
    </row>
    <row r="2423" spans="1:16" s="469" customFormat="1" ht="47.25" x14ac:dyDescent="0.25">
      <c r="A2423" s="463" t="s">
        <v>4364</v>
      </c>
      <c r="B2423" s="464" t="s">
        <v>2686</v>
      </c>
      <c r="C2423" s="13" t="s">
        <v>4365</v>
      </c>
      <c r="D2423" s="442" t="s">
        <v>13665</v>
      </c>
      <c r="E2423" s="468">
        <f t="shared" si="101"/>
        <v>2391</v>
      </c>
      <c r="F2423" s="439" t="b">
        <f>MIN(ABS('21C Market Risk - IRR Gen.'!$P$78),ABS('21C Market Risk - IRR Gen.'!$P$77))='21C Market Risk - IRR Gen.'!$P$79</f>
        <v>1</v>
      </c>
      <c r="G2423"/>
      <c r="H2423"/>
      <c r="K2423" s="6"/>
      <c r="L2423" s="6"/>
      <c r="M2423" s="6"/>
      <c r="N2423" s="6"/>
      <c r="O2423" s="6"/>
      <c r="P2423" s="6"/>
    </row>
    <row r="2424" spans="1:16" s="469" customFormat="1" ht="47.25" x14ac:dyDescent="0.25">
      <c r="A2424" s="463" t="s">
        <v>4366</v>
      </c>
      <c r="B2424" s="464" t="s">
        <v>2686</v>
      </c>
      <c r="C2424" s="13" t="s">
        <v>4367</v>
      </c>
      <c r="D2424" s="442" t="s">
        <v>13666</v>
      </c>
      <c r="E2424" s="468">
        <f t="shared" si="101"/>
        <v>2392</v>
      </c>
      <c r="F2424" s="439" t="b">
        <f>MIN(ABS('21C Market Risk - IRR Gen.'!$Q$78),ABS('21C Market Risk - IRR Gen.'!$Q$77))='21C Market Risk - IRR Gen.'!$Q$79</f>
        <v>1</v>
      </c>
      <c r="G2424"/>
      <c r="H2424"/>
      <c r="K2424" s="6"/>
      <c r="L2424" s="6"/>
      <c r="M2424" s="6"/>
      <c r="N2424" s="6"/>
      <c r="O2424" s="6"/>
      <c r="P2424" s="6"/>
    </row>
    <row r="2425" spans="1:16" s="469" customFormat="1" ht="47.25" x14ac:dyDescent="0.25">
      <c r="A2425" s="463" t="s">
        <v>4368</v>
      </c>
      <c r="B2425" s="464" t="s">
        <v>2686</v>
      </c>
      <c r="C2425" s="443" t="s">
        <v>11424</v>
      </c>
      <c r="D2425" s="442" t="s">
        <v>14860</v>
      </c>
      <c r="E2425" s="468">
        <f>E2424+1</f>
        <v>2393</v>
      </c>
      <c r="F2425" s="439" t="str">
        <f>IF('21C Market Risk - IRR Gen.'!C$80=('21C Market Risk - IRR Gen.'!C$77+'21C Market Risk - IRR Gen.'!C$78),"TRUE","FALSE")</f>
        <v>TRUE</v>
      </c>
      <c r="G2425"/>
      <c r="H2425"/>
      <c r="K2425" s="6"/>
      <c r="L2425" s="6"/>
      <c r="M2425" s="6"/>
      <c r="N2425" s="6"/>
      <c r="O2425" s="6"/>
      <c r="P2425" s="6"/>
    </row>
    <row r="2426" spans="1:16" s="469" customFormat="1" ht="47.25" x14ac:dyDescent="0.25">
      <c r="A2426" s="463" t="s">
        <v>4369</v>
      </c>
      <c r="B2426" s="464" t="s">
        <v>2686</v>
      </c>
      <c r="C2426" s="443" t="s">
        <v>11425</v>
      </c>
      <c r="D2426" s="442" t="s">
        <v>14861</v>
      </c>
      <c r="E2426" s="468">
        <f t="shared" ref="E2426:E2439" si="102">E2425+1</f>
        <v>2394</v>
      </c>
      <c r="F2426" s="439" t="str">
        <f>IF('21C Market Risk - IRR Gen.'!D$80=('21C Market Risk - IRR Gen.'!D$77+'21C Market Risk - IRR Gen.'!D$78),"TRUE","FALSE")</f>
        <v>TRUE</v>
      </c>
      <c r="G2426"/>
      <c r="H2426"/>
      <c r="K2426" s="6"/>
      <c r="L2426" s="6"/>
      <c r="M2426" s="6"/>
      <c r="N2426" s="6"/>
      <c r="O2426" s="6"/>
      <c r="P2426" s="6"/>
    </row>
    <row r="2427" spans="1:16" s="469" customFormat="1" ht="47.25" x14ac:dyDescent="0.25">
      <c r="A2427" s="463" t="s">
        <v>4370</v>
      </c>
      <c r="B2427" s="464" t="s">
        <v>2686</v>
      </c>
      <c r="C2427" s="443" t="s">
        <v>11426</v>
      </c>
      <c r="D2427" s="442" t="s">
        <v>13667</v>
      </c>
      <c r="E2427" s="468">
        <f t="shared" si="102"/>
        <v>2395</v>
      </c>
      <c r="F2427" s="439" t="str">
        <f>IF('21C Market Risk - IRR Gen.'!E$80=('21C Market Risk - IRR Gen.'!E$77+'21C Market Risk - IRR Gen.'!E$78),"TRUE","FALSE")</f>
        <v>TRUE</v>
      </c>
      <c r="G2427"/>
      <c r="H2427"/>
      <c r="K2427" s="6"/>
      <c r="L2427" s="6"/>
      <c r="M2427" s="6"/>
      <c r="N2427" s="6"/>
      <c r="O2427" s="6"/>
      <c r="P2427" s="6"/>
    </row>
    <row r="2428" spans="1:16" s="469" customFormat="1" ht="47.25" x14ac:dyDescent="0.25">
      <c r="A2428" s="463" t="s">
        <v>4371</v>
      </c>
      <c r="B2428" s="464" t="s">
        <v>2686</v>
      </c>
      <c r="C2428" s="443" t="s">
        <v>11427</v>
      </c>
      <c r="D2428" s="442" t="s">
        <v>13668</v>
      </c>
      <c r="E2428" s="468">
        <f t="shared" si="102"/>
        <v>2396</v>
      </c>
      <c r="F2428" s="439" t="str">
        <f>IF('21C Market Risk - IRR Gen.'!F$80=('21C Market Risk - IRR Gen.'!F$77+'21C Market Risk - IRR Gen.'!F$78),"TRUE","FALSE")</f>
        <v>TRUE</v>
      </c>
      <c r="G2428"/>
      <c r="H2428"/>
      <c r="K2428" s="6"/>
      <c r="L2428" s="6"/>
      <c r="M2428" s="6"/>
      <c r="N2428" s="6"/>
      <c r="O2428" s="6"/>
      <c r="P2428" s="6"/>
    </row>
    <row r="2429" spans="1:16" s="469" customFormat="1" ht="47.25" x14ac:dyDescent="0.25">
      <c r="A2429" s="463" t="s">
        <v>4372</v>
      </c>
      <c r="B2429" s="464" t="s">
        <v>2686</v>
      </c>
      <c r="C2429" s="443" t="s">
        <v>11428</v>
      </c>
      <c r="D2429" s="442" t="s">
        <v>13669</v>
      </c>
      <c r="E2429" s="468">
        <f t="shared" si="102"/>
        <v>2397</v>
      </c>
      <c r="F2429" s="439" t="str">
        <f>IF('21C Market Risk - IRR Gen.'!G$80=('21C Market Risk - IRR Gen.'!G$77+'21C Market Risk - IRR Gen.'!G$78),"TRUE","FALSE")</f>
        <v>TRUE</v>
      </c>
      <c r="G2429"/>
      <c r="H2429"/>
      <c r="K2429" s="6"/>
      <c r="L2429" s="6"/>
      <c r="M2429" s="6"/>
      <c r="N2429" s="6"/>
      <c r="O2429" s="6"/>
      <c r="P2429" s="6"/>
    </row>
    <row r="2430" spans="1:16" s="469" customFormat="1" ht="47.25" x14ac:dyDescent="0.25">
      <c r="A2430" s="463" t="s">
        <v>4373</v>
      </c>
      <c r="B2430" s="464" t="s">
        <v>2686</v>
      </c>
      <c r="C2430" s="443" t="s">
        <v>11429</v>
      </c>
      <c r="D2430" s="442" t="s">
        <v>13670</v>
      </c>
      <c r="E2430" s="468">
        <f t="shared" si="102"/>
        <v>2398</v>
      </c>
      <c r="F2430" s="439" t="str">
        <f>IF('21C Market Risk - IRR Gen.'!H$80=('21C Market Risk - IRR Gen.'!H$77+'21C Market Risk - IRR Gen.'!H$78),"TRUE","FALSE")</f>
        <v>TRUE</v>
      </c>
      <c r="G2430"/>
      <c r="H2430"/>
      <c r="K2430" s="6"/>
      <c r="L2430" s="6"/>
      <c r="M2430" s="6"/>
      <c r="N2430" s="6"/>
      <c r="O2430" s="6"/>
      <c r="P2430" s="6"/>
    </row>
    <row r="2431" spans="1:16" s="469" customFormat="1" ht="47.25" x14ac:dyDescent="0.25">
      <c r="A2431" s="463" t="s">
        <v>4374</v>
      </c>
      <c r="B2431" s="464" t="s">
        <v>2686</v>
      </c>
      <c r="C2431" s="443" t="s">
        <v>11430</v>
      </c>
      <c r="D2431" s="442" t="s">
        <v>13671</v>
      </c>
      <c r="E2431" s="468">
        <f t="shared" si="102"/>
        <v>2399</v>
      </c>
      <c r="F2431" s="439" t="str">
        <f>IF('21C Market Risk - IRR Gen.'!I$80=('21C Market Risk - IRR Gen.'!I$77+'21C Market Risk - IRR Gen.'!I$78),"TRUE","FALSE")</f>
        <v>TRUE</v>
      </c>
      <c r="G2431"/>
      <c r="H2431"/>
      <c r="K2431" s="6"/>
      <c r="L2431" s="6"/>
      <c r="M2431" s="6"/>
      <c r="N2431" s="6"/>
      <c r="O2431" s="6"/>
      <c r="P2431" s="6"/>
    </row>
    <row r="2432" spans="1:16" s="469" customFormat="1" ht="47.25" x14ac:dyDescent="0.25">
      <c r="A2432" s="463" t="s">
        <v>4375</v>
      </c>
      <c r="B2432" s="464" t="s">
        <v>2686</v>
      </c>
      <c r="C2432" s="443" t="s">
        <v>11431</v>
      </c>
      <c r="D2432" s="442" t="s">
        <v>13672</v>
      </c>
      <c r="E2432" s="468">
        <f t="shared" si="102"/>
        <v>2400</v>
      </c>
      <c r="F2432" s="439" t="str">
        <f>IF('21C Market Risk - IRR Gen.'!J$80=('21C Market Risk - IRR Gen.'!J$77+'21C Market Risk - IRR Gen.'!J$78),"TRUE","FALSE")</f>
        <v>TRUE</v>
      </c>
      <c r="G2432"/>
      <c r="H2432"/>
      <c r="K2432" s="6"/>
      <c r="L2432" s="6"/>
      <c r="M2432" s="6"/>
      <c r="N2432" s="6"/>
      <c r="O2432" s="6"/>
      <c r="P2432" s="6"/>
    </row>
    <row r="2433" spans="1:16" s="469" customFormat="1" ht="47.25" x14ac:dyDescent="0.25">
      <c r="A2433" s="463" t="s">
        <v>4376</v>
      </c>
      <c r="B2433" s="464" t="s">
        <v>2686</v>
      </c>
      <c r="C2433" s="443" t="s">
        <v>11432</v>
      </c>
      <c r="D2433" s="442" t="s">
        <v>13673</v>
      </c>
      <c r="E2433" s="468">
        <f t="shared" si="102"/>
        <v>2401</v>
      </c>
      <c r="F2433" s="439" t="str">
        <f>IF('21C Market Risk - IRR Gen.'!K$80=('21C Market Risk - IRR Gen.'!K$77+'21C Market Risk - IRR Gen.'!K$78),"TRUE","FALSE")</f>
        <v>TRUE</v>
      </c>
      <c r="G2433"/>
      <c r="H2433"/>
      <c r="K2433" s="6"/>
      <c r="L2433" s="6"/>
      <c r="M2433" s="6"/>
      <c r="N2433" s="6"/>
      <c r="O2433" s="6"/>
      <c r="P2433" s="6"/>
    </row>
    <row r="2434" spans="1:16" s="469" customFormat="1" ht="47.25" x14ac:dyDescent="0.25">
      <c r="A2434" s="463" t="s">
        <v>4377</v>
      </c>
      <c r="B2434" s="464" t="s">
        <v>2686</v>
      </c>
      <c r="C2434" s="443" t="s">
        <v>11433</v>
      </c>
      <c r="D2434" s="442" t="s">
        <v>13674</v>
      </c>
      <c r="E2434" s="468">
        <f t="shared" si="102"/>
        <v>2402</v>
      </c>
      <c r="F2434" s="439" t="str">
        <f>IF('21C Market Risk - IRR Gen.'!L$80=('21C Market Risk - IRR Gen.'!L$77+'21C Market Risk - IRR Gen.'!L$78),"TRUE","FALSE")</f>
        <v>TRUE</v>
      </c>
      <c r="G2434"/>
      <c r="H2434"/>
      <c r="K2434" s="6"/>
      <c r="L2434" s="6"/>
      <c r="M2434" s="6"/>
      <c r="N2434" s="6"/>
      <c r="O2434" s="6"/>
      <c r="P2434" s="6"/>
    </row>
    <row r="2435" spans="1:16" s="469" customFormat="1" ht="47.25" x14ac:dyDescent="0.25">
      <c r="A2435" s="463" t="s">
        <v>4378</v>
      </c>
      <c r="B2435" s="464" t="s">
        <v>2686</v>
      </c>
      <c r="C2435" s="443" t="s">
        <v>11434</v>
      </c>
      <c r="D2435" s="442" t="s">
        <v>13675</v>
      </c>
      <c r="E2435" s="468">
        <f t="shared" si="102"/>
        <v>2403</v>
      </c>
      <c r="F2435" s="439" t="str">
        <f>IF('21C Market Risk - IRR Gen.'!M$80=('21C Market Risk - IRR Gen.'!M$77+'21C Market Risk - IRR Gen.'!M$78),"TRUE","FALSE")</f>
        <v>TRUE</v>
      </c>
      <c r="G2435"/>
      <c r="H2435"/>
      <c r="K2435" s="6"/>
      <c r="L2435" s="6"/>
      <c r="M2435" s="6"/>
      <c r="N2435" s="6"/>
      <c r="O2435" s="6"/>
      <c r="P2435" s="6"/>
    </row>
    <row r="2436" spans="1:16" s="469" customFormat="1" ht="47.25" x14ac:dyDescent="0.25">
      <c r="A2436" s="463" t="s">
        <v>4379</v>
      </c>
      <c r="B2436" s="464" t="s">
        <v>2686</v>
      </c>
      <c r="C2436" s="443" t="s">
        <v>11435</v>
      </c>
      <c r="D2436" s="442" t="s">
        <v>13676</v>
      </c>
      <c r="E2436" s="468">
        <f t="shared" si="102"/>
        <v>2404</v>
      </c>
      <c r="F2436" s="439" t="str">
        <f>IF('21C Market Risk - IRR Gen.'!N$80=('21C Market Risk - IRR Gen.'!N$77+'21C Market Risk - IRR Gen.'!N$78),"TRUE","FALSE")</f>
        <v>TRUE</v>
      </c>
      <c r="G2436"/>
      <c r="H2436"/>
      <c r="K2436" s="6"/>
      <c r="L2436" s="6"/>
      <c r="M2436" s="6"/>
      <c r="N2436" s="6"/>
      <c r="O2436" s="6"/>
      <c r="P2436" s="6"/>
    </row>
    <row r="2437" spans="1:16" s="469" customFormat="1" ht="47.25" x14ac:dyDescent="0.25">
      <c r="A2437" s="463" t="s">
        <v>4380</v>
      </c>
      <c r="B2437" s="464" t="s">
        <v>2686</v>
      </c>
      <c r="C2437" s="443" t="s">
        <v>11436</v>
      </c>
      <c r="D2437" s="442" t="s">
        <v>13677</v>
      </c>
      <c r="E2437" s="468">
        <f t="shared" si="102"/>
        <v>2405</v>
      </c>
      <c r="F2437" s="439" t="str">
        <f>IF('21C Market Risk - IRR Gen.'!O$80=('21C Market Risk - IRR Gen.'!O$77+'21C Market Risk - IRR Gen.'!O$78),"TRUE","FALSE")</f>
        <v>TRUE</v>
      </c>
      <c r="G2437"/>
      <c r="H2437"/>
      <c r="K2437" s="6"/>
      <c r="L2437" s="6"/>
      <c r="M2437" s="6"/>
      <c r="N2437" s="6"/>
      <c r="O2437" s="6"/>
      <c r="P2437" s="6"/>
    </row>
    <row r="2438" spans="1:16" s="469" customFormat="1" ht="47.25" x14ac:dyDescent="0.25">
      <c r="A2438" s="463" t="s">
        <v>4381</v>
      </c>
      <c r="B2438" s="464" t="s">
        <v>2686</v>
      </c>
      <c r="C2438" s="443" t="s">
        <v>11437</v>
      </c>
      <c r="D2438" s="442" t="s">
        <v>13678</v>
      </c>
      <c r="E2438" s="468">
        <f t="shared" si="102"/>
        <v>2406</v>
      </c>
      <c r="F2438" s="439" t="str">
        <f>IF('21C Market Risk - IRR Gen.'!P$80=('21C Market Risk - IRR Gen.'!P$77+'21C Market Risk - IRR Gen.'!P$78),"TRUE","FALSE")</f>
        <v>TRUE</v>
      </c>
      <c r="G2438"/>
      <c r="H2438"/>
      <c r="K2438" s="6"/>
      <c r="L2438" s="6"/>
      <c r="M2438" s="6"/>
      <c r="N2438" s="6"/>
      <c r="O2438" s="6"/>
      <c r="P2438" s="6"/>
    </row>
    <row r="2439" spans="1:16" s="469" customFormat="1" ht="47.25" x14ac:dyDescent="0.25">
      <c r="A2439" s="463" t="s">
        <v>4382</v>
      </c>
      <c r="B2439" s="464" t="s">
        <v>2686</v>
      </c>
      <c r="C2439" s="443" t="s">
        <v>11438</v>
      </c>
      <c r="D2439" s="442" t="s">
        <v>14862</v>
      </c>
      <c r="E2439" s="468">
        <f t="shared" si="102"/>
        <v>2407</v>
      </c>
      <c r="F2439" s="439" t="str">
        <f>IF('21C Market Risk - IRR Gen.'!Q$80=('21C Market Risk - IRR Gen.'!Q$77+'21C Market Risk - IRR Gen.'!Q$78),"TRUE","false")</f>
        <v>TRUE</v>
      </c>
      <c r="G2439"/>
      <c r="H2439"/>
      <c r="K2439" s="6"/>
      <c r="L2439" s="6"/>
      <c r="M2439" s="6"/>
      <c r="N2439" s="6"/>
      <c r="O2439" s="6"/>
      <c r="P2439" s="6"/>
    </row>
    <row r="2440" spans="1:16" s="469" customFormat="1" ht="31.5" x14ac:dyDescent="0.25">
      <c r="A2440" s="463" t="s">
        <v>4383</v>
      </c>
      <c r="B2440" s="464" t="s">
        <v>2686</v>
      </c>
      <c r="C2440" s="13" t="s">
        <v>4384</v>
      </c>
      <c r="D2440" s="442" t="s">
        <v>13679</v>
      </c>
      <c r="E2440" s="468">
        <f>E2439+1</f>
        <v>2408</v>
      </c>
      <c r="F2440" s="439" t="b">
        <f>'21C Market Risk - IRR Gen.'!$C$79*5%='21C Market Risk - IRR Gen.'!$C$82</f>
        <v>1</v>
      </c>
      <c r="G2440"/>
      <c r="H2440"/>
      <c r="K2440" s="6"/>
      <c r="L2440" s="6"/>
      <c r="M2440" s="6"/>
      <c r="N2440" s="6"/>
      <c r="O2440" s="6"/>
      <c r="P2440" s="6"/>
    </row>
    <row r="2441" spans="1:16" s="469" customFormat="1" ht="31.5" x14ac:dyDescent="0.25">
      <c r="A2441" s="463" t="s">
        <v>4385</v>
      </c>
      <c r="B2441" s="464" t="s">
        <v>2686</v>
      </c>
      <c r="C2441" s="13" t="s">
        <v>4386</v>
      </c>
      <c r="D2441" s="442" t="s">
        <v>13680</v>
      </c>
      <c r="E2441" s="468">
        <f t="shared" ref="E2441:E2454" si="103">E2440+1</f>
        <v>2409</v>
      </c>
      <c r="F2441" s="439" t="b">
        <f>'21C Market Risk - IRR Gen.'!$D$79*5%='21C Market Risk - IRR Gen.'!$D$82</f>
        <v>1</v>
      </c>
      <c r="G2441"/>
      <c r="H2441"/>
      <c r="K2441" s="6"/>
      <c r="L2441" s="6"/>
      <c r="M2441" s="6"/>
      <c r="N2441" s="6"/>
      <c r="O2441" s="6"/>
      <c r="P2441" s="6"/>
    </row>
    <row r="2442" spans="1:16" s="469" customFormat="1" ht="31.5" x14ac:dyDescent="0.25">
      <c r="A2442" s="463" t="s">
        <v>4387</v>
      </c>
      <c r="B2442" s="464" t="s">
        <v>2686</v>
      </c>
      <c r="C2442" s="13" t="s">
        <v>4388</v>
      </c>
      <c r="D2442" s="442" t="s">
        <v>13681</v>
      </c>
      <c r="E2442" s="468">
        <f t="shared" si="103"/>
        <v>2410</v>
      </c>
      <c r="F2442" s="439" t="b">
        <f>'21C Market Risk - IRR Gen.'!$E$79*5%='21C Market Risk - IRR Gen.'!$E$82</f>
        <v>1</v>
      </c>
      <c r="G2442"/>
      <c r="H2442"/>
      <c r="K2442" s="6"/>
      <c r="L2442" s="6"/>
      <c r="M2442" s="6"/>
      <c r="N2442" s="6"/>
      <c r="O2442" s="6"/>
      <c r="P2442" s="6"/>
    </row>
    <row r="2443" spans="1:16" s="469" customFormat="1" ht="31.5" x14ac:dyDescent="0.25">
      <c r="A2443" s="463" t="s">
        <v>4389</v>
      </c>
      <c r="B2443" s="464" t="s">
        <v>2686</v>
      </c>
      <c r="C2443" s="13" t="s">
        <v>4390</v>
      </c>
      <c r="D2443" s="442" t="s">
        <v>13682</v>
      </c>
      <c r="E2443" s="468">
        <f t="shared" si="103"/>
        <v>2411</v>
      </c>
      <c r="F2443" s="439" t="b">
        <f>'21C Market Risk - IRR Gen.'!$F$79*5%='21C Market Risk - IRR Gen.'!$F$82</f>
        <v>1</v>
      </c>
      <c r="G2443"/>
      <c r="H2443"/>
      <c r="K2443" s="6"/>
      <c r="L2443" s="6"/>
      <c r="M2443" s="6"/>
      <c r="N2443" s="6"/>
      <c r="O2443" s="6"/>
      <c r="P2443" s="6"/>
    </row>
    <row r="2444" spans="1:16" s="469" customFormat="1" ht="31.5" x14ac:dyDescent="0.25">
      <c r="A2444" s="463" t="s">
        <v>4391</v>
      </c>
      <c r="B2444" s="464" t="s">
        <v>2686</v>
      </c>
      <c r="C2444" s="13" t="s">
        <v>4392</v>
      </c>
      <c r="D2444" s="442" t="s">
        <v>13683</v>
      </c>
      <c r="E2444" s="468">
        <f t="shared" si="103"/>
        <v>2412</v>
      </c>
      <c r="F2444" s="439" t="b">
        <f>'21C Market Risk - IRR Gen.'!$G$79*5%='21C Market Risk - IRR Gen.'!$G$82</f>
        <v>1</v>
      </c>
      <c r="G2444"/>
      <c r="H2444"/>
      <c r="K2444" s="6"/>
      <c r="L2444" s="6"/>
      <c r="M2444" s="6"/>
      <c r="N2444" s="6"/>
      <c r="O2444" s="6"/>
      <c r="P2444" s="6"/>
    </row>
    <row r="2445" spans="1:16" s="469" customFormat="1" ht="31.5" x14ac:dyDescent="0.25">
      <c r="A2445" s="463" t="s">
        <v>4393</v>
      </c>
      <c r="B2445" s="464" t="s">
        <v>2686</v>
      </c>
      <c r="C2445" s="13" t="s">
        <v>4394</v>
      </c>
      <c r="D2445" s="442" t="s">
        <v>13684</v>
      </c>
      <c r="E2445" s="468">
        <f t="shared" si="103"/>
        <v>2413</v>
      </c>
      <c r="F2445" s="439" t="b">
        <f>'21C Market Risk - IRR Gen.'!$H$79*5%='21C Market Risk - IRR Gen.'!$H$82</f>
        <v>1</v>
      </c>
      <c r="G2445"/>
      <c r="H2445"/>
      <c r="K2445" s="6"/>
      <c r="L2445" s="6"/>
      <c r="M2445" s="6"/>
      <c r="N2445" s="6"/>
      <c r="O2445" s="6"/>
      <c r="P2445" s="6"/>
    </row>
    <row r="2446" spans="1:16" s="469" customFormat="1" ht="31.5" x14ac:dyDescent="0.25">
      <c r="A2446" s="463" t="s">
        <v>4395</v>
      </c>
      <c r="B2446" s="464" t="s">
        <v>2686</v>
      </c>
      <c r="C2446" s="13" t="s">
        <v>4396</v>
      </c>
      <c r="D2446" s="442" t="s">
        <v>13685</v>
      </c>
      <c r="E2446" s="468">
        <f t="shared" si="103"/>
        <v>2414</v>
      </c>
      <c r="F2446" s="439" t="b">
        <f>'21C Market Risk - IRR Gen.'!$I$79*5%='21C Market Risk - IRR Gen.'!$I$82</f>
        <v>1</v>
      </c>
      <c r="G2446"/>
      <c r="H2446"/>
      <c r="K2446" s="6"/>
      <c r="L2446" s="6"/>
      <c r="M2446" s="6"/>
      <c r="N2446" s="6"/>
      <c r="O2446" s="6"/>
      <c r="P2446" s="6"/>
    </row>
    <row r="2447" spans="1:16" s="469" customFormat="1" ht="31.5" x14ac:dyDescent="0.25">
      <c r="A2447" s="463" t="s">
        <v>4397</v>
      </c>
      <c r="B2447" s="464" t="s">
        <v>2686</v>
      </c>
      <c r="C2447" s="13" t="s">
        <v>4398</v>
      </c>
      <c r="D2447" s="442" t="s">
        <v>13686</v>
      </c>
      <c r="E2447" s="468">
        <f t="shared" si="103"/>
        <v>2415</v>
      </c>
      <c r="F2447" s="439" t="b">
        <f>'21C Market Risk - IRR Gen.'!$J$79*5%='21C Market Risk - IRR Gen.'!$J$82</f>
        <v>1</v>
      </c>
      <c r="G2447"/>
      <c r="H2447"/>
      <c r="K2447" s="6"/>
      <c r="L2447" s="6"/>
      <c r="M2447" s="6"/>
      <c r="N2447" s="6"/>
      <c r="O2447" s="6"/>
      <c r="P2447" s="6"/>
    </row>
    <row r="2448" spans="1:16" s="469" customFormat="1" ht="31.5" x14ac:dyDescent="0.25">
      <c r="A2448" s="463" t="s">
        <v>4399</v>
      </c>
      <c r="B2448" s="464" t="s">
        <v>2686</v>
      </c>
      <c r="C2448" s="13" t="s">
        <v>4400</v>
      </c>
      <c r="D2448" s="442" t="s">
        <v>13687</v>
      </c>
      <c r="E2448" s="468">
        <f t="shared" si="103"/>
        <v>2416</v>
      </c>
      <c r="F2448" s="439" t="b">
        <f>'21C Market Risk - IRR Gen.'!$K$79*5%='21C Market Risk - IRR Gen.'!$K$82</f>
        <v>1</v>
      </c>
      <c r="G2448"/>
      <c r="H2448"/>
      <c r="K2448" s="6"/>
      <c r="L2448" s="6"/>
      <c r="M2448" s="6"/>
      <c r="N2448" s="6"/>
      <c r="O2448" s="6"/>
      <c r="P2448" s="6"/>
    </row>
    <row r="2449" spans="1:16" s="469" customFormat="1" ht="31.5" x14ac:dyDescent="0.25">
      <c r="A2449" s="463" t="s">
        <v>4401</v>
      </c>
      <c r="B2449" s="464" t="s">
        <v>2686</v>
      </c>
      <c r="C2449" s="13" t="s">
        <v>4402</v>
      </c>
      <c r="D2449" s="442" t="s">
        <v>13688</v>
      </c>
      <c r="E2449" s="468">
        <f t="shared" si="103"/>
        <v>2417</v>
      </c>
      <c r="F2449" s="439" t="b">
        <f>'21C Market Risk - IRR Gen.'!$L$79*5%='21C Market Risk - IRR Gen.'!$L$82</f>
        <v>1</v>
      </c>
      <c r="G2449"/>
      <c r="H2449"/>
      <c r="K2449" s="6"/>
      <c r="L2449" s="6"/>
      <c r="M2449" s="6"/>
      <c r="N2449" s="6"/>
      <c r="O2449" s="6"/>
      <c r="P2449" s="6"/>
    </row>
    <row r="2450" spans="1:16" s="469" customFormat="1" ht="31.5" x14ac:dyDescent="0.25">
      <c r="A2450" s="463" t="s">
        <v>4403</v>
      </c>
      <c r="B2450" s="464" t="s">
        <v>2686</v>
      </c>
      <c r="C2450" s="13" t="s">
        <v>4404</v>
      </c>
      <c r="D2450" s="442" t="s">
        <v>13689</v>
      </c>
      <c r="E2450" s="468">
        <f t="shared" si="103"/>
        <v>2418</v>
      </c>
      <c r="F2450" s="439" t="b">
        <f>'21C Market Risk - IRR Gen.'!$M$79*5%='21C Market Risk - IRR Gen.'!$M$82</f>
        <v>1</v>
      </c>
      <c r="G2450"/>
      <c r="H2450"/>
      <c r="K2450" s="6"/>
      <c r="L2450" s="6"/>
      <c r="M2450" s="6"/>
      <c r="N2450" s="6"/>
      <c r="O2450" s="6"/>
      <c r="P2450" s="6"/>
    </row>
    <row r="2451" spans="1:16" s="469" customFormat="1" ht="31.5" x14ac:dyDescent="0.25">
      <c r="A2451" s="463" t="s">
        <v>4405</v>
      </c>
      <c r="B2451" s="464" t="s">
        <v>2686</v>
      </c>
      <c r="C2451" s="13" t="s">
        <v>4406</v>
      </c>
      <c r="D2451" s="442" t="s">
        <v>13690</v>
      </c>
      <c r="E2451" s="468">
        <f t="shared" si="103"/>
        <v>2419</v>
      </c>
      <c r="F2451" s="439" t="b">
        <f>'21C Market Risk - IRR Gen.'!$N$79*5%='21C Market Risk - IRR Gen.'!$N$82</f>
        <v>1</v>
      </c>
      <c r="G2451"/>
      <c r="H2451"/>
      <c r="K2451" s="6"/>
      <c r="L2451" s="6"/>
      <c r="M2451" s="6"/>
      <c r="N2451" s="6"/>
      <c r="O2451" s="6"/>
      <c r="P2451" s="6"/>
    </row>
    <row r="2452" spans="1:16" s="469" customFormat="1" ht="31.5" x14ac:dyDescent="0.25">
      <c r="A2452" s="463" t="s">
        <v>4407</v>
      </c>
      <c r="B2452" s="464" t="s">
        <v>2686</v>
      </c>
      <c r="C2452" s="13" t="s">
        <v>4408</v>
      </c>
      <c r="D2452" s="442" t="s">
        <v>13691</v>
      </c>
      <c r="E2452" s="468">
        <f t="shared" si="103"/>
        <v>2420</v>
      </c>
      <c r="F2452" s="439" t="b">
        <f>'21C Market Risk - IRR Gen.'!$O$79*5%='21C Market Risk - IRR Gen.'!$O$82</f>
        <v>1</v>
      </c>
      <c r="G2452"/>
      <c r="H2452"/>
      <c r="K2452" s="6"/>
      <c r="L2452" s="6"/>
      <c r="M2452" s="6"/>
      <c r="N2452" s="6"/>
      <c r="O2452" s="6"/>
      <c r="P2452" s="6"/>
    </row>
    <row r="2453" spans="1:16" s="469" customFormat="1" ht="31.5" x14ac:dyDescent="0.25">
      <c r="A2453" s="463" t="s">
        <v>4409</v>
      </c>
      <c r="B2453" s="464" t="s">
        <v>2686</v>
      </c>
      <c r="C2453" s="13" t="s">
        <v>4410</v>
      </c>
      <c r="D2453" s="442" t="s">
        <v>13692</v>
      </c>
      <c r="E2453" s="468">
        <f t="shared" si="103"/>
        <v>2421</v>
      </c>
      <c r="F2453" s="439" t="b">
        <f>'21C Market Risk - IRR Gen.'!$P$79*5%='21C Market Risk - IRR Gen.'!$P$82</f>
        <v>1</v>
      </c>
      <c r="G2453"/>
      <c r="H2453"/>
      <c r="K2453" s="6"/>
      <c r="L2453" s="6"/>
      <c r="M2453" s="6"/>
      <c r="N2453" s="6"/>
      <c r="O2453" s="6"/>
      <c r="P2453" s="6"/>
    </row>
    <row r="2454" spans="1:16" s="469" customFormat="1" ht="31.5" x14ac:dyDescent="0.25">
      <c r="A2454" s="463" t="s">
        <v>4411</v>
      </c>
      <c r="B2454" s="464" t="s">
        <v>2686</v>
      </c>
      <c r="C2454" s="13" t="s">
        <v>4412</v>
      </c>
      <c r="D2454" s="442" t="s">
        <v>13693</v>
      </c>
      <c r="E2454" s="468">
        <f t="shared" si="103"/>
        <v>2422</v>
      </c>
      <c r="F2454" s="439" t="b">
        <f>'21C Market Risk - IRR Gen.'!$Q$79*5%='21C Market Risk - IRR Gen.'!$Q$82</f>
        <v>1</v>
      </c>
      <c r="G2454"/>
      <c r="H2454"/>
      <c r="K2454" s="6"/>
      <c r="L2454" s="6"/>
      <c r="M2454" s="6"/>
      <c r="N2454" s="6"/>
      <c r="O2454" s="6"/>
      <c r="P2454" s="6"/>
    </row>
    <row r="2455" spans="1:16" s="469" customFormat="1" ht="173.25" x14ac:dyDescent="0.25">
      <c r="A2455" s="463" t="s">
        <v>4413</v>
      </c>
      <c r="B2455" s="464" t="s">
        <v>2686</v>
      </c>
      <c r="C2455" s="13" t="s">
        <v>4414</v>
      </c>
      <c r="D2455" s="442" t="s">
        <v>14330</v>
      </c>
      <c r="E2455" s="468">
        <f t="shared" ref="E2455:E2480" si="104">E2454+1</f>
        <v>2423</v>
      </c>
      <c r="F2455" s="439" t="b">
        <f>'21C Market Risk - IRR Gen.'!$C$82+'21C Market Risk - IRR Gen.'!$D$82+'21C Market Risk - IRR Gen.'!$E$82+'21C Market Risk - IRR Gen.'!$F$82+'21C Market Risk - IRR Gen.'!$G$82+'21C Market Risk - IRR Gen.'!$H$82+'21C Market Risk - IRR Gen.'!$I$82+'21C Market Risk - IRR Gen.'!$J$82+'21C Market Risk - IRR Gen.'!$K$82+'21C Market Risk - IRR Gen.'!$L$82+'21C Market Risk - IRR Gen.'!$M$82+'21C Market Risk - IRR Gen.'!$N$82+'21C Market Risk - IRR Gen.'!$O$82+'21C Market Risk - IRR Gen.'!$P$82+'21C Market Risk - IRR Gen.'!$Q$82='21C Market Risk - IRR Gen.'!$R$82</f>
        <v>1</v>
      </c>
      <c r="G2455"/>
      <c r="H2455"/>
      <c r="K2455" s="6"/>
      <c r="L2455" s="6"/>
      <c r="M2455" s="6"/>
      <c r="N2455" s="6"/>
      <c r="O2455" s="6"/>
      <c r="P2455" s="6"/>
    </row>
    <row r="2456" spans="1:16" s="473" customFormat="1" ht="126" x14ac:dyDescent="0.25">
      <c r="A2456" s="463" t="s">
        <v>4415</v>
      </c>
      <c r="B2456" s="464" t="s">
        <v>2686</v>
      </c>
      <c r="C2456" s="13" t="s">
        <v>11490</v>
      </c>
      <c r="D2456" s="442" t="s">
        <v>14331</v>
      </c>
      <c r="E2456" s="468">
        <f t="shared" si="104"/>
        <v>2424</v>
      </c>
      <c r="F2456" s="439" t="b">
        <f>IF(ABS(SUMIF('21C Market Risk - IRR Gen.'!$C$80:'21C Market Risk - IRR Gen.'!$F$80,"&gt;0"))&gt;ABS(SUMIF('21C Market Risk - IRR Gen.'!$C$80:'21C Market Risk - IRR Gen.'!$F$80,"&lt;0")),ABS(SUMIF('21C Market Risk - IRR Gen.'!$C$80:'21C Market Risk - IRR Gen.'!$F$80,"&lt;0")),ABS(SUMIF('21C Market Risk - IRR Gen.'!$C$80:'21C Market Risk - IRR Gen.'!$F$80,"&gt;0"))) = '21C Market Risk - IRR Gen.'!$F$83</f>
        <v>1</v>
      </c>
      <c r="G2456"/>
      <c r="H2456"/>
      <c r="K2456" s="6"/>
      <c r="L2456" s="6"/>
      <c r="M2456" s="6"/>
      <c r="N2456" s="6"/>
      <c r="O2456" s="6"/>
      <c r="P2456" s="6"/>
    </row>
    <row r="2457" spans="1:16" s="469" customFormat="1" ht="126" x14ac:dyDescent="0.25">
      <c r="A2457" s="463" t="s">
        <v>4416</v>
      </c>
      <c r="B2457" s="464" t="s">
        <v>2686</v>
      </c>
      <c r="C2457" s="13" t="s">
        <v>11491</v>
      </c>
      <c r="D2457" s="442" t="s">
        <v>14332</v>
      </c>
      <c r="E2457" s="468">
        <f t="shared" si="104"/>
        <v>2425</v>
      </c>
      <c r="F2457" s="439" t="b">
        <f>IF(ABS(SUMIF('21C Market Risk - IRR Gen.'!$G$80:'21C Market Risk - IRR Gen.'!$I$80,"&gt;0"))&gt;ABS(SUMIF('21C Market Risk - IRR Gen.'!$G$80:'21C Market Risk - IRR Gen.'!$I$80,"&lt;0")),ABS(SUMIF('21C Market Risk - IRR Gen.'!$G$80:'21C Market Risk - IRR Gen.'!$I$80,"&lt;0")),ABS(SUMIF('21C Market Risk - IRR Gen.'!$G$80:'21C Market Risk - IRR Gen.'!$I$80,"&gt;0"))) = '21C Market Risk - IRR Gen.'!$I$83</f>
        <v>1</v>
      </c>
      <c r="G2457"/>
      <c r="H2457"/>
      <c r="K2457" s="6"/>
      <c r="L2457" s="6"/>
      <c r="M2457" s="6"/>
      <c r="N2457" s="6"/>
      <c r="O2457" s="6"/>
      <c r="P2457" s="6"/>
    </row>
    <row r="2458" spans="1:16" s="469" customFormat="1" ht="126" x14ac:dyDescent="0.25">
      <c r="A2458" s="463" t="s">
        <v>4417</v>
      </c>
      <c r="B2458" s="464" t="s">
        <v>2686</v>
      </c>
      <c r="C2458" s="13" t="s">
        <v>11492</v>
      </c>
      <c r="D2458" s="442" t="s">
        <v>14333</v>
      </c>
      <c r="E2458" s="468">
        <f t="shared" si="104"/>
        <v>2426</v>
      </c>
      <c r="F2458" s="439" t="b">
        <f>IF(ABS(SUMIF('21C Market Risk - IRR Gen.'!$J$80:'21C Market Risk - IRR Gen.'!$Q$80,"&gt;0"))&gt;ABS(SUMIF('21C Market Risk - IRR Gen.'!$J$80:'21C Market Risk - IRR Gen.'!$Q$80,"&lt;0")),ABS(SUMIF('21C Market Risk - IRR Gen.'!$J$80:'21C Market Risk - IRR Gen.'!$Q$80,"&lt;0")),ABS(SUMIF('21C Market Risk - IRR Gen.'!$J$80:'21C Market Risk - IRR Gen.'!$Q$80,"&gt;0"))) = '21C Market Risk - IRR Gen.'!$Q$83</f>
        <v>1</v>
      </c>
      <c r="G2458"/>
      <c r="H2458"/>
      <c r="K2458" s="6"/>
      <c r="L2458" s="6"/>
      <c r="M2458" s="6"/>
      <c r="N2458" s="6"/>
      <c r="O2458" s="6"/>
      <c r="P2458" s="6"/>
    </row>
    <row r="2459" spans="1:16" s="469" customFormat="1" ht="173.25" x14ac:dyDescent="0.25">
      <c r="A2459" s="463" t="s">
        <v>4418</v>
      </c>
      <c r="B2459" s="464" t="s">
        <v>2686</v>
      </c>
      <c r="C2459" s="13" t="s">
        <v>11493</v>
      </c>
      <c r="D2459" s="442" t="s">
        <v>14334</v>
      </c>
      <c r="E2459" s="468">
        <f t="shared" si="104"/>
        <v>2427</v>
      </c>
      <c r="F2459" s="439" t="b">
        <f>IF(ABS(SUMIF('21C Market Risk - IRR Gen.'!$C$80:'21C Market Risk - IRR Gen.'!$F$80,"&gt;0"))&gt;ABS(SUMIF('21C Market Risk - IRR Gen.'!$C$80:'21C Market Risk - IRR Gen.'!$F$80,"&lt;0")),ABS(SUMIF('21C Market Risk - IRR Gen.'!$C$80:'21C Market Risk - IRR Gen.'!$F$80,"&gt;0"))-ABS(SUMIF('21C Market Risk - IRR Gen.'!$C$80:'21C Market Risk - IRR Gen.'!$F$80,"&lt;0")),ABS(SUMIF('21C Market Risk - IRR Gen.'!$C$80:'21C Market Risk - IRR Gen.'!$F$80,"&lt;0"))-ABS(SUMIF('21C Market Risk - IRR Gen.'!$C$80:'21C Market Risk - IRR Gen.'!$F$80,"&gt;0"))) = '21C Market Risk - IRR Gen.'!$F$84</f>
        <v>1</v>
      </c>
      <c r="G2459"/>
      <c r="H2459"/>
      <c r="K2459" s="6"/>
      <c r="L2459" s="6"/>
      <c r="M2459" s="6"/>
      <c r="N2459" s="6"/>
      <c r="O2459" s="6"/>
      <c r="P2459" s="6"/>
    </row>
    <row r="2460" spans="1:16" s="469" customFormat="1" ht="173.25" x14ac:dyDescent="0.25">
      <c r="A2460" s="463" t="s">
        <v>4419</v>
      </c>
      <c r="B2460" s="464" t="s">
        <v>2686</v>
      </c>
      <c r="C2460" s="13" t="s">
        <v>11494</v>
      </c>
      <c r="D2460" s="442" t="s">
        <v>14335</v>
      </c>
      <c r="E2460" s="468">
        <f t="shared" si="104"/>
        <v>2428</v>
      </c>
      <c r="F2460" s="439" t="b">
        <f>IF(ABS(SUMIF('21C Market Risk - IRR Gen.'!$G$80:'21C Market Risk - IRR Gen.'!$I$80,"&gt;0"))&gt;ABS(SUMIF('21C Market Risk - IRR Gen.'!$G$80:'21C Market Risk - IRR Gen.'!$I$80,"&lt;0")),ABS(SUMIF('21C Market Risk - IRR Gen.'!$G$80:'21C Market Risk - IRR Gen.'!$I$80,"&gt;0"))-ABS(SUMIF('21C Market Risk - IRR Gen.'!$G$80:'21C Market Risk - IRR Gen.'!$I$80,"&lt;0")),ABS(SUMIF('21C Market Risk - IRR Gen.'!$G$80:'21C Market Risk - IRR Gen.'!$I$80,"&lt;0"))-ABS(SUMIF('21C Market Risk - IRR Gen.'!$G$80:'21C Market Risk - IRR Gen.'!$I$80,"&gt;0"))) = '21C Market Risk - IRR Gen.'!$I$84</f>
        <v>1</v>
      </c>
      <c r="G2460"/>
      <c r="H2460"/>
      <c r="K2460" s="6"/>
      <c r="L2460" s="6"/>
      <c r="M2460" s="6"/>
      <c r="N2460" s="6"/>
      <c r="O2460" s="6"/>
      <c r="P2460" s="6"/>
    </row>
    <row r="2461" spans="1:16" ht="189" x14ac:dyDescent="0.25">
      <c r="A2461" s="466" t="s">
        <v>4420</v>
      </c>
      <c r="B2461" s="467" t="s">
        <v>2686</v>
      </c>
      <c r="C2461" s="13" t="s">
        <v>11495</v>
      </c>
      <c r="D2461" s="442" t="s">
        <v>14336</v>
      </c>
      <c r="E2461" s="468">
        <f t="shared" si="104"/>
        <v>2429</v>
      </c>
      <c r="F2461" s="439" t="b">
        <f>IF(ABS(SUMIF('21C Market Risk - IRR Gen.'!$J$80:'21C Market Risk - IRR Gen.'!$Q$80,"&gt;0"))&gt;ABS(SUMIF('21C Market Risk - IRR Gen.'!$J$80:'21C Market Risk - IRR Gen.'!$Q$80,"&lt;0")),ABS(SUMIF('21C Market Risk - IRR Gen.'!$J$80:'21C Market Risk - IRR Gen.'!$Q$80,"&gt;0"))-ABS(SUMIF('21C Market Risk - IRR Gen.'!$J$80:'21C Market Risk - IRR Gen.'!$Q$80,"&lt;0")),ABS(SUMIF('21C Market Risk - IRR Gen.'!$J$80:'21C Market Risk - IRR Gen.'!$Q$80,"&lt;0"))-ABS(SUMIF('21C Market Risk - IRR Gen.'!$J$80:'21C Market Risk - IRR Gen.'!$Q$80,"&gt;0"))) = '21C Market Risk - IRR Gen.'!$Q$84</f>
        <v>1</v>
      </c>
    </row>
    <row r="2462" spans="1:16" ht="31.5" x14ac:dyDescent="0.25">
      <c r="A2462" s="466" t="s">
        <v>4421</v>
      </c>
      <c r="B2462" s="467" t="s">
        <v>2686</v>
      </c>
      <c r="C2462" s="13" t="s">
        <v>4422</v>
      </c>
      <c r="D2462" s="442" t="s">
        <v>13694</v>
      </c>
      <c r="E2462" s="468">
        <f t="shared" si="104"/>
        <v>2430</v>
      </c>
      <c r="F2462" s="439" t="b">
        <f>'21C Market Risk - IRR Gen.'!$F$83*40%='21C Market Risk - IRR Gen.'!$F$86</f>
        <v>1</v>
      </c>
    </row>
    <row r="2463" spans="1:16" ht="31.5" x14ac:dyDescent="0.25">
      <c r="A2463" s="466" t="s">
        <v>4423</v>
      </c>
      <c r="B2463" s="467" t="s">
        <v>2686</v>
      </c>
      <c r="C2463" s="13" t="s">
        <v>4424</v>
      </c>
      <c r="D2463" s="442" t="s">
        <v>13695</v>
      </c>
      <c r="E2463" s="468">
        <f t="shared" si="104"/>
        <v>2431</v>
      </c>
      <c r="F2463" s="439" t="b">
        <f>'21C Market Risk - IRR Gen.'!$I$83*30%='21C Market Risk - IRR Gen.'!$I$86</f>
        <v>1</v>
      </c>
    </row>
    <row r="2464" spans="1:16" ht="31.5" x14ac:dyDescent="0.25">
      <c r="A2464" s="466" t="s">
        <v>4425</v>
      </c>
      <c r="B2464" s="467" t="s">
        <v>2686</v>
      </c>
      <c r="C2464" s="13" t="s">
        <v>4426</v>
      </c>
      <c r="D2464" s="442" t="s">
        <v>13696</v>
      </c>
      <c r="E2464" s="468">
        <f t="shared" si="104"/>
        <v>2432</v>
      </c>
      <c r="F2464" s="439" t="b">
        <f>'21C Market Risk - IRR Gen.'!$Q$83*30%='21C Market Risk - IRR Gen.'!$Q$86</f>
        <v>1</v>
      </c>
    </row>
    <row r="2465" spans="1:16" ht="47.25" x14ac:dyDescent="0.25">
      <c r="A2465" s="466" t="s">
        <v>4427</v>
      </c>
      <c r="B2465" s="467" t="s">
        <v>2686</v>
      </c>
      <c r="C2465" s="13" t="s">
        <v>4428</v>
      </c>
      <c r="D2465" s="442" t="s">
        <v>13697</v>
      </c>
      <c r="E2465" s="468">
        <f t="shared" si="104"/>
        <v>2433</v>
      </c>
      <c r="F2465" s="439" t="b">
        <f>'21C Market Risk - IRR Gen.'!$F$86+'21C Market Risk - IRR Gen.'!$I$86+'21C Market Risk - IRR Gen.'!$Q$86='21C Market Risk - IRR Gen.'!$R$86</f>
        <v>1</v>
      </c>
    </row>
    <row r="2466" spans="1:16" s="469" customFormat="1" ht="110.25" x14ac:dyDescent="0.25">
      <c r="A2466" s="463" t="s">
        <v>4429</v>
      </c>
      <c r="B2466" s="464" t="s">
        <v>2686</v>
      </c>
      <c r="C2466" s="13" t="s">
        <v>11496</v>
      </c>
      <c r="D2466" s="442" t="s">
        <v>14337</v>
      </c>
      <c r="E2466" s="468">
        <f t="shared" si="104"/>
        <v>2434</v>
      </c>
      <c r="F2466" s="439" t="b">
        <f>IF(OR(AND('21C Market Risk - IRR Gen.'!$F$84&gt;0,'21C Market Risk - IRR Gen.'!$I$84&gt;0),AND('21C Market Risk - IRR Gen.'!$F$84&lt;0,'21C Market Risk - IRR Gen.'!$I$84&lt;0)),0,IF(ABS('21C Market Risk - IRR Gen.'!$F$84)&lt;ABS('21C Market Risk - IRR Gen.'!$I$84), ABS('21C Market Risk - IRR Gen.'!$F$84), ABS('21C Market Risk - IRR Gen.'!$I$84)))='21C Market Risk - IRR Gen.'!$I$87</f>
        <v>1</v>
      </c>
      <c r="G2466"/>
      <c r="H2466"/>
      <c r="K2466" s="6"/>
      <c r="L2466" s="6"/>
      <c r="M2466" s="6"/>
      <c r="N2466" s="6"/>
      <c r="O2466" s="6"/>
      <c r="P2466" s="6"/>
    </row>
    <row r="2467" spans="1:16" s="469" customFormat="1" ht="126" x14ac:dyDescent="0.25">
      <c r="A2467" s="463" t="s">
        <v>4430</v>
      </c>
      <c r="B2467" s="464" t="s">
        <v>2686</v>
      </c>
      <c r="C2467" s="13" t="s">
        <v>11497</v>
      </c>
      <c r="D2467" s="442" t="s">
        <v>14338</v>
      </c>
      <c r="E2467" s="468">
        <f t="shared" si="104"/>
        <v>2435</v>
      </c>
      <c r="F2467" s="439" t="b">
        <f>IF(OR(AND('21C Market Risk - IRR Gen.'!$Q$84&gt;0,'21C Market Risk - IRR Gen.'!$I$84&gt;0),AND('21C Market Risk - IRR Gen.'!$Q$84&lt;0,'21C Market Risk - IRR Gen.'!$I$84&lt;0)),0,IF(ABS('21C Market Risk - IRR Gen.'!$I$84)&lt;ABS('21C Market Risk - IRR Gen.'!$Q$84), ABS('21C Market Risk - IRR Gen.'!$I$84), ABS('21C Market Risk - IRR Gen.'!$Q$84)))='21C Market Risk - IRR Gen.'!$Q$87</f>
        <v>1</v>
      </c>
      <c r="G2467"/>
      <c r="H2467"/>
      <c r="K2467" s="6"/>
      <c r="L2467" s="6"/>
      <c r="M2467" s="6"/>
      <c r="N2467" s="6"/>
      <c r="O2467" s="6"/>
      <c r="P2467" s="6"/>
    </row>
    <row r="2468" spans="1:16" s="469" customFormat="1" ht="78.75" x14ac:dyDescent="0.25">
      <c r="A2468" s="463" t="s">
        <v>4431</v>
      </c>
      <c r="B2468" s="464" t="s">
        <v>2686</v>
      </c>
      <c r="C2468" s="13" t="s">
        <v>11498</v>
      </c>
      <c r="D2468" s="442" t="s">
        <v>14339</v>
      </c>
      <c r="E2468" s="468">
        <f t="shared" si="104"/>
        <v>2436</v>
      </c>
      <c r="F2468" s="439" t="b">
        <f>IF(ABS('21C Market Risk - IRR Gen.'!$F$84)&gt;ABS('21C Market Risk - IRR Gen.'!$I$84), '21C Market Risk - IRR Gen.'!$F$84+'21C Market Risk - IRR Gen.'!$I$84,'21C Market Risk - IRR Gen.'!$F$84+'21C Market Risk - IRR Gen.'!$I$84)='21C Market Risk - IRR Gen.'!$I$88</f>
        <v>1</v>
      </c>
      <c r="G2468"/>
      <c r="H2468"/>
      <c r="K2468" s="6"/>
      <c r="L2468" s="6"/>
      <c r="M2468" s="6"/>
      <c r="N2468" s="6"/>
      <c r="O2468" s="6"/>
      <c r="P2468" s="6"/>
    </row>
    <row r="2469" spans="1:16" s="469" customFormat="1" ht="78.75" x14ac:dyDescent="0.25">
      <c r="A2469" s="463" t="s">
        <v>4432</v>
      </c>
      <c r="B2469" s="464" t="s">
        <v>2686</v>
      </c>
      <c r="C2469" s="13" t="s">
        <v>11499</v>
      </c>
      <c r="D2469" s="442" t="s">
        <v>14340</v>
      </c>
      <c r="E2469" s="468">
        <f t="shared" si="104"/>
        <v>2437</v>
      </c>
      <c r="F2469" s="439" t="b">
        <f>IF(ABS('21C Market Risk - IRR Gen.'!$I$84)&gt;ABS('21C Market Risk - IRR Gen.'!$Q$84), '21C Market Risk - IRR Gen.'!$I$84+'21C Market Risk - IRR Gen.'!$Q$84,'21C Market Risk - IRR Gen.'!$I$84+'21C Market Risk - IRR Gen.'!$Q$84)='21C Market Risk - IRR Gen.'!$Q$88</f>
        <v>1</v>
      </c>
      <c r="G2469"/>
      <c r="H2469"/>
      <c r="K2469" s="6"/>
      <c r="L2469" s="6"/>
      <c r="M2469" s="6"/>
      <c r="N2469" s="6"/>
      <c r="O2469" s="6"/>
      <c r="P2469" s="6"/>
    </row>
    <row r="2470" spans="1:16" ht="31.5" x14ac:dyDescent="0.25">
      <c r="A2470" s="466" t="s">
        <v>4433</v>
      </c>
      <c r="B2470" s="467" t="s">
        <v>2686</v>
      </c>
      <c r="C2470" s="13" t="s">
        <v>4434</v>
      </c>
      <c r="D2470" s="442" t="s">
        <v>13698</v>
      </c>
      <c r="E2470" s="468">
        <f t="shared" si="104"/>
        <v>2438</v>
      </c>
      <c r="F2470" s="439" t="b">
        <f>'21C Market Risk - IRR Gen.'!$I$87*40%='21C Market Risk - IRR Gen.'!$I$90</f>
        <v>1</v>
      </c>
    </row>
    <row r="2471" spans="1:16" ht="31.5" x14ac:dyDescent="0.25">
      <c r="A2471" s="466" t="s">
        <v>4435</v>
      </c>
      <c r="B2471" s="467" t="s">
        <v>2686</v>
      </c>
      <c r="C2471" s="13" t="s">
        <v>4436</v>
      </c>
      <c r="D2471" s="442" t="s">
        <v>13699</v>
      </c>
      <c r="E2471" s="468">
        <f t="shared" si="104"/>
        <v>2439</v>
      </c>
      <c r="F2471" s="439" t="b">
        <f>'21C Market Risk - IRR Gen.'!$Q$87*40%='21C Market Risk - IRR Gen.'!$Q$90</f>
        <v>1</v>
      </c>
    </row>
    <row r="2472" spans="1:16" ht="31.5" x14ac:dyDescent="0.25">
      <c r="A2472" s="466" t="s">
        <v>4437</v>
      </c>
      <c r="B2472" s="467" t="s">
        <v>2686</v>
      </c>
      <c r="C2472" s="13" t="s">
        <v>4438</v>
      </c>
      <c r="D2472" s="442" t="s">
        <v>13700</v>
      </c>
      <c r="E2472" s="468">
        <f t="shared" si="104"/>
        <v>2440</v>
      </c>
      <c r="F2472" s="439" t="b">
        <f>'21C Market Risk - IRR Gen.'!$I$90+'21C Market Risk - IRR Gen.'!$Q$90='21C Market Risk - IRR Gen.'!$R$90</f>
        <v>1</v>
      </c>
    </row>
    <row r="2473" spans="1:16" s="469" customFormat="1" ht="126" x14ac:dyDescent="0.25">
      <c r="A2473" s="463" t="s">
        <v>4439</v>
      </c>
      <c r="B2473" s="464" t="s">
        <v>2686</v>
      </c>
      <c r="C2473" s="13" t="s">
        <v>11500</v>
      </c>
      <c r="D2473" s="442" t="s">
        <v>14341</v>
      </c>
      <c r="E2473" s="468">
        <f t="shared" si="104"/>
        <v>2441</v>
      </c>
      <c r="F2473" s="439" t="b">
        <f>IF(OR(AND('21C Market Risk - IRR Gen.'!$F$84&lt;0,'21C Market Risk - IRR Gen.'!$Q$84&lt;0),AND('21C Market Risk - IRR Gen.'!$F$84&gt;0,'21C Market Risk - IRR Gen.'!$Q$84&gt;0)),0,IF(ABS('21C Market Risk - IRR Gen.'!$Q$84)&lt;ABS('21C Market Risk - IRR Gen.'!$F$84),ABS('21C Market Risk - IRR Gen.'!$Q$84),ABS('21C Market Risk - IRR Gen.'!$F$84)))='21C Market Risk - IRR Gen.'!$Q$91</f>
        <v>1</v>
      </c>
      <c r="G2473"/>
      <c r="H2473"/>
      <c r="K2473" s="6"/>
      <c r="L2473" s="6"/>
      <c r="M2473" s="6"/>
      <c r="N2473" s="6"/>
      <c r="O2473" s="6"/>
      <c r="P2473" s="6"/>
    </row>
    <row r="2474" spans="1:16" s="469" customFormat="1" ht="78.75" x14ac:dyDescent="0.25">
      <c r="A2474" s="463" t="s">
        <v>4440</v>
      </c>
      <c r="B2474" s="464" t="s">
        <v>2686</v>
      </c>
      <c r="C2474" s="13" t="s">
        <v>11501</v>
      </c>
      <c r="D2474" s="442" t="s">
        <v>14342</v>
      </c>
      <c r="E2474" s="468">
        <f t="shared" si="104"/>
        <v>2442</v>
      </c>
      <c r="F2474" s="439" t="b">
        <f>IF(ABS('21C Market Risk - IRR Gen.'!$Q$88)&gt;ABS('21C Market Risk - IRR Gen.'!$F$84), '21C Market Risk - IRR Gen.'!$Q$88+'21C Market Risk - IRR Gen.'!$F$84,'21C Market Risk - IRR Gen.'!$F$84+'21C Market Risk - IRR Gen.'!$Q$88)='21C Market Risk - IRR Gen.'!$Q$92</f>
        <v>1</v>
      </c>
      <c r="G2474"/>
      <c r="H2474"/>
      <c r="K2474" s="6"/>
      <c r="L2474" s="6"/>
      <c r="M2474" s="6"/>
      <c r="N2474" s="6"/>
      <c r="O2474" s="6"/>
      <c r="P2474" s="6"/>
    </row>
    <row r="2475" spans="1:16" ht="31.5" x14ac:dyDescent="0.25">
      <c r="A2475" s="466" t="s">
        <v>4441</v>
      </c>
      <c r="B2475" s="467" t="s">
        <v>2686</v>
      </c>
      <c r="C2475" s="13" t="s">
        <v>4442</v>
      </c>
      <c r="D2475" s="442" t="s">
        <v>13701</v>
      </c>
      <c r="E2475" s="468">
        <f t="shared" si="104"/>
        <v>2443</v>
      </c>
      <c r="F2475" s="439" t="b">
        <f>'21C Market Risk - IRR Gen.'!$Q$91*100%='21C Market Risk - IRR Gen.'!$Q$94</f>
        <v>1</v>
      </c>
    </row>
    <row r="2476" spans="1:16" ht="31.5" x14ac:dyDescent="0.25">
      <c r="A2476" s="466" t="s">
        <v>4443</v>
      </c>
      <c r="B2476" s="467" t="s">
        <v>2686</v>
      </c>
      <c r="C2476" s="13" t="s">
        <v>4444</v>
      </c>
      <c r="D2476" s="442" t="s">
        <v>13702</v>
      </c>
      <c r="E2476" s="468">
        <f t="shared" si="104"/>
        <v>2444</v>
      </c>
      <c r="F2476" s="439" t="b">
        <f>'21C Market Risk - IRR Gen.'!$Q$94='21C Market Risk - IRR Gen.'!$R$94</f>
        <v>1</v>
      </c>
    </row>
    <row r="2477" spans="1:16" ht="31.5" x14ac:dyDescent="0.25">
      <c r="A2477" s="466" t="s">
        <v>4445</v>
      </c>
      <c r="B2477" s="467" t="s">
        <v>2686</v>
      </c>
      <c r="C2477" s="13" t="s">
        <v>4446</v>
      </c>
      <c r="D2477" s="442" t="s">
        <v>13703</v>
      </c>
      <c r="E2477" s="468">
        <f t="shared" si="104"/>
        <v>2445</v>
      </c>
      <c r="F2477" s="439" t="b">
        <f>ABS('21C Market Risk - IRR Gen.'!$Q$92)='21C Market Risk - IRR Gen.'!$R$95</f>
        <v>1</v>
      </c>
    </row>
    <row r="2478" spans="1:16" ht="63" x14ac:dyDescent="0.25">
      <c r="A2478" s="466" t="s">
        <v>4447</v>
      </c>
      <c r="B2478" s="467" t="s">
        <v>2686</v>
      </c>
      <c r="C2478" s="13" t="s">
        <v>4448</v>
      </c>
      <c r="D2478" s="442" t="s">
        <v>14343</v>
      </c>
      <c r="E2478" s="468">
        <f t="shared" si="104"/>
        <v>2446</v>
      </c>
      <c r="F2478" s="439" t="b">
        <f>'21C Market Risk - IRR Gen.'!$R$82+'21C Market Risk - IRR Gen.'!$R$86+'21C Market Risk - IRR Gen.'!$R$90+'21C Market Risk - IRR Gen.'!$R$94+'21C Market Risk - IRR Gen.'!$R$95='21C Market Risk - IRR Gen.'!$R$96</f>
        <v>1</v>
      </c>
    </row>
    <row r="2479" spans="1:16" ht="31.5" x14ac:dyDescent="0.25">
      <c r="A2479" s="466" t="s">
        <v>4449</v>
      </c>
      <c r="B2479" s="467" t="s">
        <v>2686</v>
      </c>
      <c r="C2479" s="13" t="s">
        <v>4450</v>
      </c>
      <c r="D2479" s="442" t="s">
        <v>13704</v>
      </c>
      <c r="E2479" s="468">
        <f t="shared" si="104"/>
        <v>2447</v>
      </c>
      <c r="F2479" s="439" t="b">
        <f>'21C Market Risk - IRR Gen.'!$R$96*100/10='21C Market Risk - IRR Gen.'!$R$97</f>
        <v>1</v>
      </c>
    </row>
    <row r="2480" spans="1:16" ht="31.5" x14ac:dyDescent="0.25">
      <c r="A2480" s="466" t="s">
        <v>4451</v>
      </c>
      <c r="B2480" s="467" t="s">
        <v>2686</v>
      </c>
      <c r="C2480" s="13" t="s">
        <v>4452</v>
      </c>
      <c r="D2480" s="442" t="s">
        <v>13705</v>
      </c>
      <c r="E2480" s="468">
        <f t="shared" si="104"/>
        <v>2448</v>
      </c>
      <c r="F2480" s="439" t="b">
        <f>'21C Market Risk - IRR Gen.'!$C$106*1%='21C Market Risk - IRR Gen.'!$C$109</f>
        <v>1</v>
      </c>
    </row>
    <row r="2481" spans="1:6" ht="31.5" x14ac:dyDescent="0.25">
      <c r="A2481" s="466" t="s">
        <v>4453</v>
      </c>
      <c r="B2481" s="467" t="s">
        <v>2686</v>
      </c>
      <c r="C2481" s="13" t="s">
        <v>4454</v>
      </c>
      <c r="D2481" s="442" t="s">
        <v>13706</v>
      </c>
      <c r="E2481" s="468">
        <f t="shared" ref="E2481:E2494" si="105">E2480+1</f>
        <v>2449</v>
      </c>
      <c r="F2481" s="439" t="b">
        <f>'21C Market Risk - IRR Gen.'!$D$106*1%='21C Market Risk - IRR Gen.'!$D$109</f>
        <v>1</v>
      </c>
    </row>
    <row r="2482" spans="1:6" ht="31.5" x14ac:dyDescent="0.25">
      <c r="A2482" s="466" t="s">
        <v>4455</v>
      </c>
      <c r="B2482" s="467" t="s">
        <v>2686</v>
      </c>
      <c r="C2482" s="13" t="s">
        <v>4456</v>
      </c>
      <c r="D2482" s="442" t="s">
        <v>13707</v>
      </c>
      <c r="E2482" s="468">
        <f t="shared" si="105"/>
        <v>2450</v>
      </c>
      <c r="F2482" s="439" t="b">
        <f>'21C Market Risk - IRR Gen.'!$E$106*1%='21C Market Risk - IRR Gen.'!$E$109</f>
        <v>1</v>
      </c>
    </row>
    <row r="2483" spans="1:6" ht="31.5" x14ac:dyDescent="0.25">
      <c r="A2483" s="466" t="s">
        <v>4457</v>
      </c>
      <c r="B2483" s="467" t="s">
        <v>2686</v>
      </c>
      <c r="C2483" s="13" t="s">
        <v>4458</v>
      </c>
      <c r="D2483" s="442" t="s">
        <v>13708</v>
      </c>
      <c r="E2483" s="468">
        <f t="shared" si="105"/>
        <v>2451</v>
      </c>
      <c r="F2483" s="439" t="b">
        <f>'21C Market Risk - IRR Gen.'!$F$106*1%='21C Market Risk - IRR Gen.'!$F$109</f>
        <v>1</v>
      </c>
    </row>
    <row r="2484" spans="1:6" ht="31.5" x14ac:dyDescent="0.25">
      <c r="A2484" s="466" t="s">
        <v>4459</v>
      </c>
      <c r="B2484" s="467" t="s">
        <v>2686</v>
      </c>
      <c r="C2484" s="13" t="s">
        <v>11295</v>
      </c>
      <c r="D2484" s="442" t="s">
        <v>13709</v>
      </c>
      <c r="E2484" s="468">
        <f t="shared" si="105"/>
        <v>2452</v>
      </c>
      <c r="F2484" s="439" t="b">
        <f>'21C Market Risk - IRR Gen.'!$G$106*0.9%='21C Market Risk - IRR Gen.'!$G$109</f>
        <v>1</v>
      </c>
    </row>
    <row r="2485" spans="1:6" ht="31.5" x14ac:dyDescent="0.25">
      <c r="A2485" s="466" t="s">
        <v>4460</v>
      </c>
      <c r="B2485" s="467" t="s">
        <v>2686</v>
      </c>
      <c r="C2485" s="13" t="s">
        <v>11296</v>
      </c>
      <c r="D2485" s="442" t="s">
        <v>13710</v>
      </c>
      <c r="E2485" s="468">
        <f t="shared" si="105"/>
        <v>2453</v>
      </c>
      <c r="F2485" s="439" t="b">
        <f>'21C Market Risk - IRR Gen.'!$H$106*0.8%='21C Market Risk - IRR Gen.'!$H$109</f>
        <v>1</v>
      </c>
    </row>
    <row r="2486" spans="1:6" ht="31.5" x14ac:dyDescent="0.25">
      <c r="A2486" s="466" t="s">
        <v>4461</v>
      </c>
      <c r="B2486" s="467" t="s">
        <v>2686</v>
      </c>
      <c r="C2486" s="13" t="s">
        <v>11297</v>
      </c>
      <c r="D2486" s="442" t="s">
        <v>13711</v>
      </c>
      <c r="E2486" s="468">
        <f t="shared" si="105"/>
        <v>2454</v>
      </c>
      <c r="F2486" s="439" t="b">
        <f>'21C Market Risk - IRR Gen.'!$I$106*0.75%='21C Market Risk - IRR Gen.'!$I$109</f>
        <v>1</v>
      </c>
    </row>
    <row r="2487" spans="1:6" ht="31.5" x14ac:dyDescent="0.25">
      <c r="A2487" s="466" t="s">
        <v>4462</v>
      </c>
      <c r="B2487" s="467" t="s">
        <v>2686</v>
      </c>
      <c r="C2487" s="13" t="s">
        <v>11298</v>
      </c>
      <c r="D2487" s="442" t="s">
        <v>13712</v>
      </c>
      <c r="E2487" s="468">
        <f t="shared" si="105"/>
        <v>2455</v>
      </c>
      <c r="F2487" s="439" t="b">
        <f>'21C Market Risk - IRR Gen.'!$J$106*0.75%='21C Market Risk - IRR Gen.'!$J$109</f>
        <v>1</v>
      </c>
    </row>
    <row r="2488" spans="1:6" ht="31.5" x14ac:dyDescent="0.25">
      <c r="A2488" s="466" t="s">
        <v>4463</v>
      </c>
      <c r="B2488" s="467" t="s">
        <v>2686</v>
      </c>
      <c r="C2488" s="13" t="s">
        <v>11299</v>
      </c>
      <c r="D2488" s="442" t="s">
        <v>13713</v>
      </c>
      <c r="E2488" s="468">
        <f t="shared" si="105"/>
        <v>2456</v>
      </c>
      <c r="F2488" s="439" t="b">
        <f>'21C Market Risk - IRR Gen.'!$K$106*0.7%='21C Market Risk - IRR Gen.'!$K$109</f>
        <v>1</v>
      </c>
    </row>
    <row r="2489" spans="1:6" ht="31.5" x14ac:dyDescent="0.25">
      <c r="A2489" s="466" t="s">
        <v>4464</v>
      </c>
      <c r="B2489" s="467" t="s">
        <v>2686</v>
      </c>
      <c r="C2489" s="13" t="s">
        <v>11300</v>
      </c>
      <c r="D2489" s="442" t="s">
        <v>13714</v>
      </c>
      <c r="E2489" s="468">
        <f t="shared" si="105"/>
        <v>2457</v>
      </c>
      <c r="F2489" s="439" t="b">
        <f>'21C Market Risk - IRR Gen.'!$L$106*0.65%='21C Market Risk - IRR Gen.'!$L$109</f>
        <v>1</v>
      </c>
    </row>
    <row r="2490" spans="1:6" ht="31.5" x14ac:dyDescent="0.25">
      <c r="A2490" s="466" t="s">
        <v>4465</v>
      </c>
      <c r="B2490" s="467" t="s">
        <v>2686</v>
      </c>
      <c r="C2490" s="13" t="s">
        <v>11301</v>
      </c>
      <c r="D2490" s="442" t="s">
        <v>13715</v>
      </c>
      <c r="E2490" s="468">
        <f t="shared" si="105"/>
        <v>2458</v>
      </c>
      <c r="F2490" s="439" t="b">
        <f>'21C Market Risk - IRR Gen.'!$M$106*0.6%='21C Market Risk - IRR Gen.'!$M$109</f>
        <v>1</v>
      </c>
    </row>
    <row r="2491" spans="1:6" ht="31.5" x14ac:dyDescent="0.25">
      <c r="A2491" s="466" t="s">
        <v>4466</v>
      </c>
      <c r="B2491" s="467" t="s">
        <v>2686</v>
      </c>
      <c r="C2491" s="13" t="s">
        <v>11302</v>
      </c>
      <c r="D2491" s="442" t="s">
        <v>13716</v>
      </c>
      <c r="E2491" s="468">
        <f t="shared" si="105"/>
        <v>2459</v>
      </c>
      <c r="F2491" s="439" t="b">
        <f>'21C Market Risk - IRR Gen.'!$N$106*0.6%='21C Market Risk - IRR Gen.'!$N$109</f>
        <v>1</v>
      </c>
    </row>
    <row r="2492" spans="1:6" ht="31.5" x14ac:dyDescent="0.25">
      <c r="A2492" s="466" t="s">
        <v>4467</v>
      </c>
      <c r="B2492" s="467" t="s">
        <v>2686</v>
      </c>
      <c r="C2492" s="13" t="s">
        <v>11303</v>
      </c>
      <c r="D2492" s="442" t="s">
        <v>13717</v>
      </c>
      <c r="E2492" s="468">
        <f t="shared" si="105"/>
        <v>2460</v>
      </c>
      <c r="F2492" s="439" t="b">
        <f>'21C Market Risk - IRR Gen.'!$O$106*0.6%='21C Market Risk - IRR Gen.'!$O$109</f>
        <v>1</v>
      </c>
    </row>
    <row r="2493" spans="1:6" ht="31.5" x14ac:dyDescent="0.25">
      <c r="A2493" s="466" t="s">
        <v>4468</v>
      </c>
      <c r="B2493" s="467" t="s">
        <v>2686</v>
      </c>
      <c r="C2493" s="13" t="s">
        <v>11304</v>
      </c>
      <c r="D2493" s="442" t="s">
        <v>13718</v>
      </c>
      <c r="E2493" s="468">
        <f t="shared" si="105"/>
        <v>2461</v>
      </c>
      <c r="F2493" s="439" t="b">
        <f>'21C Market Risk - IRR Gen.'!$P$106*0.6%='21C Market Risk - IRR Gen.'!$P$109</f>
        <v>1</v>
      </c>
    </row>
    <row r="2494" spans="1:6" ht="31.5" x14ac:dyDescent="0.25">
      <c r="A2494" s="466" t="s">
        <v>4469</v>
      </c>
      <c r="B2494" s="467" t="s">
        <v>2686</v>
      </c>
      <c r="C2494" s="13" t="s">
        <v>11305</v>
      </c>
      <c r="D2494" s="442" t="s">
        <v>13719</v>
      </c>
      <c r="E2494" s="468">
        <f t="shared" si="105"/>
        <v>2462</v>
      </c>
      <c r="F2494" s="439" t="b">
        <f>'21C Market Risk - IRR Gen.'!$Q$106*0.6%='21C Market Risk - IRR Gen.'!$Q$109</f>
        <v>1</v>
      </c>
    </row>
    <row r="2495" spans="1:6" ht="31.5" x14ac:dyDescent="0.25">
      <c r="A2495" s="466" t="s">
        <v>4470</v>
      </c>
      <c r="B2495" s="467" t="s">
        <v>2686</v>
      </c>
      <c r="C2495" s="13" t="s">
        <v>11131</v>
      </c>
      <c r="D2495" s="442" t="s">
        <v>13720</v>
      </c>
      <c r="E2495" s="468">
        <f>E2494+1</f>
        <v>2463</v>
      </c>
      <c r="F2495" s="439" t="b">
        <f>'21C Market Risk - IRR Gen.'!$C$107*-1%='21C Market Risk - IRR Gen.'!$C$110</f>
        <v>1</v>
      </c>
    </row>
    <row r="2496" spans="1:6" ht="31.5" x14ac:dyDescent="0.25">
      <c r="A2496" s="466" t="s">
        <v>4471</v>
      </c>
      <c r="B2496" s="467" t="s">
        <v>2686</v>
      </c>
      <c r="C2496" s="13" t="s">
        <v>11132</v>
      </c>
      <c r="D2496" s="442" t="s">
        <v>13721</v>
      </c>
      <c r="E2496" s="468">
        <f t="shared" ref="E2496:E2509" si="106">E2495+1</f>
        <v>2464</v>
      </c>
      <c r="F2496" s="439" t="b">
        <f>'21C Market Risk - IRR Gen.'!$D$107*-1%='21C Market Risk - IRR Gen.'!$D$110</f>
        <v>1</v>
      </c>
    </row>
    <row r="2497" spans="1:16" ht="31.5" x14ac:dyDescent="0.25">
      <c r="A2497" s="466" t="s">
        <v>4472</v>
      </c>
      <c r="B2497" s="467" t="s">
        <v>2686</v>
      </c>
      <c r="C2497" s="13" t="s">
        <v>11133</v>
      </c>
      <c r="D2497" s="442" t="s">
        <v>13722</v>
      </c>
      <c r="E2497" s="468">
        <f t="shared" si="106"/>
        <v>2465</v>
      </c>
      <c r="F2497" s="439" t="b">
        <f>'21C Market Risk - IRR Gen.'!$E$107*-1%='21C Market Risk - IRR Gen.'!$E$110</f>
        <v>1</v>
      </c>
    </row>
    <row r="2498" spans="1:16" ht="31.5" x14ac:dyDescent="0.25">
      <c r="A2498" s="466" t="s">
        <v>4473</v>
      </c>
      <c r="B2498" s="467" t="s">
        <v>2686</v>
      </c>
      <c r="C2498" s="443" t="s">
        <v>11134</v>
      </c>
      <c r="D2498" s="442" t="s">
        <v>13723</v>
      </c>
      <c r="E2498" s="468">
        <f t="shared" si="106"/>
        <v>2466</v>
      </c>
      <c r="F2498" s="439" t="b">
        <f>'21C Market Risk - IRR Gen.'!$F$107*-1%='21C Market Risk - IRR Gen.'!$F$110</f>
        <v>1</v>
      </c>
    </row>
    <row r="2499" spans="1:16" ht="31.5" x14ac:dyDescent="0.25">
      <c r="A2499" s="466" t="s">
        <v>4474</v>
      </c>
      <c r="B2499" s="467" t="s">
        <v>2686</v>
      </c>
      <c r="C2499" s="443" t="s">
        <v>11135</v>
      </c>
      <c r="D2499" s="442" t="s">
        <v>13724</v>
      </c>
      <c r="E2499" s="468">
        <f t="shared" si="106"/>
        <v>2467</v>
      </c>
      <c r="F2499" s="439" t="b">
        <f>'21C Market Risk - IRR Gen.'!$G$107*-0.9%='21C Market Risk - IRR Gen.'!$G$110</f>
        <v>1</v>
      </c>
    </row>
    <row r="2500" spans="1:16" ht="31.5" x14ac:dyDescent="0.25">
      <c r="A2500" s="466" t="s">
        <v>4475</v>
      </c>
      <c r="B2500" s="467" t="s">
        <v>2686</v>
      </c>
      <c r="C2500" s="443" t="s">
        <v>11136</v>
      </c>
      <c r="D2500" s="442" t="s">
        <v>13725</v>
      </c>
      <c r="E2500" s="468">
        <f t="shared" si="106"/>
        <v>2468</v>
      </c>
      <c r="F2500" s="439" t="b">
        <f>'21C Market Risk - IRR Gen.'!$H$107*-0.8%='21C Market Risk - IRR Gen.'!$H$110</f>
        <v>1</v>
      </c>
    </row>
    <row r="2501" spans="1:16" ht="31.5" x14ac:dyDescent="0.25">
      <c r="A2501" s="466" t="s">
        <v>4476</v>
      </c>
      <c r="B2501" s="467" t="s">
        <v>2686</v>
      </c>
      <c r="C2501" s="443" t="s">
        <v>11137</v>
      </c>
      <c r="D2501" s="442" t="s">
        <v>13726</v>
      </c>
      <c r="E2501" s="468">
        <f t="shared" si="106"/>
        <v>2469</v>
      </c>
      <c r="F2501" s="439" t="b">
        <f>'21C Market Risk - IRR Gen.'!$I$107*-0.75%='21C Market Risk - IRR Gen.'!$I$110</f>
        <v>1</v>
      </c>
    </row>
    <row r="2502" spans="1:16" ht="31.5" x14ac:dyDescent="0.25">
      <c r="A2502" s="466" t="s">
        <v>4477</v>
      </c>
      <c r="B2502" s="467" t="s">
        <v>2686</v>
      </c>
      <c r="C2502" s="443" t="s">
        <v>11138</v>
      </c>
      <c r="D2502" s="442" t="s">
        <v>13727</v>
      </c>
      <c r="E2502" s="468">
        <f t="shared" si="106"/>
        <v>2470</v>
      </c>
      <c r="F2502" s="439" t="b">
        <f>'21C Market Risk - IRR Gen.'!$J$107*-0.75%='21C Market Risk - IRR Gen.'!$J$110</f>
        <v>1</v>
      </c>
    </row>
    <row r="2503" spans="1:16" ht="31.5" x14ac:dyDescent="0.25">
      <c r="A2503" s="466" t="s">
        <v>4478</v>
      </c>
      <c r="B2503" s="467" t="s">
        <v>2686</v>
      </c>
      <c r="C2503" s="443" t="s">
        <v>11139</v>
      </c>
      <c r="D2503" s="442" t="s">
        <v>13728</v>
      </c>
      <c r="E2503" s="468">
        <f t="shared" si="106"/>
        <v>2471</v>
      </c>
      <c r="F2503" s="439" t="b">
        <f>'21C Market Risk - IRR Gen.'!$K$107*-0.7%='21C Market Risk - IRR Gen.'!$K$110</f>
        <v>1</v>
      </c>
    </row>
    <row r="2504" spans="1:16" ht="31.5" x14ac:dyDescent="0.25">
      <c r="A2504" s="466" t="s">
        <v>4479</v>
      </c>
      <c r="B2504" s="467" t="s">
        <v>2686</v>
      </c>
      <c r="C2504" s="443" t="s">
        <v>11140</v>
      </c>
      <c r="D2504" s="442" t="s">
        <v>13729</v>
      </c>
      <c r="E2504" s="468">
        <f t="shared" si="106"/>
        <v>2472</v>
      </c>
      <c r="F2504" s="439" t="b">
        <f>'21C Market Risk - IRR Gen.'!$L$107*-0.65%='21C Market Risk - IRR Gen.'!$L$110</f>
        <v>1</v>
      </c>
    </row>
    <row r="2505" spans="1:16" ht="31.5" x14ac:dyDescent="0.25">
      <c r="A2505" s="466" t="s">
        <v>4480</v>
      </c>
      <c r="B2505" s="467" t="s">
        <v>2686</v>
      </c>
      <c r="C2505" s="443" t="s">
        <v>11141</v>
      </c>
      <c r="D2505" s="442" t="s">
        <v>13730</v>
      </c>
      <c r="E2505" s="468">
        <f t="shared" si="106"/>
        <v>2473</v>
      </c>
      <c r="F2505" s="439" t="b">
        <f>'21C Market Risk - IRR Gen.'!$M$107*-0.6%='21C Market Risk - IRR Gen.'!$M$110</f>
        <v>1</v>
      </c>
    </row>
    <row r="2506" spans="1:16" ht="31.5" x14ac:dyDescent="0.25">
      <c r="A2506" s="466" t="s">
        <v>4481</v>
      </c>
      <c r="B2506" s="467" t="s">
        <v>2686</v>
      </c>
      <c r="C2506" s="443" t="s">
        <v>11142</v>
      </c>
      <c r="D2506" s="442" t="s">
        <v>13731</v>
      </c>
      <c r="E2506" s="468">
        <f t="shared" si="106"/>
        <v>2474</v>
      </c>
      <c r="F2506" s="439" t="b">
        <f>'21C Market Risk - IRR Gen.'!$N$107*-0.6%='21C Market Risk - IRR Gen.'!$N$110</f>
        <v>1</v>
      </c>
    </row>
    <row r="2507" spans="1:16" ht="31.5" x14ac:dyDescent="0.25">
      <c r="A2507" s="466" t="s">
        <v>4482</v>
      </c>
      <c r="B2507" s="467" t="s">
        <v>2686</v>
      </c>
      <c r="C2507" s="443" t="s">
        <v>11143</v>
      </c>
      <c r="D2507" s="442" t="s">
        <v>13732</v>
      </c>
      <c r="E2507" s="468">
        <f t="shared" si="106"/>
        <v>2475</v>
      </c>
      <c r="F2507" s="439" t="b">
        <f>'21C Market Risk - IRR Gen.'!$O$107*-0.6%='21C Market Risk - IRR Gen.'!$O$110</f>
        <v>1</v>
      </c>
    </row>
    <row r="2508" spans="1:16" ht="31.5" x14ac:dyDescent="0.25">
      <c r="A2508" s="466" t="s">
        <v>4483</v>
      </c>
      <c r="B2508" s="467" t="s">
        <v>2686</v>
      </c>
      <c r="C2508" s="443" t="s">
        <v>11144</v>
      </c>
      <c r="D2508" s="442" t="s">
        <v>13733</v>
      </c>
      <c r="E2508" s="468">
        <f t="shared" si="106"/>
        <v>2476</v>
      </c>
      <c r="F2508" s="439" t="b">
        <f>'21C Market Risk - IRR Gen.'!$P$107*-0.6%='21C Market Risk - IRR Gen.'!$P$110</f>
        <v>1</v>
      </c>
    </row>
    <row r="2509" spans="1:16" ht="54" customHeight="1" x14ac:dyDescent="0.25">
      <c r="A2509" s="466" t="s">
        <v>4484</v>
      </c>
      <c r="B2509" s="467" t="s">
        <v>2686</v>
      </c>
      <c r="C2509" s="443" t="s">
        <v>11145</v>
      </c>
      <c r="D2509" s="442" t="b">
        <f>-'21C Market Risk - IRR Gen.'!$Q$107*0.6%='21C Market Risk - IRR Gen.'!$Q$110</f>
        <v>1</v>
      </c>
      <c r="E2509" s="468">
        <f t="shared" si="106"/>
        <v>2477</v>
      </c>
      <c r="F2509" s="439" t="b">
        <f>-'21C Market Risk - IRR Gen.'!$Q$107*0.6%='21C Market Risk - IRR Gen.'!$Q$110</f>
        <v>1</v>
      </c>
    </row>
    <row r="2510" spans="1:16" s="469" customFormat="1" ht="54" customHeight="1" x14ac:dyDescent="0.25">
      <c r="A2510" s="463" t="s">
        <v>4485</v>
      </c>
      <c r="B2510" s="464" t="s">
        <v>2686</v>
      </c>
      <c r="C2510" s="13" t="s">
        <v>4486</v>
      </c>
      <c r="D2510" s="442" t="s">
        <v>13734</v>
      </c>
      <c r="E2510" s="468">
        <f>E2509+1</f>
        <v>2478</v>
      </c>
      <c r="F2510" s="439" t="b">
        <f>MIN(ABS('21C Market Risk - IRR Gen.'!$C$110),ABS('21C Market Risk - IRR Gen.'!$C$109))='21C Market Risk - IRR Gen.'!$C$111</f>
        <v>1</v>
      </c>
      <c r="G2510"/>
      <c r="H2510"/>
      <c r="K2510" s="6"/>
      <c r="L2510" s="6"/>
      <c r="M2510" s="6"/>
      <c r="N2510" s="6"/>
      <c r="O2510" s="6"/>
      <c r="P2510" s="6"/>
    </row>
    <row r="2511" spans="1:16" s="469" customFormat="1" ht="54" customHeight="1" x14ac:dyDescent="0.25">
      <c r="A2511" s="463" t="s">
        <v>4487</v>
      </c>
      <c r="B2511" s="464" t="s">
        <v>2686</v>
      </c>
      <c r="C2511" s="13" t="s">
        <v>4488</v>
      </c>
      <c r="D2511" s="442" t="s">
        <v>13735</v>
      </c>
      <c r="E2511" s="468">
        <f t="shared" ref="E2511:E2524" si="107">E2510+1</f>
        <v>2479</v>
      </c>
      <c r="F2511" s="439" t="b">
        <f>MIN(ABS('21C Market Risk - IRR Gen.'!$D$110),ABS('21C Market Risk - IRR Gen.'!$D$109))='21C Market Risk - IRR Gen.'!$D$111</f>
        <v>1</v>
      </c>
      <c r="G2511"/>
      <c r="H2511"/>
      <c r="K2511" s="6"/>
      <c r="L2511" s="6"/>
      <c r="M2511" s="6"/>
      <c r="N2511" s="6"/>
      <c r="O2511" s="6"/>
      <c r="P2511" s="6"/>
    </row>
    <row r="2512" spans="1:16" s="469" customFormat="1" ht="54" customHeight="1" x14ac:dyDescent="0.25">
      <c r="A2512" s="463" t="s">
        <v>4489</v>
      </c>
      <c r="B2512" s="464" t="s">
        <v>2686</v>
      </c>
      <c r="C2512" s="13" t="s">
        <v>4490</v>
      </c>
      <c r="D2512" s="442" t="s">
        <v>13736</v>
      </c>
      <c r="E2512" s="468">
        <f t="shared" si="107"/>
        <v>2480</v>
      </c>
      <c r="F2512" s="439" t="b">
        <f>MIN(ABS('21C Market Risk - IRR Gen.'!$E$110),ABS('21C Market Risk - IRR Gen.'!$E$109))='21C Market Risk - IRR Gen.'!$E$111</f>
        <v>1</v>
      </c>
      <c r="G2512"/>
      <c r="H2512"/>
      <c r="K2512" s="6"/>
      <c r="L2512" s="6"/>
      <c r="M2512" s="6"/>
      <c r="N2512" s="6"/>
      <c r="O2512" s="6"/>
      <c r="P2512" s="6"/>
    </row>
    <row r="2513" spans="1:16" s="469" customFormat="1" ht="54" customHeight="1" x14ac:dyDescent="0.25">
      <c r="A2513" s="463" t="s">
        <v>4491</v>
      </c>
      <c r="B2513" s="464" t="s">
        <v>2686</v>
      </c>
      <c r="C2513" s="13" t="s">
        <v>4492</v>
      </c>
      <c r="D2513" s="442" t="s">
        <v>13737</v>
      </c>
      <c r="E2513" s="468">
        <f t="shared" si="107"/>
        <v>2481</v>
      </c>
      <c r="F2513" s="439" t="b">
        <f>MIN(ABS('21C Market Risk - IRR Gen.'!$F$110),ABS('21C Market Risk - IRR Gen.'!$F$109))='21C Market Risk - IRR Gen.'!$F$111</f>
        <v>1</v>
      </c>
      <c r="G2513"/>
      <c r="H2513"/>
      <c r="K2513" s="6"/>
      <c r="L2513" s="6"/>
      <c r="M2513" s="6"/>
      <c r="N2513" s="6"/>
      <c r="O2513" s="6"/>
      <c r="P2513" s="6"/>
    </row>
    <row r="2514" spans="1:16" s="469" customFormat="1" ht="54" customHeight="1" x14ac:dyDescent="0.25">
      <c r="A2514" s="463" t="s">
        <v>4493</v>
      </c>
      <c r="B2514" s="464" t="s">
        <v>2686</v>
      </c>
      <c r="C2514" s="13" t="s">
        <v>4494</v>
      </c>
      <c r="D2514" s="442" t="s">
        <v>13738</v>
      </c>
      <c r="E2514" s="468">
        <f t="shared" si="107"/>
        <v>2482</v>
      </c>
      <c r="F2514" s="439" t="b">
        <f>MIN(ABS('21C Market Risk - IRR Gen.'!$G$110),ABS('21C Market Risk - IRR Gen.'!$G$109))='21C Market Risk - IRR Gen.'!$G$111</f>
        <v>1</v>
      </c>
      <c r="G2514"/>
      <c r="H2514"/>
      <c r="K2514" s="6"/>
      <c r="L2514" s="6"/>
      <c r="M2514" s="6"/>
      <c r="N2514" s="6"/>
      <c r="O2514" s="6"/>
      <c r="P2514" s="6"/>
    </row>
    <row r="2515" spans="1:16" s="469" customFormat="1" ht="54" customHeight="1" x14ac:dyDescent="0.25">
      <c r="A2515" s="463" t="s">
        <v>4495</v>
      </c>
      <c r="B2515" s="464" t="s">
        <v>2686</v>
      </c>
      <c r="C2515" s="13" t="s">
        <v>4496</v>
      </c>
      <c r="D2515" s="442" t="s">
        <v>13739</v>
      </c>
      <c r="E2515" s="468">
        <f t="shared" si="107"/>
        <v>2483</v>
      </c>
      <c r="F2515" s="439" t="b">
        <f>MIN(ABS('21C Market Risk - IRR Gen.'!$H$110),ABS('21C Market Risk - IRR Gen.'!$H$109))='21C Market Risk - IRR Gen.'!$H$111</f>
        <v>1</v>
      </c>
      <c r="G2515"/>
      <c r="H2515"/>
      <c r="K2515" s="6"/>
      <c r="L2515" s="6"/>
      <c r="M2515" s="6"/>
      <c r="N2515" s="6"/>
      <c r="O2515" s="6"/>
      <c r="P2515" s="6"/>
    </row>
    <row r="2516" spans="1:16" s="469" customFormat="1" ht="54" customHeight="1" x14ac:dyDescent="0.25">
      <c r="A2516" s="463" t="s">
        <v>4497</v>
      </c>
      <c r="B2516" s="464" t="s">
        <v>2686</v>
      </c>
      <c r="C2516" s="13" t="s">
        <v>4498</v>
      </c>
      <c r="D2516" s="442" t="s">
        <v>13740</v>
      </c>
      <c r="E2516" s="468">
        <f t="shared" si="107"/>
        <v>2484</v>
      </c>
      <c r="F2516" s="439" t="b">
        <f>MIN(ABS('21C Market Risk - IRR Gen.'!$I$110),ABS('21C Market Risk - IRR Gen.'!$I$109))='21C Market Risk - IRR Gen.'!$I$111</f>
        <v>1</v>
      </c>
      <c r="G2516"/>
      <c r="H2516"/>
      <c r="K2516" s="6"/>
      <c r="L2516" s="6"/>
      <c r="M2516" s="6"/>
      <c r="N2516" s="6"/>
      <c r="O2516" s="6"/>
      <c r="P2516" s="6"/>
    </row>
    <row r="2517" spans="1:16" s="469" customFormat="1" ht="54" customHeight="1" x14ac:dyDescent="0.25">
      <c r="A2517" s="463" t="s">
        <v>4499</v>
      </c>
      <c r="B2517" s="464" t="s">
        <v>2686</v>
      </c>
      <c r="C2517" s="13" t="s">
        <v>4500</v>
      </c>
      <c r="D2517" s="442" t="s">
        <v>13741</v>
      </c>
      <c r="E2517" s="468">
        <f t="shared" si="107"/>
        <v>2485</v>
      </c>
      <c r="F2517" s="439" t="b">
        <f>MIN(ABS('21C Market Risk - IRR Gen.'!$J$110),ABS('21C Market Risk - IRR Gen.'!$J$109))='21C Market Risk - IRR Gen.'!$J$111</f>
        <v>1</v>
      </c>
      <c r="G2517"/>
      <c r="H2517"/>
      <c r="K2517" s="6"/>
      <c r="L2517" s="6"/>
      <c r="M2517" s="6"/>
      <c r="N2517" s="6"/>
      <c r="O2517" s="6"/>
      <c r="P2517" s="6"/>
    </row>
    <row r="2518" spans="1:16" s="469" customFormat="1" ht="54" customHeight="1" x14ac:dyDescent="0.25">
      <c r="A2518" s="463" t="s">
        <v>4501</v>
      </c>
      <c r="B2518" s="464" t="s">
        <v>2686</v>
      </c>
      <c r="C2518" s="13" t="s">
        <v>4502</v>
      </c>
      <c r="D2518" s="442" t="s">
        <v>13742</v>
      </c>
      <c r="E2518" s="468">
        <f t="shared" si="107"/>
        <v>2486</v>
      </c>
      <c r="F2518" s="439" t="b">
        <f>MIN(ABS('21C Market Risk - IRR Gen.'!$K$110),ABS('21C Market Risk - IRR Gen.'!$K$109))='21C Market Risk - IRR Gen.'!$K$111</f>
        <v>1</v>
      </c>
      <c r="G2518"/>
      <c r="H2518"/>
      <c r="K2518" s="6"/>
      <c r="L2518" s="6"/>
      <c r="M2518" s="6"/>
      <c r="N2518" s="6"/>
      <c r="O2518" s="6"/>
      <c r="P2518" s="6"/>
    </row>
    <row r="2519" spans="1:16" s="469" customFormat="1" ht="54" customHeight="1" x14ac:dyDescent="0.25">
      <c r="A2519" s="463" t="s">
        <v>4503</v>
      </c>
      <c r="B2519" s="464" t="s">
        <v>2686</v>
      </c>
      <c r="C2519" s="13" t="s">
        <v>4504</v>
      </c>
      <c r="D2519" s="442" t="s">
        <v>13743</v>
      </c>
      <c r="E2519" s="468">
        <f t="shared" si="107"/>
        <v>2487</v>
      </c>
      <c r="F2519" s="439" t="b">
        <f>MIN(ABS('21C Market Risk - IRR Gen.'!$L$110),ABS('21C Market Risk - IRR Gen.'!$L$109))='21C Market Risk - IRR Gen.'!$L$111</f>
        <v>1</v>
      </c>
      <c r="G2519"/>
      <c r="H2519"/>
      <c r="K2519" s="6"/>
      <c r="L2519" s="6"/>
      <c r="M2519" s="6"/>
      <c r="N2519" s="6"/>
      <c r="O2519" s="6"/>
      <c r="P2519" s="6"/>
    </row>
    <row r="2520" spans="1:16" s="469" customFormat="1" ht="54" customHeight="1" x14ac:dyDescent="0.25">
      <c r="A2520" s="463" t="s">
        <v>4505</v>
      </c>
      <c r="B2520" s="464" t="s">
        <v>2686</v>
      </c>
      <c r="C2520" s="13" t="s">
        <v>4506</v>
      </c>
      <c r="D2520" s="442" t="s">
        <v>13744</v>
      </c>
      <c r="E2520" s="468">
        <f t="shared" si="107"/>
        <v>2488</v>
      </c>
      <c r="F2520" s="439" t="b">
        <f>MIN(ABS('21C Market Risk - IRR Gen.'!$M$110),ABS('21C Market Risk - IRR Gen.'!$M$109))='21C Market Risk - IRR Gen.'!$M$111</f>
        <v>1</v>
      </c>
      <c r="G2520"/>
      <c r="H2520"/>
      <c r="K2520" s="6"/>
      <c r="L2520" s="6"/>
      <c r="M2520" s="6"/>
      <c r="N2520" s="6"/>
      <c r="O2520" s="6"/>
      <c r="P2520" s="6"/>
    </row>
    <row r="2521" spans="1:16" s="469" customFormat="1" ht="54" customHeight="1" x14ac:dyDescent="0.25">
      <c r="A2521" s="463" t="s">
        <v>4507</v>
      </c>
      <c r="B2521" s="464" t="s">
        <v>2686</v>
      </c>
      <c r="C2521" s="13" t="s">
        <v>4508</v>
      </c>
      <c r="D2521" s="442" t="s">
        <v>13745</v>
      </c>
      <c r="E2521" s="468">
        <f t="shared" si="107"/>
        <v>2489</v>
      </c>
      <c r="F2521" s="439" t="b">
        <f>MIN(ABS('21C Market Risk - IRR Gen.'!$N$110),ABS('21C Market Risk - IRR Gen.'!$N$109))='21C Market Risk - IRR Gen.'!$N$111</f>
        <v>1</v>
      </c>
      <c r="G2521"/>
      <c r="H2521"/>
      <c r="K2521" s="6"/>
      <c r="L2521" s="6"/>
      <c r="M2521" s="6"/>
      <c r="N2521" s="6"/>
      <c r="O2521" s="6"/>
      <c r="P2521" s="6"/>
    </row>
    <row r="2522" spans="1:16" s="469" customFormat="1" ht="54" customHeight="1" x14ac:dyDescent="0.25">
      <c r="A2522" s="463" t="s">
        <v>4509</v>
      </c>
      <c r="B2522" s="464" t="s">
        <v>2686</v>
      </c>
      <c r="C2522" s="13" t="s">
        <v>4510</v>
      </c>
      <c r="D2522" s="442" t="s">
        <v>13746</v>
      </c>
      <c r="E2522" s="468">
        <f t="shared" si="107"/>
        <v>2490</v>
      </c>
      <c r="F2522" s="439" t="b">
        <f>MIN(ABS('21C Market Risk - IRR Gen.'!$O$110),ABS('21C Market Risk - IRR Gen.'!$O$109))='21C Market Risk - IRR Gen.'!$O$111</f>
        <v>1</v>
      </c>
      <c r="G2522"/>
      <c r="H2522"/>
      <c r="K2522" s="6"/>
      <c r="L2522" s="6"/>
      <c r="M2522" s="6"/>
      <c r="N2522" s="6"/>
      <c r="O2522" s="6"/>
      <c r="P2522" s="6"/>
    </row>
    <row r="2523" spans="1:16" s="469" customFormat="1" ht="54" customHeight="1" x14ac:dyDescent="0.25">
      <c r="A2523" s="463" t="s">
        <v>4511</v>
      </c>
      <c r="B2523" s="464" t="s">
        <v>2686</v>
      </c>
      <c r="C2523" s="13" t="s">
        <v>4512</v>
      </c>
      <c r="D2523" s="442" t="s">
        <v>13747</v>
      </c>
      <c r="E2523" s="468">
        <f t="shared" si="107"/>
        <v>2491</v>
      </c>
      <c r="F2523" s="439" t="b">
        <f>MIN(ABS('21C Market Risk - IRR Gen.'!$P$110),ABS('21C Market Risk - IRR Gen.'!$P$109))='21C Market Risk - IRR Gen.'!$P$111</f>
        <v>1</v>
      </c>
      <c r="G2523"/>
      <c r="H2523"/>
      <c r="K2523" s="6"/>
      <c r="L2523" s="6"/>
      <c r="M2523" s="6"/>
      <c r="N2523" s="6"/>
      <c r="O2523" s="6"/>
      <c r="P2523" s="6"/>
    </row>
    <row r="2524" spans="1:16" s="469" customFormat="1" ht="54" customHeight="1" x14ac:dyDescent="0.25">
      <c r="A2524" s="463" t="s">
        <v>4513</v>
      </c>
      <c r="B2524" s="464" t="s">
        <v>2686</v>
      </c>
      <c r="C2524" s="13" t="s">
        <v>4514</v>
      </c>
      <c r="D2524" s="442" t="s">
        <v>13748</v>
      </c>
      <c r="E2524" s="468">
        <f t="shared" si="107"/>
        <v>2492</v>
      </c>
      <c r="F2524" s="439" t="b">
        <f>MIN(ABS('21C Market Risk - IRR Gen.'!$Q$110),ABS('21C Market Risk - IRR Gen.'!$Q$109))='21C Market Risk - IRR Gen.'!$Q$111</f>
        <v>1</v>
      </c>
      <c r="G2524"/>
      <c r="H2524"/>
      <c r="K2524" s="6"/>
      <c r="L2524" s="6"/>
      <c r="M2524" s="6"/>
      <c r="N2524" s="6"/>
      <c r="O2524" s="6"/>
      <c r="P2524" s="6"/>
    </row>
    <row r="2525" spans="1:16" s="469" customFormat="1" ht="54" customHeight="1" x14ac:dyDescent="0.25">
      <c r="A2525" s="463" t="s">
        <v>4515</v>
      </c>
      <c r="B2525" s="464" t="s">
        <v>2686</v>
      </c>
      <c r="C2525" s="443" t="s">
        <v>11306</v>
      </c>
      <c r="D2525" s="442" t="s">
        <v>14863</v>
      </c>
      <c r="E2525" s="468">
        <f>E2524+1</f>
        <v>2493</v>
      </c>
      <c r="F2525" s="439" t="str">
        <f>IF('21C Market Risk - IRR Gen.'!C$112=('21C Market Risk - IRR Gen.'!C$109+'21C Market Risk - IRR Gen.'!C$110),"TRUE","FALSE")</f>
        <v>TRUE</v>
      </c>
      <c r="G2525"/>
      <c r="H2525"/>
      <c r="K2525" s="6"/>
      <c r="L2525" s="6"/>
      <c r="M2525" s="6"/>
      <c r="N2525" s="6"/>
      <c r="O2525" s="6"/>
      <c r="P2525" s="6"/>
    </row>
    <row r="2526" spans="1:16" s="469" customFormat="1" ht="54" customHeight="1" x14ac:dyDescent="0.25">
      <c r="A2526" s="463" t="s">
        <v>4516</v>
      </c>
      <c r="B2526" s="464" t="s">
        <v>2686</v>
      </c>
      <c r="C2526" s="443" t="s">
        <v>11307</v>
      </c>
      <c r="D2526" s="442" t="s">
        <v>14864</v>
      </c>
      <c r="E2526" s="468">
        <f t="shared" ref="E2526:E2539" si="108">E2525+1</f>
        <v>2494</v>
      </c>
      <c r="F2526" s="439" t="str">
        <f>IF('21C Market Risk - IRR Gen.'!D$112=('21C Market Risk - IRR Gen.'!D$109+'21C Market Risk - IRR Gen.'!D$110),"TRUE","FALSE")</f>
        <v>TRUE</v>
      </c>
      <c r="G2526"/>
      <c r="H2526"/>
      <c r="K2526" s="6"/>
      <c r="L2526" s="6"/>
      <c r="M2526" s="6"/>
      <c r="N2526" s="6"/>
      <c r="O2526" s="6"/>
      <c r="P2526" s="6"/>
    </row>
    <row r="2527" spans="1:16" s="469" customFormat="1" ht="54" customHeight="1" x14ac:dyDescent="0.25">
      <c r="A2527" s="463" t="s">
        <v>4517</v>
      </c>
      <c r="B2527" s="464" t="s">
        <v>2686</v>
      </c>
      <c r="C2527" s="443" t="s">
        <v>11308</v>
      </c>
      <c r="D2527" s="442" t="s">
        <v>13749</v>
      </c>
      <c r="E2527" s="468">
        <f t="shared" si="108"/>
        <v>2495</v>
      </c>
      <c r="F2527" s="439" t="str">
        <f>IF('21C Market Risk - IRR Gen.'!E$112=('21C Market Risk - IRR Gen.'!E$109+'21C Market Risk - IRR Gen.'!E$110),"TRUE","FALSE")</f>
        <v>TRUE</v>
      </c>
      <c r="G2527"/>
      <c r="H2527"/>
      <c r="K2527" s="6"/>
      <c r="L2527" s="6"/>
      <c r="M2527" s="6"/>
      <c r="N2527" s="6"/>
      <c r="O2527" s="6"/>
      <c r="P2527" s="6"/>
    </row>
    <row r="2528" spans="1:16" s="469" customFormat="1" ht="54" customHeight="1" x14ac:dyDescent="0.25">
      <c r="A2528" s="463" t="s">
        <v>4518</v>
      </c>
      <c r="B2528" s="464" t="s">
        <v>2686</v>
      </c>
      <c r="C2528" s="443" t="s">
        <v>11309</v>
      </c>
      <c r="D2528" s="442" t="s">
        <v>13750</v>
      </c>
      <c r="E2528" s="468">
        <f t="shared" si="108"/>
        <v>2496</v>
      </c>
      <c r="F2528" s="439" t="str">
        <f>IF('21C Market Risk - IRR Gen.'!F$112=('21C Market Risk - IRR Gen.'!F$109+'21C Market Risk - IRR Gen.'!F$110),"TRUE","FALSE")</f>
        <v>TRUE</v>
      </c>
      <c r="G2528"/>
      <c r="H2528"/>
      <c r="K2528" s="6"/>
      <c r="L2528" s="6"/>
      <c r="M2528" s="6"/>
      <c r="N2528" s="6"/>
      <c r="O2528" s="6"/>
      <c r="P2528" s="6"/>
    </row>
    <row r="2529" spans="1:16" s="469" customFormat="1" ht="54" customHeight="1" x14ac:dyDescent="0.25">
      <c r="A2529" s="463" t="s">
        <v>4519</v>
      </c>
      <c r="B2529" s="464" t="s">
        <v>2686</v>
      </c>
      <c r="C2529" s="443" t="s">
        <v>11310</v>
      </c>
      <c r="D2529" s="442" t="s">
        <v>13751</v>
      </c>
      <c r="E2529" s="468">
        <f t="shared" si="108"/>
        <v>2497</v>
      </c>
      <c r="F2529" s="439" t="str">
        <f>IF('21C Market Risk - IRR Gen.'!G$112=('21C Market Risk - IRR Gen.'!G$109+'21C Market Risk - IRR Gen.'!G$110),"TRUE","FALSE")</f>
        <v>TRUE</v>
      </c>
      <c r="G2529"/>
      <c r="H2529"/>
      <c r="K2529" s="6"/>
      <c r="L2529" s="6"/>
      <c r="M2529" s="6"/>
      <c r="N2529" s="6"/>
      <c r="O2529" s="6"/>
      <c r="P2529" s="6"/>
    </row>
    <row r="2530" spans="1:16" s="469" customFormat="1" ht="54" customHeight="1" x14ac:dyDescent="0.25">
      <c r="A2530" s="463" t="s">
        <v>4520</v>
      </c>
      <c r="B2530" s="464" t="s">
        <v>2686</v>
      </c>
      <c r="C2530" s="443" t="s">
        <v>11311</v>
      </c>
      <c r="D2530" s="442" t="s">
        <v>13752</v>
      </c>
      <c r="E2530" s="468">
        <f t="shared" si="108"/>
        <v>2498</v>
      </c>
      <c r="F2530" s="439" t="str">
        <f>IF('21C Market Risk - IRR Gen.'!H$112=('21C Market Risk - IRR Gen.'!H$109+'21C Market Risk - IRR Gen.'!H$110),"TRUE","FALSE")</f>
        <v>TRUE</v>
      </c>
      <c r="G2530"/>
      <c r="H2530"/>
      <c r="K2530" s="6"/>
      <c r="L2530" s="6"/>
      <c r="M2530" s="6"/>
      <c r="N2530" s="6"/>
      <c r="O2530" s="6"/>
      <c r="P2530" s="6"/>
    </row>
    <row r="2531" spans="1:16" s="469" customFormat="1" ht="54" customHeight="1" x14ac:dyDescent="0.25">
      <c r="A2531" s="463" t="s">
        <v>4521</v>
      </c>
      <c r="B2531" s="464" t="s">
        <v>2686</v>
      </c>
      <c r="C2531" s="443" t="s">
        <v>11312</v>
      </c>
      <c r="D2531" s="442" t="s">
        <v>13753</v>
      </c>
      <c r="E2531" s="468">
        <f t="shared" si="108"/>
        <v>2499</v>
      </c>
      <c r="F2531" s="439" t="str">
        <f>IF('21C Market Risk - IRR Gen.'!I$112=('21C Market Risk - IRR Gen.'!I$109+'21C Market Risk - IRR Gen.'!I$110),"TRUE","FALSE")</f>
        <v>TRUE</v>
      </c>
      <c r="G2531"/>
      <c r="H2531"/>
      <c r="K2531" s="6"/>
      <c r="L2531" s="6"/>
      <c r="M2531" s="6"/>
      <c r="N2531" s="6"/>
      <c r="O2531" s="6"/>
      <c r="P2531" s="6"/>
    </row>
    <row r="2532" spans="1:16" s="469" customFormat="1" ht="54" customHeight="1" x14ac:dyDescent="0.25">
      <c r="A2532" s="463" t="s">
        <v>4522</v>
      </c>
      <c r="B2532" s="464" t="s">
        <v>2686</v>
      </c>
      <c r="C2532" s="443" t="s">
        <v>11313</v>
      </c>
      <c r="D2532" s="442" t="s">
        <v>13754</v>
      </c>
      <c r="E2532" s="468">
        <f t="shared" si="108"/>
        <v>2500</v>
      </c>
      <c r="F2532" s="439" t="str">
        <f>IF('21C Market Risk - IRR Gen.'!J$112=('21C Market Risk - IRR Gen.'!J$109+'21C Market Risk - IRR Gen.'!J$110),"TRUE","FALSE")</f>
        <v>TRUE</v>
      </c>
      <c r="G2532"/>
      <c r="H2532"/>
      <c r="K2532" s="6"/>
      <c r="L2532" s="6"/>
      <c r="M2532" s="6"/>
      <c r="N2532" s="6"/>
      <c r="O2532" s="6"/>
      <c r="P2532" s="6"/>
    </row>
    <row r="2533" spans="1:16" s="469" customFormat="1" ht="54" customHeight="1" x14ac:dyDescent="0.25">
      <c r="A2533" s="463" t="s">
        <v>4523</v>
      </c>
      <c r="B2533" s="464" t="s">
        <v>2686</v>
      </c>
      <c r="C2533" s="443" t="s">
        <v>11314</v>
      </c>
      <c r="D2533" s="442" t="s">
        <v>13755</v>
      </c>
      <c r="E2533" s="468">
        <f t="shared" si="108"/>
        <v>2501</v>
      </c>
      <c r="F2533" s="439" t="str">
        <f>IF('21C Market Risk - IRR Gen.'!K$112=('21C Market Risk - IRR Gen.'!K$109+'21C Market Risk - IRR Gen.'!K$110),"TRUE","FALSE")</f>
        <v>TRUE</v>
      </c>
      <c r="G2533"/>
      <c r="H2533"/>
      <c r="K2533" s="6"/>
      <c r="L2533" s="6"/>
      <c r="M2533" s="6"/>
      <c r="N2533" s="6"/>
      <c r="O2533" s="6"/>
      <c r="P2533" s="6"/>
    </row>
    <row r="2534" spans="1:16" s="469" customFormat="1" ht="54" customHeight="1" x14ac:dyDescent="0.25">
      <c r="A2534" s="463" t="s">
        <v>4524</v>
      </c>
      <c r="B2534" s="464" t="s">
        <v>2686</v>
      </c>
      <c r="C2534" s="443" t="s">
        <v>11315</v>
      </c>
      <c r="D2534" s="442" t="s">
        <v>13756</v>
      </c>
      <c r="E2534" s="468">
        <f t="shared" si="108"/>
        <v>2502</v>
      </c>
      <c r="F2534" s="439" t="str">
        <f>IF('21C Market Risk - IRR Gen.'!L$112=('21C Market Risk - IRR Gen.'!L$109+'21C Market Risk - IRR Gen.'!L$110),"TRUE","FALSE")</f>
        <v>TRUE</v>
      </c>
      <c r="G2534"/>
      <c r="H2534"/>
      <c r="K2534" s="6"/>
      <c r="L2534" s="6"/>
      <c r="M2534" s="6"/>
      <c r="N2534" s="6"/>
      <c r="O2534" s="6"/>
      <c r="P2534" s="6"/>
    </row>
    <row r="2535" spans="1:16" s="469" customFormat="1" ht="54" customHeight="1" x14ac:dyDescent="0.25">
      <c r="A2535" s="463" t="s">
        <v>4525</v>
      </c>
      <c r="B2535" s="464" t="s">
        <v>2686</v>
      </c>
      <c r="C2535" s="443" t="s">
        <v>11316</v>
      </c>
      <c r="D2535" s="442" t="s">
        <v>13757</v>
      </c>
      <c r="E2535" s="468">
        <f t="shared" si="108"/>
        <v>2503</v>
      </c>
      <c r="F2535" s="439" t="str">
        <f>IF('21C Market Risk - IRR Gen.'!M$112=('21C Market Risk - IRR Gen.'!M$109+'21C Market Risk - IRR Gen.'!M$110),"TRUE","FALSE")</f>
        <v>TRUE</v>
      </c>
      <c r="G2535"/>
      <c r="H2535"/>
      <c r="K2535" s="6"/>
      <c r="L2535" s="6"/>
      <c r="M2535" s="6"/>
      <c r="N2535" s="6"/>
      <c r="O2535" s="6"/>
      <c r="P2535" s="6"/>
    </row>
    <row r="2536" spans="1:16" s="469" customFormat="1" ht="54" customHeight="1" x14ac:dyDescent="0.25">
      <c r="A2536" s="463" t="s">
        <v>4526</v>
      </c>
      <c r="B2536" s="464" t="s">
        <v>2686</v>
      </c>
      <c r="C2536" s="443" t="s">
        <v>11317</v>
      </c>
      <c r="D2536" s="442" t="s">
        <v>13758</v>
      </c>
      <c r="E2536" s="468">
        <f t="shared" si="108"/>
        <v>2504</v>
      </c>
      <c r="F2536" s="439" t="str">
        <f>IF('21C Market Risk - IRR Gen.'!N$112=('21C Market Risk - IRR Gen.'!N$109+'21C Market Risk - IRR Gen.'!N$110),"TRUE","FALSE")</f>
        <v>TRUE</v>
      </c>
      <c r="G2536"/>
      <c r="H2536"/>
      <c r="K2536" s="6"/>
      <c r="L2536" s="6"/>
      <c r="M2536" s="6"/>
      <c r="N2536" s="6"/>
      <c r="O2536" s="6"/>
      <c r="P2536" s="6"/>
    </row>
    <row r="2537" spans="1:16" s="469" customFormat="1" ht="54" customHeight="1" x14ac:dyDescent="0.25">
      <c r="A2537" s="463" t="s">
        <v>4527</v>
      </c>
      <c r="B2537" s="464" t="s">
        <v>2686</v>
      </c>
      <c r="C2537" s="443" t="s">
        <v>11318</v>
      </c>
      <c r="D2537" s="442" t="s">
        <v>13759</v>
      </c>
      <c r="E2537" s="468">
        <f t="shared" si="108"/>
        <v>2505</v>
      </c>
      <c r="F2537" s="439" t="str">
        <f>IF('21C Market Risk - IRR Gen.'!O$112=('21C Market Risk - IRR Gen.'!O$109+'21C Market Risk - IRR Gen.'!O$110),"TRUE","FALSE")</f>
        <v>TRUE</v>
      </c>
      <c r="G2537"/>
      <c r="H2537"/>
      <c r="K2537" s="6"/>
      <c r="L2537" s="6"/>
      <c r="M2537" s="6"/>
      <c r="N2537" s="6"/>
      <c r="O2537" s="6"/>
      <c r="P2537" s="6"/>
    </row>
    <row r="2538" spans="1:16" s="469" customFormat="1" ht="54" customHeight="1" x14ac:dyDescent="0.25">
      <c r="A2538" s="463" t="s">
        <v>4528</v>
      </c>
      <c r="B2538" s="464" t="s">
        <v>2686</v>
      </c>
      <c r="C2538" s="443" t="s">
        <v>11319</v>
      </c>
      <c r="D2538" s="442" t="s">
        <v>13760</v>
      </c>
      <c r="E2538" s="468">
        <f t="shared" si="108"/>
        <v>2506</v>
      </c>
      <c r="F2538" s="439" t="str">
        <f>IF('21C Market Risk - IRR Gen.'!P$112=('21C Market Risk - IRR Gen.'!P$109+'21C Market Risk - IRR Gen.'!P$110),"TRUE","FALSE")</f>
        <v>TRUE</v>
      </c>
      <c r="G2538"/>
      <c r="H2538"/>
      <c r="K2538" s="6"/>
      <c r="L2538" s="6"/>
      <c r="M2538" s="6"/>
      <c r="N2538" s="6"/>
      <c r="O2538" s="6"/>
      <c r="P2538" s="6"/>
    </row>
    <row r="2539" spans="1:16" s="469" customFormat="1" ht="54" customHeight="1" x14ac:dyDescent="0.25">
      <c r="A2539" s="463" t="s">
        <v>4529</v>
      </c>
      <c r="B2539" s="464" t="s">
        <v>2686</v>
      </c>
      <c r="C2539" s="443" t="s">
        <v>11320</v>
      </c>
      <c r="D2539" s="442" t="s">
        <v>13761</v>
      </c>
      <c r="E2539" s="468">
        <f t="shared" si="108"/>
        <v>2507</v>
      </c>
      <c r="F2539" s="439" t="str">
        <f>IF('21C Market Risk - IRR Gen.'!Q$112=('21C Market Risk - IRR Gen.'!Q$109+'21C Market Risk - IRR Gen.'!Q$110),"TRUE","FALSE")</f>
        <v>TRUE</v>
      </c>
      <c r="G2539"/>
      <c r="H2539"/>
      <c r="K2539" s="6"/>
      <c r="L2539" s="6"/>
      <c r="M2539" s="6"/>
      <c r="N2539" s="6"/>
      <c r="O2539" s="6"/>
      <c r="P2539" s="6"/>
    </row>
    <row r="2540" spans="1:16" s="469" customFormat="1" ht="54" customHeight="1" x14ac:dyDescent="0.25">
      <c r="A2540" s="463" t="s">
        <v>4530</v>
      </c>
      <c r="B2540" s="464" t="s">
        <v>2686</v>
      </c>
      <c r="C2540" s="13" t="s">
        <v>4531</v>
      </c>
      <c r="D2540" s="442" t="s">
        <v>13762</v>
      </c>
      <c r="E2540" s="468">
        <f>E2539+1</f>
        <v>2508</v>
      </c>
      <c r="F2540" s="439" t="b">
        <f>'21C Market Risk - IRR Gen.'!$C$111*5%='21C Market Risk - IRR Gen.'!$C$114</f>
        <v>1</v>
      </c>
      <c r="G2540"/>
      <c r="H2540"/>
      <c r="K2540" s="6"/>
      <c r="L2540" s="6"/>
      <c r="M2540" s="6"/>
      <c r="N2540" s="6"/>
      <c r="O2540" s="6"/>
      <c r="P2540" s="6"/>
    </row>
    <row r="2541" spans="1:16" s="469" customFormat="1" ht="54" customHeight="1" x14ac:dyDescent="0.25">
      <c r="A2541" s="463" t="s">
        <v>4532</v>
      </c>
      <c r="B2541" s="464" t="s">
        <v>2686</v>
      </c>
      <c r="C2541" s="13" t="s">
        <v>4533</v>
      </c>
      <c r="D2541" s="442" t="s">
        <v>13763</v>
      </c>
      <c r="E2541" s="468">
        <f t="shared" ref="E2541:E2554" si="109">E2540+1</f>
        <v>2509</v>
      </c>
      <c r="F2541" s="439" t="b">
        <f>'21C Market Risk - IRR Gen.'!$D$111*5%='21C Market Risk - IRR Gen.'!$D$114</f>
        <v>1</v>
      </c>
      <c r="G2541"/>
      <c r="H2541"/>
      <c r="K2541" s="6"/>
      <c r="L2541" s="6"/>
      <c r="M2541" s="6"/>
      <c r="N2541" s="6"/>
      <c r="O2541" s="6"/>
      <c r="P2541" s="6"/>
    </row>
    <row r="2542" spans="1:16" s="469" customFormat="1" ht="54" customHeight="1" x14ac:dyDescent="0.25">
      <c r="A2542" s="463" t="s">
        <v>4534</v>
      </c>
      <c r="B2542" s="464" t="s">
        <v>2686</v>
      </c>
      <c r="C2542" s="13" t="s">
        <v>4535</v>
      </c>
      <c r="D2542" s="442" t="s">
        <v>13764</v>
      </c>
      <c r="E2542" s="468">
        <f t="shared" si="109"/>
        <v>2510</v>
      </c>
      <c r="F2542" s="439" t="b">
        <f>'21C Market Risk - IRR Gen.'!$E$111*5%='21C Market Risk - IRR Gen.'!$E$114</f>
        <v>1</v>
      </c>
      <c r="G2542"/>
      <c r="H2542"/>
      <c r="K2542" s="6"/>
      <c r="L2542" s="6"/>
      <c r="M2542" s="6"/>
      <c r="N2542" s="6"/>
      <c r="O2542" s="6"/>
      <c r="P2542" s="6"/>
    </row>
    <row r="2543" spans="1:16" ht="54" customHeight="1" x14ac:dyDescent="0.25">
      <c r="A2543" s="466" t="s">
        <v>4536</v>
      </c>
      <c r="B2543" s="467" t="s">
        <v>2686</v>
      </c>
      <c r="C2543" s="13" t="s">
        <v>4537</v>
      </c>
      <c r="D2543" s="442" t="s">
        <v>13765</v>
      </c>
      <c r="E2543" s="468">
        <f t="shared" si="109"/>
        <v>2511</v>
      </c>
      <c r="F2543" s="439" t="b">
        <f>'21C Market Risk - IRR Gen.'!$F$111*5%='21C Market Risk - IRR Gen.'!$F$114</f>
        <v>1</v>
      </c>
    </row>
    <row r="2544" spans="1:16" ht="54" customHeight="1" x14ac:dyDescent="0.25">
      <c r="A2544" s="466" t="s">
        <v>4538</v>
      </c>
      <c r="B2544" s="467" t="s">
        <v>2686</v>
      </c>
      <c r="C2544" s="13" t="s">
        <v>4539</v>
      </c>
      <c r="D2544" s="442" t="s">
        <v>13766</v>
      </c>
      <c r="E2544" s="468">
        <f t="shared" si="109"/>
        <v>2512</v>
      </c>
      <c r="F2544" s="439" t="b">
        <f>'21C Market Risk - IRR Gen.'!$G$111*5%='21C Market Risk - IRR Gen.'!$G$114</f>
        <v>1</v>
      </c>
    </row>
    <row r="2545" spans="1:16" ht="54" customHeight="1" x14ac:dyDescent="0.25">
      <c r="A2545" s="466" t="s">
        <v>4540</v>
      </c>
      <c r="B2545" s="467" t="s">
        <v>2686</v>
      </c>
      <c r="C2545" s="13" t="s">
        <v>4541</v>
      </c>
      <c r="D2545" s="442" t="s">
        <v>13767</v>
      </c>
      <c r="E2545" s="468">
        <f t="shared" si="109"/>
        <v>2513</v>
      </c>
      <c r="F2545" s="439" t="b">
        <f>'21C Market Risk - IRR Gen.'!$H$111*5%='21C Market Risk - IRR Gen.'!$H$114</f>
        <v>1</v>
      </c>
    </row>
    <row r="2546" spans="1:16" ht="54" customHeight="1" x14ac:dyDescent="0.25">
      <c r="A2546" s="466" t="s">
        <v>4542</v>
      </c>
      <c r="B2546" s="467" t="s">
        <v>2686</v>
      </c>
      <c r="C2546" s="13" t="s">
        <v>4543</v>
      </c>
      <c r="D2546" s="442" t="s">
        <v>13768</v>
      </c>
      <c r="E2546" s="468">
        <f t="shared" si="109"/>
        <v>2514</v>
      </c>
      <c r="F2546" s="439" t="b">
        <f>'21C Market Risk - IRR Gen.'!$I$111*5%='21C Market Risk - IRR Gen.'!$I$114</f>
        <v>1</v>
      </c>
    </row>
    <row r="2547" spans="1:16" ht="54" customHeight="1" x14ac:dyDescent="0.25">
      <c r="A2547" s="466" t="s">
        <v>4544</v>
      </c>
      <c r="B2547" s="467" t="s">
        <v>2686</v>
      </c>
      <c r="C2547" s="13" t="s">
        <v>4545</v>
      </c>
      <c r="D2547" s="442" t="s">
        <v>13769</v>
      </c>
      <c r="E2547" s="468">
        <f t="shared" si="109"/>
        <v>2515</v>
      </c>
      <c r="F2547" s="439" t="b">
        <f>'21C Market Risk - IRR Gen.'!$J$111*5%='21C Market Risk - IRR Gen.'!$J$114</f>
        <v>1</v>
      </c>
    </row>
    <row r="2548" spans="1:16" ht="54" customHeight="1" x14ac:dyDescent="0.25">
      <c r="A2548" s="466" t="s">
        <v>4546</v>
      </c>
      <c r="B2548" s="467" t="s">
        <v>2686</v>
      </c>
      <c r="C2548" s="13" t="s">
        <v>4547</v>
      </c>
      <c r="D2548" s="442" t="s">
        <v>13770</v>
      </c>
      <c r="E2548" s="468">
        <f t="shared" si="109"/>
        <v>2516</v>
      </c>
      <c r="F2548" s="439" t="b">
        <f>'21C Market Risk - IRR Gen.'!$K$111*5%='21C Market Risk - IRR Gen.'!$K$114</f>
        <v>1</v>
      </c>
    </row>
    <row r="2549" spans="1:16" ht="54" customHeight="1" x14ac:dyDescent="0.25">
      <c r="A2549" s="466" t="s">
        <v>4548</v>
      </c>
      <c r="B2549" s="467" t="s">
        <v>2686</v>
      </c>
      <c r="C2549" s="13" t="s">
        <v>4549</v>
      </c>
      <c r="D2549" s="442" t="s">
        <v>13771</v>
      </c>
      <c r="E2549" s="468">
        <f t="shared" si="109"/>
        <v>2517</v>
      </c>
      <c r="F2549" s="439" t="b">
        <f>'21C Market Risk - IRR Gen.'!$L$111*5%='21C Market Risk - IRR Gen.'!$L$114</f>
        <v>1</v>
      </c>
    </row>
    <row r="2550" spans="1:16" ht="54" customHeight="1" x14ac:dyDescent="0.25">
      <c r="A2550" s="466" t="s">
        <v>4550</v>
      </c>
      <c r="B2550" s="467" t="s">
        <v>2686</v>
      </c>
      <c r="C2550" s="13" t="s">
        <v>4551</v>
      </c>
      <c r="D2550" s="442" t="s">
        <v>13772</v>
      </c>
      <c r="E2550" s="468">
        <f t="shared" si="109"/>
        <v>2518</v>
      </c>
      <c r="F2550" s="439" t="b">
        <f>'21C Market Risk - IRR Gen.'!$M$111*5%='21C Market Risk - IRR Gen.'!$M$114</f>
        <v>1</v>
      </c>
    </row>
    <row r="2551" spans="1:16" ht="54" customHeight="1" x14ac:dyDescent="0.25">
      <c r="A2551" s="466" t="s">
        <v>4552</v>
      </c>
      <c r="B2551" s="467" t="s">
        <v>2686</v>
      </c>
      <c r="C2551" s="13" t="s">
        <v>4553</v>
      </c>
      <c r="D2551" s="442" t="s">
        <v>13773</v>
      </c>
      <c r="E2551" s="468">
        <f t="shared" si="109"/>
        <v>2519</v>
      </c>
      <c r="F2551" s="439" t="b">
        <f>'21C Market Risk - IRR Gen.'!$N$111*5%='21C Market Risk - IRR Gen.'!$N$114</f>
        <v>1</v>
      </c>
    </row>
    <row r="2552" spans="1:16" ht="31.5" x14ac:dyDescent="0.25">
      <c r="A2552" s="466" t="s">
        <v>4554</v>
      </c>
      <c r="B2552" s="467" t="s">
        <v>2686</v>
      </c>
      <c r="C2552" s="13" t="s">
        <v>4555</v>
      </c>
      <c r="D2552" s="442" t="s">
        <v>13774</v>
      </c>
      <c r="E2552" s="468">
        <f t="shared" si="109"/>
        <v>2520</v>
      </c>
      <c r="F2552" s="439" t="b">
        <f>'21C Market Risk - IRR Gen.'!$O$111*5%='21C Market Risk - IRR Gen.'!$O$114</f>
        <v>1</v>
      </c>
    </row>
    <row r="2553" spans="1:16" ht="31.5" x14ac:dyDescent="0.25">
      <c r="A2553" s="466" t="s">
        <v>4556</v>
      </c>
      <c r="B2553" s="467" t="s">
        <v>2686</v>
      </c>
      <c r="C2553" s="13" t="s">
        <v>4557</v>
      </c>
      <c r="D2553" s="442" t="s">
        <v>13775</v>
      </c>
      <c r="E2553" s="468">
        <f t="shared" si="109"/>
        <v>2521</v>
      </c>
      <c r="F2553" s="439" t="b">
        <f>'21C Market Risk - IRR Gen.'!$P$111*5%='21C Market Risk - IRR Gen.'!$P$114</f>
        <v>1</v>
      </c>
    </row>
    <row r="2554" spans="1:16" s="469" customFormat="1" ht="31.5" x14ac:dyDescent="0.25">
      <c r="A2554" s="463" t="s">
        <v>4558</v>
      </c>
      <c r="B2554" s="464" t="s">
        <v>2686</v>
      </c>
      <c r="C2554" s="13" t="s">
        <v>4559</v>
      </c>
      <c r="D2554" s="442" t="s">
        <v>13776</v>
      </c>
      <c r="E2554" s="468">
        <f t="shared" si="109"/>
        <v>2522</v>
      </c>
      <c r="F2554" s="439" t="b">
        <f>'21C Market Risk - IRR Gen.'!$Q$111*5%='21C Market Risk - IRR Gen.'!$Q$114</f>
        <v>1</v>
      </c>
      <c r="G2554"/>
      <c r="H2554"/>
      <c r="K2554" s="6"/>
      <c r="L2554" s="6"/>
      <c r="M2554" s="6"/>
      <c r="N2554" s="6"/>
      <c r="O2554" s="6"/>
      <c r="P2554" s="6"/>
    </row>
    <row r="2555" spans="1:16" s="469" customFormat="1" ht="173.25" x14ac:dyDescent="0.25">
      <c r="A2555" s="463" t="s">
        <v>4560</v>
      </c>
      <c r="B2555" s="464" t="s">
        <v>2686</v>
      </c>
      <c r="C2555" s="13" t="s">
        <v>4561</v>
      </c>
      <c r="D2555" s="442" t="s">
        <v>14344</v>
      </c>
      <c r="E2555" s="468">
        <f t="shared" ref="E2555:E2580" si="110">E2554+1</f>
        <v>2523</v>
      </c>
      <c r="F2555" s="439" t="b">
        <f>'21C Market Risk - IRR Gen.'!$C$114+'21C Market Risk - IRR Gen.'!$D$114+'21C Market Risk - IRR Gen.'!$E$114+'21C Market Risk - IRR Gen.'!$F$114+'21C Market Risk - IRR Gen.'!$G$114+'21C Market Risk - IRR Gen.'!$H$114+'21C Market Risk - IRR Gen.'!$I$114+'21C Market Risk - IRR Gen.'!$J$114+'21C Market Risk - IRR Gen.'!$K$114+'21C Market Risk - IRR Gen.'!$L$114+'21C Market Risk - IRR Gen.'!$M$114+'21C Market Risk - IRR Gen.'!$N$114+'21C Market Risk - IRR Gen.'!$O$114+'21C Market Risk - IRR Gen.'!$P$114+'21C Market Risk - IRR Gen.'!$Q$114='21C Market Risk - IRR Gen.'!$R$114</f>
        <v>1</v>
      </c>
      <c r="G2555"/>
      <c r="H2555"/>
      <c r="K2555" s="6"/>
      <c r="L2555" s="6"/>
      <c r="M2555" s="6"/>
      <c r="N2555" s="6"/>
      <c r="O2555" s="6"/>
      <c r="P2555" s="6"/>
    </row>
    <row r="2556" spans="1:16" s="469" customFormat="1" ht="126" x14ac:dyDescent="0.25">
      <c r="A2556" s="463" t="s">
        <v>4562</v>
      </c>
      <c r="B2556" s="464" t="s">
        <v>2686</v>
      </c>
      <c r="C2556" s="13" t="s">
        <v>11502</v>
      </c>
      <c r="D2556" s="442" t="s">
        <v>14345</v>
      </c>
      <c r="E2556" s="468">
        <f t="shared" si="110"/>
        <v>2524</v>
      </c>
      <c r="F2556" s="439" t="b">
        <f>IF(ABS(SUMIF('21C Market Risk - IRR Gen.'!$C$112:'21C Market Risk - IRR Gen.'!$F$112,"&gt;0"))&gt;ABS(SUMIF('21C Market Risk - IRR Gen.'!$C$112:'21C Market Risk - IRR Gen.'!$F$112,"&lt;0")),ABS(SUMIF('21C Market Risk - IRR Gen.'!$C$112:'21C Market Risk - IRR Gen.'!$F$112,"&lt;0")),ABS(SUMIF('21C Market Risk - IRR Gen.'!$C$112:'21C Market Risk - IRR Gen.'!$F$112,"&gt;0"))) = '21C Market Risk - IRR Gen.'!$F$115</f>
        <v>1</v>
      </c>
      <c r="G2556"/>
      <c r="H2556"/>
      <c r="K2556" s="6"/>
      <c r="L2556" s="6"/>
      <c r="M2556" s="6"/>
      <c r="N2556" s="6"/>
      <c r="O2556" s="6"/>
      <c r="P2556" s="6"/>
    </row>
    <row r="2557" spans="1:16" s="469" customFormat="1" ht="126" x14ac:dyDescent="0.25">
      <c r="A2557" s="463" t="s">
        <v>4563</v>
      </c>
      <c r="B2557" s="464" t="s">
        <v>2686</v>
      </c>
      <c r="C2557" s="13" t="s">
        <v>11503</v>
      </c>
      <c r="D2557" s="442" t="s">
        <v>14346</v>
      </c>
      <c r="E2557" s="468">
        <f t="shared" si="110"/>
        <v>2525</v>
      </c>
      <c r="F2557" s="439" t="b">
        <f>IF(ABS(SUMIF('21C Market Risk - IRR Gen.'!$G$112:'21C Market Risk - IRR Gen.'!$I$112,"&gt;0"))&gt;ABS(SUMIF('21C Market Risk - IRR Gen.'!$G$112:'21C Market Risk - IRR Gen.'!$I$112,"&lt;0")),ABS(SUMIF('21C Market Risk - IRR Gen.'!$G$112:'21C Market Risk - IRR Gen.'!$I$112,"&lt;0")),ABS(SUMIF('21C Market Risk - IRR Gen.'!$G$112:'21C Market Risk - IRR Gen.'!$I$112,"&gt;0"))) = '21C Market Risk - IRR Gen.'!$I$115</f>
        <v>1</v>
      </c>
      <c r="G2557"/>
      <c r="H2557"/>
      <c r="K2557" s="6"/>
      <c r="L2557" s="6"/>
      <c r="M2557" s="6"/>
      <c r="N2557" s="6"/>
      <c r="O2557" s="6"/>
      <c r="P2557" s="6"/>
    </row>
    <row r="2558" spans="1:16" s="469" customFormat="1" ht="126" x14ac:dyDescent="0.25">
      <c r="A2558" s="463" t="s">
        <v>4564</v>
      </c>
      <c r="B2558" s="464" t="s">
        <v>2686</v>
      </c>
      <c r="C2558" s="13" t="s">
        <v>11504</v>
      </c>
      <c r="D2558" s="442" t="s">
        <v>14347</v>
      </c>
      <c r="E2558" s="468">
        <f t="shared" si="110"/>
        <v>2526</v>
      </c>
      <c r="F2558" s="439" t="b">
        <f>IF(ABS(SUMIF('21C Market Risk - IRR Gen.'!$J$112:'21C Market Risk - IRR Gen.'!$Q$112,"&gt;0"))&gt;ABS(SUMIF('21C Market Risk - IRR Gen.'!$J$112:'21C Market Risk - IRR Gen.'!$Q$112,"&lt;0")),ABS(SUMIF('21C Market Risk - IRR Gen.'!$J$112:'21C Market Risk - IRR Gen.'!$Q$112,"&lt;0")),ABS(SUMIF('21C Market Risk - IRR Gen.'!$J$112:'21C Market Risk - IRR Gen.'!$Q$112,"&gt;0"))) = '21C Market Risk - IRR Gen.'!$Q$115</f>
        <v>1</v>
      </c>
      <c r="G2558"/>
      <c r="H2558"/>
      <c r="K2558" s="6"/>
      <c r="L2558" s="6"/>
      <c r="M2558" s="6"/>
      <c r="N2558" s="6"/>
      <c r="O2558" s="6"/>
      <c r="P2558" s="6"/>
    </row>
    <row r="2559" spans="1:16" s="469" customFormat="1" ht="173.25" x14ac:dyDescent="0.25">
      <c r="A2559" s="463" t="s">
        <v>4565</v>
      </c>
      <c r="B2559" s="464" t="s">
        <v>2686</v>
      </c>
      <c r="C2559" s="13" t="s">
        <v>11505</v>
      </c>
      <c r="D2559" s="442" t="s">
        <v>14348</v>
      </c>
      <c r="E2559" s="468">
        <f t="shared" si="110"/>
        <v>2527</v>
      </c>
      <c r="F2559" s="439" t="b">
        <f>IF(ABS(SUMIF('21C Market Risk - IRR Gen.'!$C$112:'21C Market Risk - IRR Gen.'!$F$112,"&gt;0"))&gt;ABS(SUMIF('21C Market Risk - IRR Gen.'!$C$112:'21C Market Risk - IRR Gen.'!$F$112,"&lt;0")),ABS(SUMIF('21C Market Risk - IRR Gen.'!$C$112:'21C Market Risk - IRR Gen.'!$F$112,"&gt;0"))-ABS(SUMIF('21C Market Risk - IRR Gen.'!$C$112:'21C Market Risk - IRR Gen.'!$F$112,"&lt;0")),ABS(SUMIF('21C Market Risk - IRR Gen.'!$C$112:'21C Market Risk - IRR Gen.'!$F$112,"&lt;0"))-ABS(SUMIF('21C Market Risk - IRR Gen.'!$C$112:'21C Market Risk - IRR Gen.'!$F$112,"&gt;0"))) = '21C Market Risk - IRR Gen.'!$F$116</f>
        <v>1</v>
      </c>
      <c r="G2559"/>
      <c r="H2559"/>
      <c r="K2559" s="6"/>
      <c r="L2559" s="6"/>
      <c r="M2559" s="6"/>
      <c r="N2559" s="6"/>
      <c r="O2559" s="6"/>
      <c r="P2559" s="6"/>
    </row>
    <row r="2560" spans="1:16" s="469" customFormat="1" ht="173.25" x14ac:dyDescent="0.25">
      <c r="A2560" s="463" t="s">
        <v>4566</v>
      </c>
      <c r="B2560" s="464" t="s">
        <v>2686</v>
      </c>
      <c r="C2560" s="13" t="s">
        <v>11506</v>
      </c>
      <c r="D2560" s="442" t="s">
        <v>14349</v>
      </c>
      <c r="E2560" s="468">
        <f t="shared" si="110"/>
        <v>2528</v>
      </c>
      <c r="F2560" s="439" t="b">
        <f>IF(ABS(SUMIF('21C Market Risk - IRR Gen.'!$G$112:'21C Market Risk - IRR Gen.'!$I$112,"&gt;0"))&gt;ABS(SUMIF('21C Market Risk - IRR Gen.'!$G$112:'21C Market Risk - IRR Gen.'!$I$112,"&lt;0")),ABS(SUMIF('21C Market Risk - IRR Gen.'!$G$112:'21C Market Risk - IRR Gen.'!$I$112,"&gt;0"))-ABS(SUMIF('21C Market Risk - IRR Gen.'!$G$112:'21C Market Risk - IRR Gen.'!$I$112,"&lt;0")),ABS(SUMIF('21C Market Risk - IRR Gen.'!$G$112:'21C Market Risk - IRR Gen.'!$I$112,"&lt;0"))-ABS(SUMIF('21C Market Risk - IRR Gen.'!$G$112:'21C Market Risk - IRR Gen.'!$I$112,"&gt;0"))) = '21C Market Risk - IRR Gen.'!$I$116</f>
        <v>1</v>
      </c>
      <c r="G2560"/>
      <c r="H2560"/>
      <c r="K2560" s="6"/>
      <c r="L2560" s="6"/>
      <c r="M2560" s="6"/>
      <c r="N2560" s="6"/>
      <c r="O2560" s="6"/>
      <c r="P2560" s="6"/>
    </row>
    <row r="2561" spans="1:16" s="469" customFormat="1" ht="189" x14ac:dyDescent="0.25">
      <c r="A2561" s="463" t="s">
        <v>4567</v>
      </c>
      <c r="B2561" s="464" t="s">
        <v>2686</v>
      </c>
      <c r="C2561" s="13" t="s">
        <v>11507</v>
      </c>
      <c r="D2561" s="442" t="s">
        <v>14350</v>
      </c>
      <c r="E2561" s="468">
        <f t="shared" si="110"/>
        <v>2529</v>
      </c>
      <c r="F2561" s="439" t="b">
        <f>IF(ABS(SUMIF('21C Market Risk - IRR Gen.'!$J$112:'21C Market Risk - IRR Gen.'!$Q$112,"&gt;0"))&gt;ABS(SUMIF('21C Market Risk - IRR Gen.'!$J$112:'21C Market Risk - IRR Gen.'!$Q$112,"&lt;0")),ABS(SUMIF('21C Market Risk - IRR Gen.'!$J$112:'21C Market Risk - IRR Gen.'!$Q$112,"&gt;0"))-ABS(SUMIF('21C Market Risk - IRR Gen.'!$J$112:'21C Market Risk - IRR Gen.'!$Q$112,"&lt;0")),ABS(SUMIF('21C Market Risk - IRR Gen.'!$J$112:'21C Market Risk - IRR Gen.'!$Q$112,"&lt;0"))-ABS(SUMIF('21C Market Risk - IRR Gen.'!$J$112:'21C Market Risk - IRR Gen.'!$Q$112,"&gt;0"))) = '21C Market Risk - IRR Gen.'!$Q$116</f>
        <v>1</v>
      </c>
      <c r="G2561"/>
      <c r="H2561"/>
      <c r="K2561" s="6"/>
      <c r="L2561" s="6"/>
      <c r="M2561" s="6"/>
      <c r="N2561" s="6"/>
      <c r="O2561" s="6"/>
      <c r="P2561" s="6"/>
    </row>
    <row r="2562" spans="1:16" s="469" customFormat="1" ht="31.5" x14ac:dyDescent="0.25">
      <c r="A2562" s="463" t="s">
        <v>4568</v>
      </c>
      <c r="B2562" s="464" t="s">
        <v>2686</v>
      </c>
      <c r="C2562" s="13" t="s">
        <v>4569</v>
      </c>
      <c r="D2562" s="442" t="s">
        <v>13777</v>
      </c>
      <c r="E2562" s="468">
        <f t="shared" si="110"/>
        <v>2530</v>
      </c>
      <c r="F2562" s="439" t="b">
        <f>'21C Market Risk - IRR Gen.'!$F$115*40%='21C Market Risk - IRR Gen.'!$F$118</f>
        <v>1</v>
      </c>
      <c r="G2562"/>
      <c r="H2562"/>
      <c r="K2562" s="6"/>
      <c r="L2562" s="6"/>
      <c r="M2562" s="6"/>
      <c r="N2562" s="6"/>
      <c r="O2562" s="6"/>
      <c r="P2562" s="6"/>
    </row>
    <row r="2563" spans="1:16" s="469" customFormat="1" ht="31.5" x14ac:dyDescent="0.25">
      <c r="A2563" s="463" t="s">
        <v>4570</v>
      </c>
      <c r="B2563" s="464" t="s">
        <v>2686</v>
      </c>
      <c r="C2563" s="13" t="s">
        <v>4571</v>
      </c>
      <c r="D2563" s="442" t="s">
        <v>13778</v>
      </c>
      <c r="E2563" s="468">
        <f t="shared" si="110"/>
        <v>2531</v>
      </c>
      <c r="F2563" s="439" t="b">
        <f>'21C Market Risk - IRR Gen.'!$I$115*30%='21C Market Risk - IRR Gen.'!$I$118</f>
        <v>1</v>
      </c>
      <c r="G2563"/>
      <c r="H2563"/>
      <c r="K2563" s="6"/>
      <c r="L2563" s="6"/>
      <c r="M2563" s="6"/>
      <c r="N2563" s="6"/>
      <c r="O2563" s="6"/>
      <c r="P2563" s="6"/>
    </row>
    <row r="2564" spans="1:16" s="469" customFormat="1" ht="31.5" x14ac:dyDescent="0.25">
      <c r="A2564" s="463" t="s">
        <v>4572</v>
      </c>
      <c r="B2564" s="464" t="s">
        <v>2686</v>
      </c>
      <c r="C2564" s="13" t="s">
        <v>4573</v>
      </c>
      <c r="D2564" s="442" t="s">
        <v>13779</v>
      </c>
      <c r="E2564" s="468">
        <f t="shared" si="110"/>
        <v>2532</v>
      </c>
      <c r="F2564" s="439" t="b">
        <f>'21C Market Risk - IRR Gen.'!$Q$115*30%='21C Market Risk - IRR Gen.'!$Q$118</f>
        <v>1</v>
      </c>
      <c r="G2564"/>
      <c r="H2564"/>
      <c r="K2564" s="6"/>
      <c r="L2564" s="6"/>
      <c r="M2564" s="6"/>
      <c r="N2564" s="6"/>
      <c r="O2564" s="6"/>
      <c r="P2564" s="6"/>
    </row>
    <row r="2565" spans="1:16" s="469" customFormat="1" ht="47.25" x14ac:dyDescent="0.25">
      <c r="A2565" s="463" t="s">
        <v>4574</v>
      </c>
      <c r="B2565" s="464" t="s">
        <v>2686</v>
      </c>
      <c r="C2565" s="13" t="s">
        <v>4575</v>
      </c>
      <c r="D2565" s="442" t="s">
        <v>13780</v>
      </c>
      <c r="E2565" s="468">
        <f t="shared" si="110"/>
        <v>2533</v>
      </c>
      <c r="F2565" s="439" t="b">
        <f>'21C Market Risk - IRR Gen.'!$F$118+'21C Market Risk - IRR Gen.'!$I$118+'21C Market Risk - IRR Gen.'!$Q$118='21C Market Risk - IRR Gen.'!$R$118</f>
        <v>1</v>
      </c>
      <c r="G2565"/>
      <c r="H2565"/>
      <c r="K2565" s="6"/>
      <c r="L2565" s="6"/>
      <c r="M2565" s="6"/>
      <c r="N2565" s="6"/>
      <c r="O2565" s="6"/>
      <c r="P2565" s="6"/>
    </row>
    <row r="2566" spans="1:16" s="469" customFormat="1" ht="126" x14ac:dyDescent="0.25">
      <c r="A2566" s="463" t="s">
        <v>4576</v>
      </c>
      <c r="B2566" s="464" t="s">
        <v>2686</v>
      </c>
      <c r="C2566" s="13" t="s">
        <v>11508</v>
      </c>
      <c r="D2566" s="442" t="s">
        <v>14351</v>
      </c>
      <c r="E2566" s="468">
        <f t="shared" si="110"/>
        <v>2534</v>
      </c>
      <c r="F2566" s="439" t="b">
        <f>IF(OR(AND('21C Market Risk - IRR Gen.'!$F$116&gt;0,'21C Market Risk - IRR Gen.'!$I$116&gt;0),AND('21C Market Risk - IRR Gen.'!$F$116&lt;0,'21C Market Risk - IRR Gen.'!$I$116&lt;0)),0,IF(ABS('21C Market Risk - IRR Gen.'!$F$116)&lt;ABS('21C Market Risk - IRR Gen.'!$I$116), ABS('21C Market Risk - IRR Gen.'!$F$116), ABS('21C Market Risk - IRR Gen.'!$I$116)))='21C Market Risk - IRR Gen.'!$I$119</f>
        <v>1</v>
      </c>
      <c r="G2566"/>
      <c r="H2566"/>
      <c r="K2566" s="6"/>
      <c r="L2566" s="6"/>
      <c r="M2566" s="6"/>
      <c r="N2566" s="6"/>
      <c r="O2566" s="6"/>
      <c r="P2566" s="6"/>
    </row>
    <row r="2567" spans="1:16" s="469" customFormat="1" ht="126" x14ac:dyDescent="0.25">
      <c r="A2567" s="463" t="s">
        <v>4577</v>
      </c>
      <c r="B2567" s="464" t="s">
        <v>2686</v>
      </c>
      <c r="C2567" s="13" t="s">
        <v>11509</v>
      </c>
      <c r="D2567" s="442" t="s">
        <v>14352</v>
      </c>
      <c r="E2567" s="468">
        <f t="shared" si="110"/>
        <v>2535</v>
      </c>
      <c r="F2567" s="439" t="b">
        <f>IF(OR(AND('21C Market Risk - IRR Gen.'!$Q$116&gt;0,'21C Market Risk - IRR Gen.'!$I$116&gt;0),AND('21C Market Risk - IRR Gen.'!$Q$116&lt;0,'21C Market Risk - IRR Gen.'!$I$116&lt;0)),0,IF(ABS('21C Market Risk - IRR Gen.'!$I$116)&lt;ABS('21C Market Risk - IRR Gen.'!$Q$116), ABS('21C Market Risk - IRR Gen.'!$I$116), ABS('21C Market Risk - IRR Gen.'!$Q$116)))='21C Market Risk - IRR Gen.'!$Q$119</f>
        <v>1</v>
      </c>
      <c r="G2567"/>
      <c r="H2567"/>
      <c r="K2567" s="6"/>
      <c r="L2567" s="6"/>
      <c r="M2567" s="6"/>
      <c r="N2567" s="6"/>
      <c r="O2567" s="6"/>
      <c r="P2567" s="6"/>
    </row>
    <row r="2568" spans="1:16" s="469" customFormat="1" ht="78.75" x14ac:dyDescent="0.25">
      <c r="A2568" s="463" t="s">
        <v>4578</v>
      </c>
      <c r="B2568" s="464" t="s">
        <v>2686</v>
      </c>
      <c r="C2568" s="13" t="s">
        <v>11510</v>
      </c>
      <c r="D2568" s="442" t="s">
        <v>14353</v>
      </c>
      <c r="E2568" s="468">
        <f t="shared" si="110"/>
        <v>2536</v>
      </c>
      <c r="F2568" s="439" t="b">
        <f>IF(ABS('21C Market Risk - IRR Gen.'!$F$116)&gt;ABS('21C Market Risk - IRR Gen.'!$I$116), '21C Market Risk - IRR Gen.'!$F$116+'21C Market Risk - IRR Gen.'!$I$116,'21C Market Risk - IRR Gen.'!$F$116+'21C Market Risk - IRR Gen.'!$I$116)='21C Market Risk - IRR Gen.'!$I$120</f>
        <v>1</v>
      </c>
      <c r="G2568"/>
      <c r="H2568"/>
      <c r="K2568" s="6"/>
      <c r="L2568" s="6"/>
      <c r="M2568" s="6"/>
      <c r="N2568" s="6"/>
      <c r="O2568" s="6"/>
      <c r="P2568" s="6"/>
    </row>
    <row r="2569" spans="1:16" s="469" customFormat="1" ht="78.75" x14ac:dyDescent="0.25">
      <c r="A2569" s="463" t="s">
        <v>4579</v>
      </c>
      <c r="B2569" s="464" t="s">
        <v>2686</v>
      </c>
      <c r="C2569" s="13" t="s">
        <v>11511</v>
      </c>
      <c r="D2569" s="442" t="s">
        <v>14354</v>
      </c>
      <c r="E2569" s="468">
        <f t="shared" si="110"/>
        <v>2537</v>
      </c>
      <c r="F2569" s="439" t="b">
        <f>IF(ABS('21C Market Risk - IRR Gen.'!$I$116)&gt;ABS('21C Market Risk - IRR Gen.'!$Q$116), '21C Market Risk - IRR Gen.'!$I$116+'21C Market Risk - IRR Gen.'!$Q$116,'21C Market Risk - IRR Gen.'!$I$116+'21C Market Risk - IRR Gen.'!$Q$116)='21C Market Risk - IRR Gen.'!$Q$120</f>
        <v>1</v>
      </c>
      <c r="G2569"/>
      <c r="H2569"/>
      <c r="K2569" s="6"/>
      <c r="L2569" s="6"/>
      <c r="M2569" s="6"/>
      <c r="N2569" s="6"/>
      <c r="O2569" s="6"/>
      <c r="P2569" s="6"/>
    </row>
    <row r="2570" spans="1:16" s="469" customFormat="1" ht="31.5" x14ac:dyDescent="0.25">
      <c r="A2570" s="463" t="s">
        <v>4580</v>
      </c>
      <c r="B2570" s="464" t="s">
        <v>2686</v>
      </c>
      <c r="C2570" s="13" t="s">
        <v>11187</v>
      </c>
      <c r="D2570" s="442" t="s">
        <v>13781</v>
      </c>
      <c r="E2570" s="468">
        <f t="shared" si="110"/>
        <v>2538</v>
      </c>
      <c r="F2570" s="439" t="b">
        <f>'21C Market Risk - IRR Gen.'!$I$119*40%='21C Market Risk - IRR Gen.'!$I$122</f>
        <v>1</v>
      </c>
      <c r="G2570"/>
      <c r="H2570"/>
      <c r="K2570" s="6"/>
      <c r="L2570" s="6"/>
      <c r="M2570" s="6"/>
      <c r="N2570" s="6"/>
      <c r="O2570" s="6"/>
      <c r="P2570" s="6"/>
    </row>
    <row r="2571" spans="1:16" s="469" customFormat="1" ht="31.5" x14ac:dyDescent="0.25">
      <c r="A2571" s="463" t="s">
        <v>4581</v>
      </c>
      <c r="B2571" s="464" t="s">
        <v>2686</v>
      </c>
      <c r="C2571" s="13" t="s">
        <v>4582</v>
      </c>
      <c r="D2571" s="442" t="s">
        <v>13782</v>
      </c>
      <c r="E2571" s="468">
        <f t="shared" si="110"/>
        <v>2539</v>
      </c>
      <c r="F2571" s="439" t="b">
        <f>'21C Market Risk - IRR Gen.'!$Q$119*40%='21C Market Risk - IRR Gen.'!$Q$122</f>
        <v>1</v>
      </c>
      <c r="G2571"/>
      <c r="H2571"/>
      <c r="K2571" s="6"/>
      <c r="L2571" s="6"/>
      <c r="M2571" s="6"/>
      <c r="N2571" s="6"/>
      <c r="O2571" s="6"/>
      <c r="P2571" s="6"/>
    </row>
    <row r="2572" spans="1:16" s="469" customFormat="1" ht="31.5" x14ac:dyDescent="0.25">
      <c r="A2572" s="463" t="s">
        <v>4583</v>
      </c>
      <c r="B2572" s="464" t="s">
        <v>2686</v>
      </c>
      <c r="C2572" s="13" t="s">
        <v>4584</v>
      </c>
      <c r="D2572" s="442" t="s">
        <v>13783</v>
      </c>
      <c r="E2572" s="468">
        <f t="shared" si="110"/>
        <v>2540</v>
      </c>
      <c r="F2572" s="439" t="b">
        <f>'21C Market Risk - IRR Gen.'!$I$122+'21C Market Risk - IRR Gen.'!$Q$122='21C Market Risk - IRR Gen.'!$R$122</f>
        <v>1</v>
      </c>
      <c r="G2572"/>
      <c r="H2572"/>
      <c r="K2572" s="6"/>
      <c r="L2572" s="6"/>
      <c r="M2572" s="6"/>
      <c r="N2572" s="6"/>
      <c r="O2572" s="6"/>
      <c r="P2572" s="6"/>
    </row>
    <row r="2573" spans="1:16" s="469" customFormat="1" ht="126" x14ac:dyDescent="0.25">
      <c r="A2573" s="471" t="s">
        <v>4585</v>
      </c>
      <c r="B2573" s="472" t="s">
        <v>2686</v>
      </c>
      <c r="C2573" s="443" t="s">
        <v>11512</v>
      </c>
      <c r="D2573" s="442" t="s">
        <v>14355</v>
      </c>
      <c r="E2573" s="468">
        <f t="shared" si="110"/>
        <v>2541</v>
      </c>
      <c r="F2573" s="439" t="b">
        <f>IF(OR(AND('21C Market Risk - IRR Gen.'!$F$116&lt;0,'21C Market Risk - IRR Gen.'!$Q$116&lt;0),AND('21C Market Risk - IRR Gen.'!$F$116&gt;0,'21C Market Risk - IRR Gen.'!$Q$116&gt;0)),0,IF(ABS('21C Market Risk - IRR Gen.'!$Q$116)&lt;ABS('21C Market Risk - IRR Gen.'!$F$116),ABS('21C Market Risk - IRR Gen.'!$Q$116),ABS('21C Market Risk - IRR Gen.'!$F$116)))='21C Market Risk - IRR Gen.'!$Q$123</f>
        <v>1</v>
      </c>
      <c r="G2573"/>
      <c r="H2573"/>
      <c r="K2573" s="6"/>
      <c r="L2573" s="6"/>
      <c r="M2573" s="6"/>
      <c r="N2573" s="6"/>
      <c r="O2573" s="6"/>
      <c r="P2573" s="6"/>
    </row>
    <row r="2574" spans="1:16" s="469" customFormat="1" ht="78.75" x14ac:dyDescent="0.25">
      <c r="A2574" s="471" t="s">
        <v>4586</v>
      </c>
      <c r="B2574" s="472" t="s">
        <v>2686</v>
      </c>
      <c r="C2574" s="443" t="s">
        <v>11513</v>
      </c>
      <c r="D2574" s="442" t="s">
        <v>14356</v>
      </c>
      <c r="E2574" s="468">
        <f t="shared" si="110"/>
        <v>2542</v>
      </c>
      <c r="F2574" s="439" t="b">
        <f>IF(ABS('21C Market Risk - IRR Gen.'!$F$116)&gt;ABS('21C Market Risk - IRR Gen.'!$Q$120), '21C Market Risk - IRR Gen.'!$F$116+'21C Market Risk - IRR Gen.'!$Q$120,'21C Market Risk - IRR Gen.'!$F$116+'21C Market Risk - IRR Gen.'!$Q$120)='21C Market Risk - IRR Gen.'!$Q$124</f>
        <v>1</v>
      </c>
      <c r="G2574"/>
      <c r="H2574"/>
      <c r="K2574" s="6"/>
      <c r="L2574" s="6"/>
      <c r="M2574" s="6"/>
      <c r="N2574" s="6"/>
      <c r="O2574" s="6"/>
      <c r="P2574" s="6"/>
    </row>
    <row r="2575" spans="1:16" s="469" customFormat="1" ht="31.5" x14ac:dyDescent="0.25">
      <c r="A2575" s="471" t="s">
        <v>4587</v>
      </c>
      <c r="B2575" s="472" t="s">
        <v>2686</v>
      </c>
      <c r="C2575" s="443" t="s">
        <v>4588</v>
      </c>
      <c r="D2575" s="442" t="s">
        <v>13784</v>
      </c>
      <c r="E2575" s="468">
        <f t="shared" si="110"/>
        <v>2543</v>
      </c>
      <c r="F2575" s="439" t="b">
        <f>'21C Market Risk - IRR Gen.'!$Q$123*100%='21C Market Risk - IRR Gen.'!$Q$126</f>
        <v>1</v>
      </c>
      <c r="G2575"/>
      <c r="H2575"/>
      <c r="K2575" s="6"/>
      <c r="L2575" s="6"/>
      <c r="M2575" s="6"/>
      <c r="N2575" s="6"/>
      <c r="O2575" s="6"/>
      <c r="P2575" s="6"/>
    </row>
    <row r="2576" spans="1:16" s="469" customFormat="1" ht="31.5" x14ac:dyDescent="0.25">
      <c r="A2576" s="471" t="s">
        <v>4589</v>
      </c>
      <c r="B2576" s="472" t="s">
        <v>2686</v>
      </c>
      <c r="C2576" s="443" t="s">
        <v>4590</v>
      </c>
      <c r="D2576" s="442" t="s">
        <v>13785</v>
      </c>
      <c r="E2576" s="468">
        <f t="shared" si="110"/>
        <v>2544</v>
      </c>
      <c r="F2576" s="439" t="b">
        <f>'21C Market Risk - IRR Gen.'!$Q$126='21C Market Risk - IRR Gen.'!$R$126</f>
        <v>1</v>
      </c>
      <c r="G2576"/>
      <c r="H2576"/>
      <c r="K2576" s="6"/>
      <c r="L2576" s="6"/>
      <c r="M2576" s="6"/>
      <c r="N2576" s="6"/>
      <c r="O2576" s="6"/>
      <c r="P2576" s="6"/>
    </row>
    <row r="2577" spans="1:16" s="469" customFormat="1" ht="31.5" x14ac:dyDescent="0.25">
      <c r="A2577" s="471" t="s">
        <v>4591</v>
      </c>
      <c r="B2577" s="472" t="s">
        <v>2686</v>
      </c>
      <c r="C2577" s="443" t="s">
        <v>4592</v>
      </c>
      <c r="D2577" s="442" t="s">
        <v>13786</v>
      </c>
      <c r="E2577" s="468">
        <f t="shared" si="110"/>
        <v>2545</v>
      </c>
      <c r="F2577" s="439" t="b">
        <f>ABS('21C Market Risk - IRR Gen.'!$Q$124)='21C Market Risk - IRR Gen.'!$R$127</f>
        <v>1</v>
      </c>
      <c r="G2577"/>
      <c r="H2577"/>
      <c r="K2577" s="6"/>
      <c r="L2577" s="6"/>
      <c r="M2577" s="6"/>
      <c r="N2577" s="6"/>
      <c r="O2577" s="6"/>
      <c r="P2577" s="6"/>
    </row>
    <row r="2578" spans="1:16" s="469" customFormat="1" ht="78.75" x14ac:dyDescent="0.25">
      <c r="A2578" s="471" t="s">
        <v>4593</v>
      </c>
      <c r="B2578" s="472" t="s">
        <v>2686</v>
      </c>
      <c r="C2578" s="443" t="s">
        <v>4594</v>
      </c>
      <c r="D2578" s="442" t="s">
        <v>14357</v>
      </c>
      <c r="E2578" s="468">
        <f t="shared" si="110"/>
        <v>2546</v>
      </c>
      <c r="F2578" s="439" t="b">
        <f>'21C Market Risk - IRR Gen.'!$R$114+'21C Market Risk - IRR Gen.'!$R$118+'21C Market Risk - IRR Gen.'!$R$122+'21C Market Risk - IRR Gen.'!$R$126+'21C Market Risk - IRR Gen.'!$R$127='21C Market Risk - IRR Gen.'!$R$128</f>
        <v>1</v>
      </c>
      <c r="G2578"/>
      <c r="H2578"/>
      <c r="K2578" s="6"/>
      <c r="L2578" s="6"/>
      <c r="M2578" s="6"/>
      <c r="N2578" s="6"/>
      <c r="O2578" s="6"/>
      <c r="P2578" s="6"/>
    </row>
    <row r="2579" spans="1:16" s="469" customFormat="1" ht="31.5" x14ac:dyDescent="0.25">
      <c r="A2579" s="471" t="s">
        <v>4595</v>
      </c>
      <c r="B2579" s="472" t="s">
        <v>2686</v>
      </c>
      <c r="C2579" s="443" t="s">
        <v>4596</v>
      </c>
      <c r="D2579" s="442" t="s">
        <v>13787</v>
      </c>
      <c r="E2579" s="468">
        <f t="shared" si="110"/>
        <v>2547</v>
      </c>
      <c r="F2579" s="439" t="b">
        <f>'21C Market Risk - IRR Gen.'!$R$128*100/10='21C Market Risk - IRR Gen.'!$R$129</f>
        <v>1</v>
      </c>
      <c r="G2579"/>
      <c r="H2579"/>
      <c r="K2579" s="6"/>
      <c r="L2579" s="6"/>
      <c r="M2579" s="6"/>
      <c r="N2579" s="6"/>
      <c r="O2579" s="6"/>
      <c r="P2579" s="6"/>
    </row>
    <row r="2580" spans="1:16" s="469" customFormat="1" ht="31.5" x14ac:dyDescent="0.25">
      <c r="A2580" s="463" t="s">
        <v>4597</v>
      </c>
      <c r="B2580" s="464" t="s">
        <v>2686</v>
      </c>
      <c r="C2580" s="13" t="s">
        <v>4598</v>
      </c>
      <c r="D2580" s="442" t="s">
        <v>13788</v>
      </c>
      <c r="E2580" s="468">
        <f t="shared" si="110"/>
        <v>2548</v>
      </c>
      <c r="F2580" s="439" t="b">
        <f>'21C Market Risk - IRR Gen.'!$C$138*1%='21C Market Risk - IRR Gen.'!$C$141</f>
        <v>1</v>
      </c>
      <c r="G2580"/>
      <c r="H2580"/>
      <c r="K2580" s="6"/>
      <c r="L2580" s="6"/>
      <c r="M2580" s="6"/>
      <c r="N2580" s="6"/>
      <c r="O2580" s="6"/>
      <c r="P2580" s="6"/>
    </row>
    <row r="2581" spans="1:16" s="469" customFormat="1" ht="31.5" x14ac:dyDescent="0.25">
      <c r="A2581" s="463" t="s">
        <v>4599</v>
      </c>
      <c r="B2581" s="464" t="s">
        <v>2686</v>
      </c>
      <c r="C2581" s="13" t="s">
        <v>4600</v>
      </c>
      <c r="D2581" s="442" t="s">
        <v>13789</v>
      </c>
      <c r="E2581" s="468">
        <f t="shared" ref="E2581:E2594" si="111">E2580+1</f>
        <v>2549</v>
      </c>
      <c r="F2581" s="439" t="b">
        <f>'21C Market Risk - IRR Gen.'!$D$138*1%='21C Market Risk - IRR Gen.'!$D$141</f>
        <v>1</v>
      </c>
      <c r="G2581"/>
      <c r="H2581"/>
      <c r="K2581" s="6"/>
      <c r="L2581" s="6"/>
      <c r="M2581" s="6"/>
      <c r="N2581" s="6"/>
      <c r="O2581" s="6"/>
      <c r="P2581" s="6"/>
    </row>
    <row r="2582" spans="1:16" s="469" customFormat="1" ht="31.5" x14ac:dyDescent="0.25">
      <c r="A2582" s="463" t="s">
        <v>4601</v>
      </c>
      <c r="B2582" s="464" t="s">
        <v>2686</v>
      </c>
      <c r="C2582" s="13" t="s">
        <v>4602</v>
      </c>
      <c r="D2582" s="442" t="s">
        <v>13790</v>
      </c>
      <c r="E2582" s="468">
        <f t="shared" si="111"/>
        <v>2550</v>
      </c>
      <c r="F2582" s="439" t="b">
        <f>'21C Market Risk - IRR Gen.'!$E$138*1%='21C Market Risk - IRR Gen.'!$E$141</f>
        <v>1</v>
      </c>
      <c r="G2582"/>
      <c r="H2582"/>
      <c r="K2582" s="6"/>
      <c r="L2582" s="6"/>
      <c r="M2582" s="6"/>
      <c r="N2582" s="6"/>
      <c r="O2582" s="6"/>
      <c r="P2582" s="6"/>
    </row>
    <row r="2583" spans="1:16" s="469" customFormat="1" ht="31.5" x14ac:dyDescent="0.25">
      <c r="A2583" s="463" t="s">
        <v>4603</v>
      </c>
      <c r="B2583" s="464" t="s">
        <v>2686</v>
      </c>
      <c r="C2583" s="13" t="s">
        <v>4604</v>
      </c>
      <c r="D2583" s="442" t="s">
        <v>13791</v>
      </c>
      <c r="E2583" s="468">
        <f t="shared" si="111"/>
        <v>2551</v>
      </c>
      <c r="F2583" s="439" t="b">
        <f>'21C Market Risk - IRR Gen.'!$F$138*1%='21C Market Risk - IRR Gen.'!$F$141</f>
        <v>1</v>
      </c>
      <c r="G2583"/>
      <c r="H2583"/>
      <c r="K2583" s="6"/>
      <c r="L2583" s="6"/>
      <c r="M2583" s="6"/>
      <c r="N2583" s="6"/>
      <c r="O2583" s="6"/>
      <c r="P2583" s="6"/>
    </row>
    <row r="2584" spans="1:16" s="469" customFormat="1" ht="31.5" x14ac:dyDescent="0.25">
      <c r="A2584" s="463" t="s">
        <v>4605</v>
      </c>
      <c r="B2584" s="464" t="s">
        <v>2686</v>
      </c>
      <c r="C2584" s="13" t="s">
        <v>11321</v>
      </c>
      <c r="D2584" s="442" t="s">
        <v>13792</v>
      </c>
      <c r="E2584" s="468">
        <f t="shared" si="111"/>
        <v>2552</v>
      </c>
      <c r="F2584" s="439" t="b">
        <f>'21C Market Risk - IRR Gen.'!$G$138*0.9%='21C Market Risk - IRR Gen.'!$G$141</f>
        <v>1</v>
      </c>
      <c r="G2584"/>
      <c r="H2584"/>
      <c r="K2584" s="6"/>
      <c r="L2584" s="6"/>
      <c r="M2584" s="6"/>
      <c r="N2584" s="6"/>
      <c r="O2584" s="6"/>
      <c r="P2584" s="6"/>
    </row>
    <row r="2585" spans="1:16" s="469" customFormat="1" ht="31.5" x14ac:dyDescent="0.25">
      <c r="A2585" s="463" t="s">
        <v>4606</v>
      </c>
      <c r="B2585" s="464" t="s">
        <v>2686</v>
      </c>
      <c r="C2585" s="13" t="s">
        <v>11322</v>
      </c>
      <c r="D2585" s="442" t="s">
        <v>13793</v>
      </c>
      <c r="E2585" s="468">
        <f t="shared" si="111"/>
        <v>2553</v>
      </c>
      <c r="F2585" s="439" t="b">
        <f>'21C Market Risk - IRR Gen.'!$H$138*0.8%='21C Market Risk - IRR Gen.'!$H$141</f>
        <v>1</v>
      </c>
      <c r="G2585"/>
      <c r="H2585"/>
      <c r="K2585" s="6"/>
      <c r="L2585" s="6"/>
      <c r="M2585" s="6"/>
      <c r="N2585" s="6"/>
      <c r="O2585" s="6"/>
      <c r="P2585" s="6"/>
    </row>
    <row r="2586" spans="1:16" s="469" customFormat="1" ht="31.5" x14ac:dyDescent="0.25">
      <c r="A2586" s="463" t="s">
        <v>4607</v>
      </c>
      <c r="B2586" s="464" t="s">
        <v>2686</v>
      </c>
      <c r="C2586" s="13" t="s">
        <v>11323</v>
      </c>
      <c r="D2586" s="442" t="s">
        <v>13794</v>
      </c>
      <c r="E2586" s="468">
        <f t="shared" si="111"/>
        <v>2554</v>
      </c>
      <c r="F2586" s="439" t="b">
        <f>'21C Market Risk - IRR Gen.'!$I$138*0.75%='21C Market Risk - IRR Gen.'!$I$141</f>
        <v>1</v>
      </c>
      <c r="G2586"/>
      <c r="H2586"/>
      <c r="K2586" s="6"/>
      <c r="L2586" s="6"/>
      <c r="M2586" s="6"/>
      <c r="N2586" s="6"/>
      <c r="O2586" s="6"/>
      <c r="P2586" s="6"/>
    </row>
    <row r="2587" spans="1:16" s="469" customFormat="1" ht="31.5" x14ac:dyDescent="0.25">
      <c r="A2587" s="463" t="s">
        <v>4608</v>
      </c>
      <c r="B2587" s="464" t="s">
        <v>2686</v>
      </c>
      <c r="C2587" s="13" t="s">
        <v>11324</v>
      </c>
      <c r="D2587" s="442" t="s">
        <v>13795</v>
      </c>
      <c r="E2587" s="468">
        <f t="shared" si="111"/>
        <v>2555</v>
      </c>
      <c r="F2587" s="439" t="b">
        <f>'21C Market Risk - IRR Gen.'!$J$138*0.75%='21C Market Risk - IRR Gen.'!$J$141</f>
        <v>1</v>
      </c>
      <c r="G2587"/>
      <c r="H2587"/>
      <c r="K2587" s="6"/>
      <c r="L2587" s="6"/>
      <c r="M2587" s="6"/>
      <c r="N2587" s="6"/>
      <c r="O2587" s="6"/>
      <c r="P2587" s="6"/>
    </row>
    <row r="2588" spans="1:16" s="469" customFormat="1" ht="31.5" x14ac:dyDescent="0.25">
      <c r="A2588" s="463" t="s">
        <v>4609</v>
      </c>
      <c r="B2588" s="464" t="s">
        <v>2686</v>
      </c>
      <c r="C2588" s="13" t="s">
        <v>11325</v>
      </c>
      <c r="D2588" s="442" t="s">
        <v>13796</v>
      </c>
      <c r="E2588" s="468">
        <f t="shared" si="111"/>
        <v>2556</v>
      </c>
      <c r="F2588" s="439" t="b">
        <f>'21C Market Risk - IRR Gen.'!$K$138*0.7%='21C Market Risk - IRR Gen.'!$K$141</f>
        <v>1</v>
      </c>
      <c r="G2588"/>
      <c r="H2588"/>
      <c r="K2588" s="6"/>
      <c r="L2588" s="6"/>
      <c r="M2588" s="6"/>
      <c r="N2588" s="6"/>
      <c r="O2588" s="6"/>
      <c r="P2588" s="6"/>
    </row>
    <row r="2589" spans="1:16" s="469" customFormat="1" ht="31.5" x14ac:dyDescent="0.25">
      <c r="A2589" s="463" t="s">
        <v>4610</v>
      </c>
      <c r="B2589" s="464" t="s">
        <v>2686</v>
      </c>
      <c r="C2589" s="13" t="s">
        <v>11326</v>
      </c>
      <c r="D2589" s="442" t="s">
        <v>13797</v>
      </c>
      <c r="E2589" s="468">
        <f t="shared" si="111"/>
        <v>2557</v>
      </c>
      <c r="F2589" s="439" t="b">
        <f>'21C Market Risk - IRR Gen.'!$L$138*0.65%='21C Market Risk - IRR Gen.'!$L$141</f>
        <v>1</v>
      </c>
      <c r="G2589"/>
      <c r="H2589"/>
      <c r="K2589" s="6"/>
      <c r="L2589" s="6"/>
      <c r="M2589" s="6"/>
      <c r="N2589" s="6"/>
      <c r="O2589" s="6"/>
      <c r="P2589" s="6"/>
    </row>
    <row r="2590" spans="1:16" s="469" customFormat="1" ht="31.5" x14ac:dyDescent="0.25">
      <c r="A2590" s="463" t="s">
        <v>4611</v>
      </c>
      <c r="B2590" s="464" t="s">
        <v>2686</v>
      </c>
      <c r="C2590" s="13" t="s">
        <v>11327</v>
      </c>
      <c r="D2590" s="442" t="s">
        <v>13798</v>
      </c>
      <c r="E2590" s="468">
        <f t="shared" si="111"/>
        <v>2558</v>
      </c>
      <c r="F2590" s="439" t="b">
        <f>'21C Market Risk - IRR Gen.'!$M$138*0.6%='21C Market Risk - IRR Gen.'!$M$141</f>
        <v>1</v>
      </c>
      <c r="G2590"/>
      <c r="H2590"/>
      <c r="K2590" s="6"/>
      <c r="L2590" s="6"/>
      <c r="M2590" s="6"/>
      <c r="N2590" s="6"/>
      <c r="O2590" s="6"/>
      <c r="P2590" s="6"/>
    </row>
    <row r="2591" spans="1:16" s="469" customFormat="1" ht="31.5" x14ac:dyDescent="0.25">
      <c r="A2591" s="463" t="s">
        <v>4612</v>
      </c>
      <c r="B2591" s="464" t="s">
        <v>2686</v>
      </c>
      <c r="C2591" s="13" t="s">
        <v>11328</v>
      </c>
      <c r="D2591" s="442" t="s">
        <v>13799</v>
      </c>
      <c r="E2591" s="468">
        <f t="shared" si="111"/>
        <v>2559</v>
      </c>
      <c r="F2591" s="439" t="b">
        <f>'21C Market Risk - IRR Gen.'!$N$138*0.6%='21C Market Risk - IRR Gen.'!$N$141</f>
        <v>1</v>
      </c>
      <c r="G2591"/>
      <c r="H2591"/>
      <c r="K2591" s="6"/>
      <c r="L2591" s="6"/>
      <c r="M2591" s="6"/>
      <c r="N2591" s="6"/>
      <c r="O2591" s="6"/>
      <c r="P2591" s="6"/>
    </row>
    <row r="2592" spans="1:16" s="469" customFormat="1" ht="31.5" x14ac:dyDescent="0.25">
      <c r="A2592" s="463" t="s">
        <v>4613</v>
      </c>
      <c r="B2592" s="464" t="s">
        <v>2686</v>
      </c>
      <c r="C2592" s="13" t="s">
        <v>11329</v>
      </c>
      <c r="D2592" s="442" t="s">
        <v>13800</v>
      </c>
      <c r="E2592" s="468">
        <f t="shared" si="111"/>
        <v>2560</v>
      </c>
      <c r="F2592" s="439" t="b">
        <f>'21C Market Risk - IRR Gen.'!$O$138*0.6%='21C Market Risk - IRR Gen.'!$O$141</f>
        <v>1</v>
      </c>
      <c r="G2592"/>
      <c r="H2592"/>
      <c r="K2592" s="6"/>
      <c r="L2592" s="6"/>
      <c r="M2592" s="6"/>
      <c r="N2592" s="6"/>
      <c r="O2592" s="6"/>
      <c r="P2592" s="6"/>
    </row>
    <row r="2593" spans="1:16" s="469" customFormat="1" ht="31.5" x14ac:dyDescent="0.25">
      <c r="A2593" s="463" t="s">
        <v>4614</v>
      </c>
      <c r="B2593" s="464" t="s">
        <v>2686</v>
      </c>
      <c r="C2593" s="13" t="s">
        <v>11330</v>
      </c>
      <c r="D2593" s="442" t="s">
        <v>13801</v>
      </c>
      <c r="E2593" s="468">
        <f t="shared" si="111"/>
        <v>2561</v>
      </c>
      <c r="F2593" s="439" t="b">
        <f>'21C Market Risk - IRR Gen.'!$P$138*0.6%='21C Market Risk - IRR Gen.'!$P$141</f>
        <v>1</v>
      </c>
      <c r="G2593"/>
      <c r="H2593"/>
      <c r="K2593" s="6"/>
      <c r="L2593" s="6"/>
      <c r="M2593" s="6"/>
      <c r="N2593" s="6"/>
      <c r="O2593" s="6"/>
      <c r="P2593" s="6"/>
    </row>
    <row r="2594" spans="1:16" s="469" customFormat="1" ht="31.5" x14ac:dyDescent="0.25">
      <c r="A2594" s="463" t="s">
        <v>4615</v>
      </c>
      <c r="B2594" s="464" t="s">
        <v>2686</v>
      </c>
      <c r="C2594" s="13" t="s">
        <v>11331</v>
      </c>
      <c r="D2594" s="442" t="s">
        <v>13802</v>
      </c>
      <c r="E2594" s="468">
        <f t="shared" si="111"/>
        <v>2562</v>
      </c>
      <c r="F2594" s="439" t="b">
        <f>'21C Market Risk - IRR Gen.'!$Q$138*0.6%='21C Market Risk - IRR Gen.'!$Q$141</f>
        <v>1</v>
      </c>
      <c r="G2594"/>
      <c r="H2594"/>
      <c r="K2594" s="6"/>
      <c r="L2594" s="6"/>
      <c r="M2594" s="6"/>
      <c r="N2594" s="6"/>
      <c r="O2594" s="6"/>
      <c r="P2594" s="6"/>
    </row>
    <row r="2595" spans="1:16" s="469" customFormat="1" ht="31.5" x14ac:dyDescent="0.25">
      <c r="A2595" s="463" t="s">
        <v>4616</v>
      </c>
      <c r="B2595" s="464" t="s">
        <v>2686</v>
      </c>
      <c r="C2595" s="13" t="s">
        <v>11146</v>
      </c>
      <c r="D2595" s="442" t="s">
        <v>13803</v>
      </c>
      <c r="E2595" s="468">
        <f>E2594+1</f>
        <v>2563</v>
      </c>
      <c r="F2595" s="439" t="b">
        <f>'21C Market Risk - IRR Gen.'!$C$139*-1%='21C Market Risk - IRR Gen.'!$C$142</f>
        <v>1</v>
      </c>
      <c r="G2595"/>
      <c r="H2595"/>
      <c r="K2595" s="6"/>
      <c r="L2595" s="6"/>
      <c r="M2595" s="6"/>
      <c r="N2595" s="6"/>
      <c r="O2595" s="6"/>
      <c r="P2595" s="6"/>
    </row>
    <row r="2596" spans="1:16" s="469" customFormat="1" ht="31.5" x14ac:dyDescent="0.25">
      <c r="A2596" s="463" t="s">
        <v>4617</v>
      </c>
      <c r="B2596" s="464" t="s">
        <v>2686</v>
      </c>
      <c r="C2596" s="13" t="s">
        <v>11147</v>
      </c>
      <c r="D2596" s="442" t="s">
        <v>13804</v>
      </c>
      <c r="E2596" s="468">
        <f t="shared" ref="E2596:E2609" si="112">E2595+1</f>
        <v>2564</v>
      </c>
      <c r="F2596" s="439" t="b">
        <f>'21C Market Risk - IRR Gen.'!$D$139*-1%='21C Market Risk - IRR Gen.'!$D$142</f>
        <v>1</v>
      </c>
      <c r="G2596"/>
      <c r="H2596"/>
      <c r="K2596" s="6"/>
      <c r="L2596" s="6"/>
      <c r="M2596" s="6"/>
      <c r="N2596" s="6"/>
      <c r="O2596" s="6"/>
      <c r="P2596" s="6"/>
    </row>
    <row r="2597" spans="1:16" s="469" customFormat="1" ht="31.5" x14ac:dyDescent="0.25">
      <c r="A2597" s="463" t="s">
        <v>4618</v>
      </c>
      <c r="B2597" s="464" t="s">
        <v>2686</v>
      </c>
      <c r="C2597" s="13" t="s">
        <v>11148</v>
      </c>
      <c r="D2597" s="442" t="s">
        <v>13805</v>
      </c>
      <c r="E2597" s="468">
        <f t="shared" si="112"/>
        <v>2565</v>
      </c>
      <c r="F2597" s="439" t="b">
        <f>'21C Market Risk - IRR Gen.'!$E$139*-1%='21C Market Risk - IRR Gen.'!$E$142</f>
        <v>1</v>
      </c>
      <c r="G2597"/>
      <c r="H2597"/>
      <c r="K2597" s="6"/>
      <c r="L2597" s="6"/>
      <c r="M2597" s="6"/>
      <c r="N2597" s="6"/>
      <c r="O2597" s="6"/>
      <c r="P2597" s="6"/>
    </row>
    <row r="2598" spans="1:16" s="469" customFormat="1" ht="31.5" x14ac:dyDescent="0.25">
      <c r="A2598" s="463" t="s">
        <v>4619</v>
      </c>
      <c r="B2598" s="464" t="s">
        <v>2686</v>
      </c>
      <c r="C2598" s="443" t="s">
        <v>11149</v>
      </c>
      <c r="D2598" s="442" t="s">
        <v>13806</v>
      </c>
      <c r="E2598" s="468">
        <f t="shared" si="112"/>
        <v>2566</v>
      </c>
      <c r="F2598" s="439" t="b">
        <f>'21C Market Risk - IRR Gen.'!$F$139*-1%='21C Market Risk - IRR Gen.'!$F$142</f>
        <v>1</v>
      </c>
      <c r="G2598"/>
      <c r="H2598"/>
      <c r="K2598" s="6"/>
      <c r="L2598" s="6"/>
      <c r="M2598" s="6"/>
      <c r="N2598" s="6"/>
      <c r="O2598" s="6"/>
      <c r="P2598" s="6"/>
    </row>
    <row r="2599" spans="1:16" s="469" customFormat="1" ht="31.5" x14ac:dyDescent="0.25">
      <c r="A2599" s="463" t="s">
        <v>4620</v>
      </c>
      <c r="B2599" s="464" t="s">
        <v>2686</v>
      </c>
      <c r="C2599" s="443" t="s">
        <v>11150</v>
      </c>
      <c r="D2599" s="442" t="s">
        <v>13807</v>
      </c>
      <c r="E2599" s="468">
        <f t="shared" si="112"/>
        <v>2567</v>
      </c>
      <c r="F2599" s="439" t="b">
        <f>'21C Market Risk - IRR Gen.'!$G$139*-0.9%='21C Market Risk - IRR Gen.'!$G$142</f>
        <v>1</v>
      </c>
      <c r="G2599"/>
      <c r="H2599"/>
      <c r="K2599" s="6"/>
      <c r="L2599" s="6"/>
      <c r="M2599" s="6"/>
      <c r="N2599" s="6"/>
      <c r="O2599" s="6"/>
      <c r="P2599" s="6"/>
    </row>
    <row r="2600" spans="1:16" s="469" customFormat="1" ht="31.5" x14ac:dyDescent="0.25">
      <c r="A2600" s="463" t="s">
        <v>4621</v>
      </c>
      <c r="B2600" s="464" t="s">
        <v>2686</v>
      </c>
      <c r="C2600" s="443" t="s">
        <v>11151</v>
      </c>
      <c r="D2600" s="442" t="s">
        <v>13808</v>
      </c>
      <c r="E2600" s="468">
        <f t="shared" si="112"/>
        <v>2568</v>
      </c>
      <c r="F2600" s="439" t="b">
        <f>'21C Market Risk - IRR Gen.'!$H$139*-0.8%='21C Market Risk - IRR Gen.'!$H$142</f>
        <v>1</v>
      </c>
      <c r="G2600"/>
      <c r="H2600"/>
      <c r="K2600" s="6"/>
      <c r="L2600" s="6"/>
      <c r="M2600" s="6"/>
      <c r="N2600" s="6"/>
      <c r="O2600" s="6"/>
      <c r="P2600" s="6"/>
    </row>
    <row r="2601" spans="1:16" s="469" customFormat="1" ht="31.5" x14ac:dyDescent="0.25">
      <c r="A2601" s="463" t="s">
        <v>4622</v>
      </c>
      <c r="B2601" s="464" t="s">
        <v>2686</v>
      </c>
      <c r="C2601" s="443" t="s">
        <v>11152</v>
      </c>
      <c r="D2601" s="442" t="s">
        <v>13809</v>
      </c>
      <c r="E2601" s="468">
        <f t="shared" si="112"/>
        <v>2569</v>
      </c>
      <c r="F2601" s="439" t="b">
        <f>'21C Market Risk - IRR Gen.'!$I$139*-0.75%='21C Market Risk - IRR Gen.'!$I$142</f>
        <v>1</v>
      </c>
      <c r="G2601"/>
      <c r="H2601"/>
      <c r="K2601" s="6"/>
      <c r="L2601" s="6"/>
      <c r="M2601" s="6"/>
      <c r="N2601" s="6"/>
      <c r="O2601" s="6"/>
      <c r="P2601" s="6"/>
    </row>
    <row r="2602" spans="1:16" s="469" customFormat="1" ht="31.5" x14ac:dyDescent="0.25">
      <c r="A2602" s="463" t="s">
        <v>4623</v>
      </c>
      <c r="B2602" s="464" t="s">
        <v>2686</v>
      </c>
      <c r="C2602" s="443" t="s">
        <v>11153</v>
      </c>
      <c r="D2602" s="442" t="s">
        <v>13810</v>
      </c>
      <c r="E2602" s="468">
        <f t="shared" si="112"/>
        <v>2570</v>
      </c>
      <c r="F2602" s="439" t="b">
        <f>'21C Market Risk - IRR Gen.'!$J$139*-0.75%='21C Market Risk - IRR Gen.'!$J$142</f>
        <v>1</v>
      </c>
      <c r="G2602"/>
      <c r="H2602"/>
      <c r="K2602" s="6"/>
      <c r="L2602" s="6"/>
      <c r="M2602" s="6"/>
      <c r="N2602" s="6"/>
      <c r="O2602" s="6"/>
      <c r="P2602" s="6"/>
    </row>
    <row r="2603" spans="1:16" s="469" customFormat="1" ht="31.5" x14ac:dyDescent="0.25">
      <c r="A2603" s="463" t="s">
        <v>4624</v>
      </c>
      <c r="B2603" s="464" t="s">
        <v>2686</v>
      </c>
      <c r="C2603" s="443" t="s">
        <v>11154</v>
      </c>
      <c r="D2603" s="442" t="s">
        <v>13811</v>
      </c>
      <c r="E2603" s="468">
        <f t="shared" si="112"/>
        <v>2571</v>
      </c>
      <c r="F2603" s="439" t="b">
        <f>'21C Market Risk - IRR Gen.'!$K$139*-0.7%='21C Market Risk - IRR Gen.'!$K$142</f>
        <v>1</v>
      </c>
      <c r="G2603"/>
      <c r="H2603"/>
      <c r="K2603" s="6"/>
      <c r="L2603" s="6"/>
      <c r="M2603" s="6"/>
      <c r="N2603" s="6"/>
      <c r="O2603" s="6"/>
      <c r="P2603" s="6"/>
    </row>
    <row r="2604" spans="1:16" s="469" customFormat="1" ht="31.5" x14ac:dyDescent="0.25">
      <c r="A2604" s="463" t="s">
        <v>4625</v>
      </c>
      <c r="B2604" s="464" t="s">
        <v>2686</v>
      </c>
      <c r="C2604" s="443" t="s">
        <v>11155</v>
      </c>
      <c r="D2604" s="442" t="s">
        <v>13812</v>
      </c>
      <c r="E2604" s="468">
        <f t="shared" si="112"/>
        <v>2572</v>
      </c>
      <c r="F2604" s="439" t="b">
        <f>'21C Market Risk - IRR Gen.'!$L$139*-0.65%='21C Market Risk - IRR Gen.'!$L$142</f>
        <v>1</v>
      </c>
      <c r="G2604"/>
      <c r="H2604"/>
      <c r="K2604" s="6"/>
      <c r="L2604" s="6"/>
      <c r="M2604" s="6"/>
      <c r="N2604" s="6"/>
      <c r="O2604" s="6"/>
      <c r="P2604" s="6"/>
    </row>
    <row r="2605" spans="1:16" s="469" customFormat="1" ht="31.5" x14ac:dyDescent="0.25">
      <c r="A2605" s="463" t="s">
        <v>4626</v>
      </c>
      <c r="B2605" s="464" t="s">
        <v>2686</v>
      </c>
      <c r="C2605" s="443" t="s">
        <v>11156</v>
      </c>
      <c r="D2605" s="442" t="s">
        <v>13813</v>
      </c>
      <c r="E2605" s="468">
        <f t="shared" si="112"/>
        <v>2573</v>
      </c>
      <c r="F2605" s="439" t="b">
        <f>'21C Market Risk - IRR Gen.'!$M$139*-0.6%='21C Market Risk - IRR Gen.'!$M$142</f>
        <v>1</v>
      </c>
      <c r="G2605"/>
      <c r="H2605"/>
      <c r="K2605" s="6"/>
      <c r="L2605" s="6"/>
      <c r="M2605" s="6"/>
      <c r="N2605" s="6"/>
      <c r="O2605" s="6"/>
      <c r="P2605" s="6"/>
    </row>
    <row r="2606" spans="1:16" s="469" customFormat="1" ht="31.5" x14ac:dyDescent="0.25">
      <c r="A2606" s="463" t="s">
        <v>4627</v>
      </c>
      <c r="B2606" s="464" t="s">
        <v>2686</v>
      </c>
      <c r="C2606" s="443" t="s">
        <v>11157</v>
      </c>
      <c r="D2606" s="442" t="s">
        <v>13814</v>
      </c>
      <c r="E2606" s="468">
        <f t="shared" si="112"/>
        <v>2574</v>
      </c>
      <c r="F2606" s="439" t="b">
        <f>'21C Market Risk - IRR Gen.'!$N$139*-0.6%='21C Market Risk - IRR Gen.'!$N$142</f>
        <v>1</v>
      </c>
      <c r="G2606"/>
      <c r="H2606"/>
      <c r="K2606" s="6"/>
      <c r="L2606" s="6"/>
      <c r="M2606" s="6"/>
      <c r="N2606" s="6"/>
      <c r="O2606" s="6"/>
      <c r="P2606" s="6"/>
    </row>
    <row r="2607" spans="1:16" s="469" customFormat="1" ht="31.5" x14ac:dyDescent="0.25">
      <c r="A2607" s="463" t="s">
        <v>4628</v>
      </c>
      <c r="B2607" s="464" t="s">
        <v>2686</v>
      </c>
      <c r="C2607" s="443" t="s">
        <v>11158</v>
      </c>
      <c r="D2607" s="442" t="s">
        <v>13815</v>
      </c>
      <c r="E2607" s="468">
        <f t="shared" si="112"/>
        <v>2575</v>
      </c>
      <c r="F2607" s="439" t="b">
        <f>'21C Market Risk - IRR Gen.'!$O$139*-0.6%='21C Market Risk - IRR Gen.'!$O$142</f>
        <v>1</v>
      </c>
      <c r="G2607"/>
      <c r="H2607"/>
      <c r="K2607" s="6"/>
      <c r="L2607" s="6"/>
      <c r="M2607" s="6"/>
      <c r="N2607" s="6"/>
      <c r="O2607" s="6"/>
      <c r="P2607" s="6"/>
    </row>
    <row r="2608" spans="1:16" s="469" customFormat="1" ht="31.5" x14ac:dyDescent="0.25">
      <c r="A2608" s="463" t="s">
        <v>4629</v>
      </c>
      <c r="B2608" s="464" t="s">
        <v>2686</v>
      </c>
      <c r="C2608" s="443" t="s">
        <v>11159</v>
      </c>
      <c r="D2608" s="442" t="s">
        <v>13816</v>
      </c>
      <c r="E2608" s="468">
        <f t="shared" si="112"/>
        <v>2576</v>
      </c>
      <c r="F2608" s="439" t="b">
        <f>'21C Market Risk - IRR Gen.'!$P$139*-0.6%='21C Market Risk - IRR Gen.'!$P$142</f>
        <v>1</v>
      </c>
      <c r="G2608"/>
      <c r="H2608"/>
      <c r="K2608" s="6"/>
      <c r="L2608" s="6"/>
      <c r="M2608" s="6"/>
      <c r="N2608" s="6"/>
      <c r="O2608" s="6"/>
      <c r="P2608" s="6"/>
    </row>
    <row r="2609" spans="1:16" s="469" customFormat="1" ht="31.5" x14ac:dyDescent="0.25">
      <c r="A2609" s="463" t="s">
        <v>4630</v>
      </c>
      <c r="B2609" s="464" t="s">
        <v>2686</v>
      </c>
      <c r="C2609" s="443" t="s">
        <v>11160</v>
      </c>
      <c r="D2609" s="442" t="s">
        <v>13817</v>
      </c>
      <c r="E2609" s="468">
        <f t="shared" si="112"/>
        <v>2577</v>
      </c>
      <c r="F2609" s="439" t="b">
        <f>'21C Market Risk - IRR Gen.'!$Q$139*-0.6%='21C Market Risk - IRR Gen.'!$Q$142</f>
        <v>1</v>
      </c>
      <c r="G2609"/>
      <c r="H2609"/>
      <c r="K2609" s="6"/>
      <c r="L2609" s="6"/>
      <c r="M2609" s="6"/>
      <c r="N2609" s="6"/>
      <c r="O2609" s="6"/>
      <c r="P2609" s="6"/>
    </row>
    <row r="2610" spans="1:16" s="469" customFormat="1" ht="47.25" x14ac:dyDescent="0.25">
      <c r="A2610" s="463" t="s">
        <v>4631</v>
      </c>
      <c r="B2610" s="464" t="s">
        <v>2686</v>
      </c>
      <c r="C2610" s="13" t="s">
        <v>4632</v>
      </c>
      <c r="D2610" s="442" t="s">
        <v>13818</v>
      </c>
      <c r="E2610" s="468">
        <f>E2609+1</f>
        <v>2578</v>
      </c>
      <c r="F2610" s="439" t="b">
        <f>MIN(ABS('21C Market Risk - IRR Gen.'!$C$142),ABS('21C Market Risk - IRR Gen.'!$C$141))='21C Market Risk - IRR Gen.'!$C$143</f>
        <v>1</v>
      </c>
      <c r="G2610"/>
      <c r="H2610"/>
      <c r="K2610" s="6"/>
      <c r="L2610" s="6"/>
      <c r="M2610" s="6"/>
      <c r="N2610" s="6"/>
      <c r="O2610" s="6"/>
      <c r="P2610" s="6"/>
    </row>
    <row r="2611" spans="1:16" s="469" customFormat="1" ht="47.25" x14ac:dyDescent="0.25">
      <c r="A2611" s="463" t="s">
        <v>4633</v>
      </c>
      <c r="B2611" s="464" t="s">
        <v>2686</v>
      </c>
      <c r="C2611" s="13" t="s">
        <v>4634</v>
      </c>
      <c r="D2611" s="442" t="s">
        <v>13819</v>
      </c>
      <c r="E2611" s="468">
        <f t="shared" ref="E2611:E2624" si="113">E2610+1</f>
        <v>2579</v>
      </c>
      <c r="F2611" s="439" t="b">
        <f>MIN(ABS('21C Market Risk - IRR Gen.'!$D$142),ABS('21C Market Risk - IRR Gen.'!$D$141))='21C Market Risk - IRR Gen.'!$D$143</f>
        <v>1</v>
      </c>
      <c r="G2611"/>
      <c r="H2611"/>
      <c r="K2611" s="6"/>
      <c r="L2611" s="6"/>
      <c r="M2611" s="6"/>
      <c r="N2611" s="6"/>
      <c r="O2611" s="6"/>
      <c r="P2611" s="6"/>
    </row>
    <row r="2612" spans="1:16" s="469" customFormat="1" ht="47.25" x14ac:dyDescent="0.25">
      <c r="A2612" s="463" t="s">
        <v>4635</v>
      </c>
      <c r="B2612" s="464" t="s">
        <v>2686</v>
      </c>
      <c r="C2612" s="13" t="s">
        <v>4636</v>
      </c>
      <c r="D2612" s="442" t="s">
        <v>13820</v>
      </c>
      <c r="E2612" s="468">
        <f t="shared" si="113"/>
        <v>2580</v>
      </c>
      <c r="F2612" s="439" t="b">
        <f>MIN(ABS('21C Market Risk - IRR Gen.'!$E$142),ABS('21C Market Risk - IRR Gen.'!$E$141))='21C Market Risk - IRR Gen.'!$E$143</f>
        <v>1</v>
      </c>
      <c r="G2612"/>
      <c r="H2612"/>
      <c r="K2612" s="6"/>
      <c r="L2612" s="6"/>
      <c r="M2612" s="6"/>
      <c r="N2612" s="6"/>
      <c r="O2612" s="6"/>
      <c r="P2612" s="6"/>
    </row>
    <row r="2613" spans="1:16" s="469" customFormat="1" ht="47.25" x14ac:dyDescent="0.25">
      <c r="A2613" s="463" t="s">
        <v>4637</v>
      </c>
      <c r="B2613" s="464" t="s">
        <v>2686</v>
      </c>
      <c r="C2613" s="13" t="s">
        <v>4638</v>
      </c>
      <c r="D2613" s="442" t="s">
        <v>13821</v>
      </c>
      <c r="E2613" s="468">
        <f t="shared" si="113"/>
        <v>2581</v>
      </c>
      <c r="F2613" s="439" t="b">
        <f>MIN(ABS('21C Market Risk - IRR Gen.'!$F$142),ABS('21C Market Risk - IRR Gen.'!$F$141))='21C Market Risk - IRR Gen.'!$F$143</f>
        <v>1</v>
      </c>
      <c r="G2613"/>
      <c r="H2613"/>
      <c r="K2613" s="6"/>
      <c r="L2613" s="6"/>
      <c r="M2613" s="6"/>
      <c r="N2613" s="6"/>
      <c r="O2613" s="6"/>
      <c r="P2613" s="6"/>
    </row>
    <row r="2614" spans="1:16" s="469" customFormat="1" ht="47.25" x14ac:dyDescent="0.25">
      <c r="A2614" s="463" t="s">
        <v>4639</v>
      </c>
      <c r="B2614" s="464" t="s">
        <v>2686</v>
      </c>
      <c r="C2614" s="13" t="s">
        <v>4640</v>
      </c>
      <c r="D2614" s="442" t="s">
        <v>13822</v>
      </c>
      <c r="E2614" s="468">
        <f t="shared" si="113"/>
        <v>2582</v>
      </c>
      <c r="F2614" s="439" t="b">
        <f>MIN(ABS('21C Market Risk - IRR Gen.'!$G$142),ABS('21C Market Risk - IRR Gen.'!$G$141))='21C Market Risk - IRR Gen.'!$G$143</f>
        <v>1</v>
      </c>
      <c r="G2614"/>
      <c r="H2614"/>
      <c r="K2614" s="6"/>
      <c r="L2614" s="6"/>
      <c r="M2614" s="6"/>
      <c r="N2614" s="6"/>
      <c r="O2614" s="6"/>
      <c r="P2614" s="6"/>
    </row>
    <row r="2615" spans="1:16" s="469" customFormat="1" ht="47.25" x14ac:dyDescent="0.25">
      <c r="A2615" s="463" t="s">
        <v>4641</v>
      </c>
      <c r="B2615" s="464" t="s">
        <v>2686</v>
      </c>
      <c r="C2615" s="13" t="s">
        <v>4642</v>
      </c>
      <c r="D2615" s="442" t="s">
        <v>13823</v>
      </c>
      <c r="E2615" s="468">
        <f t="shared" si="113"/>
        <v>2583</v>
      </c>
      <c r="F2615" s="439" t="b">
        <f>MIN(ABS('21C Market Risk - IRR Gen.'!$H$142),ABS('21C Market Risk - IRR Gen.'!$H$141))='21C Market Risk - IRR Gen.'!$H$143</f>
        <v>1</v>
      </c>
      <c r="G2615"/>
      <c r="H2615"/>
      <c r="K2615" s="6"/>
      <c r="L2615" s="6"/>
      <c r="M2615" s="6"/>
      <c r="N2615" s="6"/>
      <c r="O2615" s="6"/>
      <c r="P2615" s="6"/>
    </row>
    <row r="2616" spans="1:16" s="469" customFormat="1" ht="47.25" x14ac:dyDescent="0.25">
      <c r="A2616" s="463" t="s">
        <v>4643</v>
      </c>
      <c r="B2616" s="464" t="s">
        <v>2686</v>
      </c>
      <c r="C2616" s="13" t="s">
        <v>4644</v>
      </c>
      <c r="D2616" s="442" t="s">
        <v>13824</v>
      </c>
      <c r="E2616" s="468">
        <f t="shared" si="113"/>
        <v>2584</v>
      </c>
      <c r="F2616" s="439" t="b">
        <f>MIN(ABS('21C Market Risk - IRR Gen.'!$I$142),ABS('21C Market Risk - IRR Gen.'!$I$141))='21C Market Risk - IRR Gen.'!$I$143</f>
        <v>1</v>
      </c>
      <c r="G2616"/>
      <c r="H2616"/>
      <c r="K2616" s="6"/>
      <c r="L2616" s="6"/>
      <c r="M2616" s="6"/>
      <c r="N2616" s="6"/>
      <c r="O2616" s="6"/>
      <c r="P2616" s="6"/>
    </row>
    <row r="2617" spans="1:16" s="469" customFormat="1" ht="47.25" x14ac:dyDescent="0.25">
      <c r="A2617" s="463" t="s">
        <v>4645</v>
      </c>
      <c r="B2617" s="464" t="s">
        <v>2686</v>
      </c>
      <c r="C2617" s="13" t="s">
        <v>4646</v>
      </c>
      <c r="D2617" s="442" t="s">
        <v>13825</v>
      </c>
      <c r="E2617" s="468">
        <f t="shared" si="113"/>
        <v>2585</v>
      </c>
      <c r="F2617" s="439" t="b">
        <f>MIN(ABS('21C Market Risk - IRR Gen.'!$J$142),ABS('21C Market Risk - IRR Gen.'!$J$141))='21C Market Risk - IRR Gen.'!$J$143</f>
        <v>1</v>
      </c>
      <c r="G2617"/>
      <c r="H2617"/>
      <c r="K2617" s="6"/>
      <c r="L2617" s="6"/>
      <c r="M2617" s="6"/>
      <c r="N2617" s="6"/>
      <c r="O2617" s="6"/>
      <c r="P2617" s="6"/>
    </row>
    <row r="2618" spans="1:16" s="469" customFormat="1" ht="47.25" x14ac:dyDescent="0.25">
      <c r="A2618" s="463" t="s">
        <v>4647</v>
      </c>
      <c r="B2618" s="464" t="s">
        <v>2686</v>
      </c>
      <c r="C2618" s="13" t="s">
        <v>4648</v>
      </c>
      <c r="D2618" s="442" t="s">
        <v>13826</v>
      </c>
      <c r="E2618" s="468">
        <f t="shared" si="113"/>
        <v>2586</v>
      </c>
      <c r="F2618" s="439" t="b">
        <f>MIN(ABS('21C Market Risk - IRR Gen.'!$K$142),ABS('21C Market Risk - IRR Gen.'!$K$141))='21C Market Risk - IRR Gen.'!$K$143</f>
        <v>1</v>
      </c>
      <c r="G2618"/>
      <c r="H2618"/>
      <c r="K2618" s="6"/>
      <c r="L2618" s="6"/>
      <c r="M2618" s="6"/>
      <c r="N2618" s="6"/>
      <c r="O2618" s="6"/>
      <c r="P2618" s="6"/>
    </row>
    <row r="2619" spans="1:16" s="469" customFormat="1" ht="47.25" x14ac:dyDescent="0.25">
      <c r="A2619" s="463" t="s">
        <v>4649</v>
      </c>
      <c r="B2619" s="464" t="s">
        <v>2686</v>
      </c>
      <c r="C2619" s="13" t="s">
        <v>4650</v>
      </c>
      <c r="D2619" s="442" t="s">
        <v>13827</v>
      </c>
      <c r="E2619" s="468">
        <f t="shared" si="113"/>
        <v>2587</v>
      </c>
      <c r="F2619" s="439" t="b">
        <f>MIN(ABS('21C Market Risk - IRR Gen.'!$L$142),ABS('21C Market Risk - IRR Gen.'!$L$141))='21C Market Risk - IRR Gen.'!$L$143</f>
        <v>1</v>
      </c>
      <c r="G2619"/>
      <c r="H2619"/>
      <c r="K2619" s="6"/>
      <c r="L2619" s="6"/>
      <c r="M2619" s="6"/>
      <c r="N2619" s="6"/>
      <c r="O2619" s="6"/>
      <c r="P2619" s="6"/>
    </row>
    <row r="2620" spans="1:16" s="469" customFormat="1" ht="47.25" x14ac:dyDescent="0.25">
      <c r="A2620" s="463" t="s">
        <v>4651</v>
      </c>
      <c r="B2620" s="464" t="s">
        <v>2686</v>
      </c>
      <c r="C2620" s="13" t="s">
        <v>4652</v>
      </c>
      <c r="D2620" s="442" t="s">
        <v>13828</v>
      </c>
      <c r="E2620" s="468">
        <f t="shared" si="113"/>
        <v>2588</v>
      </c>
      <c r="F2620" s="439" t="b">
        <f>MIN(ABS('21C Market Risk - IRR Gen.'!$M$142),ABS('21C Market Risk - IRR Gen.'!$M$141))='21C Market Risk - IRR Gen.'!$M$143</f>
        <v>1</v>
      </c>
      <c r="G2620"/>
      <c r="H2620"/>
      <c r="K2620" s="6"/>
      <c r="L2620" s="6"/>
      <c r="M2620" s="6"/>
      <c r="N2620" s="6"/>
      <c r="O2620" s="6"/>
      <c r="P2620" s="6"/>
    </row>
    <row r="2621" spans="1:16" s="469" customFormat="1" ht="47.25" x14ac:dyDescent="0.25">
      <c r="A2621" s="463" t="s">
        <v>4653</v>
      </c>
      <c r="B2621" s="464" t="s">
        <v>2686</v>
      </c>
      <c r="C2621" s="13" t="s">
        <v>4654</v>
      </c>
      <c r="D2621" s="442" t="s">
        <v>13829</v>
      </c>
      <c r="E2621" s="468">
        <f t="shared" si="113"/>
        <v>2589</v>
      </c>
      <c r="F2621" s="439" t="b">
        <f>MIN(ABS('21C Market Risk - IRR Gen.'!$N$142),ABS('21C Market Risk - IRR Gen.'!$N$141))='21C Market Risk - IRR Gen.'!$N$143</f>
        <v>1</v>
      </c>
      <c r="G2621"/>
      <c r="H2621"/>
      <c r="K2621" s="6"/>
      <c r="L2621" s="6"/>
      <c r="M2621" s="6"/>
      <c r="N2621" s="6"/>
      <c r="O2621" s="6"/>
      <c r="P2621" s="6"/>
    </row>
    <row r="2622" spans="1:16" s="469" customFormat="1" ht="47.25" x14ac:dyDescent="0.25">
      <c r="A2622" s="463" t="s">
        <v>4655</v>
      </c>
      <c r="B2622" s="464" t="s">
        <v>2686</v>
      </c>
      <c r="C2622" s="13" t="s">
        <v>4656</v>
      </c>
      <c r="D2622" s="442" t="s">
        <v>13830</v>
      </c>
      <c r="E2622" s="468">
        <f t="shared" si="113"/>
        <v>2590</v>
      </c>
      <c r="F2622" s="439" t="b">
        <f>MIN(ABS('21C Market Risk - IRR Gen.'!$O$142),ABS('21C Market Risk - IRR Gen.'!$O$141))='21C Market Risk - IRR Gen.'!$O$143</f>
        <v>1</v>
      </c>
      <c r="G2622"/>
      <c r="H2622"/>
      <c r="K2622" s="6"/>
      <c r="L2622" s="6"/>
      <c r="M2622" s="6"/>
      <c r="N2622" s="6"/>
      <c r="O2622" s="6"/>
      <c r="P2622" s="6"/>
    </row>
    <row r="2623" spans="1:16" s="469" customFormat="1" ht="47.25" x14ac:dyDescent="0.25">
      <c r="A2623" s="463" t="s">
        <v>4657</v>
      </c>
      <c r="B2623" s="464" t="s">
        <v>2686</v>
      </c>
      <c r="C2623" s="13" t="s">
        <v>4658</v>
      </c>
      <c r="D2623" s="442" t="s">
        <v>13831</v>
      </c>
      <c r="E2623" s="468">
        <f t="shared" si="113"/>
        <v>2591</v>
      </c>
      <c r="F2623" s="439" t="b">
        <f>MIN(ABS('21C Market Risk - IRR Gen.'!$P$142),ABS('21C Market Risk - IRR Gen.'!$P$141))='21C Market Risk - IRR Gen.'!$P$143</f>
        <v>1</v>
      </c>
      <c r="G2623"/>
      <c r="H2623"/>
      <c r="K2623" s="6"/>
      <c r="L2623" s="6"/>
      <c r="M2623" s="6"/>
      <c r="N2623" s="6"/>
      <c r="O2623" s="6"/>
      <c r="P2623" s="6"/>
    </row>
    <row r="2624" spans="1:16" s="469" customFormat="1" ht="47.25" x14ac:dyDescent="0.25">
      <c r="A2624" s="463" t="s">
        <v>4659</v>
      </c>
      <c r="B2624" s="464" t="s">
        <v>2686</v>
      </c>
      <c r="C2624" s="13" t="s">
        <v>4660</v>
      </c>
      <c r="D2624" s="442" t="s">
        <v>13832</v>
      </c>
      <c r="E2624" s="468">
        <f t="shared" si="113"/>
        <v>2592</v>
      </c>
      <c r="F2624" s="439" t="b">
        <f>MIN(ABS('21C Market Risk - IRR Gen.'!$Q$142),ABS('21C Market Risk - IRR Gen.'!$Q$141))='21C Market Risk - IRR Gen.'!$Q$143</f>
        <v>1</v>
      </c>
      <c r="G2624"/>
      <c r="H2624"/>
      <c r="K2624" s="6"/>
      <c r="L2624" s="6"/>
      <c r="M2624" s="6"/>
      <c r="N2624" s="6"/>
      <c r="O2624" s="6"/>
      <c r="P2624" s="6"/>
    </row>
    <row r="2625" spans="1:16" s="469" customFormat="1" ht="47.25" x14ac:dyDescent="0.25">
      <c r="A2625" s="463" t="s">
        <v>4661</v>
      </c>
      <c r="B2625" s="464" t="s">
        <v>2686</v>
      </c>
      <c r="C2625" s="443" t="s">
        <v>11359</v>
      </c>
      <c r="D2625" s="442" t="s">
        <v>15013</v>
      </c>
      <c r="E2625" s="468">
        <f>E2624+1</f>
        <v>2593</v>
      </c>
      <c r="F2625" s="439" t="str">
        <f>IF('21C Market Risk - IRR Gen.'!C$144=('21C Market Risk - IRR Gen.'!C$141+'21C Market Risk - IRR Gen.'!C$142),"TRUE","FALSE")</f>
        <v>TRUE</v>
      </c>
      <c r="G2625"/>
      <c r="H2625"/>
      <c r="K2625" s="6"/>
      <c r="L2625" s="6"/>
      <c r="M2625" s="6"/>
      <c r="N2625" s="6"/>
      <c r="O2625" s="6"/>
      <c r="P2625" s="6"/>
    </row>
    <row r="2626" spans="1:16" s="469" customFormat="1" ht="47.25" x14ac:dyDescent="0.25">
      <c r="A2626" s="463" t="s">
        <v>4662</v>
      </c>
      <c r="B2626" s="464" t="s">
        <v>2686</v>
      </c>
      <c r="C2626" s="443" t="s">
        <v>11360</v>
      </c>
      <c r="D2626" s="442" t="s">
        <v>15014</v>
      </c>
      <c r="E2626" s="468">
        <f t="shared" ref="E2626:E2639" si="114">E2625+1</f>
        <v>2594</v>
      </c>
      <c r="F2626" s="439" t="str">
        <f>IF('21C Market Risk - IRR Gen.'!D$144=('21C Market Risk - IRR Gen.'!D$141+'21C Market Risk - IRR Gen.'!D$142),"TRUE","FALSE")</f>
        <v>TRUE</v>
      </c>
      <c r="G2626"/>
      <c r="H2626"/>
      <c r="K2626" s="6"/>
      <c r="L2626" s="6"/>
      <c r="M2626" s="6"/>
      <c r="N2626" s="6"/>
      <c r="O2626" s="6"/>
      <c r="P2626" s="6"/>
    </row>
    <row r="2627" spans="1:16" s="469" customFormat="1" ht="47.25" x14ac:dyDescent="0.25">
      <c r="A2627" s="463" t="s">
        <v>4663</v>
      </c>
      <c r="B2627" s="464" t="s">
        <v>2686</v>
      </c>
      <c r="C2627" s="443" t="s">
        <v>11361</v>
      </c>
      <c r="D2627" s="442" t="s">
        <v>15015</v>
      </c>
      <c r="E2627" s="468">
        <f t="shared" si="114"/>
        <v>2595</v>
      </c>
      <c r="F2627" s="439" t="str">
        <f>IF('21C Market Risk - IRR Gen.'!E$144=('21C Market Risk - IRR Gen.'!E$141+'21C Market Risk - IRR Gen.'!E$142),"TRUE","FALSE")</f>
        <v>TRUE</v>
      </c>
      <c r="G2627"/>
      <c r="H2627"/>
      <c r="K2627" s="6"/>
      <c r="L2627" s="6"/>
      <c r="M2627" s="6"/>
      <c r="N2627" s="6"/>
      <c r="O2627" s="6"/>
      <c r="P2627" s="6"/>
    </row>
    <row r="2628" spans="1:16" s="469" customFormat="1" ht="47.25" x14ac:dyDescent="0.25">
      <c r="A2628" s="463" t="s">
        <v>4664</v>
      </c>
      <c r="B2628" s="464" t="s">
        <v>2686</v>
      </c>
      <c r="C2628" s="443" t="s">
        <v>11362</v>
      </c>
      <c r="D2628" s="442" t="s">
        <v>15016</v>
      </c>
      <c r="E2628" s="468">
        <f t="shared" si="114"/>
        <v>2596</v>
      </c>
      <c r="F2628" s="439" t="str">
        <f>IF('21C Market Risk - IRR Gen.'!F$144=('21C Market Risk - IRR Gen.'!F$141+'21C Market Risk - IRR Gen.'!F$142),"TRUE","FALSE")</f>
        <v>TRUE</v>
      </c>
      <c r="G2628"/>
      <c r="H2628"/>
      <c r="K2628" s="6"/>
      <c r="L2628" s="6"/>
      <c r="M2628" s="6"/>
      <c r="N2628" s="6"/>
      <c r="O2628" s="6"/>
      <c r="P2628" s="6"/>
    </row>
    <row r="2629" spans="1:16" s="469" customFormat="1" ht="47.25" x14ac:dyDescent="0.25">
      <c r="A2629" s="463" t="s">
        <v>4665</v>
      </c>
      <c r="B2629" s="464" t="s">
        <v>2686</v>
      </c>
      <c r="C2629" s="443" t="s">
        <v>11363</v>
      </c>
      <c r="D2629" s="442" t="s">
        <v>15017</v>
      </c>
      <c r="E2629" s="468">
        <f t="shared" si="114"/>
        <v>2597</v>
      </c>
      <c r="F2629" s="439" t="str">
        <f>IF('21C Market Risk - IRR Gen.'!G$144=('21C Market Risk - IRR Gen.'!G$141+'21C Market Risk - IRR Gen.'!G$142),"TRUE","FALSE")</f>
        <v>TRUE</v>
      </c>
      <c r="G2629"/>
      <c r="H2629"/>
      <c r="K2629" s="6"/>
      <c r="L2629" s="6"/>
      <c r="M2629" s="6"/>
      <c r="N2629" s="6"/>
      <c r="O2629" s="6"/>
      <c r="P2629" s="6"/>
    </row>
    <row r="2630" spans="1:16" s="469" customFormat="1" ht="47.25" x14ac:dyDescent="0.25">
      <c r="A2630" s="463" t="s">
        <v>4666</v>
      </c>
      <c r="B2630" s="464" t="s">
        <v>2686</v>
      </c>
      <c r="C2630" s="443" t="s">
        <v>11364</v>
      </c>
      <c r="D2630" s="442" t="s">
        <v>15018</v>
      </c>
      <c r="E2630" s="468">
        <f t="shared" si="114"/>
        <v>2598</v>
      </c>
      <c r="F2630" s="439" t="str">
        <f>IF('21C Market Risk - IRR Gen.'!H$144=('21C Market Risk - IRR Gen.'!H$141+'21C Market Risk - IRR Gen.'!H$142),"TRUE","FALSE")</f>
        <v>TRUE</v>
      </c>
      <c r="G2630"/>
      <c r="H2630"/>
      <c r="K2630" s="6"/>
      <c r="L2630" s="6"/>
      <c r="M2630" s="6"/>
      <c r="N2630" s="6"/>
      <c r="O2630" s="6"/>
      <c r="P2630" s="6"/>
    </row>
    <row r="2631" spans="1:16" s="469" customFormat="1" ht="47.25" x14ac:dyDescent="0.25">
      <c r="A2631" s="463" t="s">
        <v>4667</v>
      </c>
      <c r="B2631" s="464" t="s">
        <v>2686</v>
      </c>
      <c r="C2631" s="443" t="s">
        <v>11365</v>
      </c>
      <c r="D2631" s="442" t="s">
        <v>15019</v>
      </c>
      <c r="E2631" s="468">
        <f t="shared" si="114"/>
        <v>2599</v>
      </c>
      <c r="F2631" s="439" t="str">
        <f>IF('21C Market Risk - IRR Gen.'!I$144=('21C Market Risk - IRR Gen.'!I$141+'21C Market Risk - IRR Gen.'!I$142),"TRUE","FALSE")</f>
        <v>TRUE</v>
      </c>
      <c r="G2631"/>
      <c r="H2631"/>
      <c r="K2631" s="6"/>
      <c r="L2631" s="6"/>
      <c r="M2631" s="6"/>
      <c r="N2631" s="6"/>
      <c r="O2631" s="6"/>
      <c r="P2631" s="6"/>
    </row>
    <row r="2632" spans="1:16" s="469" customFormat="1" ht="47.25" x14ac:dyDescent="0.25">
      <c r="A2632" s="463" t="s">
        <v>4668</v>
      </c>
      <c r="B2632" s="464" t="s">
        <v>2686</v>
      </c>
      <c r="C2632" s="443" t="s">
        <v>11366</v>
      </c>
      <c r="D2632" s="442" t="s">
        <v>15020</v>
      </c>
      <c r="E2632" s="468">
        <f t="shared" si="114"/>
        <v>2600</v>
      </c>
      <c r="F2632" s="439" t="str">
        <f>IF('21C Market Risk - IRR Gen.'!J$144=('21C Market Risk - IRR Gen.'!J$141+'21C Market Risk - IRR Gen.'!J$142),"TRUE","FALSE")</f>
        <v>TRUE</v>
      </c>
      <c r="G2632"/>
      <c r="H2632"/>
      <c r="K2632" s="6"/>
      <c r="L2632" s="6"/>
      <c r="M2632" s="6"/>
      <c r="N2632" s="6"/>
      <c r="O2632" s="6"/>
      <c r="P2632" s="6"/>
    </row>
    <row r="2633" spans="1:16" s="469" customFormat="1" ht="47.25" x14ac:dyDescent="0.25">
      <c r="A2633" s="463" t="s">
        <v>4669</v>
      </c>
      <c r="B2633" s="464" t="s">
        <v>2686</v>
      </c>
      <c r="C2633" s="443" t="s">
        <v>11367</v>
      </c>
      <c r="D2633" s="442" t="s">
        <v>15021</v>
      </c>
      <c r="E2633" s="468">
        <f t="shared" si="114"/>
        <v>2601</v>
      </c>
      <c r="F2633" s="439" t="str">
        <f>IF('21C Market Risk - IRR Gen.'!K$144=('21C Market Risk - IRR Gen.'!K$141+'21C Market Risk - IRR Gen.'!K$142),"TRUE","FALSE")</f>
        <v>TRUE</v>
      </c>
      <c r="G2633"/>
      <c r="H2633"/>
      <c r="K2633" s="6"/>
      <c r="L2633" s="6"/>
      <c r="M2633" s="6"/>
      <c r="N2633" s="6"/>
      <c r="O2633" s="6"/>
      <c r="P2633" s="6"/>
    </row>
    <row r="2634" spans="1:16" s="469" customFormat="1" ht="47.25" x14ac:dyDescent="0.25">
      <c r="A2634" s="463" t="s">
        <v>4670</v>
      </c>
      <c r="B2634" s="464" t="s">
        <v>2686</v>
      </c>
      <c r="C2634" s="443" t="s">
        <v>11368</v>
      </c>
      <c r="D2634" s="442" t="s">
        <v>15022</v>
      </c>
      <c r="E2634" s="468">
        <f t="shared" si="114"/>
        <v>2602</v>
      </c>
      <c r="F2634" s="439" t="str">
        <f>IF('21C Market Risk - IRR Gen.'!L$144=('21C Market Risk - IRR Gen.'!L$141+'21C Market Risk - IRR Gen.'!L$142),"TRUE","FALSE")</f>
        <v>TRUE</v>
      </c>
      <c r="G2634"/>
      <c r="H2634"/>
      <c r="K2634" s="6"/>
      <c r="L2634" s="6"/>
      <c r="M2634" s="6"/>
      <c r="N2634" s="6"/>
      <c r="O2634" s="6"/>
      <c r="P2634" s="6"/>
    </row>
    <row r="2635" spans="1:16" s="469" customFormat="1" ht="47.25" x14ac:dyDescent="0.25">
      <c r="A2635" s="463" t="s">
        <v>4671</v>
      </c>
      <c r="B2635" s="464" t="s">
        <v>2686</v>
      </c>
      <c r="C2635" s="443" t="s">
        <v>11369</v>
      </c>
      <c r="D2635" s="442" t="s">
        <v>15023</v>
      </c>
      <c r="E2635" s="468">
        <f t="shared" si="114"/>
        <v>2603</v>
      </c>
      <c r="F2635" s="439" t="str">
        <f>IF('21C Market Risk - IRR Gen.'!M$144=('21C Market Risk - IRR Gen.'!M$141+'21C Market Risk - IRR Gen.'!M$142),"TRUE","FALSE")</f>
        <v>TRUE</v>
      </c>
      <c r="G2635"/>
      <c r="H2635"/>
      <c r="K2635" s="6"/>
      <c r="L2635" s="6"/>
      <c r="M2635" s="6"/>
      <c r="N2635" s="6"/>
      <c r="O2635" s="6"/>
      <c r="P2635" s="6"/>
    </row>
    <row r="2636" spans="1:16" s="469" customFormat="1" ht="47.25" x14ac:dyDescent="0.25">
      <c r="A2636" s="463" t="s">
        <v>4672</v>
      </c>
      <c r="B2636" s="464" t="s">
        <v>2686</v>
      </c>
      <c r="C2636" s="443" t="s">
        <v>11370</v>
      </c>
      <c r="D2636" s="442" t="s">
        <v>15024</v>
      </c>
      <c r="E2636" s="468">
        <f t="shared" si="114"/>
        <v>2604</v>
      </c>
      <c r="F2636" s="439" t="str">
        <f>IF('21C Market Risk - IRR Gen.'!N$144=('21C Market Risk - IRR Gen.'!N$141+'21C Market Risk - IRR Gen.'!N$142),"TRUE","FALSE")</f>
        <v>TRUE</v>
      </c>
      <c r="G2636"/>
      <c r="H2636"/>
      <c r="K2636" s="6"/>
      <c r="L2636" s="6"/>
      <c r="M2636" s="6"/>
      <c r="N2636" s="6"/>
      <c r="O2636" s="6"/>
      <c r="P2636" s="6"/>
    </row>
    <row r="2637" spans="1:16" s="469" customFormat="1" ht="47.25" x14ac:dyDescent="0.25">
      <c r="A2637" s="463" t="s">
        <v>4673</v>
      </c>
      <c r="B2637" s="464" t="s">
        <v>2686</v>
      </c>
      <c r="C2637" s="443" t="s">
        <v>11371</v>
      </c>
      <c r="D2637" s="442" t="s">
        <v>15025</v>
      </c>
      <c r="E2637" s="468">
        <f t="shared" si="114"/>
        <v>2605</v>
      </c>
      <c r="F2637" s="439" t="str">
        <f>IF('21C Market Risk - IRR Gen.'!O$144=('21C Market Risk - IRR Gen.'!O$141+'21C Market Risk - IRR Gen.'!O$142),"TRUE","FALSE")</f>
        <v>TRUE</v>
      </c>
      <c r="G2637"/>
      <c r="H2637"/>
      <c r="K2637" s="6"/>
      <c r="L2637" s="6"/>
      <c r="M2637" s="6"/>
      <c r="N2637" s="6"/>
      <c r="O2637" s="6"/>
      <c r="P2637" s="6"/>
    </row>
    <row r="2638" spans="1:16" s="469" customFormat="1" ht="47.25" x14ac:dyDescent="0.25">
      <c r="A2638" s="463" t="s">
        <v>4674</v>
      </c>
      <c r="B2638" s="464" t="s">
        <v>2686</v>
      </c>
      <c r="C2638" s="443" t="s">
        <v>11372</v>
      </c>
      <c r="D2638" s="442" t="s">
        <v>15026</v>
      </c>
      <c r="E2638" s="468">
        <f t="shared" si="114"/>
        <v>2606</v>
      </c>
      <c r="F2638" s="439" t="str">
        <f>IF('21C Market Risk - IRR Gen.'!P$144=('21C Market Risk - IRR Gen.'!P$141+'21C Market Risk - IRR Gen.'!P$142),"TRUE","FALSE")</f>
        <v>TRUE</v>
      </c>
      <c r="G2638"/>
      <c r="H2638"/>
      <c r="K2638" s="6"/>
      <c r="L2638" s="6"/>
      <c r="M2638" s="6"/>
      <c r="N2638" s="6"/>
      <c r="O2638" s="6"/>
      <c r="P2638" s="6"/>
    </row>
    <row r="2639" spans="1:16" s="469" customFormat="1" ht="47.25" x14ac:dyDescent="0.25">
      <c r="A2639" s="463" t="s">
        <v>4675</v>
      </c>
      <c r="B2639" s="464" t="s">
        <v>2686</v>
      </c>
      <c r="C2639" s="443" t="s">
        <v>11373</v>
      </c>
      <c r="D2639" s="442" t="s">
        <v>15027</v>
      </c>
      <c r="E2639" s="468">
        <f t="shared" si="114"/>
        <v>2607</v>
      </c>
      <c r="F2639" s="439" t="str">
        <f>IF('21C Market Risk - IRR Gen.'!Q$144=('21C Market Risk - IRR Gen.'!Q$141+'21C Market Risk - IRR Gen.'!Q$142),"TRUE","FALSE")</f>
        <v>TRUE</v>
      </c>
      <c r="G2639"/>
      <c r="H2639"/>
      <c r="K2639" s="6"/>
      <c r="L2639" s="6"/>
      <c r="M2639" s="6"/>
      <c r="N2639" s="6"/>
      <c r="O2639" s="6"/>
      <c r="P2639" s="6"/>
    </row>
    <row r="2640" spans="1:16" s="469" customFormat="1" ht="31.5" x14ac:dyDescent="0.25">
      <c r="A2640" s="463" t="s">
        <v>4676</v>
      </c>
      <c r="B2640" s="464" t="s">
        <v>2686</v>
      </c>
      <c r="C2640" s="13" t="s">
        <v>4677</v>
      </c>
      <c r="D2640" s="442" t="s">
        <v>13833</v>
      </c>
      <c r="E2640" s="468">
        <f>E2639+1</f>
        <v>2608</v>
      </c>
      <c r="F2640" s="439" t="b">
        <f>'21C Market Risk - IRR Gen.'!$C$143*5%='21C Market Risk - IRR Gen.'!$C$146</f>
        <v>1</v>
      </c>
      <c r="G2640"/>
      <c r="H2640"/>
      <c r="K2640" s="6"/>
      <c r="L2640" s="6"/>
      <c r="M2640" s="6"/>
      <c r="N2640" s="6"/>
      <c r="O2640" s="6"/>
      <c r="P2640" s="6"/>
    </row>
    <row r="2641" spans="1:16" s="469" customFormat="1" ht="31.5" x14ac:dyDescent="0.25">
      <c r="A2641" s="463" t="s">
        <v>4678</v>
      </c>
      <c r="B2641" s="464" t="s">
        <v>2686</v>
      </c>
      <c r="C2641" s="13" t="s">
        <v>4679</v>
      </c>
      <c r="D2641" s="442" t="s">
        <v>13834</v>
      </c>
      <c r="E2641" s="468">
        <f t="shared" ref="E2641:E2654" si="115">E2640+1</f>
        <v>2609</v>
      </c>
      <c r="F2641" s="439" t="b">
        <f>'21C Market Risk - IRR Gen.'!$D$143*5%='21C Market Risk - IRR Gen.'!$D$146</f>
        <v>1</v>
      </c>
      <c r="G2641"/>
      <c r="H2641"/>
      <c r="K2641" s="6"/>
      <c r="L2641" s="6"/>
      <c r="M2641" s="6"/>
      <c r="N2641" s="6"/>
      <c r="O2641" s="6"/>
      <c r="P2641" s="6"/>
    </row>
    <row r="2642" spans="1:16" s="469" customFormat="1" ht="31.5" x14ac:dyDescent="0.25">
      <c r="A2642" s="463" t="s">
        <v>4680</v>
      </c>
      <c r="B2642" s="464" t="s">
        <v>2686</v>
      </c>
      <c r="C2642" s="13" t="s">
        <v>4681</v>
      </c>
      <c r="D2642" s="442" t="s">
        <v>13835</v>
      </c>
      <c r="E2642" s="468">
        <f t="shared" si="115"/>
        <v>2610</v>
      </c>
      <c r="F2642" s="439" t="b">
        <f>'21C Market Risk - IRR Gen.'!$E$143*5%='21C Market Risk - IRR Gen.'!$E$146</f>
        <v>1</v>
      </c>
      <c r="G2642"/>
      <c r="H2642"/>
      <c r="K2642" s="6"/>
      <c r="L2642" s="6"/>
      <c r="M2642" s="6"/>
      <c r="N2642" s="6"/>
      <c r="O2642" s="6"/>
      <c r="P2642" s="6"/>
    </row>
    <row r="2643" spans="1:16" s="469" customFormat="1" ht="31.5" x14ac:dyDescent="0.25">
      <c r="A2643" s="463" t="s">
        <v>4682</v>
      </c>
      <c r="B2643" s="464" t="s">
        <v>2686</v>
      </c>
      <c r="C2643" s="13" t="s">
        <v>4683</v>
      </c>
      <c r="D2643" s="442" t="s">
        <v>13836</v>
      </c>
      <c r="E2643" s="468">
        <f t="shared" si="115"/>
        <v>2611</v>
      </c>
      <c r="F2643" s="439" t="b">
        <f>'21C Market Risk - IRR Gen.'!$F$143*5%='21C Market Risk - IRR Gen.'!$F$146</f>
        <v>1</v>
      </c>
      <c r="G2643"/>
      <c r="H2643"/>
      <c r="K2643" s="6"/>
      <c r="L2643" s="6"/>
      <c r="M2643" s="6"/>
      <c r="N2643" s="6"/>
      <c r="O2643" s="6"/>
      <c r="P2643" s="6"/>
    </row>
    <row r="2644" spans="1:16" s="469" customFormat="1" ht="31.5" x14ac:dyDescent="0.25">
      <c r="A2644" s="463" t="s">
        <v>4684</v>
      </c>
      <c r="B2644" s="464" t="s">
        <v>2686</v>
      </c>
      <c r="C2644" s="13" t="s">
        <v>4685</v>
      </c>
      <c r="D2644" s="442" t="s">
        <v>13837</v>
      </c>
      <c r="E2644" s="468">
        <f t="shared" si="115"/>
        <v>2612</v>
      </c>
      <c r="F2644" s="439" t="b">
        <f>'21C Market Risk - IRR Gen.'!$G$143*5%='21C Market Risk - IRR Gen.'!$G$146</f>
        <v>1</v>
      </c>
      <c r="G2644"/>
      <c r="H2644"/>
      <c r="K2644" s="6"/>
      <c r="L2644" s="6"/>
      <c r="M2644" s="6"/>
      <c r="N2644" s="6"/>
      <c r="O2644" s="6"/>
      <c r="P2644" s="6"/>
    </row>
    <row r="2645" spans="1:16" s="469" customFormat="1" ht="31.5" x14ac:dyDescent="0.25">
      <c r="A2645" s="463" t="s">
        <v>4686</v>
      </c>
      <c r="B2645" s="464" t="s">
        <v>2686</v>
      </c>
      <c r="C2645" s="13" t="s">
        <v>4687</v>
      </c>
      <c r="D2645" s="442" t="s">
        <v>13838</v>
      </c>
      <c r="E2645" s="468">
        <f t="shared" si="115"/>
        <v>2613</v>
      </c>
      <c r="F2645" s="439" t="b">
        <f>'21C Market Risk - IRR Gen.'!$H$143*5%='21C Market Risk - IRR Gen.'!$H$146</f>
        <v>1</v>
      </c>
      <c r="G2645"/>
      <c r="H2645"/>
      <c r="K2645" s="6"/>
      <c r="L2645" s="6"/>
      <c r="M2645" s="6"/>
      <c r="N2645" s="6"/>
      <c r="O2645" s="6"/>
      <c r="P2645" s="6"/>
    </row>
    <row r="2646" spans="1:16" s="469" customFormat="1" ht="31.5" x14ac:dyDescent="0.25">
      <c r="A2646" s="463" t="s">
        <v>4688</v>
      </c>
      <c r="B2646" s="464" t="s">
        <v>2686</v>
      </c>
      <c r="C2646" s="13" t="s">
        <v>4689</v>
      </c>
      <c r="D2646" s="442" t="s">
        <v>13839</v>
      </c>
      <c r="E2646" s="468">
        <f t="shared" si="115"/>
        <v>2614</v>
      </c>
      <c r="F2646" s="439" t="b">
        <f>'21C Market Risk - IRR Gen.'!$I$143*5%='21C Market Risk - IRR Gen.'!$I$146</f>
        <v>1</v>
      </c>
      <c r="G2646"/>
      <c r="H2646"/>
      <c r="K2646" s="6"/>
      <c r="L2646" s="6"/>
      <c r="M2646" s="6"/>
      <c r="N2646" s="6"/>
      <c r="O2646" s="6"/>
      <c r="P2646" s="6"/>
    </row>
    <row r="2647" spans="1:16" s="469" customFormat="1" ht="31.5" x14ac:dyDescent="0.25">
      <c r="A2647" s="463" t="s">
        <v>4690</v>
      </c>
      <c r="B2647" s="464" t="s">
        <v>2686</v>
      </c>
      <c r="C2647" s="13" t="s">
        <v>4691</v>
      </c>
      <c r="D2647" s="442" t="s">
        <v>13840</v>
      </c>
      <c r="E2647" s="468">
        <f t="shared" si="115"/>
        <v>2615</v>
      </c>
      <c r="F2647" s="439" t="b">
        <f>'21C Market Risk - IRR Gen.'!$J$143*5%='21C Market Risk - IRR Gen.'!$J$146</f>
        <v>1</v>
      </c>
      <c r="G2647"/>
      <c r="H2647"/>
      <c r="K2647" s="6"/>
      <c r="L2647" s="6"/>
      <c r="M2647" s="6"/>
      <c r="N2647" s="6"/>
      <c r="O2647" s="6"/>
      <c r="P2647" s="6"/>
    </row>
    <row r="2648" spans="1:16" s="469" customFormat="1" ht="31.5" x14ac:dyDescent="0.25">
      <c r="A2648" s="463" t="s">
        <v>4692</v>
      </c>
      <c r="B2648" s="464" t="s">
        <v>2686</v>
      </c>
      <c r="C2648" s="13" t="s">
        <v>4693</v>
      </c>
      <c r="D2648" s="442" t="s">
        <v>13841</v>
      </c>
      <c r="E2648" s="468">
        <f t="shared" si="115"/>
        <v>2616</v>
      </c>
      <c r="F2648" s="439" t="b">
        <f>'21C Market Risk - IRR Gen.'!$K$143*5%='21C Market Risk - IRR Gen.'!$K$146</f>
        <v>1</v>
      </c>
      <c r="G2648"/>
      <c r="H2648"/>
      <c r="K2648" s="6"/>
      <c r="L2648" s="6"/>
      <c r="M2648" s="6"/>
      <c r="N2648" s="6"/>
      <c r="O2648" s="6"/>
      <c r="P2648" s="6"/>
    </row>
    <row r="2649" spans="1:16" s="469" customFormat="1" ht="31.5" x14ac:dyDescent="0.25">
      <c r="A2649" s="463" t="s">
        <v>4694</v>
      </c>
      <c r="B2649" s="464" t="s">
        <v>2686</v>
      </c>
      <c r="C2649" s="13" t="s">
        <v>4695</v>
      </c>
      <c r="D2649" s="442" t="s">
        <v>13842</v>
      </c>
      <c r="E2649" s="468">
        <f t="shared" si="115"/>
        <v>2617</v>
      </c>
      <c r="F2649" s="439" t="b">
        <f>'21C Market Risk - IRR Gen.'!$L$143*5%='21C Market Risk - IRR Gen.'!$L$146</f>
        <v>1</v>
      </c>
      <c r="G2649"/>
      <c r="H2649"/>
      <c r="K2649" s="6"/>
      <c r="L2649" s="6"/>
      <c r="M2649" s="6"/>
      <c r="N2649" s="6"/>
      <c r="O2649" s="6"/>
      <c r="P2649" s="6"/>
    </row>
    <row r="2650" spans="1:16" s="469" customFormat="1" ht="31.5" x14ac:dyDescent="0.25">
      <c r="A2650" s="463" t="s">
        <v>4696</v>
      </c>
      <c r="B2650" s="464" t="s">
        <v>2686</v>
      </c>
      <c r="C2650" s="13" t="s">
        <v>4697</v>
      </c>
      <c r="D2650" s="442" t="s">
        <v>13843</v>
      </c>
      <c r="E2650" s="468">
        <f t="shared" si="115"/>
        <v>2618</v>
      </c>
      <c r="F2650" s="439" t="b">
        <f>'21C Market Risk - IRR Gen.'!$M$143*5%='21C Market Risk - IRR Gen.'!$M$146</f>
        <v>1</v>
      </c>
      <c r="G2650"/>
      <c r="H2650"/>
      <c r="K2650" s="6"/>
      <c r="L2650" s="6"/>
      <c r="M2650" s="6"/>
      <c r="N2650" s="6"/>
      <c r="O2650" s="6"/>
      <c r="P2650" s="6"/>
    </row>
    <row r="2651" spans="1:16" s="469" customFormat="1" ht="31.5" x14ac:dyDescent="0.25">
      <c r="A2651" s="463" t="s">
        <v>4698</v>
      </c>
      <c r="B2651" s="464" t="s">
        <v>2686</v>
      </c>
      <c r="C2651" s="13" t="s">
        <v>4699</v>
      </c>
      <c r="D2651" s="442" t="s">
        <v>13844</v>
      </c>
      <c r="E2651" s="468">
        <f t="shared" si="115"/>
        <v>2619</v>
      </c>
      <c r="F2651" s="439" t="b">
        <f>'21C Market Risk - IRR Gen.'!$N$143*5%='21C Market Risk - IRR Gen.'!$N$146</f>
        <v>1</v>
      </c>
      <c r="G2651"/>
      <c r="H2651"/>
      <c r="K2651" s="6"/>
      <c r="L2651" s="6"/>
      <c r="M2651" s="6"/>
      <c r="N2651" s="6"/>
      <c r="O2651" s="6"/>
      <c r="P2651" s="6"/>
    </row>
    <row r="2652" spans="1:16" ht="31.5" x14ac:dyDescent="0.25">
      <c r="A2652" s="466" t="s">
        <v>4700</v>
      </c>
      <c r="B2652" s="467" t="s">
        <v>2686</v>
      </c>
      <c r="C2652" s="13" t="s">
        <v>4701</v>
      </c>
      <c r="D2652" s="442" t="s">
        <v>13845</v>
      </c>
      <c r="E2652" s="468">
        <f t="shared" si="115"/>
        <v>2620</v>
      </c>
      <c r="F2652" s="439" t="b">
        <f>'21C Market Risk - IRR Gen.'!$O$143*5%='21C Market Risk - IRR Gen.'!$O$146</f>
        <v>1</v>
      </c>
    </row>
    <row r="2653" spans="1:16" ht="31.5" x14ac:dyDescent="0.25">
      <c r="A2653" s="466" t="s">
        <v>4702</v>
      </c>
      <c r="B2653" s="467" t="s">
        <v>2686</v>
      </c>
      <c r="C2653" s="13" t="s">
        <v>4703</v>
      </c>
      <c r="D2653" s="442" t="s">
        <v>13846</v>
      </c>
      <c r="E2653" s="468">
        <f t="shared" si="115"/>
        <v>2621</v>
      </c>
      <c r="F2653" s="439" t="b">
        <f>'21C Market Risk - IRR Gen.'!$P$143*5%='21C Market Risk - IRR Gen.'!$P$146</f>
        <v>1</v>
      </c>
    </row>
    <row r="2654" spans="1:16" ht="31.5" x14ac:dyDescent="0.25">
      <c r="A2654" s="466" t="s">
        <v>4704</v>
      </c>
      <c r="B2654" s="467" t="s">
        <v>2686</v>
      </c>
      <c r="C2654" s="13" t="s">
        <v>4705</v>
      </c>
      <c r="D2654" s="442" t="s">
        <v>13847</v>
      </c>
      <c r="E2654" s="468">
        <f t="shared" si="115"/>
        <v>2622</v>
      </c>
      <c r="F2654" s="439" t="b">
        <f>'21C Market Risk - IRR Gen.'!$Q$143*5%='21C Market Risk - IRR Gen.'!$Q$146</f>
        <v>1</v>
      </c>
    </row>
    <row r="2655" spans="1:16" s="469" customFormat="1" ht="173.25" x14ac:dyDescent="0.25">
      <c r="A2655" s="463" t="s">
        <v>4706</v>
      </c>
      <c r="B2655" s="464" t="s">
        <v>2686</v>
      </c>
      <c r="C2655" s="13" t="s">
        <v>4707</v>
      </c>
      <c r="D2655" s="442" t="s">
        <v>14358</v>
      </c>
      <c r="E2655" s="468">
        <f t="shared" ref="E2655:E2678" si="116">E2654+1</f>
        <v>2623</v>
      </c>
      <c r="F2655" s="439" t="b">
        <f>'21C Market Risk - IRR Gen.'!$C$146+'21C Market Risk - IRR Gen.'!$D$146+'21C Market Risk - IRR Gen.'!$E$146+'21C Market Risk - IRR Gen.'!$F$146+'21C Market Risk - IRR Gen.'!$G$146+'21C Market Risk - IRR Gen.'!$H$146+'21C Market Risk - IRR Gen.'!$I$146+'21C Market Risk - IRR Gen.'!$J$146+'21C Market Risk - IRR Gen.'!$K$146+'21C Market Risk - IRR Gen.'!$L$146+'21C Market Risk - IRR Gen.'!$M$146+'21C Market Risk - IRR Gen.'!$N$146+'21C Market Risk - IRR Gen.'!$O$146+'21C Market Risk - IRR Gen.'!$P$146+'21C Market Risk - IRR Gen.'!$Q$146='21C Market Risk - IRR Gen.'!$R$146</f>
        <v>1</v>
      </c>
      <c r="G2655"/>
      <c r="H2655"/>
      <c r="K2655" s="6"/>
      <c r="L2655" s="6"/>
      <c r="M2655" s="6"/>
      <c r="N2655" s="6"/>
      <c r="O2655" s="6"/>
      <c r="P2655" s="6"/>
    </row>
    <row r="2656" spans="1:16" s="469" customFormat="1" ht="126" x14ac:dyDescent="0.25">
      <c r="A2656" s="463" t="s">
        <v>4708</v>
      </c>
      <c r="B2656" s="464" t="s">
        <v>2686</v>
      </c>
      <c r="C2656" s="13" t="s">
        <v>11514</v>
      </c>
      <c r="D2656" s="442" t="s">
        <v>14359</v>
      </c>
      <c r="E2656" s="468">
        <f t="shared" si="116"/>
        <v>2624</v>
      </c>
      <c r="F2656" s="439" t="b">
        <f>IF(ABS(SUMIF('21C Market Risk - IRR Gen.'!$C$144:'21C Market Risk - IRR Gen.'!$F$144,"&gt;0"))&gt;ABS(SUMIF('21C Market Risk - IRR Gen.'!$C$144:'21C Market Risk - IRR Gen.'!$F$144,"&lt;0")),ABS(SUMIF('21C Market Risk - IRR Gen.'!$C$144:'21C Market Risk - IRR Gen.'!$F$144,"&lt;0")),ABS(SUMIF('21C Market Risk - IRR Gen.'!$C$144:'21C Market Risk - IRR Gen.'!$F$144,"&gt;0"))) = '21C Market Risk - IRR Gen.'!$F$147</f>
        <v>1</v>
      </c>
      <c r="G2656"/>
      <c r="H2656"/>
      <c r="K2656" s="6"/>
      <c r="L2656" s="6"/>
      <c r="M2656" s="6"/>
      <c r="N2656" s="6"/>
      <c r="O2656" s="6"/>
      <c r="P2656" s="6"/>
    </row>
    <row r="2657" spans="1:16" s="469" customFormat="1" ht="126" x14ac:dyDescent="0.25">
      <c r="A2657" s="463" t="s">
        <v>4709</v>
      </c>
      <c r="B2657" s="464" t="s">
        <v>2686</v>
      </c>
      <c r="C2657" s="13" t="s">
        <v>11515</v>
      </c>
      <c r="D2657" s="442" t="s">
        <v>14360</v>
      </c>
      <c r="E2657" s="468">
        <f t="shared" si="116"/>
        <v>2625</v>
      </c>
      <c r="F2657" s="439" t="b">
        <f>IF(ABS(SUMIF('21C Market Risk - IRR Gen.'!$G$144:'21C Market Risk - IRR Gen.'!$I$144,"&gt;0"))&gt;ABS(SUMIF('21C Market Risk - IRR Gen.'!$G$144:'21C Market Risk - IRR Gen.'!$I$144,"&lt;0")),ABS(SUMIF('21C Market Risk - IRR Gen.'!$G$144:'21C Market Risk - IRR Gen.'!$I$144,"&lt;0")),ABS(SUMIF('21C Market Risk - IRR Gen.'!$G$144:'21C Market Risk - IRR Gen.'!$I$144,"&gt;0"))) = '21C Market Risk - IRR Gen.'!$I$147</f>
        <v>1</v>
      </c>
      <c r="G2657"/>
      <c r="H2657"/>
      <c r="K2657" s="6"/>
      <c r="L2657" s="6"/>
      <c r="M2657" s="6"/>
      <c r="N2657" s="6"/>
      <c r="O2657" s="6"/>
      <c r="P2657" s="6"/>
    </row>
    <row r="2658" spans="1:16" s="469" customFormat="1" ht="126" x14ac:dyDescent="0.25">
      <c r="A2658" s="463" t="s">
        <v>4710</v>
      </c>
      <c r="B2658" s="464" t="s">
        <v>2686</v>
      </c>
      <c r="C2658" s="13" t="s">
        <v>11516</v>
      </c>
      <c r="D2658" s="442" t="s">
        <v>14361</v>
      </c>
      <c r="E2658" s="468">
        <f t="shared" si="116"/>
        <v>2626</v>
      </c>
      <c r="F2658" s="439" t="b">
        <f>IF(ABS(SUMIF('21C Market Risk - IRR Gen.'!$J$144:'21C Market Risk - IRR Gen.'!$Q$144,"&gt;0"))&gt;ABS(SUMIF('21C Market Risk - IRR Gen.'!$J$144:'21C Market Risk - IRR Gen.'!$Q$144,"&lt;0")),ABS(SUMIF('21C Market Risk - IRR Gen.'!$J$144:'21C Market Risk - IRR Gen.'!$Q$144,"&lt;0")),ABS(SUMIF('21C Market Risk - IRR Gen.'!$J$144:'21C Market Risk - IRR Gen.'!$Q$144,"&gt;0"))) = '21C Market Risk - IRR Gen.'!$Q$147</f>
        <v>1</v>
      </c>
      <c r="G2658"/>
      <c r="H2658"/>
      <c r="K2658" s="6"/>
      <c r="L2658" s="6"/>
      <c r="M2658" s="6"/>
      <c r="N2658" s="6"/>
      <c r="O2658" s="6"/>
      <c r="P2658" s="6"/>
    </row>
    <row r="2659" spans="1:16" s="469" customFormat="1" ht="173.25" x14ac:dyDescent="0.25">
      <c r="A2659" s="463" t="s">
        <v>4711</v>
      </c>
      <c r="B2659" s="464" t="s">
        <v>2686</v>
      </c>
      <c r="C2659" s="13" t="s">
        <v>11517</v>
      </c>
      <c r="D2659" s="442" t="s">
        <v>14362</v>
      </c>
      <c r="E2659" s="468">
        <f t="shared" si="116"/>
        <v>2627</v>
      </c>
      <c r="F2659" s="439" t="b">
        <f>IF(ABS(SUMIF('21C Market Risk - IRR Gen.'!$C$144:'21C Market Risk - IRR Gen.'!$F$144,"&gt;0"))&gt;ABS(SUMIF('21C Market Risk - IRR Gen.'!$C$144:'21C Market Risk - IRR Gen.'!$F$144,"&lt;0")),ABS(SUMIF('21C Market Risk - IRR Gen.'!$C$144:'21C Market Risk - IRR Gen.'!$F$144,"&gt;0"))-ABS(SUMIF('21C Market Risk - IRR Gen.'!$C$144:'21C Market Risk - IRR Gen.'!$F$144,"&lt;0")),ABS(SUMIF('21C Market Risk - IRR Gen.'!$C$144:'21C Market Risk - IRR Gen.'!$F$144,"&lt;0"))-ABS(SUMIF('21C Market Risk - IRR Gen.'!$C$144:'21C Market Risk - IRR Gen.'!$F$144,"&gt;0"))) = '21C Market Risk - IRR Gen.'!$F$148</f>
        <v>1</v>
      </c>
      <c r="G2659"/>
      <c r="H2659"/>
      <c r="K2659" s="6"/>
      <c r="L2659" s="6"/>
      <c r="M2659" s="6"/>
      <c r="N2659" s="6"/>
      <c r="O2659" s="6"/>
      <c r="P2659" s="6"/>
    </row>
    <row r="2660" spans="1:16" s="469" customFormat="1" ht="173.25" x14ac:dyDescent="0.25">
      <c r="A2660" s="463" t="s">
        <v>4712</v>
      </c>
      <c r="B2660" s="464" t="s">
        <v>2686</v>
      </c>
      <c r="C2660" s="13" t="s">
        <v>11518</v>
      </c>
      <c r="D2660" s="442" t="s">
        <v>14363</v>
      </c>
      <c r="E2660" s="468">
        <f t="shared" si="116"/>
        <v>2628</v>
      </c>
      <c r="F2660" s="439" t="b">
        <f>IF(ABS(SUMIF('21C Market Risk - IRR Gen.'!$G$144:'21C Market Risk - IRR Gen.'!$I$144,"&gt;0"))&gt;ABS(SUMIF('21C Market Risk - IRR Gen.'!$G$144:'21C Market Risk - IRR Gen.'!$I$144,"&lt;0")),ABS(SUMIF('21C Market Risk - IRR Gen.'!$G$144:'21C Market Risk - IRR Gen.'!$I$144,"&gt;0"))-ABS(SUMIF('21C Market Risk - IRR Gen.'!$G$144:'21C Market Risk - IRR Gen.'!$I$144,"&lt;0")),ABS(SUMIF('21C Market Risk - IRR Gen.'!$G$144:'21C Market Risk - IRR Gen.'!$I$144,"&lt;0"))-ABS(SUMIF('21C Market Risk - IRR Gen.'!$G$144:'21C Market Risk - IRR Gen.'!$I$144,"&gt;0"))) = '21C Market Risk - IRR Gen.'!$I$148</f>
        <v>1</v>
      </c>
      <c r="G2660"/>
      <c r="H2660"/>
      <c r="K2660" s="6"/>
      <c r="L2660" s="6"/>
      <c r="M2660" s="6"/>
      <c r="N2660" s="6"/>
      <c r="O2660" s="6"/>
      <c r="P2660" s="6"/>
    </row>
    <row r="2661" spans="1:16" s="469" customFormat="1" ht="189" x14ac:dyDescent="0.25">
      <c r="A2661" s="463" t="s">
        <v>4713</v>
      </c>
      <c r="B2661" s="464" t="s">
        <v>2686</v>
      </c>
      <c r="C2661" s="13" t="s">
        <v>11519</v>
      </c>
      <c r="D2661" s="442" t="s">
        <v>14364</v>
      </c>
      <c r="E2661" s="468">
        <f t="shared" si="116"/>
        <v>2629</v>
      </c>
      <c r="F2661" s="439" t="b">
        <f>IF(ABS(SUMIF('21C Market Risk - IRR Gen.'!$J$144:'21C Market Risk - IRR Gen.'!$Q$144,"&gt;0"))&gt;ABS(SUMIF('21C Market Risk - IRR Gen.'!$J$144:'21C Market Risk - IRR Gen.'!$Q$144,"&lt;0")),ABS(SUMIF('21C Market Risk - IRR Gen.'!$J$144:'21C Market Risk - IRR Gen.'!$Q$144,"&gt;0"))-ABS(SUMIF('21C Market Risk - IRR Gen.'!$J$144:'21C Market Risk - IRR Gen.'!$Q$144,"&lt;0")),ABS(SUMIF('21C Market Risk - IRR Gen.'!$J$144:'21C Market Risk - IRR Gen.'!$Q$144,"&lt;0"))-ABS(SUMIF('21C Market Risk - IRR Gen.'!$J$144:'21C Market Risk - IRR Gen.'!$Q$144,"&gt;0"))) = '21C Market Risk - IRR Gen.'!$Q$148</f>
        <v>1</v>
      </c>
      <c r="G2661"/>
      <c r="H2661"/>
      <c r="K2661" s="6"/>
      <c r="L2661" s="6"/>
      <c r="M2661" s="6"/>
      <c r="N2661" s="6"/>
      <c r="O2661" s="6"/>
      <c r="P2661" s="6"/>
    </row>
    <row r="2662" spans="1:16" s="469" customFormat="1" ht="31.5" x14ac:dyDescent="0.25">
      <c r="A2662" s="463" t="s">
        <v>4714</v>
      </c>
      <c r="B2662" s="464" t="s">
        <v>2686</v>
      </c>
      <c r="C2662" s="13" t="s">
        <v>4715</v>
      </c>
      <c r="D2662" s="442" t="s">
        <v>13848</v>
      </c>
      <c r="E2662" s="468">
        <f t="shared" si="116"/>
        <v>2630</v>
      </c>
      <c r="F2662" s="439" t="b">
        <f>'21C Market Risk - IRR Gen.'!$F$147*40%='21C Market Risk - IRR Gen.'!$F$150</f>
        <v>1</v>
      </c>
      <c r="G2662"/>
      <c r="H2662"/>
      <c r="K2662" s="6"/>
      <c r="L2662" s="6"/>
      <c r="M2662" s="6"/>
      <c r="N2662" s="6"/>
      <c r="O2662" s="6"/>
      <c r="P2662" s="6"/>
    </row>
    <row r="2663" spans="1:16" s="469" customFormat="1" ht="31.5" x14ac:dyDescent="0.25">
      <c r="A2663" s="463" t="s">
        <v>4716</v>
      </c>
      <c r="B2663" s="464" t="s">
        <v>2686</v>
      </c>
      <c r="C2663" s="13" t="s">
        <v>4717</v>
      </c>
      <c r="D2663" s="442" t="s">
        <v>13849</v>
      </c>
      <c r="E2663" s="468">
        <f t="shared" si="116"/>
        <v>2631</v>
      </c>
      <c r="F2663" s="439" t="b">
        <f>'21C Market Risk - IRR Gen.'!$I$147*30%='21C Market Risk - IRR Gen.'!$I$150</f>
        <v>1</v>
      </c>
      <c r="G2663"/>
      <c r="H2663"/>
      <c r="K2663" s="6"/>
      <c r="L2663" s="6"/>
      <c r="M2663" s="6"/>
      <c r="N2663" s="6"/>
      <c r="O2663" s="6"/>
      <c r="P2663" s="6"/>
    </row>
    <row r="2664" spans="1:16" s="469" customFormat="1" ht="31.5" x14ac:dyDescent="0.25">
      <c r="A2664" s="463" t="s">
        <v>4718</v>
      </c>
      <c r="B2664" s="464" t="s">
        <v>2686</v>
      </c>
      <c r="C2664" s="13" t="s">
        <v>4719</v>
      </c>
      <c r="D2664" s="442" t="s">
        <v>13850</v>
      </c>
      <c r="E2664" s="468">
        <f t="shared" si="116"/>
        <v>2632</v>
      </c>
      <c r="F2664" s="439" t="b">
        <f>'21C Market Risk - IRR Gen.'!$Q$147*30%='21C Market Risk - IRR Gen.'!$Q$150</f>
        <v>1</v>
      </c>
      <c r="G2664"/>
      <c r="H2664"/>
      <c r="K2664" s="6"/>
      <c r="L2664" s="6"/>
      <c r="M2664" s="6"/>
      <c r="N2664" s="6"/>
      <c r="O2664" s="6"/>
      <c r="P2664" s="6"/>
    </row>
    <row r="2665" spans="1:16" s="469" customFormat="1" ht="47.25" x14ac:dyDescent="0.25">
      <c r="A2665" s="463" t="s">
        <v>4720</v>
      </c>
      <c r="B2665" s="464" t="s">
        <v>2686</v>
      </c>
      <c r="C2665" s="13" t="s">
        <v>4721</v>
      </c>
      <c r="D2665" s="442" t="s">
        <v>13851</v>
      </c>
      <c r="E2665" s="468">
        <f t="shared" si="116"/>
        <v>2633</v>
      </c>
      <c r="F2665" s="439" t="b">
        <f>'21C Market Risk - IRR Gen.'!$F$150+'21C Market Risk - IRR Gen.'!$I$150+'21C Market Risk - IRR Gen.'!$Q$150='21C Market Risk - IRR Gen.'!$R$150</f>
        <v>1</v>
      </c>
      <c r="G2665"/>
      <c r="H2665"/>
      <c r="K2665" s="6"/>
      <c r="L2665" s="6"/>
      <c r="M2665" s="6"/>
      <c r="N2665" s="6"/>
      <c r="O2665" s="6"/>
      <c r="P2665" s="6"/>
    </row>
    <row r="2666" spans="1:16" s="469" customFormat="1" ht="126" x14ac:dyDescent="0.25">
      <c r="A2666" s="463" t="s">
        <v>4722</v>
      </c>
      <c r="B2666" s="464" t="s">
        <v>2686</v>
      </c>
      <c r="C2666" s="13" t="s">
        <v>11520</v>
      </c>
      <c r="D2666" s="442" t="s">
        <v>14365</v>
      </c>
      <c r="E2666" s="468">
        <f t="shared" si="116"/>
        <v>2634</v>
      </c>
      <c r="F2666" s="439" t="b">
        <f>IF(OR(AND('21C Market Risk - IRR Gen.'!$F$148&gt;0,'21C Market Risk - IRR Gen.'!$I$148&gt;0),AND('21C Market Risk - IRR Gen.'!$F$148&lt;0,'21C Market Risk - IRR Gen.'!$I$148&lt;0)),0,IF(ABS('21C Market Risk - IRR Gen.'!$F$148)&lt;ABS('21C Market Risk - IRR Gen.'!$I$148), abs ('21C Market Risk - IRR Gen.'!$F$148), ABS('21C Market Risk - IRR Gen.'!$I$148)))='21C Market Risk - IRR Gen.'!$I$151</f>
        <v>1</v>
      </c>
      <c r="G2666"/>
      <c r="H2666"/>
      <c r="K2666" s="6"/>
      <c r="L2666" s="6"/>
      <c r="M2666" s="6"/>
      <c r="N2666" s="6"/>
      <c r="O2666" s="6"/>
      <c r="P2666" s="6"/>
    </row>
    <row r="2667" spans="1:16" s="469" customFormat="1" ht="126" x14ac:dyDescent="0.25">
      <c r="A2667" s="463" t="s">
        <v>4723</v>
      </c>
      <c r="B2667" s="464" t="s">
        <v>2686</v>
      </c>
      <c r="C2667" s="13" t="s">
        <v>11521</v>
      </c>
      <c r="D2667" s="442" t="s">
        <v>14366</v>
      </c>
      <c r="E2667" s="468">
        <f t="shared" si="116"/>
        <v>2635</v>
      </c>
      <c r="F2667" s="439" t="b">
        <f>IF(OR(AND('21C Market Risk - IRR Gen.'!$Q$148&gt;0,'21C Market Risk - IRR Gen.'!$I$148&gt;0),AND('21C Market Risk - IRR Gen.'!$Q$148&lt;0,'21C Market Risk - IRR Gen.'!$I$148&lt;0)),0,IF(ABS('21C Market Risk - IRR Gen.'!$I$148)&lt;ABS('21C Market Risk - IRR Gen.'!$Q$148), ABS('21C Market Risk - IRR Gen.'!$I$148), ABS('21C Market Risk - IRR Gen.'!$Q$148)))='21C Market Risk - IRR Gen.'!$Q$151</f>
        <v>1</v>
      </c>
      <c r="G2667"/>
      <c r="H2667"/>
      <c r="K2667" s="6"/>
      <c r="L2667" s="6"/>
      <c r="M2667" s="6"/>
      <c r="N2667" s="6"/>
      <c r="O2667" s="6"/>
      <c r="P2667" s="6"/>
    </row>
    <row r="2668" spans="1:16" s="469" customFormat="1" ht="78.75" x14ac:dyDescent="0.25">
      <c r="A2668" s="463" t="s">
        <v>4724</v>
      </c>
      <c r="B2668" s="464" t="s">
        <v>2686</v>
      </c>
      <c r="C2668" s="13" t="s">
        <v>11522</v>
      </c>
      <c r="D2668" s="442" t="s">
        <v>14367</v>
      </c>
      <c r="E2668" s="468">
        <f t="shared" si="116"/>
        <v>2636</v>
      </c>
      <c r="F2668" s="439" t="b">
        <f>IF(ABS('21C Market Risk - IRR Gen.'!$F$148)&gt;ABS('21C Market Risk - IRR Gen.'!$I$148), '21C Market Risk - IRR Gen.'!$F$148+'21C Market Risk - IRR Gen.'!$I$148,'21C Market Risk - IRR Gen.'!$F$148+'21C Market Risk - IRR Gen.'!$I$148)='21C Market Risk - IRR Gen.'!$I$152</f>
        <v>1</v>
      </c>
      <c r="G2668"/>
      <c r="H2668"/>
      <c r="K2668" s="6"/>
      <c r="L2668" s="6"/>
      <c r="M2668" s="6"/>
      <c r="N2668" s="6"/>
      <c r="O2668" s="6"/>
      <c r="P2668" s="6"/>
    </row>
    <row r="2669" spans="1:16" s="469" customFormat="1" ht="78.75" x14ac:dyDescent="0.25">
      <c r="A2669" s="463" t="s">
        <v>4725</v>
      </c>
      <c r="B2669" s="464" t="s">
        <v>2686</v>
      </c>
      <c r="C2669" s="13" t="s">
        <v>11523</v>
      </c>
      <c r="D2669" s="442" t="s">
        <v>14368</v>
      </c>
      <c r="E2669" s="468">
        <f t="shared" si="116"/>
        <v>2637</v>
      </c>
      <c r="F2669" s="439" t="b">
        <f>IF(ABS('21C Market Risk - IRR Gen.'!$I$148)&gt;ABS('21C Market Risk - IRR Gen.'!$Q$148), '21C Market Risk - IRR Gen.'!$I$148+'21C Market Risk - IRR Gen.'!$Q$148,'21C Market Risk - IRR Gen.'!$I$148+'21C Market Risk - IRR Gen.'!$Q$148)='21C Market Risk - IRR Gen.'!$Q$152</f>
        <v>1</v>
      </c>
      <c r="G2669"/>
      <c r="H2669"/>
      <c r="K2669" s="6"/>
      <c r="L2669" s="6"/>
      <c r="M2669" s="6"/>
      <c r="N2669" s="6"/>
      <c r="O2669" s="6"/>
      <c r="P2669" s="6"/>
    </row>
    <row r="2670" spans="1:16" s="469" customFormat="1" ht="31.5" x14ac:dyDescent="0.25">
      <c r="A2670" s="463" t="s">
        <v>4726</v>
      </c>
      <c r="B2670" s="464" t="s">
        <v>2686</v>
      </c>
      <c r="C2670" s="13" t="s">
        <v>4727</v>
      </c>
      <c r="D2670" s="442" t="s">
        <v>13852</v>
      </c>
      <c r="E2670" s="468">
        <f t="shared" si="116"/>
        <v>2638</v>
      </c>
      <c r="F2670" s="439" t="b">
        <f>'21C Market Risk - IRR Gen.'!$I$151*40%='21C Market Risk - IRR Gen.'!$I$154</f>
        <v>1</v>
      </c>
      <c r="G2670"/>
      <c r="H2670"/>
      <c r="K2670" s="6"/>
      <c r="L2670" s="6"/>
      <c r="M2670" s="6"/>
      <c r="N2670" s="6"/>
      <c r="O2670" s="6"/>
      <c r="P2670" s="6"/>
    </row>
    <row r="2671" spans="1:16" s="469" customFormat="1" ht="31.5" x14ac:dyDescent="0.25">
      <c r="A2671" s="463" t="s">
        <v>4728</v>
      </c>
      <c r="B2671" s="464" t="s">
        <v>2686</v>
      </c>
      <c r="C2671" s="13" t="s">
        <v>4729</v>
      </c>
      <c r="D2671" s="442" t="s">
        <v>13853</v>
      </c>
      <c r="E2671" s="468">
        <f t="shared" si="116"/>
        <v>2639</v>
      </c>
      <c r="F2671" s="439" t="b">
        <f>'21C Market Risk - IRR Gen.'!$Q$151*40%='21C Market Risk - IRR Gen.'!$Q$154</f>
        <v>1</v>
      </c>
      <c r="G2671"/>
      <c r="H2671"/>
      <c r="K2671" s="6"/>
      <c r="L2671" s="6"/>
      <c r="M2671" s="6"/>
      <c r="N2671" s="6"/>
      <c r="O2671" s="6"/>
      <c r="P2671" s="6"/>
    </row>
    <row r="2672" spans="1:16" s="469" customFormat="1" ht="31.5" x14ac:dyDescent="0.25">
      <c r="A2672" s="463" t="s">
        <v>4730</v>
      </c>
      <c r="B2672" s="464" t="s">
        <v>2686</v>
      </c>
      <c r="C2672" s="13" t="s">
        <v>4731</v>
      </c>
      <c r="D2672" s="442" t="s">
        <v>13854</v>
      </c>
      <c r="E2672" s="468">
        <f t="shared" si="116"/>
        <v>2640</v>
      </c>
      <c r="F2672" s="439" t="b">
        <f>'21C Market Risk - IRR Gen.'!$I$154+'21C Market Risk - IRR Gen.'!$Q$154='21C Market Risk - IRR Gen.'!$R$154</f>
        <v>1</v>
      </c>
      <c r="G2672"/>
      <c r="H2672"/>
      <c r="K2672" s="6"/>
      <c r="L2672" s="6"/>
      <c r="M2672" s="6"/>
      <c r="N2672" s="6"/>
      <c r="O2672" s="6"/>
      <c r="P2672" s="6"/>
    </row>
    <row r="2673" spans="1:16" s="469" customFormat="1" ht="126" x14ac:dyDescent="0.25">
      <c r="A2673" s="471" t="s">
        <v>4732</v>
      </c>
      <c r="B2673" s="472" t="s">
        <v>2686</v>
      </c>
      <c r="C2673" s="443" t="s">
        <v>11524</v>
      </c>
      <c r="D2673" s="442" t="s">
        <v>14369</v>
      </c>
      <c r="E2673" s="468">
        <f t="shared" si="116"/>
        <v>2641</v>
      </c>
      <c r="F2673" s="439" t="b">
        <f>IF(OR(AND('21C Market Risk - IRR Gen.'!$F$148&lt;0,'21C Market Risk - IRR Gen.'!$Q$148&lt;0),AND('21C Market Risk - IRR Gen.'!$F$148&gt;0,'21C Market Risk - IRR Gen.'!$Q$148&gt;0)),0,IF(ABS('21C Market Risk - IRR Gen.'!$Q$148)&lt;ABS('21C Market Risk - IRR Gen.'!$F$148),ABS('21C Market Risk - IRR Gen.'!$Q$148),ABS('21C Market Risk - IRR Gen.'!$F$148)))='21C Market Risk - IRR Gen.'!$Q$155</f>
        <v>1</v>
      </c>
      <c r="G2673"/>
      <c r="H2673"/>
      <c r="K2673" s="6"/>
      <c r="L2673" s="6"/>
      <c r="M2673" s="6"/>
      <c r="N2673" s="6"/>
      <c r="O2673" s="6"/>
      <c r="P2673" s="6"/>
    </row>
    <row r="2674" spans="1:16" s="469" customFormat="1" ht="78.75" x14ac:dyDescent="0.25">
      <c r="A2674" s="471" t="s">
        <v>4733</v>
      </c>
      <c r="B2674" s="472" t="s">
        <v>2686</v>
      </c>
      <c r="C2674" s="443" t="s">
        <v>11525</v>
      </c>
      <c r="D2674" s="442" t="s">
        <v>14370</v>
      </c>
      <c r="E2674" s="468">
        <f t="shared" si="116"/>
        <v>2642</v>
      </c>
      <c r="F2674" s="439" t="b">
        <f>IF(ABS('21C Market Risk - IRR Gen.'!$Q$152)&gt;ABS('21C Market Risk - IRR Gen.'!$F$148), '21C Market Risk - IRR Gen.'!$F$148+'21C Market Risk - IRR Gen.'!$Q$152,'21C Market Risk - IRR Gen.'!$F$148+'21C Market Risk - IRR Gen.'!$Q$152)='21C Market Risk - IRR Gen.'!$Q$156</f>
        <v>1</v>
      </c>
      <c r="G2674"/>
      <c r="H2674"/>
      <c r="K2674" s="6"/>
      <c r="L2674" s="6"/>
      <c r="M2674" s="6"/>
      <c r="N2674" s="6"/>
      <c r="O2674" s="6"/>
      <c r="P2674" s="6"/>
    </row>
    <row r="2675" spans="1:16" s="469" customFormat="1" ht="31.5" x14ac:dyDescent="0.25">
      <c r="A2675" s="471" t="s">
        <v>4734</v>
      </c>
      <c r="B2675" s="472" t="s">
        <v>2686</v>
      </c>
      <c r="C2675" s="443" t="s">
        <v>4735</v>
      </c>
      <c r="D2675" s="442" t="s">
        <v>13855</v>
      </c>
      <c r="E2675" s="468">
        <f t="shared" si="116"/>
        <v>2643</v>
      </c>
      <c r="F2675" s="439" t="b">
        <f>'21C Market Risk - IRR Gen.'!$Q$155*100%='21C Market Risk - IRR Gen.'!$Q$158</f>
        <v>1</v>
      </c>
      <c r="G2675"/>
      <c r="H2675"/>
      <c r="K2675" s="6"/>
      <c r="L2675" s="6"/>
      <c r="M2675" s="6"/>
      <c r="N2675" s="6"/>
      <c r="O2675" s="6"/>
      <c r="P2675" s="6"/>
    </row>
    <row r="2676" spans="1:16" s="469" customFormat="1" ht="31.5" x14ac:dyDescent="0.25">
      <c r="A2676" s="471" t="s">
        <v>4736</v>
      </c>
      <c r="B2676" s="472" t="s">
        <v>2686</v>
      </c>
      <c r="C2676" s="443" t="s">
        <v>4737</v>
      </c>
      <c r="D2676" s="442" t="s">
        <v>13856</v>
      </c>
      <c r="E2676" s="468">
        <f t="shared" si="116"/>
        <v>2644</v>
      </c>
      <c r="F2676" s="439" t="b">
        <f>'21C Market Risk - IRR Gen.'!$Q$158='21C Market Risk - IRR Gen.'!$R$158</f>
        <v>1</v>
      </c>
      <c r="G2676"/>
      <c r="H2676"/>
      <c r="K2676" s="6"/>
      <c r="L2676" s="6"/>
      <c r="M2676" s="6"/>
      <c r="N2676" s="6"/>
      <c r="O2676" s="6"/>
      <c r="P2676" s="6"/>
    </row>
    <row r="2677" spans="1:16" s="469" customFormat="1" ht="31.5" x14ac:dyDescent="0.25">
      <c r="A2677" s="471" t="s">
        <v>4738</v>
      </c>
      <c r="B2677" s="472" t="s">
        <v>2686</v>
      </c>
      <c r="C2677" s="443" t="s">
        <v>4739</v>
      </c>
      <c r="D2677" s="442" t="s">
        <v>13857</v>
      </c>
      <c r="E2677" s="468">
        <f t="shared" si="116"/>
        <v>2645</v>
      </c>
      <c r="F2677" s="439" t="b">
        <f>ABS('21C Market Risk - IRR Gen.'!$Q$156)='21C Market Risk - IRR Gen.'!$R$159</f>
        <v>1</v>
      </c>
      <c r="G2677"/>
      <c r="H2677"/>
      <c r="K2677" s="6"/>
      <c r="L2677" s="6"/>
      <c r="M2677" s="6"/>
      <c r="N2677" s="6"/>
      <c r="O2677" s="6"/>
      <c r="P2677" s="6"/>
    </row>
    <row r="2678" spans="1:16" s="469" customFormat="1" ht="78.75" x14ac:dyDescent="0.25">
      <c r="A2678" s="471" t="s">
        <v>4740</v>
      </c>
      <c r="B2678" s="472" t="s">
        <v>2686</v>
      </c>
      <c r="C2678" s="443" t="s">
        <v>4741</v>
      </c>
      <c r="D2678" s="442" t="s">
        <v>14371</v>
      </c>
      <c r="E2678" s="468">
        <f t="shared" si="116"/>
        <v>2646</v>
      </c>
      <c r="F2678" s="439" t="b">
        <f>'21C Market Risk - IRR Gen.'!$R$146+'21C Market Risk - IRR Gen.'!$R$150+'21C Market Risk - IRR Gen.'!$R$154+'21C Market Risk - IRR Gen.'!$R$158+'21C Market Risk - IRR Gen.'!$R$159='21C Market Risk - IRR Gen.'!$R$160</f>
        <v>1</v>
      </c>
      <c r="G2678"/>
      <c r="H2678"/>
      <c r="K2678" s="6"/>
      <c r="L2678" s="6"/>
      <c r="M2678" s="6"/>
      <c r="N2678" s="6"/>
      <c r="O2678" s="6"/>
      <c r="P2678" s="6"/>
    </row>
    <row r="2679" spans="1:16" s="469" customFormat="1" ht="31.5" x14ac:dyDescent="0.25">
      <c r="A2679" s="471" t="s">
        <v>4742</v>
      </c>
      <c r="B2679" s="472" t="s">
        <v>2686</v>
      </c>
      <c r="C2679" s="443" t="s">
        <v>4743</v>
      </c>
      <c r="D2679" s="442" t="s">
        <v>13858</v>
      </c>
      <c r="E2679" s="468">
        <f>E2678+1</f>
        <v>2647</v>
      </c>
      <c r="F2679" s="439" t="b">
        <f>'21C Market Risk - IRR Gen.'!$R$160*100/10='21C Market Risk - IRR Gen.'!$R$161</f>
        <v>1</v>
      </c>
      <c r="G2679"/>
      <c r="H2679"/>
      <c r="K2679" s="6"/>
      <c r="L2679" s="6"/>
      <c r="M2679" s="6"/>
      <c r="N2679" s="6"/>
      <c r="O2679" s="6"/>
      <c r="P2679" s="6"/>
    </row>
    <row r="2680" spans="1:16" s="469" customFormat="1" ht="31.5" x14ac:dyDescent="0.25">
      <c r="A2680" s="463" t="s">
        <v>4744</v>
      </c>
      <c r="B2680" s="464" t="s">
        <v>2686</v>
      </c>
      <c r="C2680" s="13" t="s">
        <v>4745</v>
      </c>
      <c r="D2680" s="442" t="s">
        <v>13859</v>
      </c>
      <c r="E2680" s="468">
        <f>E2679+1</f>
        <v>2648</v>
      </c>
      <c r="F2680" s="439" t="b">
        <f>'21C Market Risk - IRR Gen.'!$C$170*1%='21C Market Risk - IRR Gen.'!$C$173</f>
        <v>1</v>
      </c>
      <c r="G2680"/>
      <c r="H2680"/>
      <c r="K2680" s="6"/>
      <c r="L2680" s="6"/>
      <c r="M2680" s="6"/>
      <c r="N2680" s="6"/>
      <c r="O2680" s="6"/>
      <c r="P2680" s="6"/>
    </row>
    <row r="2681" spans="1:16" s="469" customFormat="1" ht="31.5" x14ac:dyDescent="0.25">
      <c r="A2681" s="463" t="s">
        <v>4746</v>
      </c>
      <c r="B2681" s="464" t="s">
        <v>2686</v>
      </c>
      <c r="C2681" s="13" t="s">
        <v>4747</v>
      </c>
      <c r="D2681" s="442" t="s">
        <v>13860</v>
      </c>
      <c r="E2681" s="468">
        <f t="shared" ref="E2681:E2694" si="117">E2680+1</f>
        <v>2649</v>
      </c>
      <c r="F2681" s="439" t="b">
        <f>'21C Market Risk - IRR Gen.'!$D$170*1%='21C Market Risk - IRR Gen.'!$D$173</f>
        <v>1</v>
      </c>
      <c r="G2681"/>
      <c r="H2681"/>
      <c r="K2681" s="6"/>
      <c r="L2681" s="6"/>
      <c r="M2681" s="6"/>
      <c r="N2681" s="6"/>
      <c r="O2681" s="6"/>
      <c r="P2681" s="6"/>
    </row>
    <row r="2682" spans="1:16" s="469" customFormat="1" ht="31.5" x14ac:dyDescent="0.25">
      <c r="A2682" s="463" t="s">
        <v>4748</v>
      </c>
      <c r="B2682" s="464" t="s">
        <v>2686</v>
      </c>
      <c r="C2682" s="13" t="s">
        <v>4749</v>
      </c>
      <c r="D2682" s="442" t="s">
        <v>13861</v>
      </c>
      <c r="E2682" s="468">
        <f t="shared" si="117"/>
        <v>2650</v>
      </c>
      <c r="F2682" s="439" t="b">
        <f>'21C Market Risk - IRR Gen.'!$E$170*1%='21C Market Risk - IRR Gen.'!$E$173</f>
        <v>1</v>
      </c>
      <c r="G2682"/>
      <c r="H2682"/>
      <c r="K2682" s="6"/>
      <c r="L2682" s="6"/>
      <c r="M2682" s="6"/>
      <c r="N2682" s="6"/>
      <c r="O2682" s="6"/>
      <c r="P2682" s="6"/>
    </row>
    <row r="2683" spans="1:16" s="469" customFormat="1" ht="31.5" x14ac:dyDescent="0.25">
      <c r="A2683" s="463" t="s">
        <v>4750</v>
      </c>
      <c r="B2683" s="464" t="s">
        <v>2686</v>
      </c>
      <c r="C2683" s="13" t="s">
        <v>4751</v>
      </c>
      <c r="D2683" s="442" t="s">
        <v>13862</v>
      </c>
      <c r="E2683" s="468">
        <f t="shared" si="117"/>
        <v>2651</v>
      </c>
      <c r="F2683" s="439" t="b">
        <f>'21C Market Risk - IRR Gen.'!$F$170*1%='21C Market Risk - IRR Gen.'!$F$173</f>
        <v>1</v>
      </c>
      <c r="G2683"/>
      <c r="H2683"/>
      <c r="K2683" s="6"/>
      <c r="L2683" s="6"/>
      <c r="M2683" s="6"/>
      <c r="N2683" s="6"/>
      <c r="O2683" s="6"/>
      <c r="P2683" s="6"/>
    </row>
    <row r="2684" spans="1:16" s="469" customFormat="1" ht="31.5" x14ac:dyDescent="0.25">
      <c r="A2684" s="463" t="s">
        <v>4752</v>
      </c>
      <c r="B2684" s="464" t="s">
        <v>2686</v>
      </c>
      <c r="C2684" s="13" t="s">
        <v>11161</v>
      </c>
      <c r="D2684" s="442" t="s">
        <v>13863</v>
      </c>
      <c r="E2684" s="468">
        <f t="shared" si="117"/>
        <v>2652</v>
      </c>
      <c r="F2684" s="439" t="b">
        <f>'21C Market Risk - IRR Gen.'!$G$170*0.9%='21C Market Risk - IRR Gen.'!$G$173</f>
        <v>1</v>
      </c>
      <c r="G2684"/>
      <c r="H2684"/>
      <c r="K2684" s="6"/>
      <c r="L2684" s="6"/>
      <c r="M2684" s="6"/>
      <c r="N2684" s="6"/>
      <c r="O2684" s="6"/>
      <c r="P2684" s="6"/>
    </row>
    <row r="2685" spans="1:16" s="469" customFormat="1" ht="31.5" x14ac:dyDescent="0.25">
      <c r="A2685" s="463" t="s">
        <v>4753</v>
      </c>
      <c r="B2685" s="464" t="s">
        <v>2686</v>
      </c>
      <c r="C2685" s="13" t="s">
        <v>11162</v>
      </c>
      <c r="D2685" s="442" t="s">
        <v>13864</v>
      </c>
      <c r="E2685" s="468">
        <f t="shared" si="117"/>
        <v>2653</v>
      </c>
      <c r="F2685" s="439" t="b">
        <f>'21C Market Risk - IRR Gen.'!$H$170*0.8%='21C Market Risk - IRR Gen.'!$H$173</f>
        <v>1</v>
      </c>
      <c r="G2685"/>
      <c r="H2685"/>
      <c r="K2685" s="6"/>
      <c r="L2685" s="6"/>
      <c r="M2685" s="6"/>
      <c r="N2685" s="6"/>
      <c r="O2685" s="6"/>
      <c r="P2685" s="6"/>
    </row>
    <row r="2686" spans="1:16" s="469" customFormat="1" ht="31.5" x14ac:dyDescent="0.25">
      <c r="A2686" s="463" t="s">
        <v>4754</v>
      </c>
      <c r="B2686" s="464" t="s">
        <v>2686</v>
      </c>
      <c r="C2686" s="13" t="s">
        <v>11163</v>
      </c>
      <c r="D2686" s="442" t="s">
        <v>13865</v>
      </c>
      <c r="E2686" s="468">
        <f t="shared" si="117"/>
        <v>2654</v>
      </c>
      <c r="F2686" s="439" t="b">
        <f>'21C Market Risk - IRR Gen.'!$I$170*0.75%='21C Market Risk - IRR Gen.'!$I$173</f>
        <v>1</v>
      </c>
      <c r="G2686"/>
      <c r="H2686"/>
      <c r="K2686" s="6"/>
      <c r="L2686" s="6"/>
      <c r="M2686" s="6"/>
      <c r="N2686" s="6"/>
      <c r="O2686" s="6"/>
      <c r="P2686" s="6"/>
    </row>
    <row r="2687" spans="1:16" s="469" customFormat="1" ht="31.5" x14ac:dyDescent="0.25">
      <c r="A2687" s="463" t="s">
        <v>4755</v>
      </c>
      <c r="B2687" s="464" t="s">
        <v>2686</v>
      </c>
      <c r="C2687" s="13" t="s">
        <v>11164</v>
      </c>
      <c r="D2687" s="442" t="s">
        <v>13866</v>
      </c>
      <c r="E2687" s="468">
        <f t="shared" si="117"/>
        <v>2655</v>
      </c>
      <c r="F2687" s="439" t="b">
        <f>'21C Market Risk - IRR Gen.'!$J$170*0.75%='21C Market Risk - IRR Gen.'!$J$173</f>
        <v>1</v>
      </c>
      <c r="G2687"/>
      <c r="H2687"/>
      <c r="K2687" s="6"/>
      <c r="L2687" s="6"/>
      <c r="M2687" s="6"/>
      <c r="N2687" s="6"/>
      <c r="O2687" s="6"/>
      <c r="P2687" s="6"/>
    </row>
    <row r="2688" spans="1:16" s="469" customFormat="1" ht="31.5" x14ac:dyDescent="0.25">
      <c r="A2688" s="463" t="s">
        <v>4756</v>
      </c>
      <c r="B2688" s="464" t="s">
        <v>2686</v>
      </c>
      <c r="C2688" s="13" t="s">
        <v>11165</v>
      </c>
      <c r="D2688" s="442" t="s">
        <v>13867</v>
      </c>
      <c r="E2688" s="468">
        <f t="shared" si="117"/>
        <v>2656</v>
      </c>
      <c r="F2688" s="439" t="b">
        <f>'21C Market Risk - IRR Gen.'!$K$170*0.7%='21C Market Risk - IRR Gen.'!$K$173</f>
        <v>1</v>
      </c>
      <c r="G2688"/>
      <c r="H2688"/>
      <c r="K2688" s="6"/>
      <c r="L2688" s="6"/>
      <c r="M2688" s="6"/>
      <c r="N2688" s="6"/>
      <c r="O2688" s="6"/>
      <c r="P2688" s="6"/>
    </row>
    <row r="2689" spans="1:16" s="469" customFormat="1" ht="31.5" x14ac:dyDescent="0.25">
      <c r="A2689" s="463" t="s">
        <v>4757</v>
      </c>
      <c r="B2689" s="464" t="s">
        <v>2686</v>
      </c>
      <c r="C2689" s="13" t="s">
        <v>11166</v>
      </c>
      <c r="D2689" s="442" t="s">
        <v>13868</v>
      </c>
      <c r="E2689" s="468">
        <f t="shared" si="117"/>
        <v>2657</v>
      </c>
      <c r="F2689" s="439" t="b">
        <f>'21C Market Risk - IRR Gen.'!$L$170*0.65%='21C Market Risk - IRR Gen.'!$L$173</f>
        <v>1</v>
      </c>
      <c r="G2689"/>
      <c r="H2689"/>
      <c r="K2689" s="6"/>
      <c r="L2689" s="6"/>
      <c r="M2689" s="6"/>
      <c r="N2689" s="6"/>
      <c r="O2689" s="6"/>
      <c r="P2689" s="6"/>
    </row>
    <row r="2690" spans="1:16" s="469" customFormat="1" ht="31.5" x14ac:dyDescent="0.25">
      <c r="A2690" s="463" t="s">
        <v>4758</v>
      </c>
      <c r="B2690" s="464" t="s">
        <v>2686</v>
      </c>
      <c r="C2690" s="13" t="s">
        <v>11167</v>
      </c>
      <c r="D2690" s="442" t="s">
        <v>13869</v>
      </c>
      <c r="E2690" s="468">
        <f t="shared" si="117"/>
        <v>2658</v>
      </c>
      <c r="F2690" s="439" t="b">
        <f>'21C Market Risk - IRR Gen.'!$M$170*0.6%='21C Market Risk - IRR Gen.'!$M$173</f>
        <v>1</v>
      </c>
      <c r="G2690"/>
      <c r="H2690"/>
      <c r="K2690" s="6"/>
      <c r="L2690" s="6"/>
      <c r="M2690" s="6"/>
      <c r="N2690" s="6"/>
      <c r="O2690" s="6"/>
      <c r="P2690" s="6"/>
    </row>
    <row r="2691" spans="1:16" s="469" customFormat="1" ht="31.5" x14ac:dyDescent="0.25">
      <c r="A2691" s="463" t="s">
        <v>4759</v>
      </c>
      <c r="B2691" s="464" t="s">
        <v>2686</v>
      </c>
      <c r="C2691" s="13" t="s">
        <v>11168</v>
      </c>
      <c r="D2691" s="442" t="s">
        <v>13870</v>
      </c>
      <c r="E2691" s="468">
        <f t="shared" si="117"/>
        <v>2659</v>
      </c>
      <c r="F2691" s="439" t="b">
        <f>'21C Market Risk - IRR Gen.'!$N$170*0.6%='21C Market Risk - IRR Gen.'!$N$173</f>
        <v>1</v>
      </c>
      <c r="G2691"/>
      <c r="H2691"/>
      <c r="K2691" s="6"/>
      <c r="L2691" s="6"/>
      <c r="M2691" s="6"/>
      <c r="N2691" s="6"/>
      <c r="O2691" s="6"/>
      <c r="P2691" s="6"/>
    </row>
    <row r="2692" spans="1:16" s="469" customFormat="1" ht="31.5" x14ac:dyDescent="0.25">
      <c r="A2692" s="463" t="s">
        <v>4760</v>
      </c>
      <c r="B2692" s="464" t="s">
        <v>2686</v>
      </c>
      <c r="C2692" s="13" t="s">
        <v>11169</v>
      </c>
      <c r="D2692" s="442" t="s">
        <v>13871</v>
      </c>
      <c r="E2692" s="468">
        <f t="shared" si="117"/>
        <v>2660</v>
      </c>
      <c r="F2692" s="439" t="b">
        <f>'21C Market Risk - IRR Gen.'!$O$170*0.6%='21C Market Risk - IRR Gen.'!$O$173</f>
        <v>1</v>
      </c>
      <c r="G2692"/>
      <c r="H2692"/>
      <c r="K2692" s="6"/>
      <c r="L2692" s="6"/>
      <c r="M2692" s="6"/>
      <c r="N2692" s="6"/>
      <c r="O2692" s="6"/>
      <c r="P2692" s="6"/>
    </row>
    <row r="2693" spans="1:16" s="469" customFormat="1" ht="31.5" x14ac:dyDescent="0.25">
      <c r="A2693" s="463" t="s">
        <v>4761</v>
      </c>
      <c r="B2693" s="464" t="s">
        <v>2686</v>
      </c>
      <c r="C2693" s="13" t="s">
        <v>11170</v>
      </c>
      <c r="D2693" s="442" t="s">
        <v>13872</v>
      </c>
      <c r="E2693" s="468">
        <f t="shared" si="117"/>
        <v>2661</v>
      </c>
      <c r="F2693" s="439" t="b">
        <f>'21C Market Risk - IRR Gen.'!$P$170*0.6%='21C Market Risk - IRR Gen.'!$P$173</f>
        <v>1</v>
      </c>
      <c r="G2693"/>
      <c r="H2693"/>
      <c r="K2693" s="6"/>
      <c r="L2693" s="6"/>
      <c r="M2693" s="6"/>
      <c r="N2693" s="6"/>
      <c r="O2693" s="6"/>
      <c r="P2693" s="6"/>
    </row>
    <row r="2694" spans="1:16" s="469" customFormat="1" ht="31.5" x14ac:dyDescent="0.25">
      <c r="A2694" s="463" t="s">
        <v>4762</v>
      </c>
      <c r="B2694" s="464" t="s">
        <v>2686</v>
      </c>
      <c r="C2694" s="13" t="s">
        <v>11171</v>
      </c>
      <c r="D2694" s="442" t="s">
        <v>13873</v>
      </c>
      <c r="E2694" s="468">
        <f t="shared" si="117"/>
        <v>2662</v>
      </c>
      <c r="F2694" s="439" t="b">
        <f>'21C Market Risk - IRR Gen.'!$Q$170*0.6%='21C Market Risk - IRR Gen.'!$Q$173</f>
        <v>1</v>
      </c>
      <c r="G2694"/>
      <c r="H2694"/>
      <c r="K2694" s="6"/>
      <c r="L2694" s="6"/>
      <c r="M2694" s="6"/>
      <c r="N2694" s="6"/>
      <c r="O2694" s="6"/>
      <c r="P2694" s="6"/>
    </row>
    <row r="2695" spans="1:16" s="469" customFormat="1" ht="31.5" x14ac:dyDescent="0.25">
      <c r="A2695" s="463" t="s">
        <v>4763</v>
      </c>
      <c r="B2695" s="464" t="s">
        <v>2686</v>
      </c>
      <c r="C2695" s="13" t="s">
        <v>11172</v>
      </c>
      <c r="D2695" s="442" t="s">
        <v>13874</v>
      </c>
      <c r="E2695" s="468">
        <f>E2694+1</f>
        <v>2663</v>
      </c>
      <c r="F2695" s="439" t="b">
        <f>'21C Market Risk - IRR Gen.'!$C$171*-1%='21C Market Risk - IRR Gen.'!$C$174</f>
        <v>1</v>
      </c>
      <c r="G2695"/>
      <c r="H2695"/>
      <c r="K2695" s="6"/>
      <c r="L2695" s="6"/>
      <c r="M2695" s="6"/>
      <c r="N2695" s="6"/>
      <c r="O2695" s="6"/>
      <c r="P2695" s="6"/>
    </row>
    <row r="2696" spans="1:16" s="469" customFormat="1" ht="31.5" x14ac:dyDescent="0.25">
      <c r="A2696" s="463" t="s">
        <v>4764</v>
      </c>
      <c r="B2696" s="464" t="s">
        <v>2686</v>
      </c>
      <c r="C2696" s="13" t="s">
        <v>11173</v>
      </c>
      <c r="D2696" s="442" t="s">
        <v>13875</v>
      </c>
      <c r="E2696" s="468">
        <f t="shared" ref="E2696:E2709" si="118">E2695+1</f>
        <v>2664</v>
      </c>
      <c r="F2696" s="439" t="b">
        <f>'21C Market Risk - IRR Gen.'!$D$171*-1%='21C Market Risk - IRR Gen.'!$D$174</f>
        <v>1</v>
      </c>
      <c r="G2696"/>
      <c r="H2696"/>
      <c r="K2696" s="6"/>
      <c r="L2696" s="6"/>
      <c r="M2696" s="6"/>
      <c r="N2696" s="6"/>
      <c r="O2696" s="6"/>
      <c r="P2696" s="6"/>
    </row>
    <row r="2697" spans="1:16" s="469" customFormat="1" ht="31.5" x14ac:dyDescent="0.25">
      <c r="A2697" s="463" t="s">
        <v>4765</v>
      </c>
      <c r="B2697" s="464" t="s">
        <v>2686</v>
      </c>
      <c r="C2697" s="13" t="s">
        <v>11174</v>
      </c>
      <c r="D2697" s="442" t="s">
        <v>13876</v>
      </c>
      <c r="E2697" s="468">
        <f t="shared" si="118"/>
        <v>2665</v>
      </c>
      <c r="F2697" s="439" t="b">
        <f>'21C Market Risk - IRR Gen.'!$E$171*-1%='21C Market Risk - IRR Gen.'!$E$174</f>
        <v>1</v>
      </c>
      <c r="G2697"/>
      <c r="H2697"/>
      <c r="K2697" s="6"/>
      <c r="L2697" s="6"/>
      <c r="M2697" s="6"/>
      <c r="N2697" s="6"/>
      <c r="O2697" s="6"/>
      <c r="P2697" s="6"/>
    </row>
    <row r="2698" spans="1:16" s="469" customFormat="1" ht="31.5" x14ac:dyDescent="0.25">
      <c r="A2698" s="463" t="s">
        <v>4766</v>
      </c>
      <c r="B2698" s="464" t="s">
        <v>2686</v>
      </c>
      <c r="C2698" s="443" t="s">
        <v>11175</v>
      </c>
      <c r="D2698" s="442" t="s">
        <v>13877</v>
      </c>
      <c r="E2698" s="468">
        <f t="shared" si="118"/>
        <v>2666</v>
      </c>
      <c r="F2698" s="439" t="b">
        <f>'21C Market Risk - IRR Gen.'!$F$171*-1%='21C Market Risk - IRR Gen.'!$F$174</f>
        <v>1</v>
      </c>
      <c r="G2698"/>
      <c r="H2698"/>
      <c r="K2698" s="6"/>
      <c r="L2698" s="6"/>
      <c r="M2698" s="6"/>
      <c r="N2698" s="6"/>
      <c r="O2698" s="6"/>
      <c r="P2698" s="6"/>
    </row>
    <row r="2699" spans="1:16" s="469" customFormat="1" ht="31.5" x14ac:dyDescent="0.25">
      <c r="A2699" s="463" t="s">
        <v>4767</v>
      </c>
      <c r="B2699" s="464" t="s">
        <v>2686</v>
      </c>
      <c r="C2699" s="443" t="s">
        <v>11177</v>
      </c>
      <c r="D2699" s="442" t="s">
        <v>13878</v>
      </c>
      <c r="E2699" s="468">
        <f t="shared" si="118"/>
        <v>2667</v>
      </c>
      <c r="F2699" s="439" t="b">
        <f>'21C Market Risk - IRR Gen.'!$G$171*-0.9%='21C Market Risk - IRR Gen.'!$G$174</f>
        <v>1</v>
      </c>
      <c r="G2699"/>
      <c r="H2699"/>
      <c r="K2699" s="6"/>
      <c r="L2699" s="6"/>
      <c r="M2699" s="6"/>
      <c r="N2699" s="6"/>
      <c r="O2699" s="6"/>
      <c r="P2699" s="6"/>
    </row>
    <row r="2700" spans="1:16" s="469" customFormat="1" ht="31.5" x14ac:dyDescent="0.25">
      <c r="A2700" s="463" t="s">
        <v>4768</v>
      </c>
      <c r="B2700" s="464" t="s">
        <v>2686</v>
      </c>
      <c r="C2700" s="443" t="s">
        <v>11176</v>
      </c>
      <c r="D2700" s="442" t="s">
        <v>13879</v>
      </c>
      <c r="E2700" s="468">
        <f t="shared" si="118"/>
        <v>2668</v>
      </c>
      <c r="F2700" s="439" t="b">
        <f>'21C Market Risk - IRR Gen.'!$H$171*-0.8%='21C Market Risk - IRR Gen.'!$H$174</f>
        <v>1</v>
      </c>
      <c r="G2700"/>
      <c r="H2700"/>
      <c r="K2700" s="6"/>
      <c r="L2700" s="6"/>
      <c r="M2700" s="6"/>
      <c r="N2700" s="6"/>
      <c r="O2700" s="6"/>
      <c r="P2700" s="6"/>
    </row>
    <row r="2701" spans="1:16" s="469" customFormat="1" ht="31.5" x14ac:dyDescent="0.25">
      <c r="A2701" s="463" t="s">
        <v>4769</v>
      </c>
      <c r="B2701" s="464" t="s">
        <v>2686</v>
      </c>
      <c r="C2701" s="443" t="s">
        <v>11178</v>
      </c>
      <c r="D2701" s="442" t="s">
        <v>13880</v>
      </c>
      <c r="E2701" s="468">
        <f t="shared" si="118"/>
        <v>2669</v>
      </c>
      <c r="F2701" s="439" t="b">
        <f>'21C Market Risk - IRR Gen.'!$I$171*-0.75%='21C Market Risk - IRR Gen.'!$I$174</f>
        <v>1</v>
      </c>
      <c r="G2701"/>
      <c r="H2701"/>
      <c r="K2701" s="6"/>
      <c r="L2701" s="6"/>
      <c r="M2701" s="6"/>
      <c r="N2701" s="6"/>
      <c r="O2701" s="6"/>
      <c r="P2701" s="6"/>
    </row>
    <row r="2702" spans="1:16" s="469" customFormat="1" ht="31.5" x14ac:dyDescent="0.25">
      <c r="A2702" s="463" t="s">
        <v>4770</v>
      </c>
      <c r="B2702" s="464" t="s">
        <v>2686</v>
      </c>
      <c r="C2702" s="443" t="s">
        <v>11179</v>
      </c>
      <c r="D2702" s="442" t="s">
        <v>13881</v>
      </c>
      <c r="E2702" s="468">
        <f t="shared" si="118"/>
        <v>2670</v>
      </c>
      <c r="F2702" s="439" t="b">
        <f>'21C Market Risk - IRR Gen.'!$J$171*-0.75%='21C Market Risk - IRR Gen.'!$J$174</f>
        <v>1</v>
      </c>
      <c r="G2702"/>
      <c r="H2702"/>
      <c r="K2702" s="6"/>
      <c r="L2702" s="6"/>
      <c r="M2702" s="6"/>
      <c r="N2702" s="6"/>
      <c r="O2702" s="6"/>
      <c r="P2702" s="6"/>
    </row>
    <row r="2703" spans="1:16" s="469" customFormat="1" ht="31.5" x14ac:dyDescent="0.25">
      <c r="A2703" s="463" t="s">
        <v>4771</v>
      </c>
      <c r="B2703" s="464" t="s">
        <v>2686</v>
      </c>
      <c r="C2703" s="443" t="s">
        <v>11180</v>
      </c>
      <c r="D2703" s="442" t="s">
        <v>13882</v>
      </c>
      <c r="E2703" s="468">
        <f t="shared" si="118"/>
        <v>2671</v>
      </c>
      <c r="F2703" s="439" t="b">
        <f>'21C Market Risk - IRR Gen.'!$K$171*-0.7%='21C Market Risk - IRR Gen.'!$K$174</f>
        <v>1</v>
      </c>
      <c r="G2703"/>
      <c r="H2703"/>
      <c r="K2703" s="6"/>
      <c r="L2703" s="6"/>
      <c r="M2703" s="6"/>
      <c r="N2703" s="6"/>
      <c r="O2703" s="6"/>
      <c r="P2703" s="6"/>
    </row>
    <row r="2704" spans="1:16" s="469" customFormat="1" ht="31.5" x14ac:dyDescent="0.25">
      <c r="A2704" s="463" t="s">
        <v>4772</v>
      </c>
      <c r="B2704" s="464" t="s">
        <v>2686</v>
      </c>
      <c r="C2704" s="443" t="s">
        <v>11181</v>
      </c>
      <c r="D2704" s="442" t="s">
        <v>13883</v>
      </c>
      <c r="E2704" s="468">
        <f t="shared" si="118"/>
        <v>2672</v>
      </c>
      <c r="F2704" s="439" t="b">
        <f>'21C Market Risk - IRR Gen.'!$L$171*-0.65%='21C Market Risk - IRR Gen.'!$L$174</f>
        <v>1</v>
      </c>
      <c r="G2704"/>
      <c r="H2704"/>
      <c r="K2704" s="6"/>
      <c r="L2704" s="6"/>
      <c r="M2704" s="6"/>
      <c r="N2704" s="6"/>
      <c r="O2704" s="6"/>
      <c r="P2704" s="6"/>
    </row>
    <row r="2705" spans="1:16" s="469" customFormat="1" ht="31.5" x14ac:dyDescent="0.25">
      <c r="A2705" s="463" t="s">
        <v>4773</v>
      </c>
      <c r="B2705" s="464" t="s">
        <v>2686</v>
      </c>
      <c r="C2705" s="443" t="s">
        <v>11182</v>
      </c>
      <c r="D2705" s="442" t="s">
        <v>13884</v>
      </c>
      <c r="E2705" s="468">
        <f t="shared" si="118"/>
        <v>2673</v>
      </c>
      <c r="F2705" s="439" t="b">
        <f>'21C Market Risk - IRR Gen.'!$M$171*-0.6%='21C Market Risk - IRR Gen.'!$M$174</f>
        <v>1</v>
      </c>
      <c r="G2705"/>
      <c r="H2705"/>
      <c r="K2705" s="6"/>
      <c r="L2705" s="6"/>
      <c r="M2705" s="6"/>
      <c r="N2705" s="6"/>
      <c r="O2705" s="6"/>
      <c r="P2705" s="6"/>
    </row>
    <row r="2706" spans="1:16" s="469" customFormat="1" ht="31.5" x14ac:dyDescent="0.25">
      <c r="A2706" s="463" t="s">
        <v>4774</v>
      </c>
      <c r="B2706" s="464" t="s">
        <v>2686</v>
      </c>
      <c r="C2706" s="443" t="s">
        <v>11183</v>
      </c>
      <c r="D2706" s="442" t="s">
        <v>13885</v>
      </c>
      <c r="E2706" s="468">
        <f t="shared" si="118"/>
        <v>2674</v>
      </c>
      <c r="F2706" s="439" t="b">
        <f>'21C Market Risk - IRR Gen.'!$N$171*-0.6%='21C Market Risk - IRR Gen.'!$N$174</f>
        <v>1</v>
      </c>
      <c r="G2706"/>
      <c r="H2706"/>
      <c r="K2706" s="6"/>
      <c r="L2706" s="6"/>
      <c r="M2706" s="6"/>
      <c r="N2706" s="6"/>
      <c r="O2706" s="6"/>
      <c r="P2706" s="6"/>
    </row>
    <row r="2707" spans="1:16" s="469" customFormat="1" ht="31.5" x14ac:dyDescent="0.25">
      <c r="A2707" s="463" t="s">
        <v>4775</v>
      </c>
      <c r="B2707" s="464" t="s">
        <v>2686</v>
      </c>
      <c r="C2707" s="443" t="s">
        <v>11184</v>
      </c>
      <c r="D2707" s="442" t="s">
        <v>13886</v>
      </c>
      <c r="E2707" s="468">
        <f t="shared" si="118"/>
        <v>2675</v>
      </c>
      <c r="F2707" s="439" t="b">
        <f>'21C Market Risk - IRR Gen.'!$O$171*-0.6%='21C Market Risk - IRR Gen.'!$O$174</f>
        <v>1</v>
      </c>
      <c r="G2707"/>
      <c r="H2707"/>
      <c r="K2707" s="6"/>
      <c r="L2707" s="6"/>
      <c r="M2707" s="6"/>
      <c r="N2707" s="6"/>
      <c r="O2707" s="6"/>
      <c r="P2707" s="6"/>
    </row>
    <row r="2708" spans="1:16" s="469" customFormat="1" ht="31.5" x14ac:dyDescent="0.25">
      <c r="A2708" s="463" t="s">
        <v>4776</v>
      </c>
      <c r="B2708" s="464" t="s">
        <v>2686</v>
      </c>
      <c r="C2708" s="443" t="s">
        <v>11185</v>
      </c>
      <c r="D2708" s="442" t="s">
        <v>13887</v>
      </c>
      <c r="E2708" s="468">
        <f t="shared" si="118"/>
        <v>2676</v>
      </c>
      <c r="F2708" s="439" t="b">
        <f>'21C Market Risk - IRR Gen.'!$P$171*-0.6%='21C Market Risk - IRR Gen.'!$P$174</f>
        <v>1</v>
      </c>
      <c r="G2708"/>
      <c r="H2708"/>
      <c r="K2708" s="6"/>
      <c r="L2708" s="6"/>
      <c r="M2708" s="6"/>
      <c r="N2708" s="6"/>
      <c r="O2708" s="6"/>
      <c r="P2708" s="6"/>
    </row>
    <row r="2709" spans="1:16" s="469" customFormat="1" ht="31.5" x14ac:dyDescent="0.25">
      <c r="A2709" s="463" t="s">
        <v>4777</v>
      </c>
      <c r="B2709" s="464" t="s">
        <v>2686</v>
      </c>
      <c r="C2709" s="443" t="s">
        <v>11186</v>
      </c>
      <c r="D2709" s="442" t="s">
        <v>13888</v>
      </c>
      <c r="E2709" s="468">
        <f t="shared" si="118"/>
        <v>2677</v>
      </c>
      <c r="F2709" s="439" t="b">
        <f>'21C Market Risk - IRR Gen.'!$Q$171*-0.6%='21C Market Risk - IRR Gen.'!$Q$174</f>
        <v>1</v>
      </c>
      <c r="G2709"/>
      <c r="H2709"/>
      <c r="K2709" s="6"/>
      <c r="L2709" s="6"/>
      <c r="M2709" s="6"/>
      <c r="N2709" s="6"/>
      <c r="O2709" s="6"/>
      <c r="P2709" s="6"/>
    </row>
    <row r="2710" spans="1:16" s="469" customFormat="1" ht="47.25" x14ac:dyDescent="0.25">
      <c r="A2710" s="463" t="s">
        <v>4778</v>
      </c>
      <c r="B2710" s="464" t="s">
        <v>2686</v>
      </c>
      <c r="C2710" s="13" t="s">
        <v>4779</v>
      </c>
      <c r="D2710" s="442" t="s">
        <v>13889</v>
      </c>
      <c r="E2710" s="468">
        <f>E2709+1</f>
        <v>2678</v>
      </c>
      <c r="F2710" s="439" t="b">
        <f>MIN(ABS('21C Market Risk - IRR Gen.'!$C$174),ABS('21C Market Risk - IRR Gen.'!$C$173))='21C Market Risk - IRR Gen.'!$C$175</f>
        <v>1</v>
      </c>
      <c r="G2710"/>
      <c r="H2710"/>
      <c r="K2710" s="6"/>
      <c r="L2710" s="6"/>
      <c r="M2710" s="6"/>
      <c r="N2710" s="6"/>
      <c r="O2710" s="6"/>
      <c r="P2710" s="6"/>
    </row>
    <row r="2711" spans="1:16" s="469" customFormat="1" ht="47.25" x14ac:dyDescent="0.25">
      <c r="A2711" s="463" t="s">
        <v>4780</v>
      </c>
      <c r="B2711" s="464" t="s">
        <v>2686</v>
      </c>
      <c r="C2711" s="13" t="s">
        <v>4781</v>
      </c>
      <c r="D2711" s="442" t="s">
        <v>13890</v>
      </c>
      <c r="E2711" s="468">
        <f t="shared" ref="E2711:E2724" si="119">E2710+1</f>
        <v>2679</v>
      </c>
      <c r="F2711" s="439" t="b">
        <f>MIN(ABS('21C Market Risk - IRR Gen.'!$D$174),ABS('21C Market Risk - IRR Gen.'!$D$173))='21C Market Risk - IRR Gen.'!$D$175</f>
        <v>1</v>
      </c>
      <c r="G2711"/>
      <c r="H2711"/>
      <c r="K2711" s="6"/>
      <c r="L2711" s="6"/>
      <c r="M2711" s="6"/>
      <c r="N2711" s="6"/>
      <c r="O2711" s="6"/>
      <c r="P2711" s="6"/>
    </row>
    <row r="2712" spans="1:16" s="469" customFormat="1" ht="47.25" x14ac:dyDescent="0.25">
      <c r="A2712" s="463" t="s">
        <v>4782</v>
      </c>
      <c r="B2712" s="464" t="s">
        <v>2686</v>
      </c>
      <c r="C2712" s="13" t="s">
        <v>4783</v>
      </c>
      <c r="D2712" s="442" t="s">
        <v>13891</v>
      </c>
      <c r="E2712" s="468">
        <f t="shared" si="119"/>
        <v>2680</v>
      </c>
      <c r="F2712" s="439" t="b">
        <f>MIN(ABS('21C Market Risk - IRR Gen.'!$E$174),ABS('21C Market Risk - IRR Gen.'!$E$173))='21C Market Risk - IRR Gen.'!$E$175</f>
        <v>1</v>
      </c>
      <c r="G2712"/>
      <c r="H2712"/>
      <c r="K2712" s="6"/>
      <c r="L2712" s="6"/>
      <c r="M2712" s="6"/>
      <c r="N2712" s="6"/>
      <c r="O2712" s="6"/>
      <c r="P2712" s="6"/>
    </row>
    <row r="2713" spans="1:16" s="469" customFormat="1" ht="47.25" x14ac:dyDescent="0.25">
      <c r="A2713" s="463" t="s">
        <v>4784</v>
      </c>
      <c r="B2713" s="464" t="s">
        <v>2686</v>
      </c>
      <c r="C2713" s="13" t="s">
        <v>4785</v>
      </c>
      <c r="D2713" s="442" t="s">
        <v>13892</v>
      </c>
      <c r="E2713" s="468">
        <f t="shared" si="119"/>
        <v>2681</v>
      </c>
      <c r="F2713" s="439" t="b">
        <f>MIN(ABS('21C Market Risk - IRR Gen.'!$F$174),ABS('21C Market Risk - IRR Gen.'!$F$173))='21C Market Risk - IRR Gen.'!$F$175</f>
        <v>1</v>
      </c>
      <c r="G2713"/>
      <c r="H2713"/>
      <c r="K2713" s="6"/>
      <c r="L2713" s="6"/>
      <c r="M2713" s="6"/>
      <c r="N2713" s="6"/>
      <c r="O2713" s="6"/>
      <c r="P2713" s="6"/>
    </row>
    <row r="2714" spans="1:16" s="469" customFormat="1" ht="47.25" x14ac:dyDescent="0.25">
      <c r="A2714" s="463" t="s">
        <v>4786</v>
      </c>
      <c r="B2714" s="464" t="s">
        <v>2686</v>
      </c>
      <c r="C2714" s="13" t="s">
        <v>4787</v>
      </c>
      <c r="D2714" s="442" t="s">
        <v>13893</v>
      </c>
      <c r="E2714" s="468">
        <f t="shared" si="119"/>
        <v>2682</v>
      </c>
      <c r="F2714" s="439" t="b">
        <f>MIN(ABS('21C Market Risk - IRR Gen.'!$G$174),ABS('21C Market Risk - IRR Gen.'!$G$173))='21C Market Risk - IRR Gen.'!$G$175</f>
        <v>1</v>
      </c>
      <c r="G2714"/>
      <c r="H2714"/>
      <c r="K2714" s="6"/>
      <c r="L2714" s="6"/>
      <c r="M2714" s="6"/>
      <c r="N2714" s="6"/>
      <c r="O2714" s="6"/>
      <c r="P2714" s="6"/>
    </row>
    <row r="2715" spans="1:16" s="469" customFormat="1" ht="47.25" x14ac:dyDescent="0.25">
      <c r="A2715" s="463" t="s">
        <v>4788</v>
      </c>
      <c r="B2715" s="464" t="s">
        <v>2686</v>
      </c>
      <c r="C2715" s="13" t="s">
        <v>4789</v>
      </c>
      <c r="D2715" s="442" t="s">
        <v>13894</v>
      </c>
      <c r="E2715" s="468">
        <f t="shared" si="119"/>
        <v>2683</v>
      </c>
      <c r="F2715" s="439" t="b">
        <f>MIN(ABS('21C Market Risk - IRR Gen.'!$H$174),ABS('21C Market Risk - IRR Gen.'!$H$173))='21C Market Risk - IRR Gen.'!$H$175</f>
        <v>1</v>
      </c>
      <c r="G2715"/>
      <c r="H2715"/>
      <c r="K2715" s="6"/>
      <c r="L2715" s="6"/>
      <c r="M2715" s="6"/>
      <c r="N2715" s="6"/>
      <c r="O2715" s="6"/>
      <c r="P2715" s="6"/>
    </row>
    <row r="2716" spans="1:16" s="469" customFormat="1" ht="47.25" x14ac:dyDescent="0.25">
      <c r="A2716" s="463" t="s">
        <v>4790</v>
      </c>
      <c r="B2716" s="464" t="s">
        <v>2686</v>
      </c>
      <c r="C2716" s="13" t="s">
        <v>4791</v>
      </c>
      <c r="D2716" s="442" t="s">
        <v>13895</v>
      </c>
      <c r="E2716" s="468">
        <f t="shared" si="119"/>
        <v>2684</v>
      </c>
      <c r="F2716" s="439" t="b">
        <f>MIN(ABS('21C Market Risk - IRR Gen.'!$I$174),ABS('21C Market Risk - IRR Gen.'!$I$173))='21C Market Risk - IRR Gen.'!$I$175</f>
        <v>1</v>
      </c>
      <c r="G2716"/>
      <c r="H2716"/>
      <c r="K2716" s="6"/>
      <c r="L2716" s="6"/>
      <c r="M2716" s="6"/>
      <c r="N2716" s="6"/>
      <c r="O2716" s="6"/>
      <c r="P2716" s="6"/>
    </row>
    <row r="2717" spans="1:16" s="469" customFormat="1" ht="47.25" x14ac:dyDescent="0.25">
      <c r="A2717" s="463" t="s">
        <v>4792</v>
      </c>
      <c r="B2717" s="464" t="s">
        <v>2686</v>
      </c>
      <c r="C2717" s="13" t="s">
        <v>4793</v>
      </c>
      <c r="D2717" s="442" t="s">
        <v>13896</v>
      </c>
      <c r="E2717" s="468">
        <f t="shared" si="119"/>
        <v>2685</v>
      </c>
      <c r="F2717" s="439" t="b">
        <f>MIN(ABS('21C Market Risk - IRR Gen.'!$J$174),ABS('21C Market Risk - IRR Gen.'!$J$173))='21C Market Risk - IRR Gen.'!$J$175</f>
        <v>1</v>
      </c>
      <c r="G2717"/>
      <c r="H2717"/>
      <c r="K2717" s="6"/>
      <c r="L2717" s="6"/>
      <c r="M2717" s="6"/>
      <c r="N2717" s="6"/>
      <c r="O2717" s="6"/>
      <c r="P2717" s="6"/>
    </row>
    <row r="2718" spans="1:16" s="469" customFormat="1" ht="47.25" x14ac:dyDescent="0.25">
      <c r="A2718" s="463" t="s">
        <v>4794</v>
      </c>
      <c r="B2718" s="464" t="s">
        <v>2686</v>
      </c>
      <c r="C2718" s="13" t="s">
        <v>4795</v>
      </c>
      <c r="D2718" s="442" t="s">
        <v>13897</v>
      </c>
      <c r="E2718" s="468">
        <f t="shared" si="119"/>
        <v>2686</v>
      </c>
      <c r="F2718" s="439" t="b">
        <f>MIN(ABS('21C Market Risk - IRR Gen.'!$K$174),ABS('21C Market Risk - IRR Gen.'!$K$173))='21C Market Risk - IRR Gen.'!$K$175</f>
        <v>1</v>
      </c>
      <c r="G2718"/>
      <c r="H2718"/>
      <c r="K2718" s="6"/>
      <c r="L2718" s="6"/>
      <c r="M2718" s="6"/>
      <c r="N2718" s="6"/>
      <c r="O2718" s="6"/>
      <c r="P2718" s="6"/>
    </row>
    <row r="2719" spans="1:16" s="469" customFormat="1" ht="47.25" x14ac:dyDescent="0.25">
      <c r="A2719" s="463" t="s">
        <v>4796</v>
      </c>
      <c r="B2719" s="464" t="s">
        <v>2686</v>
      </c>
      <c r="C2719" s="13" t="s">
        <v>4797</v>
      </c>
      <c r="D2719" s="442" t="s">
        <v>13898</v>
      </c>
      <c r="E2719" s="468">
        <f t="shared" si="119"/>
        <v>2687</v>
      </c>
      <c r="F2719" s="439" t="b">
        <f>MIN(ABS('21C Market Risk - IRR Gen.'!$L$174),ABS('21C Market Risk - IRR Gen.'!$L$173))='21C Market Risk - IRR Gen.'!$L$175</f>
        <v>1</v>
      </c>
      <c r="G2719"/>
      <c r="H2719"/>
      <c r="K2719" s="6"/>
      <c r="L2719" s="6"/>
      <c r="M2719" s="6"/>
      <c r="N2719" s="6"/>
      <c r="O2719" s="6"/>
      <c r="P2719" s="6"/>
    </row>
    <row r="2720" spans="1:16" s="469" customFormat="1" ht="47.25" x14ac:dyDescent="0.25">
      <c r="A2720" s="463" t="s">
        <v>4798</v>
      </c>
      <c r="B2720" s="464" t="s">
        <v>2686</v>
      </c>
      <c r="C2720" s="13" t="s">
        <v>4799</v>
      </c>
      <c r="D2720" s="442" t="s">
        <v>13899</v>
      </c>
      <c r="E2720" s="468">
        <f t="shared" si="119"/>
        <v>2688</v>
      </c>
      <c r="F2720" s="439" t="b">
        <f>MIN(ABS('21C Market Risk - IRR Gen.'!$M$174),ABS('21C Market Risk - IRR Gen.'!$M$173))='21C Market Risk - IRR Gen.'!$M$175</f>
        <v>1</v>
      </c>
      <c r="G2720"/>
      <c r="H2720"/>
      <c r="K2720" s="6"/>
      <c r="L2720" s="6"/>
      <c r="M2720" s="6"/>
      <c r="N2720" s="6"/>
      <c r="O2720" s="6"/>
      <c r="P2720" s="6"/>
    </row>
    <row r="2721" spans="1:16" s="469" customFormat="1" ht="47.25" x14ac:dyDescent="0.25">
      <c r="A2721" s="463" t="s">
        <v>4800</v>
      </c>
      <c r="B2721" s="464" t="s">
        <v>2686</v>
      </c>
      <c r="C2721" s="13" t="s">
        <v>4801</v>
      </c>
      <c r="D2721" s="442" t="s">
        <v>13900</v>
      </c>
      <c r="E2721" s="468">
        <f t="shared" si="119"/>
        <v>2689</v>
      </c>
      <c r="F2721" s="439" t="b">
        <f>MIN(ABS('21C Market Risk - IRR Gen.'!$N$174),ABS('21C Market Risk - IRR Gen.'!$N$173))='21C Market Risk - IRR Gen.'!$N$175</f>
        <v>1</v>
      </c>
      <c r="G2721"/>
      <c r="H2721"/>
      <c r="K2721" s="6"/>
      <c r="L2721" s="6"/>
      <c r="M2721" s="6"/>
      <c r="N2721" s="6"/>
      <c r="O2721" s="6"/>
      <c r="P2721" s="6"/>
    </row>
    <row r="2722" spans="1:16" s="469" customFormat="1" ht="47.25" x14ac:dyDescent="0.25">
      <c r="A2722" s="463" t="s">
        <v>4802</v>
      </c>
      <c r="B2722" s="464" t="s">
        <v>2686</v>
      </c>
      <c r="C2722" s="13" t="s">
        <v>4803</v>
      </c>
      <c r="D2722" s="442" t="s">
        <v>13901</v>
      </c>
      <c r="E2722" s="468">
        <f t="shared" si="119"/>
        <v>2690</v>
      </c>
      <c r="F2722" s="439" t="b">
        <f>MIN(ABS('21C Market Risk - IRR Gen.'!$O$174),ABS('21C Market Risk - IRR Gen.'!$O$173))='21C Market Risk - IRR Gen.'!$O$175</f>
        <v>1</v>
      </c>
      <c r="G2722"/>
      <c r="H2722"/>
      <c r="K2722" s="6"/>
      <c r="L2722" s="6"/>
      <c r="M2722" s="6"/>
      <c r="N2722" s="6"/>
      <c r="O2722" s="6"/>
      <c r="P2722" s="6"/>
    </row>
    <row r="2723" spans="1:16" s="469" customFormat="1" ht="47.25" x14ac:dyDescent="0.25">
      <c r="A2723" s="463" t="s">
        <v>4804</v>
      </c>
      <c r="B2723" s="464" t="s">
        <v>2686</v>
      </c>
      <c r="C2723" s="13" t="s">
        <v>4805</v>
      </c>
      <c r="D2723" s="442" t="s">
        <v>13902</v>
      </c>
      <c r="E2723" s="468">
        <f t="shared" si="119"/>
        <v>2691</v>
      </c>
      <c r="F2723" s="439" t="b">
        <f>MIN(ABS('21C Market Risk - IRR Gen.'!$P$174),ABS('21C Market Risk - IRR Gen.'!$P$173))='21C Market Risk - IRR Gen.'!$P$175</f>
        <v>1</v>
      </c>
      <c r="G2723"/>
      <c r="H2723"/>
      <c r="K2723" s="6"/>
      <c r="L2723" s="6"/>
      <c r="M2723" s="6"/>
      <c r="N2723" s="6"/>
      <c r="O2723" s="6"/>
      <c r="P2723" s="6"/>
    </row>
    <row r="2724" spans="1:16" s="469" customFormat="1" ht="47.25" x14ac:dyDescent="0.25">
      <c r="A2724" s="463" t="s">
        <v>4806</v>
      </c>
      <c r="B2724" s="464" t="s">
        <v>2686</v>
      </c>
      <c r="C2724" s="13" t="s">
        <v>4807</v>
      </c>
      <c r="D2724" s="442" t="s">
        <v>13903</v>
      </c>
      <c r="E2724" s="468">
        <f t="shared" si="119"/>
        <v>2692</v>
      </c>
      <c r="F2724" s="439" t="b">
        <f>MIN(ABS('21C Market Risk - IRR Gen.'!$Q$174),ABS('21C Market Risk - IRR Gen.'!$Q$173))='21C Market Risk - IRR Gen.'!$Q$175</f>
        <v>1</v>
      </c>
      <c r="G2724"/>
      <c r="H2724"/>
      <c r="K2724" s="6"/>
      <c r="L2724" s="6"/>
      <c r="M2724" s="6"/>
      <c r="N2724" s="6"/>
      <c r="O2724" s="6"/>
      <c r="P2724" s="6"/>
    </row>
    <row r="2725" spans="1:16" s="469" customFormat="1" ht="78.75" x14ac:dyDescent="0.25">
      <c r="A2725" s="463" t="s">
        <v>4808</v>
      </c>
      <c r="B2725" s="464" t="s">
        <v>2686</v>
      </c>
      <c r="C2725" s="443" t="s">
        <v>11526</v>
      </c>
      <c r="D2725" s="442" t="s">
        <v>14372</v>
      </c>
      <c r="E2725" s="468">
        <f>E2724+1</f>
        <v>2693</v>
      </c>
      <c r="F2725" s="439" t="b">
        <f>IF(ABS('21C Market Risk - IRR Gen.'!$C$174) &lt; ABS('21C Market Risk - IRR Gen.'!$C$173), '21C Market Risk - IRR Gen.'!$C$174+'21C Market Risk - IRR Gen.'!$C$173,'21C Market Risk - IRR Gen.'!$C$173+'21C Market Risk - IRR Gen.'!$C$174)='21C Market Risk - IRR Gen.'!$C$176</f>
        <v>1</v>
      </c>
      <c r="G2725"/>
      <c r="H2725"/>
      <c r="K2725" s="6"/>
      <c r="L2725" s="6"/>
      <c r="M2725" s="6"/>
      <c r="N2725" s="6"/>
      <c r="O2725" s="6"/>
      <c r="P2725" s="6"/>
    </row>
    <row r="2726" spans="1:16" s="469" customFormat="1" ht="78.75" x14ac:dyDescent="0.25">
      <c r="A2726" s="463" t="s">
        <v>4809</v>
      </c>
      <c r="B2726" s="464" t="s">
        <v>2686</v>
      </c>
      <c r="C2726" s="443" t="s">
        <v>11527</v>
      </c>
      <c r="D2726" s="442" t="s">
        <v>14373</v>
      </c>
      <c r="E2726" s="468">
        <f t="shared" ref="E2726:E2739" si="120">E2725+1</f>
        <v>2694</v>
      </c>
      <c r="F2726" s="439" t="b">
        <f>IF(ABS('21C Market Risk - IRR Gen.'!$D$174) &lt; ABS('21C Market Risk - IRR Gen.'!$D$173), '21C Market Risk - IRR Gen.'!$D$174+'21C Market Risk - IRR Gen.'!$D$173,'21C Market Risk - IRR Gen.'!$D$173+'21C Market Risk - IRR Gen.'!$D$174)='21C Market Risk - IRR Gen.'!$D$176</f>
        <v>1</v>
      </c>
      <c r="G2726"/>
      <c r="H2726"/>
      <c r="K2726" s="6"/>
      <c r="L2726" s="6"/>
      <c r="M2726" s="6"/>
      <c r="N2726" s="6"/>
      <c r="O2726" s="6"/>
      <c r="P2726" s="6"/>
    </row>
    <row r="2727" spans="1:16" s="469" customFormat="1" ht="78.75" x14ac:dyDescent="0.25">
      <c r="A2727" s="463" t="s">
        <v>4810</v>
      </c>
      <c r="B2727" s="464" t="s">
        <v>2686</v>
      </c>
      <c r="C2727" s="443" t="s">
        <v>11528</v>
      </c>
      <c r="D2727" s="442" t="s">
        <v>14374</v>
      </c>
      <c r="E2727" s="468">
        <f t="shared" si="120"/>
        <v>2695</v>
      </c>
      <c r="F2727" s="439" t="b">
        <f>IF(ABS('21C Market Risk - IRR Gen.'!$E$174) &lt; ABS('21C Market Risk - IRR Gen.'!$E$173), '21C Market Risk - IRR Gen.'!$E$174+'21C Market Risk - IRR Gen.'!$E$173,'21C Market Risk - IRR Gen.'!$E$173+'21C Market Risk - IRR Gen.'!$E$174)='21C Market Risk - IRR Gen.'!$E$176</f>
        <v>1</v>
      </c>
      <c r="G2727"/>
      <c r="H2727"/>
      <c r="K2727" s="6"/>
      <c r="L2727" s="6"/>
      <c r="M2727" s="6"/>
      <c r="N2727" s="6"/>
      <c r="O2727" s="6"/>
      <c r="P2727" s="6"/>
    </row>
    <row r="2728" spans="1:16" s="469" customFormat="1" ht="78.75" x14ac:dyDescent="0.25">
      <c r="A2728" s="463" t="s">
        <v>4811</v>
      </c>
      <c r="B2728" s="464" t="s">
        <v>2686</v>
      </c>
      <c r="C2728" s="443" t="s">
        <v>11529</v>
      </c>
      <c r="D2728" s="442" t="s">
        <v>14375</v>
      </c>
      <c r="E2728" s="468">
        <f t="shared" si="120"/>
        <v>2696</v>
      </c>
      <c r="F2728" s="439" t="b">
        <f>IF(ABS('21C Market Risk - IRR Gen.'!$F$174) &lt; ABS('21C Market Risk - IRR Gen.'!$F$173), '21C Market Risk - IRR Gen.'!$F$174+'21C Market Risk - IRR Gen.'!$F$173,'21C Market Risk - IRR Gen.'!$F$173+'21C Market Risk - IRR Gen.'!$F$174)='21C Market Risk - IRR Gen.'!$F$176</f>
        <v>1</v>
      </c>
      <c r="G2728"/>
      <c r="H2728"/>
      <c r="K2728" s="6"/>
      <c r="L2728" s="6"/>
      <c r="M2728" s="6"/>
      <c r="N2728" s="6"/>
      <c r="O2728" s="6"/>
      <c r="P2728" s="6"/>
    </row>
    <row r="2729" spans="1:16" s="469" customFormat="1" ht="78.75" x14ac:dyDescent="0.25">
      <c r="A2729" s="463" t="s">
        <v>4812</v>
      </c>
      <c r="B2729" s="464" t="s">
        <v>2686</v>
      </c>
      <c r="C2729" s="443" t="s">
        <v>11530</v>
      </c>
      <c r="D2729" s="442" t="s">
        <v>14376</v>
      </c>
      <c r="E2729" s="468">
        <f t="shared" si="120"/>
        <v>2697</v>
      </c>
      <c r="F2729" s="439" t="b">
        <f>IF(ABS('21C Market Risk - IRR Gen.'!$G$174) &lt; ABS('21C Market Risk - IRR Gen.'!$G$173), '21C Market Risk - IRR Gen.'!$G$174+'21C Market Risk - IRR Gen.'!$G$173,'21C Market Risk - IRR Gen.'!$G$173+'21C Market Risk - IRR Gen.'!$G$174)='21C Market Risk - IRR Gen.'!$G$176</f>
        <v>1</v>
      </c>
      <c r="G2729"/>
      <c r="H2729"/>
      <c r="K2729" s="6"/>
      <c r="L2729" s="6"/>
      <c r="M2729" s="6"/>
      <c r="N2729" s="6"/>
      <c r="O2729" s="6"/>
      <c r="P2729" s="6"/>
    </row>
    <row r="2730" spans="1:16" s="469" customFormat="1" ht="78.75" x14ac:dyDescent="0.25">
      <c r="A2730" s="463" t="s">
        <v>4813</v>
      </c>
      <c r="B2730" s="464" t="s">
        <v>2686</v>
      </c>
      <c r="C2730" s="443" t="s">
        <v>11531</v>
      </c>
      <c r="D2730" s="442" t="s">
        <v>14377</v>
      </c>
      <c r="E2730" s="468">
        <f t="shared" si="120"/>
        <v>2698</v>
      </c>
      <c r="F2730" s="439" t="b">
        <f>IF(ABS('21C Market Risk - IRR Gen.'!$H$174) &lt; ABS('21C Market Risk - IRR Gen.'!$H$173), '21C Market Risk - IRR Gen.'!$H$174+'21C Market Risk - IRR Gen.'!$H$173,'21C Market Risk - IRR Gen.'!$H$173+'21C Market Risk - IRR Gen.'!$H$174)='21C Market Risk - IRR Gen.'!$H$176</f>
        <v>1</v>
      </c>
      <c r="G2730"/>
      <c r="H2730"/>
      <c r="K2730" s="6"/>
      <c r="L2730" s="6"/>
      <c r="M2730" s="6"/>
      <c r="N2730" s="6"/>
      <c r="O2730" s="6"/>
      <c r="P2730" s="6"/>
    </row>
    <row r="2731" spans="1:16" s="469" customFormat="1" ht="78.75" x14ac:dyDescent="0.25">
      <c r="A2731" s="463" t="s">
        <v>4814</v>
      </c>
      <c r="B2731" s="464" t="s">
        <v>2686</v>
      </c>
      <c r="C2731" s="443" t="s">
        <v>11532</v>
      </c>
      <c r="D2731" s="442" t="s">
        <v>14378</v>
      </c>
      <c r="E2731" s="468">
        <f t="shared" si="120"/>
        <v>2699</v>
      </c>
      <c r="F2731" s="439" t="b">
        <f>IF(ABS('21C Market Risk - IRR Gen.'!$I$174) &lt; ABS('21C Market Risk - IRR Gen.'!$I$173), '21C Market Risk - IRR Gen.'!$I$174+'21C Market Risk - IRR Gen.'!$I$173,'21C Market Risk - IRR Gen.'!$I$173+'21C Market Risk - IRR Gen.'!$I$174)='21C Market Risk - IRR Gen.'!$I$176</f>
        <v>1</v>
      </c>
      <c r="G2731"/>
      <c r="H2731"/>
      <c r="K2731" s="6"/>
      <c r="L2731" s="6"/>
      <c r="M2731" s="6"/>
      <c r="N2731" s="6"/>
      <c r="O2731" s="6"/>
      <c r="P2731" s="6"/>
    </row>
    <row r="2732" spans="1:16" s="469" customFormat="1" ht="78.75" x14ac:dyDescent="0.25">
      <c r="A2732" s="463" t="s">
        <v>4815</v>
      </c>
      <c r="B2732" s="464" t="s">
        <v>2686</v>
      </c>
      <c r="C2732" s="443" t="s">
        <v>11533</v>
      </c>
      <c r="D2732" s="442" t="s">
        <v>14379</v>
      </c>
      <c r="E2732" s="468">
        <f t="shared" si="120"/>
        <v>2700</v>
      </c>
      <c r="F2732" s="439" t="b">
        <f>IF(ABS('21C Market Risk - IRR Gen.'!$J$174) &lt; ABS('21C Market Risk - IRR Gen.'!$J$173), '21C Market Risk - IRR Gen.'!$J$174+'21C Market Risk - IRR Gen.'!$J$173,'21C Market Risk - IRR Gen.'!$J$173+'21C Market Risk - IRR Gen.'!$J$174)='21C Market Risk - IRR Gen.'!$J$176</f>
        <v>1</v>
      </c>
      <c r="G2732"/>
      <c r="H2732"/>
      <c r="K2732" s="6"/>
      <c r="L2732" s="6"/>
      <c r="M2732" s="6"/>
      <c r="N2732" s="6"/>
      <c r="O2732" s="6"/>
      <c r="P2732" s="6"/>
    </row>
    <row r="2733" spans="1:16" s="469" customFormat="1" ht="78.75" x14ac:dyDescent="0.25">
      <c r="A2733" s="463" t="s">
        <v>4816</v>
      </c>
      <c r="B2733" s="464" t="s">
        <v>2686</v>
      </c>
      <c r="C2733" s="443" t="s">
        <v>11534</v>
      </c>
      <c r="D2733" s="442" t="s">
        <v>14380</v>
      </c>
      <c r="E2733" s="468">
        <f t="shared" si="120"/>
        <v>2701</v>
      </c>
      <c r="F2733" s="439" t="b">
        <f>IF(ABS('21C Market Risk - IRR Gen.'!$K$174) &lt; ABS('21C Market Risk - IRR Gen.'!$K$173), '21C Market Risk - IRR Gen.'!$K$174+'21C Market Risk - IRR Gen.'!$K$173,'21C Market Risk - IRR Gen.'!$K$173+'21C Market Risk - IRR Gen.'!$K$174)='21C Market Risk - IRR Gen.'!$K$176</f>
        <v>1</v>
      </c>
      <c r="G2733"/>
      <c r="H2733"/>
      <c r="K2733" s="6"/>
      <c r="L2733" s="6"/>
      <c r="M2733" s="6"/>
      <c r="N2733" s="6"/>
      <c r="O2733" s="6"/>
      <c r="P2733" s="6"/>
    </row>
    <row r="2734" spans="1:16" s="469" customFormat="1" ht="78.75" x14ac:dyDescent="0.25">
      <c r="A2734" s="463" t="s">
        <v>4817</v>
      </c>
      <c r="B2734" s="464" t="s">
        <v>2686</v>
      </c>
      <c r="C2734" s="443" t="s">
        <v>11535</v>
      </c>
      <c r="D2734" s="442" t="s">
        <v>14381</v>
      </c>
      <c r="E2734" s="468">
        <f t="shared" si="120"/>
        <v>2702</v>
      </c>
      <c r="F2734" s="439" t="b">
        <f>IF(ABS('21C Market Risk - IRR Gen.'!$L$174) &lt; ABS('21C Market Risk - IRR Gen.'!$L$173), '21C Market Risk - IRR Gen.'!$L$174+'21C Market Risk - IRR Gen.'!$L$173,'21C Market Risk - IRR Gen.'!$L$173+'21C Market Risk - IRR Gen.'!$L$174)='21C Market Risk - IRR Gen.'!$L$176</f>
        <v>1</v>
      </c>
      <c r="G2734"/>
      <c r="H2734"/>
      <c r="K2734" s="6"/>
      <c r="L2734" s="6"/>
      <c r="M2734" s="6"/>
      <c r="N2734" s="6"/>
      <c r="O2734" s="6"/>
      <c r="P2734" s="6"/>
    </row>
    <row r="2735" spans="1:16" s="469" customFormat="1" ht="78.75" x14ac:dyDescent="0.25">
      <c r="A2735" s="463" t="s">
        <v>4818</v>
      </c>
      <c r="B2735" s="464" t="s">
        <v>2686</v>
      </c>
      <c r="C2735" s="443" t="s">
        <v>11536</v>
      </c>
      <c r="D2735" s="442" t="s">
        <v>14382</v>
      </c>
      <c r="E2735" s="468">
        <f t="shared" si="120"/>
        <v>2703</v>
      </c>
      <c r="F2735" s="439" t="b">
        <f>IF(ABS('21C Market Risk - IRR Gen.'!$M$174) &lt; ABS('21C Market Risk - IRR Gen.'!$M$173), '21C Market Risk - IRR Gen.'!$M$174+'21C Market Risk - IRR Gen.'!$M$173,'21C Market Risk - IRR Gen.'!$M$173+'21C Market Risk - IRR Gen.'!$M$174)='21C Market Risk - IRR Gen.'!$M$176</f>
        <v>1</v>
      </c>
      <c r="G2735"/>
      <c r="H2735"/>
      <c r="K2735" s="6"/>
      <c r="L2735" s="6"/>
      <c r="M2735" s="6"/>
      <c r="N2735" s="6"/>
      <c r="O2735" s="6"/>
      <c r="P2735" s="6"/>
    </row>
    <row r="2736" spans="1:16" s="469" customFormat="1" ht="78.75" x14ac:dyDescent="0.25">
      <c r="A2736" s="463" t="s">
        <v>4819</v>
      </c>
      <c r="B2736" s="464" t="s">
        <v>2686</v>
      </c>
      <c r="C2736" s="443" t="s">
        <v>11537</v>
      </c>
      <c r="D2736" s="442" t="s">
        <v>14383</v>
      </c>
      <c r="E2736" s="468">
        <f t="shared" si="120"/>
        <v>2704</v>
      </c>
      <c r="F2736" s="439" t="b">
        <f>IF(ABS('21C Market Risk - IRR Gen.'!$N$174) &lt; ABS('21C Market Risk - IRR Gen.'!$N$173), '21C Market Risk - IRR Gen.'!$N$174+'21C Market Risk - IRR Gen.'!$N$173,'21C Market Risk - IRR Gen.'!$N$173+'21C Market Risk - IRR Gen.'!$N$174)='21C Market Risk - IRR Gen.'!$N$176</f>
        <v>1</v>
      </c>
      <c r="G2736"/>
      <c r="H2736"/>
      <c r="K2736" s="6"/>
      <c r="L2736" s="6"/>
      <c r="M2736" s="6"/>
      <c r="N2736" s="6"/>
      <c r="O2736" s="6"/>
      <c r="P2736" s="6"/>
    </row>
    <row r="2737" spans="1:16" s="469" customFormat="1" ht="78.75" x14ac:dyDescent="0.25">
      <c r="A2737" s="463" t="s">
        <v>4820</v>
      </c>
      <c r="B2737" s="464" t="s">
        <v>2686</v>
      </c>
      <c r="C2737" s="443" t="s">
        <v>11538</v>
      </c>
      <c r="D2737" s="442" t="s">
        <v>14384</v>
      </c>
      <c r="E2737" s="468">
        <f t="shared" si="120"/>
        <v>2705</v>
      </c>
      <c r="F2737" s="439" t="b">
        <f>IF(ABS('21C Market Risk - IRR Gen.'!$O$174) &lt; ABS('21C Market Risk - IRR Gen.'!$O$173), '21C Market Risk - IRR Gen.'!$O$174+'21C Market Risk - IRR Gen.'!$O$173,'21C Market Risk - IRR Gen.'!$O$173+'21C Market Risk - IRR Gen.'!$O$174)='21C Market Risk - IRR Gen.'!$O$176</f>
        <v>1</v>
      </c>
      <c r="G2737"/>
      <c r="H2737"/>
      <c r="K2737" s="6"/>
      <c r="L2737" s="6"/>
      <c r="M2737" s="6"/>
      <c r="N2737" s="6"/>
      <c r="O2737" s="6"/>
      <c r="P2737" s="6"/>
    </row>
    <row r="2738" spans="1:16" s="469" customFormat="1" ht="78.75" x14ac:dyDescent="0.25">
      <c r="A2738" s="463" t="s">
        <v>4821</v>
      </c>
      <c r="B2738" s="464" t="s">
        <v>2686</v>
      </c>
      <c r="C2738" s="443" t="s">
        <v>11539</v>
      </c>
      <c r="D2738" s="442" t="s">
        <v>14385</v>
      </c>
      <c r="E2738" s="468">
        <f t="shared" si="120"/>
        <v>2706</v>
      </c>
      <c r="F2738" s="439" t="b">
        <f>IF(ABS('21C Market Risk - IRR Gen.'!$P$174) &lt; ABS('21C Market Risk - IRR Gen.'!$P$173), '21C Market Risk - IRR Gen.'!$P$174+'21C Market Risk - IRR Gen.'!$P$173,'21C Market Risk - IRR Gen.'!$P$173+'21C Market Risk - IRR Gen.'!$P$174)='21C Market Risk - IRR Gen.'!$P$176</f>
        <v>1</v>
      </c>
      <c r="G2738"/>
      <c r="H2738"/>
      <c r="K2738" s="6"/>
      <c r="L2738" s="6"/>
      <c r="M2738" s="6"/>
      <c r="N2738" s="6"/>
      <c r="O2738" s="6"/>
      <c r="P2738" s="6"/>
    </row>
    <row r="2739" spans="1:16" s="469" customFormat="1" ht="78.75" x14ac:dyDescent="0.25">
      <c r="A2739" s="463" t="s">
        <v>4822</v>
      </c>
      <c r="B2739" s="464" t="s">
        <v>2686</v>
      </c>
      <c r="C2739" s="443" t="s">
        <v>11540</v>
      </c>
      <c r="D2739" s="442" t="s">
        <v>14386</v>
      </c>
      <c r="E2739" s="468">
        <f t="shared" si="120"/>
        <v>2707</v>
      </c>
      <c r="F2739" s="439" t="b">
        <f>IF(ABS('21C Market Risk - IRR Gen.'!$Q$174) &lt; ABS('21C Market Risk - IRR Gen.'!$Q$173), '21C Market Risk - IRR Gen.'!$Q$174+'21C Market Risk - IRR Gen.'!$Q$173,'21C Market Risk - IRR Gen.'!$Q$173+'21C Market Risk - IRR Gen.'!$Q$174)='21C Market Risk - IRR Gen.'!$Q$176</f>
        <v>1</v>
      </c>
      <c r="G2739"/>
      <c r="H2739"/>
      <c r="K2739" s="6"/>
      <c r="L2739" s="6"/>
      <c r="M2739" s="6"/>
      <c r="N2739" s="6"/>
      <c r="O2739" s="6"/>
      <c r="P2739" s="6"/>
    </row>
    <row r="2740" spans="1:16" s="469" customFormat="1" ht="31.5" x14ac:dyDescent="0.25">
      <c r="A2740" s="463" t="s">
        <v>4823</v>
      </c>
      <c r="B2740" s="464" t="s">
        <v>2686</v>
      </c>
      <c r="C2740" s="13" t="s">
        <v>4824</v>
      </c>
      <c r="D2740" s="442" t="s">
        <v>13904</v>
      </c>
      <c r="E2740" s="468">
        <f>E2739+1</f>
        <v>2708</v>
      </c>
      <c r="F2740" s="439" t="b">
        <f>'21C Market Risk - IRR Gen.'!$C$175*5%='21C Market Risk - IRR Gen.'!$C$178</f>
        <v>1</v>
      </c>
      <c r="G2740"/>
      <c r="H2740"/>
      <c r="K2740" s="6"/>
      <c r="L2740" s="6"/>
      <c r="M2740" s="6"/>
      <c r="N2740" s="6"/>
      <c r="O2740" s="6"/>
      <c r="P2740" s="6"/>
    </row>
    <row r="2741" spans="1:16" s="469" customFormat="1" ht="31.5" x14ac:dyDescent="0.25">
      <c r="A2741" s="463" t="s">
        <v>4825</v>
      </c>
      <c r="B2741" s="464" t="s">
        <v>2686</v>
      </c>
      <c r="C2741" s="13" t="s">
        <v>4826</v>
      </c>
      <c r="D2741" s="442" t="s">
        <v>13905</v>
      </c>
      <c r="E2741" s="468">
        <f t="shared" ref="E2741:E2754" si="121">E2740+1</f>
        <v>2709</v>
      </c>
      <c r="F2741" s="439" t="b">
        <f>'21C Market Risk - IRR Gen.'!$D$175*5%='21C Market Risk - IRR Gen.'!$D$178</f>
        <v>1</v>
      </c>
      <c r="G2741"/>
      <c r="H2741"/>
      <c r="K2741" s="6"/>
      <c r="L2741" s="6"/>
      <c r="M2741" s="6"/>
      <c r="N2741" s="6"/>
      <c r="O2741" s="6"/>
      <c r="P2741" s="6"/>
    </row>
    <row r="2742" spans="1:16" s="469" customFormat="1" ht="31.5" x14ac:dyDescent="0.25">
      <c r="A2742" s="463" t="s">
        <v>4827</v>
      </c>
      <c r="B2742" s="464" t="s">
        <v>2686</v>
      </c>
      <c r="C2742" s="13" t="s">
        <v>4828</v>
      </c>
      <c r="D2742" s="442" t="s">
        <v>13906</v>
      </c>
      <c r="E2742" s="468">
        <f t="shared" si="121"/>
        <v>2710</v>
      </c>
      <c r="F2742" s="439" t="b">
        <f>'21C Market Risk - IRR Gen.'!$E$175*5%='21C Market Risk - IRR Gen.'!$E$178</f>
        <v>1</v>
      </c>
      <c r="G2742"/>
      <c r="H2742"/>
      <c r="K2742" s="6"/>
      <c r="L2742" s="6"/>
      <c r="M2742" s="6"/>
      <c r="N2742" s="6"/>
      <c r="O2742" s="6"/>
      <c r="P2742" s="6"/>
    </row>
    <row r="2743" spans="1:16" s="469" customFormat="1" ht="31.5" x14ac:dyDescent="0.25">
      <c r="A2743" s="463" t="s">
        <v>4829</v>
      </c>
      <c r="B2743" s="464" t="s">
        <v>2686</v>
      </c>
      <c r="C2743" s="13" t="s">
        <v>4830</v>
      </c>
      <c r="D2743" s="442" t="s">
        <v>13907</v>
      </c>
      <c r="E2743" s="468">
        <f t="shared" si="121"/>
        <v>2711</v>
      </c>
      <c r="F2743" s="439" t="b">
        <f>'21C Market Risk - IRR Gen.'!$F$175*5%='21C Market Risk - IRR Gen.'!$F$178</f>
        <v>1</v>
      </c>
      <c r="G2743"/>
      <c r="H2743"/>
      <c r="K2743" s="6"/>
      <c r="L2743" s="6"/>
      <c r="M2743" s="6"/>
      <c r="N2743" s="6"/>
      <c r="O2743" s="6"/>
      <c r="P2743" s="6"/>
    </row>
    <row r="2744" spans="1:16" s="469" customFormat="1" ht="31.5" x14ac:dyDescent="0.25">
      <c r="A2744" s="463" t="s">
        <v>4831</v>
      </c>
      <c r="B2744" s="464" t="s">
        <v>2686</v>
      </c>
      <c r="C2744" s="13" t="s">
        <v>4832</v>
      </c>
      <c r="D2744" s="442" t="s">
        <v>13908</v>
      </c>
      <c r="E2744" s="468">
        <f t="shared" si="121"/>
        <v>2712</v>
      </c>
      <c r="F2744" s="439" t="b">
        <f>'21C Market Risk - IRR Gen.'!$G$175*5%='21C Market Risk - IRR Gen.'!$G$178</f>
        <v>1</v>
      </c>
      <c r="G2744"/>
      <c r="H2744"/>
      <c r="K2744" s="6"/>
      <c r="L2744" s="6"/>
      <c r="M2744" s="6"/>
      <c r="N2744" s="6"/>
      <c r="O2744" s="6"/>
      <c r="P2744" s="6"/>
    </row>
    <row r="2745" spans="1:16" s="469" customFormat="1" ht="31.5" x14ac:dyDescent="0.25">
      <c r="A2745" s="463" t="s">
        <v>4833</v>
      </c>
      <c r="B2745" s="464" t="s">
        <v>2686</v>
      </c>
      <c r="C2745" s="13" t="s">
        <v>4834</v>
      </c>
      <c r="D2745" s="442" t="s">
        <v>13909</v>
      </c>
      <c r="E2745" s="468">
        <f t="shared" si="121"/>
        <v>2713</v>
      </c>
      <c r="F2745" s="439" t="b">
        <f>'21C Market Risk - IRR Gen.'!$H$175*5%='21C Market Risk - IRR Gen.'!$H$178</f>
        <v>1</v>
      </c>
      <c r="G2745"/>
      <c r="H2745"/>
      <c r="K2745" s="6"/>
      <c r="L2745" s="6"/>
      <c r="M2745" s="6"/>
      <c r="N2745" s="6"/>
      <c r="O2745" s="6"/>
      <c r="P2745" s="6"/>
    </row>
    <row r="2746" spans="1:16" s="469" customFormat="1" ht="31.5" x14ac:dyDescent="0.25">
      <c r="A2746" s="463" t="s">
        <v>4835</v>
      </c>
      <c r="B2746" s="464" t="s">
        <v>2686</v>
      </c>
      <c r="C2746" s="13" t="s">
        <v>4836</v>
      </c>
      <c r="D2746" s="442" t="s">
        <v>13910</v>
      </c>
      <c r="E2746" s="468">
        <f t="shared" si="121"/>
        <v>2714</v>
      </c>
      <c r="F2746" s="439" t="b">
        <f>'21C Market Risk - IRR Gen.'!$I$175*5%='21C Market Risk - IRR Gen.'!$I$178</f>
        <v>1</v>
      </c>
      <c r="G2746"/>
      <c r="H2746"/>
      <c r="K2746" s="6"/>
      <c r="L2746" s="6"/>
      <c r="M2746" s="6"/>
      <c r="N2746" s="6"/>
      <c r="O2746" s="6"/>
      <c r="P2746" s="6"/>
    </row>
    <row r="2747" spans="1:16" s="469" customFormat="1" ht="31.5" x14ac:dyDescent="0.25">
      <c r="A2747" s="463" t="s">
        <v>4837</v>
      </c>
      <c r="B2747" s="464" t="s">
        <v>2686</v>
      </c>
      <c r="C2747" s="13" t="s">
        <v>4838</v>
      </c>
      <c r="D2747" s="442" t="s">
        <v>13911</v>
      </c>
      <c r="E2747" s="468">
        <f t="shared" si="121"/>
        <v>2715</v>
      </c>
      <c r="F2747" s="439" t="b">
        <f>'21C Market Risk - IRR Gen.'!$J$175*5%='21C Market Risk - IRR Gen.'!$J$178</f>
        <v>1</v>
      </c>
      <c r="G2747"/>
      <c r="H2747"/>
      <c r="K2747" s="6"/>
      <c r="L2747" s="6"/>
      <c r="M2747" s="6"/>
      <c r="N2747" s="6"/>
      <c r="O2747" s="6"/>
      <c r="P2747" s="6"/>
    </row>
    <row r="2748" spans="1:16" s="469" customFormat="1" ht="31.5" x14ac:dyDescent="0.25">
      <c r="A2748" s="463" t="s">
        <v>4839</v>
      </c>
      <c r="B2748" s="464" t="s">
        <v>2686</v>
      </c>
      <c r="C2748" s="13" t="s">
        <v>4840</v>
      </c>
      <c r="D2748" s="442" t="s">
        <v>13912</v>
      </c>
      <c r="E2748" s="468">
        <f t="shared" si="121"/>
        <v>2716</v>
      </c>
      <c r="F2748" s="439" t="b">
        <f>'21C Market Risk - IRR Gen.'!$K$175*5%='21C Market Risk - IRR Gen.'!$K$178</f>
        <v>1</v>
      </c>
      <c r="G2748"/>
      <c r="H2748"/>
      <c r="K2748" s="6"/>
      <c r="L2748" s="6"/>
      <c r="M2748" s="6"/>
      <c r="N2748" s="6"/>
      <c r="O2748" s="6"/>
      <c r="P2748" s="6"/>
    </row>
    <row r="2749" spans="1:16" s="469" customFormat="1" ht="31.5" x14ac:dyDescent="0.25">
      <c r="A2749" s="463" t="s">
        <v>4841</v>
      </c>
      <c r="B2749" s="464" t="s">
        <v>2686</v>
      </c>
      <c r="C2749" s="13" t="s">
        <v>4842</v>
      </c>
      <c r="D2749" s="442" t="s">
        <v>13913</v>
      </c>
      <c r="E2749" s="468">
        <f t="shared" si="121"/>
        <v>2717</v>
      </c>
      <c r="F2749" s="439" t="b">
        <f>'21C Market Risk - IRR Gen.'!$L$175*5%='21C Market Risk - IRR Gen.'!$L$178</f>
        <v>1</v>
      </c>
      <c r="G2749"/>
      <c r="H2749"/>
      <c r="K2749" s="6"/>
      <c r="L2749" s="6"/>
      <c r="M2749" s="6"/>
      <c r="N2749" s="6"/>
      <c r="O2749" s="6"/>
      <c r="P2749" s="6"/>
    </row>
    <row r="2750" spans="1:16" s="469" customFormat="1" ht="31.5" x14ac:dyDescent="0.25">
      <c r="A2750" s="463" t="s">
        <v>4843</v>
      </c>
      <c r="B2750" s="464" t="s">
        <v>2686</v>
      </c>
      <c r="C2750" s="13" t="s">
        <v>4844</v>
      </c>
      <c r="D2750" s="442" t="s">
        <v>13914</v>
      </c>
      <c r="E2750" s="468">
        <f t="shared" si="121"/>
        <v>2718</v>
      </c>
      <c r="F2750" s="439" t="b">
        <f>'21C Market Risk - IRR Gen.'!$M$175*5%='21C Market Risk - IRR Gen.'!$M$178</f>
        <v>1</v>
      </c>
      <c r="G2750"/>
      <c r="H2750"/>
      <c r="K2750" s="6"/>
      <c r="L2750" s="6"/>
      <c r="M2750" s="6"/>
      <c r="N2750" s="6"/>
      <c r="O2750" s="6"/>
      <c r="P2750" s="6"/>
    </row>
    <row r="2751" spans="1:16" s="469" customFormat="1" ht="31.5" x14ac:dyDescent="0.25">
      <c r="A2751" s="463" t="s">
        <v>4845</v>
      </c>
      <c r="B2751" s="464" t="s">
        <v>2686</v>
      </c>
      <c r="C2751" s="13" t="s">
        <v>4846</v>
      </c>
      <c r="D2751" s="442" t="s">
        <v>13915</v>
      </c>
      <c r="E2751" s="468">
        <f t="shared" si="121"/>
        <v>2719</v>
      </c>
      <c r="F2751" s="439" t="b">
        <f>'21C Market Risk - IRR Gen.'!$N$175*5%='21C Market Risk - IRR Gen.'!$N$178</f>
        <v>1</v>
      </c>
      <c r="G2751"/>
      <c r="H2751"/>
      <c r="K2751" s="6"/>
      <c r="L2751" s="6"/>
      <c r="M2751" s="6"/>
      <c r="N2751" s="6"/>
      <c r="O2751" s="6"/>
      <c r="P2751" s="6"/>
    </row>
    <row r="2752" spans="1:16" s="469" customFormat="1" ht="31.5" x14ac:dyDescent="0.25">
      <c r="A2752" s="463" t="s">
        <v>4847</v>
      </c>
      <c r="B2752" s="464" t="s">
        <v>2686</v>
      </c>
      <c r="C2752" s="13" t="s">
        <v>4848</v>
      </c>
      <c r="D2752" s="442" t="s">
        <v>13916</v>
      </c>
      <c r="E2752" s="468">
        <f t="shared" si="121"/>
        <v>2720</v>
      </c>
      <c r="F2752" s="439" t="b">
        <f>'21C Market Risk - IRR Gen.'!$O$175*5%='21C Market Risk - IRR Gen.'!$O$178</f>
        <v>1</v>
      </c>
      <c r="G2752"/>
      <c r="H2752"/>
      <c r="K2752" s="6"/>
      <c r="L2752" s="6"/>
      <c r="M2752" s="6"/>
      <c r="N2752" s="6"/>
      <c r="O2752" s="6"/>
      <c r="P2752" s="6"/>
    </row>
    <row r="2753" spans="1:16" s="469" customFormat="1" ht="31.5" x14ac:dyDescent="0.25">
      <c r="A2753" s="463" t="s">
        <v>4849</v>
      </c>
      <c r="B2753" s="464" t="s">
        <v>2686</v>
      </c>
      <c r="C2753" s="13" t="s">
        <v>4850</v>
      </c>
      <c r="D2753" s="442" t="s">
        <v>13917</v>
      </c>
      <c r="E2753" s="468">
        <f t="shared" si="121"/>
        <v>2721</v>
      </c>
      <c r="F2753" s="439" t="b">
        <f>'21C Market Risk - IRR Gen.'!$P$175*5%='21C Market Risk - IRR Gen.'!$P$178</f>
        <v>1</v>
      </c>
      <c r="G2753"/>
      <c r="H2753"/>
      <c r="K2753" s="6"/>
      <c r="L2753" s="6"/>
      <c r="M2753" s="6"/>
      <c r="N2753" s="6"/>
      <c r="O2753" s="6"/>
      <c r="P2753" s="6"/>
    </row>
    <row r="2754" spans="1:16" s="469" customFormat="1" ht="31.5" x14ac:dyDescent="0.25">
      <c r="A2754" s="463" t="s">
        <v>4851</v>
      </c>
      <c r="B2754" s="464" t="s">
        <v>2686</v>
      </c>
      <c r="C2754" s="13" t="s">
        <v>4852</v>
      </c>
      <c r="D2754" s="442" t="s">
        <v>13918</v>
      </c>
      <c r="E2754" s="468">
        <f t="shared" si="121"/>
        <v>2722</v>
      </c>
      <c r="F2754" s="439" t="b">
        <f>'21C Market Risk - IRR Gen.'!$Q$175*5%='21C Market Risk - IRR Gen.'!$Q$178</f>
        <v>1</v>
      </c>
      <c r="G2754"/>
      <c r="H2754"/>
      <c r="K2754" s="6"/>
      <c r="L2754" s="6"/>
      <c r="M2754" s="6"/>
      <c r="N2754" s="6"/>
      <c r="O2754" s="6"/>
      <c r="P2754" s="6"/>
    </row>
    <row r="2755" spans="1:16" s="469" customFormat="1" ht="173.25" x14ac:dyDescent="0.25">
      <c r="A2755" s="463" t="s">
        <v>4853</v>
      </c>
      <c r="B2755" s="464" t="s">
        <v>2686</v>
      </c>
      <c r="C2755" s="13" t="s">
        <v>4854</v>
      </c>
      <c r="D2755" s="442" t="s">
        <v>14387</v>
      </c>
      <c r="E2755" s="468">
        <f t="shared" ref="E2755:E2779" si="122">E2754+1</f>
        <v>2723</v>
      </c>
      <c r="F2755" s="439" t="b">
        <f>'21C Market Risk - IRR Gen.'!$C$178+'21C Market Risk - IRR Gen.'!$D$178+'21C Market Risk - IRR Gen.'!$E$178+'21C Market Risk - IRR Gen.'!$F$178+'21C Market Risk - IRR Gen.'!$G$178+'21C Market Risk - IRR Gen.'!$H$178+'21C Market Risk - IRR Gen.'!$I$178+'21C Market Risk - IRR Gen.'!$J$178+'21C Market Risk - IRR Gen.'!$K$178+'21C Market Risk - IRR Gen.'!$L$178+'21C Market Risk - IRR Gen.'!$M$178+'21C Market Risk - IRR Gen.'!$N$178+'21C Market Risk - IRR Gen.'!$O$178+'21C Market Risk - IRR Gen.'!$P$178+'21C Market Risk - IRR Gen.'!$Q$178='21C Market Risk - IRR Gen.'!$R$178</f>
        <v>1</v>
      </c>
      <c r="G2755"/>
      <c r="H2755"/>
      <c r="K2755" s="6"/>
      <c r="L2755" s="6"/>
      <c r="M2755" s="6"/>
      <c r="N2755" s="6"/>
      <c r="O2755" s="6"/>
      <c r="P2755" s="6"/>
    </row>
    <row r="2756" spans="1:16" s="469" customFormat="1" ht="126" x14ac:dyDescent="0.25">
      <c r="A2756" s="463" t="s">
        <v>4855</v>
      </c>
      <c r="B2756" s="464" t="s">
        <v>2686</v>
      </c>
      <c r="C2756" s="13" t="s">
        <v>11541</v>
      </c>
      <c r="D2756" s="442" t="s">
        <v>14388</v>
      </c>
      <c r="E2756" s="468">
        <f t="shared" si="122"/>
        <v>2724</v>
      </c>
      <c r="F2756" s="439" t="b">
        <f>IF(ABS(SUMIF('21C Market Risk - IRR Gen.'!$C$176:'21C Market Risk - IRR Gen.'!$F$176,"&gt;0"))&gt;ABS(SUMIF('21C Market Risk - IRR Gen.'!$C$176:'21C Market Risk - IRR Gen.'!$F$176,"&lt;0")),ABS(SUMIF('21C Market Risk - IRR Gen.'!$C$176:'21C Market Risk - IRR Gen.'!$F$176,"&lt;0")),ABS(SUMIF('21C Market Risk - IRR Gen.'!$C$176:'21C Market Risk - IRR Gen.'!$F$176,"&gt;0"))) = '21C Market Risk - IRR Gen.'!$F$179</f>
        <v>1</v>
      </c>
      <c r="G2756"/>
      <c r="H2756"/>
      <c r="K2756" s="6"/>
      <c r="L2756" s="6"/>
      <c r="M2756" s="6"/>
      <c r="N2756" s="6"/>
      <c r="O2756" s="6"/>
      <c r="P2756" s="6"/>
    </row>
    <row r="2757" spans="1:16" s="469" customFormat="1" ht="126" x14ac:dyDescent="0.25">
      <c r="A2757" s="463" t="s">
        <v>4856</v>
      </c>
      <c r="B2757" s="464" t="s">
        <v>2686</v>
      </c>
      <c r="C2757" s="13" t="s">
        <v>11542</v>
      </c>
      <c r="D2757" s="442" t="s">
        <v>14389</v>
      </c>
      <c r="E2757" s="468">
        <f t="shared" si="122"/>
        <v>2725</v>
      </c>
      <c r="F2757" s="439" t="b">
        <f>IF(ABS(SUMIF('21C Market Risk - IRR Gen.'!$G$176:'21C Market Risk - IRR Gen.'!$I$176,"&gt;0"))&gt;ABS(SUMIF('21C Market Risk - IRR Gen.'!$G$176:'21C Market Risk - IRR Gen.'!$I$176,"&lt;0")),ABS(SUMIF('21C Market Risk - IRR Gen.'!$G$176:'21C Market Risk - IRR Gen.'!$I$176,"&lt;0")),ABS(SUMIF('21C Market Risk - IRR Gen.'!$G$176:'21C Market Risk - IRR Gen.'!$I$176,"&gt;0"))) = '21C Market Risk - IRR Gen.'!$I$179</f>
        <v>1</v>
      </c>
      <c r="G2757"/>
      <c r="H2757"/>
      <c r="K2757" s="6"/>
      <c r="L2757" s="6"/>
      <c r="M2757" s="6"/>
      <c r="N2757" s="6"/>
      <c r="O2757" s="6"/>
      <c r="P2757" s="6"/>
    </row>
    <row r="2758" spans="1:16" s="469" customFormat="1" ht="126" x14ac:dyDescent="0.25">
      <c r="A2758" s="463" t="s">
        <v>4857</v>
      </c>
      <c r="B2758" s="464" t="s">
        <v>2686</v>
      </c>
      <c r="C2758" s="13" t="s">
        <v>11543</v>
      </c>
      <c r="D2758" s="442" t="s">
        <v>14390</v>
      </c>
      <c r="E2758" s="468">
        <f t="shared" si="122"/>
        <v>2726</v>
      </c>
      <c r="F2758" s="439" t="b">
        <f>IF(ABS(SUMIF('21C Market Risk - IRR Gen.'!$J$176:'21C Market Risk - IRR Gen.'!$Q$176,"&gt;0"))&gt;ABS(SUMIF('21C Market Risk - IRR Gen.'!$J$176:'21C Market Risk - IRR Gen.'!$Q$176,"&lt;0")),ABS(SUMIF('21C Market Risk - IRR Gen.'!$J$176:'21C Market Risk - IRR Gen.'!$Q$176,"&lt;0")),ABS(SUMIF('21C Market Risk - IRR Gen.'!$J$176:'21C Market Risk - IRR Gen.'!$Q$176,"&gt;0"))) = '21C Market Risk - IRR Gen.'!$Q$179</f>
        <v>1</v>
      </c>
      <c r="G2758"/>
      <c r="H2758"/>
      <c r="K2758" s="6"/>
      <c r="L2758" s="6"/>
      <c r="M2758" s="6"/>
      <c r="N2758" s="6"/>
      <c r="O2758" s="6"/>
      <c r="P2758" s="6"/>
    </row>
    <row r="2759" spans="1:16" s="469" customFormat="1" ht="173.25" x14ac:dyDescent="0.25">
      <c r="A2759" s="463" t="s">
        <v>4858</v>
      </c>
      <c r="B2759" s="464" t="s">
        <v>2686</v>
      </c>
      <c r="C2759" s="13" t="s">
        <v>11544</v>
      </c>
      <c r="D2759" s="442" t="s">
        <v>14391</v>
      </c>
      <c r="E2759" s="468">
        <f t="shared" si="122"/>
        <v>2727</v>
      </c>
      <c r="F2759" s="439" t="b">
        <f>IF(ABS(SUMIF('21C Market Risk - IRR Gen.'!$C$176:'21C Market Risk - IRR Gen.'!$F$176,"&gt;0"))&gt;ABS(SUMIF('21C Market Risk - IRR Gen.'!$C$176:'21C Market Risk - IRR Gen.'!$F$176,"&lt;0")),ABS(SUMIF('21C Market Risk - IRR Gen.'!$C$176:'21C Market Risk - IRR Gen.'!$F$176,"&gt;0"))-ABS(SUMIF('21C Market Risk - IRR Gen.'!$C$176:'21C Market Risk - IRR Gen.'!$F$176,"&lt;0")),ABS(SUMIF('21C Market Risk - IRR Gen.'!$C$176:'21C Market Risk - IRR Gen.'!$F$176,"&lt;0"))-ABS(SUMIF('21C Market Risk - IRR Gen.'!$C$176:'21C Market Risk - IRR Gen.'!$F$176,"&gt;0"))='21C Market Risk - IRR Gen.'!$F$180)</f>
        <v>1</v>
      </c>
      <c r="G2759"/>
      <c r="H2759"/>
      <c r="K2759" s="6"/>
      <c r="L2759" s="6"/>
      <c r="M2759" s="6"/>
      <c r="N2759" s="6"/>
      <c r="O2759" s="6"/>
      <c r="P2759" s="6"/>
    </row>
    <row r="2760" spans="1:16" s="469" customFormat="1" ht="173.25" x14ac:dyDescent="0.25">
      <c r="A2760" s="463" t="s">
        <v>4859</v>
      </c>
      <c r="B2760" s="464" t="s">
        <v>2686</v>
      </c>
      <c r="C2760" s="13" t="s">
        <v>11545</v>
      </c>
      <c r="D2760" s="442" t="s">
        <v>14392</v>
      </c>
      <c r="E2760" s="468">
        <f t="shared" si="122"/>
        <v>2728</v>
      </c>
      <c r="F2760" s="439" t="b">
        <f>IF(ABS(SUMIF('21C Market Risk - IRR Gen.'!$G$176:'21C Market Risk - IRR Gen.'!$I$176,"&gt;0"))&gt;ABS(SUMIF('21C Market Risk - IRR Gen.'!$G$176:'21C Market Risk - IRR Gen.'!$I$176,"&lt;0")),ABS(SUMIF('21C Market Risk - IRR Gen.'!$G$176:'21C Market Risk - IRR Gen.'!$I$176,"&gt;0"))-ABS(SUMIF('21C Market Risk - IRR Gen.'!$G$176:'21C Market Risk - IRR Gen.'!$I$176,"&lt;0")),ABS(SUMIF('21C Market Risk - IRR Gen.'!$G$176:'21C Market Risk - IRR Gen.'!$I$176,"&lt;0"))-ABS(SUMIF('21C Market Risk - IRR Gen.'!$G$176:'21C Market Risk - IRR Gen.'!$I$176,"&gt;0"))) = '21C Market Risk - IRR Gen.'!$I$180</f>
        <v>1</v>
      </c>
      <c r="G2760"/>
      <c r="H2760"/>
      <c r="K2760" s="6"/>
      <c r="L2760" s="6"/>
      <c r="M2760" s="6"/>
      <c r="N2760" s="6"/>
      <c r="O2760" s="6"/>
      <c r="P2760" s="6"/>
    </row>
    <row r="2761" spans="1:16" s="469" customFormat="1" ht="189" x14ac:dyDescent="0.25">
      <c r="A2761" s="463" t="s">
        <v>4860</v>
      </c>
      <c r="B2761" s="464" t="s">
        <v>2686</v>
      </c>
      <c r="C2761" s="13" t="s">
        <v>11546</v>
      </c>
      <c r="D2761" s="442" t="s">
        <v>14393</v>
      </c>
      <c r="E2761" s="468">
        <f t="shared" si="122"/>
        <v>2729</v>
      </c>
      <c r="F2761" s="439" t="b">
        <f>IF(ABS(SUMIF('21C Market Risk - IRR Gen.'!$J$176:'21C Market Risk - IRR Gen.'!$Q$176,"&gt;0"))&gt;ABS(SUMIF('21C Market Risk - IRR Gen.'!$J$176:'21C Market Risk - IRR Gen.'!$Q$176,"&lt;0")),ABS(SUMIF('21C Market Risk - IRR Gen.'!$J$176:'21C Market Risk - IRR Gen.'!$Q$176,"&gt;0"))-ABS(SUMIF('21C Market Risk - IRR Gen.'!$J$176:'21C Market Risk - IRR Gen.'!$Q$176,"&lt;0")),ABS(SUMIF('21C Market Risk - IRR Gen.'!$J$176:'21C Market Risk - IRR Gen.'!$Q$176,"&lt;0"))-ABS(SUMIF('21C Market Risk - IRR Gen.'!$J$176:'21C Market Risk - IRR Gen.'!$Q$176,"&gt;0"))) = '21C Market Risk - IRR Gen.'!$Q$180</f>
        <v>1</v>
      </c>
      <c r="G2761"/>
      <c r="H2761"/>
      <c r="K2761" s="6"/>
      <c r="L2761" s="6"/>
      <c r="M2761" s="6"/>
      <c r="N2761" s="6"/>
      <c r="O2761" s="6"/>
      <c r="P2761" s="6"/>
    </row>
    <row r="2762" spans="1:16" s="469" customFormat="1" ht="31.5" x14ac:dyDescent="0.25">
      <c r="A2762" s="463" t="s">
        <v>4861</v>
      </c>
      <c r="B2762" s="464" t="s">
        <v>2686</v>
      </c>
      <c r="C2762" s="13" t="s">
        <v>4862</v>
      </c>
      <c r="D2762" s="442" t="s">
        <v>13919</v>
      </c>
      <c r="E2762" s="468">
        <f t="shared" si="122"/>
        <v>2730</v>
      </c>
      <c r="F2762" s="439" t="b">
        <f>'21C Market Risk - IRR Gen.'!$F$179*40%='21C Market Risk - IRR Gen.'!$F$182</f>
        <v>1</v>
      </c>
      <c r="G2762"/>
      <c r="H2762"/>
      <c r="K2762" s="6"/>
      <c r="L2762" s="6"/>
      <c r="M2762" s="6"/>
      <c r="N2762" s="6"/>
      <c r="O2762" s="6"/>
      <c r="P2762" s="6"/>
    </row>
    <row r="2763" spans="1:16" s="469" customFormat="1" ht="31.5" x14ac:dyDescent="0.25">
      <c r="A2763" s="463" t="s">
        <v>4863</v>
      </c>
      <c r="B2763" s="464" t="s">
        <v>2686</v>
      </c>
      <c r="C2763" s="13" t="s">
        <v>4864</v>
      </c>
      <c r="D2763" s="442" t="s">
        <v>13920</v>
      </c>
      <c r="E2763" s="468">
        <f t="shared" si="122"/>
        <v>2731</v>
      </c>
      <c r="F2763" s="439" t="b">
        <f>'21C Market Risk - IRR Gen.'!$I$179*30%='21C Market Risk - IRR Gen.'!$I$182</f>
        <v>1</v>
      </c>
      <c r="G2763"/>
      <c r="H2763"/>
      <c r="K2763" s="6"/>
      <c r="L2763" s="6"/>
      <c r="M2763" s="6"/>
      <c r="N2763" s="6"/>
      <c r="O2763" s="6"/>
      <c r="P2763" s="6"/>
    </row>
    <row r="2764" spans="1:16" s="469" customFormat="1" ht="31.5" x14ac:dyDescent="0.25">
      <c r="A2764" s="463" t="s">
        <v>4865</v>
      </c>
      <c r="B2764" s="464" t="s">
        <v>2686</v>
      </c>
      <c r="C2764" s="13" t="s">
        <v>4866</v>
      </c>
      <c r="D2764" s="442" t="s">
        <v>13921</v>
      </c>
      <c r="E2764" s="468">
        <f t="shared" si="122"/>
        <v>2732</v>
      </c>
      <c r="F2764" s="439" t="b">
        <f>'21C Market Risk - IRR Gen.'!$Q$179*30%='21C Market Risk - IRR Gen.'!$Q$182</f>
        <v>1</v>
      </c>
      <c r="G2764"/>
      <c r="H2764"/>
      <c r="K2764" s="6"/>
      <c r="L2764" s="6"/>
      <c r="M2764" s="6"/>
      <c r="N2764" s="6"/>
      <c r="O2764" s="6"/>
      <c r="P2764" s="6"/>
    </row>
    <row r="2765" spans="1:16" s="469" customFormat="1" ht="47.25" x14ac:dyDescent="0.25">
      <c r="A2765" s="463" t="s">
        <v>4867</v>
      </c>
      <c r="B2765" s="464" t="s">
        <v>2686</v>
      </c>
      <c r="C2765" s="13" t="s">
        <v>4868</v>
      </c>
      <c r="D2765" s="442" t="s">
        <v>13922</v>
      </c>
      <c r="E2765" s="468">
        <f t="shared" si="122"/>
        <v>2733</v>
      </c>
      <c r="F2765" s="439" t="b">
        <f>'21C Market Risk - IRR Gen.'!$F$182+'21C Market Risk - IRR Gen.'!$I$182+'21C Market Risk - IRR Gen.'!$Q$182='21C Market Risk - IRR Gen.'!$R$182</f>
        <v>1</v>
      </c>
      <c r="G2765"/>
      <c r="H2765"/>
      <c r="K2765" s="6"/>
      <c r="L2765" s="6"/>
      <c r="M2765" s="6"/>
      <c r="N2765" s="6"/>
      <c r="O2765" s="6"/>
      <c r="P2765" s="6"/>
    </row>
    <row r="2766" spans="1:16" s="469" customFormat="1" ht="126" x14ac:dyDescent="0.25">
      <c r="A2766" s="463" t="s">
        <v>4869</v>
      </c>
      <c r="B2766" s="464" t="s">
        <v>2686</v>
      </c>
      <c r="C2766" s="13" t="s">
        <v>11547</v>
      </c>
      <c r="D2766" s="442" t="s">
        <v>14394</v>
      </c>
      <c r="E2766" s="468">
        <f t="shared" si="122"/>
        <v>2734</v>
      </c>
      <c r="F2766" s="439" t="b">
        <f>IF(OR(AND('21C Market Risk - IRR Gen.'!$F$180&gt;0,'21C Market Risk - IRR Gen.'!$I$180&gt;0),AND('21C Market Risk - IRR Gen.'!$F$180&lt;0,'21C Market Risk - IRR Gen.'!$I$180&lt;0)),0,IF(ABS('21C Market Risk - IRR Gen.'!$F$180)&lt;ABS('21C Market Risk - IRR Gen.'!$I$180), ABS('21C Market Risk - IRR Gen.'!$F$180), ABS('21C Market Risk - IRR Gen.'!$I$180)))='21C Market Risk - IRR Gen.'!$I$183</f>
        <v>1</v>
      </c>
      <c r="G2766"/>
      <c r="H2766"/>
      <c r="K2766" s="6"/>
      <c r="L2766" s="6"/>
      <c r="M2766" s="6"/>
      <c r="N2766" s="6"/>
      <c r="O2766" s="6"/>
      <c r="P2766" s="6"/>
    </row>
    <row r="2767" spans="1:16" s="469" customFormat="1" ht="126" x14ac:dyDescent="0.25">
      <c r="A2767" s="463" t="s">
        <v>4870</v>
      </c>
      <c r="B2767" s="464" t="s">
        <v>2686</v>
      </c>
      <c r="C2767" s="13" t="s">
        <v>11548</v>
      </c>
      <c r="D2767" s="442" t="s">
        <v>14395</v>
      </c>
      <c r="E2767" s="468">
        <f t="shared" si="122"/>
        <v>2735</v>
      </c>
      <c r="F2767" s="439" t="b">
        <f>IF(OR(AND('21C Market Risk - IRR Gen.'!$Q$180&gt;0,'21C Market Risk - IRR Gen.'!$I$180&gt;0),AND('21C Market Risk - IRR Gen.'!$Q$180&lt;0,'21C Market Risk - IRR Gen.'!$I$180&lt;0)),0,IF(ABS('21C Market Risk - IRR Gen.'!$I$180)&lt;ABS('21C Market Risk - IRR Gen.'!$Q$180), ABS('21C Market Risk - IRR Gen.'!$I$180), ABS('21C Market Risk - IRR Gen.'!$Q$180)))='21C Market Risk - IRR Gen.'!$Q$183</f>
        <v>1</v>
      </c>
      <c r="G2767"/>
      <c r="H2767"/>
      <c r="K2767" s="6"/>
      <c r="L2767" s="6"/>
      <c r="M2767" s="6"/>
      <c r="N2767" s="6"/>
      <c r="O2767" s="6"/>
      <c r="P2767" s="6"/>
    </row>
    <row r="2768" spans="1:16" s="469" customFormat="1" ht="78.75" x14ac:dyDescent="0.25">
      <c r="A2768" s="463" t="s">
        <v>4871</v>
      </c>
      <c r="B2768" s="464" t="s">
        <v>2686</v>
      </c>
      <c r="C2768" s="13" t="s">
        <v>11549</v>
      </c>
      <c r="D2768" s="442" t="s">
        <v>14396</v>
      </c>
      <c r="E2768" s="468">
        <f t="shared" si="122"/>
        <v>2736</v>
      </c>
      <c r="F2768" s="439" t="b">
        <f>IF(ABS('21C Market Risk - IRR Gen.'!$F$180)&gt;ABS('21C Market Risk - IRR Gen.'!$I$180), '21C Market Risk - IRR Gen.'!$F$180+'21C Market Risk - IRR Gen.'!$I$180,'21C Market Risk - IRR Gen.'!$I$180+'21C Market Risk - IRR Gen.'!$F$180)='21C Market Risk - IRR Gen.'!$I$184</f>
        <v>1</v>
      </c>
      <c r="G2768"/>
      <c r="H2768"/>
      <c r="K2768" s="6"/>
      <c r="L2768" s="6"/>
      <c r="M2768" s="6"/>
      <c r="N2768" s="6"/>
      <c r="O2768" s="6"/>
      <c r="P2768" s="6"/>
    </row>
    <row r="2769" spans="1:16" s="469" customFormat="1" ht="78.75" x14ac:dyDescent="0.25">
      <c r="A2769" s="463" t="s">
        <v>4872</v>
      </c>
      <c r="B2769" s="464" t="s">
        <v>2686</v>
      </c>
      <c r="C2769" s="13" t="s">
        <v>11550</v>
      </c>
      <c r="D2769" s="442" t="s">
        <v>14397</v>
      </c>
      <c r="E2769" s="468">
        <f t="shared" si="122"/>
        <v>2737</v>
      </c>
      <c r="F2769" s="439" t="b">
        <f>IF(ABS('21C Market Risk - IRR Gen.'!$I$180)&gt;ABS('21C Market Risk - IRR Gen.'!$Q$180), '21C Market Risk - IRR Gen.'!$I$180+'21C Market Risk - IRR Gen.'!$Q$180,'21C Market Risk - IRR Gen.'!$Q$180+'21C Market Risk - IRR Gen.'!$I$180)='21C Market Risk - IRR Gen.'!$Q$184</f>
        <v>1</v>
      </c>
      <c r="G2769"/>
      <c r="H2769"/>
      <c r="K2769" s="6"/>
      <c r="L2769" s="6"/>
      <c r="M2769" s="6"/>
      <c r="N2769" s="6"/>
      <c r="O2769" s="6"/>
      <c r="P2769" s="6"/>
    </row>
    <row r="2770" spans="1:16" s="469" customFormat="1" ht="31.5" x14ac:dyDescent="0.25">
      <c r="A2770" s="463" t="s">
        <v>4873</v>
      </c>
      <c r="B2770" s="464" t="s">
        <v>2686</v>
      </c>
      <c r="C2770" s="13" t="s">
        <v>4874</v>
      </c>
      <c r="D2770" s="442" t="s">
        <v>13923</v>
      </c>
      <c r="E2770" s="468">
        <f t="shared" si="122"/>
        <v>2738</v>
      </c>
      <c r="F2770" s="439" t="b">
        <f>'21C Market Risk - IRR Gen.'!$I$183*40%='21C Market Risk - IRR Gen.'!$I$186</f>
        <v>1</v>
      </c>
      <c r="G2770"/>
      <c r="H2770"/>
      <c r="K2770" s="6"/>
      <c r="L2770" s="6"/>
      <c r="M2770" s="6"/>
      <c r="N2770" s="6"/>
      <c r="O2770" s="6"/>
      <c r="P2770" s="6"/>
    </row>
    <row r="2771" spans="1:16" s="469" customFormat="1" ht="31.5" x14ac:dyDescent="0.25">
      <c r="A2771" s="463" t="s">
        <v>4875</v>
      </c>
      <c r="B2771" s="464" t="s">
        <v>2686</v>
      </c>
      <c r="C2771" s="13" t="s">
        <v>4876</v>
      </c>
      <c r="D2771" s="442" t="s">
        <v>13924</v>
      </c>
      <c r="E2771" s="468">
        <f t="shared" si="122"/>
        <v>2739</v>
      </c>
      <c r="F2771" s="439" t="b">
        <f>'21C Market Risk - IRR Gen.'!$Q$183*40%='21C Market Risk - IRR Gen.'!$Q$186</f>
        <v>1</v>
      </c>
      <c r="G2771"/>
      <c r="H2771"/>
      <c r="K2771" s="6"/>
      <c r="L2771" s="6"/>
      <c r="M2771" s="6"/>
      <c r="N2771" s="6"/>
      <c r="O2771" s="6"/>
      <c r="P2771" s="6"/>
    </row>
    <row r="2772" spans="1:16" s="469" customFormat="1" ht="31.5" x14ac:dyDescent="0.25">
      <c r="A2772" s="463" t="s">
        <v>4877</v>
      </c>
      <c r="B2772" s="464" t="s">
        <v>2686</v>
      </c>
      <c r="C2772" s="13" t="s">
        <v>4878</v>
      </c>
      <c r="D2772" s="442" t="s">
        <v>13925</v>
      </c>
      <c r="E2772" s="468">
        <f t="shared" si="122"/>
        <v>2740</v>
      </c>
      <c r="F2772" s="439" t="b">
        <f>'21C Market Risk - IRR Gen.'!$I$186+'21C Market Risk - IRR Gen.'!$Q$186='21C Market Risk - IRR Gen.'!$R$186</f>
        <v>1</v>
      </c>
      <c r="G2772"/>
      <c r="H2772"/>
      <c r="K2772" s="6"/>
      <c r="L2772" s="6"/>
      <c r="M2772" s="6"/>
      <c r="N2772" s="6"/>
      <c r="O2772" s="6"/>
      <c r="P2772" s="6"/>
    </row>
    <row r="2773" spans="1:16" s="469" customFormat="1" ht="126" x14ac:dyDescent="0.25">
      <c r="A2773" s="471" t="s">
        <v>4879</v>
      </c>
      <c r="B2773" s="472" t="s">
        <v>2686</v>
      </c>
      <c r="C2773" s="443" t="s">
        <v>11551</v>
      </c>
      <c r="D2773" s="442" t="s">
        <v>14398</v>
      </c>
      <c r="E2773" s="468">
        <f t="shared" si="122"/>
        <v>2741</v>
      </c>
      <c r="F2773" s="439" t="b">
        <f>IF(OR(AND('21C Market Risk - IRR Gen.'!$F$180&lt;0,'21C Market Risk - IRR Gen.'!$Q$180&lt;0),AND('21C Market Risk - IRR Gen.'!$F$180&gt;0,'21C Market Risk - IRR Gen.'!$Q$180&gt;0)),0,IF(ABS('21C Market Risk - IRR Gen.'!$Q$180)&lt;ABS('21C Market Risk - IRR Gen.'!$F$180),ABS('21C Market Risk - IRR Gen.'!$Q$180),ABS('21C Market Risk - IRR Gen.'!$F$180)))='21C Market Risk - IRR Gen.'!$Q$187</f>
        <v>1</v>
      </c>
      <c r="G2773"/>
      <c r="H2773"/>
      <c r="K2773" s="6"/>
      <c r="L2773" s="6"/>
      <c r="M2773" s="6"/>
      <c r="N2773" s="6"/>
      <c r="O2773" s="6"/>
      <c r="P2773" s="6"/>
    </row>
    <row r="2774" spans="1:16" s="469" customFormat="1" ht="78.75" x14ac:dyDescent="0.25">
      <c r="A2774" s="471" t="s">
        <v>4880</v>
      </c>
      <c r="B2774" s="472" t="s">
        <v>2686</v>
      </c>
      <c r="C2774" s="443" t="s">
        <v>11552</v>
      </c>
      <c r="D2774" s="442" t="s">
        <v>14399</v>
      </c>
      <c r="E2774" s="468">
        <f t="shared" si="122"/>
        <v>2742</v>
      </c>
      <c r="F2774" s="439" t="b">
        <f>IF(ABS('21C Market Risk - IRR Gen.'!$Q$184)&gt;ABS('21C Market Risk - IRR Gen.'!$F$180), '21C Market Risk - IRR Gen.'!$F$180+'21C Market Risk - IRR Gen.'!$Q$184,'21C Market Risk - IRR Gen.'!$F$180+'21C Market Risk - IRR Gen.'!$Q$184)='21C Market Risk - IRR Gen.'!$Q$188</f>
        <v>1</v>
      </c>
      <c r="G2774"/>
      <c r="H2774"/>
      <c r="K2774" s="6"/>
      <c r="L2774" s="6"/>
      <c r="M2774" s="6"/>
      <c r="N2774" s="6"/>
      <c r="O2774" s="6"/>
      <c r="P2774" s="6"/>
    </row>
    <row r="2775" spans="1:16" s="469" customFormat="1" ht="31.5" x14ac:dyDescent="0.25">
      <c r="A2775" s="471" t="s">
        <v>4881</v>
      </c>
      <c r="B2775" s="472" t="s">
        <v>2686</v>
      </c>
      <c r="C2775" s="443" t="s">
        <v>4882</v>
      </c>
      <c r="D2775" s="442" t="s">
        <v>13926</v>
      </c>
      <c r="E2775" s="468">
        <f t="shared" si="122"/>
        <v>2743</v>
      </c>
      <c r="F2775" s="439" t="b">
        <f>'21C Market Risk - IRR Gen.'!$Q$187*100%='21C Market Risk - IRR Gen.'!$Q$190</f>
        <v>1</v>
      </c>
      <c r="G2775"/>
      <c r="H2775"/>
      <c r="K2775" s="6"/>
      <c r="L2775" s="6"/>
      <c r="M2775" s="6"/>
      <c r="N2775" s="6"/>
      <c r="O2775" s="6"/>
      <c r="P2775" s="6"/>
    </row>
    <row r="2776" spans="1:16" s="469" customFormat="1" ht="31.5" x14ac:dyDescent="0.25">
      <c r="A2776" s="471" t="s">
        <v>4883</v>
      </c>
      <c r="B2776" s="472" t="s">
        <v>2686</v>
      </c>
      <c r="C2776" s="443" t="s">
        <v>4884</v>
      </c>
      <c r="D2776" s="442" t="s">
        <v>13927</v>
      </c>
      <c r="E2776" s="468">
        <f t="shared" si="122"/>
        <v>2744</v>
      </c>
      <c r="F2776" s="439" t="b">
        <f>'21C Market Risk - IRR Gen.'!$Q$190='21C Market Risk - IRR Gen.'!$R$190</f>
        <v>1</v>
      </c>
      <c r="G2776"/>
      <c r="H2776"/>
      <c r="K2776" s="6"/>
      <c r="L2776" s="6"/>
      <c r="M2776" s="6"/>
      <c r="N2776" s="6"/>
      <c r="O2776" s="6"/>
      <c r="P2776" s="6"/>
    </row>
    <row r="2777" spans="1:16" s="469" customFormat="1" ht="31.5" x14ac:dyDescent="0.25">
      <c r="A2777" s="471" t="s">
        <v>4885</v>
      </c>
      <c r="B2777" s="472" t="s">
        <v>2686</v>
      </c>
      <c r="C2777" s="443" t="s">
        <v>4886</v>
      </c>
      <c r="D2777" s="442" t="s">
        <v>13928</v>
      </c>
      <c r="E2777" s="468">
        <f t="shared" si="122"/>
        <v>2745</v>
      </c>
      <c r="F2777" s="439" t="b">
        <f>ABS('21C Market Risk - IRR Gen.'!$Q$188)='21C Market Risk - IRR Gen.'!$R$191</f>
        <v>1</v>
      </c>
      <c r="G2777"/>
      <c r="H2777"/>
      <c r="K2777" s="6"/>
      <c r="L2777" s="6"/>
      <c r="M2777" s="6"/>
      <c r="N2777" s="6"/>
      <c r="O2777" s="6"/>
      <c r="P2777" s="6"/>
    </row>
    <row r="2778" spans="1:16" s="469" customFormat="1" ht="78.75" x14ac:dyDescent="0.25">
      <c r="A2778" s="471" t="s">
        <v>4887</v>
      </c>
      <c r="B2778" s="472" t="s">
        <v>2686</v>
      </c>
      <c r="C2778" s="443" t="s">
        <v>4888</v>
      </c>
      <c r="D2778" s="442" t="s">
        <v>14400</v>
      </c>
      <c r="E2778" s="468">
        <f t="shared" si="122"/>
        <v>2746</v>
      </c>
      <c r="F2778" s="439" t="b">
        <f>'21C Market Risk - IRR Gen.'!$R$178+'21C Market Risk - IRR Gen.'!$R$182+'21C Market Risk - IRR Gen.'!$R$186+'21C Market Risk - IRR Gen.'!$R$190+'21C Market Risk - IRR Gen.'!$R$191='21C Market Risk - IRR Gen.'!$R$192</f>
        <v>1</v>
      </c>
      <c r="G2778"/>
      <c r="H2778"/>
      <c r="K2778" s="6"/>
      <c r="L2778" s="6"/>
      <c r="M2778" s="6"/>
      <c r="N2778" s="6"/>
      <c r="O2778" s="6"/>
      <c r="P2778" s="6"/>
    </row>
    <row r="2779" spans="1:16" ht="31.5" x14ac:dyDescent="0.25">
      <c r="A2779" s="474" t="s">
        <v>4889</v>
      </c>
      <c r="B2779" s="475" t="s">
        <v>2686</v>
      </c>
      <c r="C2779" s="443" t="s">
        <v>4890</v>
      </c>
      <c r="D2779" s="442" t="s">
        <v>13929</v>
      </c>
      <c r="E2779" s="468">
        <f t="shared" si="122"/>
        <v>2747</v>
      </c>
      <c r="F2779" s="439" t="b">
        <f>'21C Market Risk - IRR Gen.'!$R$192*100/10='21C Market Risk - IRR Gen.'!$R$193</f>
        <v>1</v>
      </c>
    </row>
    <row r="2780" spans="1:16" ht="18.75" x14ac:dyDescent="0.3">
      <c r="A2780" s="954" t="s">
        <v>4891</v>
      </c>
      <c r="B2780" s="954"/>
      <c r="C2780" s="954"/>
      <c r="D2780" s="954"/>
      <c r="E2780" s="954"/>
      <c r="F2780" s="439"/>
    </row>
    <row r="2781" spans="1:16" s="469" customFormat="1" ht="47.25" x14ac:dyDescent="0.25">
      <c r="A2781" s="471" t="s">
        <v>4892</v>
      </c>
      <c r="B2781" s="472" t="s">
        <v>2686</v>
      </c>
      <c r="C2781" s="13" t="s">
        <v>4893</v>
      </c>
      <c r="D2781" s="13" t="s">
        <v>13930</v>
      </c>
      <c r="E2781" s="468">
        <f>E2779+1</f>
        <v>2748</v>
      </c>
      <c r="F2781" s="439" t="b">
        <f>ABS('21D Market Risk - Equity &amp; Com.'!$C$10)+ABS('21D Market Risk - Equity &amp; Com.'!$D$10)='21D Market Risk - Equity &amp; Com.'!$E$10</f>
        <v>1</v>
      </c>
      <c r="G2781"/>
      <c r="H2781"/>
      <c r="K2781" s="6"/>
      <c r="L2781" s="6"/>
      <c r="M2781" s="6"/>
      <c r="N2781" s="6"/>
      <c r="O2781" s="6"/>
      <c r="P2781" s="6"/>
    </row>
    <row r="2782" spans="1:16" s="469" customFormat="1" ht="47.25" x14ac:dyDescent="0.25">
      <c r="A2782" s="471" t="s">
        <v>4894</v>
      </c>
      <c r="B2782" s="472" t="s">
        <v>2686</v>
      </c>
      <c r="C2782" s="13" t="s">
        <v>4895</v>
      </c>
      <c r="D2782" s="13" t="s">
        <v>13931</v>
      </c>
      <c r="E2782" s="468">
        <f t="shared" ref="E2782:E2798" si="123">E2781+1</f>
        <v>2749</v>
      </c>
      <c r="F2782" s="439" t="b">
        <f>ABS('21D Market Risk - Equity &amp; Com.'!$C$10-'21D Market Risk - Equity &amp; Com.'!$D$10)='21D Market Risk - Equity &amp; Com.'!$F$10</f>
        <v>1</v>
      </c>
      <c r="G2782"/>
      <c r="H2782"/>
      <c r="K2782" s="6"/>
      <c r="L2782" s="6"/>
      <c r="M2782" s="6"/>
      <c r="N2782" s="6"/>
      <c r="O2782" s="6"/>
      <c r="P2782" s="6"/>
    </row>
    <row r="2783" spans="1:16" s="469" customFormat="1" ht="31.5" x14ac:dyDescent="0.25">
      <c r="A2783" s="471" t="s">
        <v>4896</v>
      </c>
      <c r="B2783" s="472" t="s">
        <v>2686</v>
      </c>
      <c r="C2783" s="13" t="s">
        <v>4897</v>
      </c>
      <c r="D2783" s="13" t="s">
        <v>13932</v>
      </c>
      <c r="E2783" s="468">
        <f t="shared" si="123"/>
        <v>2750</v>
      </c>
      <c r="F2783" s="439" t="b">
        <f>'21D Market Risk - Equity &amp; Com.'!$E$10*8%='21D Market Risk - Equity &amp; Com.'!$G$10</f>
        <v>1</v>
      </c>
      <c r="G2783"/>
      <c r="H2783"/>
      <c r="K2783" s="6"/>
      <c r="L2783" s="6"/>
      <c r="M2783" s="6"/>
      <c r="N2783" s="6"/>
      <c r="O2783" s="6"/>
      <c r="P2783" s="6"/>
    </row>
    <row r="2784" spans="1:16" s="469" customFormat="1" ht="31.5" x14ac:dyDescent="0.25">
      <c r="A2784" s="471" t="s">
        <v>4894</v>
      </c>
      <c r="B2784" s="472" t="s">
        <v>2686</v>
      </c>
      <c r="C2784" s="13" t="s">
        <v>4898</v>
      </c>
      <c r="D2784" s="13" t="s">
        <v>13933</v>
      </c>
      <c r="E2784" s="468">
        <f t="shared" si="123"/>
        <v>2751</v>
      </c>
      <c r="F2784" s="439" t="b">
        <f>'21D Market Risk - Equity &amp; Com.'!$F$10*8%='21D Market Risk - Equity &amp; Com.'!$H$10</f>
        <v>1</v>
      </c>
      <c r="G2784"/>
      <c r="H2784"/>
      <c r="K2784" s="6"/>
      <c r="L2784" s="6"/>
      <c r="M2784" s="6"/>
      <c r="N2784" s="6"/>
      <c r="O2784" s="6"/>
      <c r="P2784" s="6"/>
    </row>
    <row r="2785" spans="1:16" s="469" customFormat="1" ht="31.5" x14ac:dyDescent="0.25">
      <c r="A2785" s="471" t="s">
        <v>4899</v>
      </c>
      <c r="B2785" s="472" t="s">
        <v>2686</v>
      </c>
      <c r="C2785" s="13" t="s">
        <v>4900</v>
      </c>
      <c r="D2785" s="13" t="s">
        <v>13934</v>
      </c>
      <c r="E2785" s="468">
        <f t="shared" si="123"/>
        <v>2752</v>
      </c>
      <c r="F2785" s="439" t="b">
        <f>'21D Market Risk - Equity &amp; Com.'!$G$10='21D Market Risk - Equity &amp; Com.'!$H$11</f>
        <v>1</v>
      </c>
      <c r="G2785"/>
      <c r="H2785"/>
      <c r="K2785" s="6"/>
      <c r="L2785" s="6"/>
      <c r="M2785" s="6"/>
      <c r="N2785" s="6"/>
      <c r="O2785" s="6"/>
      <c r="P2785" s="6"/>
    </row>
    <row r="2786" spans="1:16" s="469" customFormat="1" ht="31.5" x14ac:dyDescent="0.25">
      <c r="A2786" s="471" t="s">
        <v>4901</v>
      </c>
      <c r="B2786" s="472" t="s">
        <v>2686</v>
      </c>
      <c r="C2786" s="13" t="s">
        <v>4902</v>
      </c>
      <c r="D2786" s="13" t="s">
        <v>13935</v>
      </c>
      <c r="E2786" s="468">
        <f t="shared" si="123"/>
        <v>2753</v>
      </c>
      <c r="F2786" s="439" t="b">
        <f>'21D Market Risk - Equity &amp; Com.'!$H$10='21D Market Risk - Equity &amp; Com.'!$H$12</f>
        <v>1</v>
      </c>
      <c r="G2786"/>
      <c r="H2786"/>
      <c r="K2786" s="6"/>
      <c r="L2786" s="6"/>
      <c r="M2786" s="6"/>
      <c r="N2786" s="6"/>
      <c r="O2786" s="6"/>
      <c r="P2786" s="6"/>
    </row>
    <row r="2787" spans="1:16" s="469" customFormat="1" ht="31.5" x14ac:dyDescent="0.25">
      <c r="A2787" s="463" t="s">
        <v>4903</v>
      </c>
      <c r="B2787" s="464" t="s">
        <v>769</v>
      </c>
      <c r="C2787" s="13" t="s">
        <v>4904</v>
      </c>
      <c r="D2787" s="13" t="s">
        <v>13936</v>
      </c>
      <c r="E2787" s="468">
        <f t="shared" si="123"/>
        <v>2754</v>
      </c>
      <c r="F2787" s="439" t="b">
        <f>'21E Market Risk - Options'!$F$124='21D Market Risk - Equity &amp; Com.'!$H$13</f>
        <v>1</v>
      </c>
      <c r="G2787"/>
      <c r="H2787"/>
      <c r="K2787" s="6"/>
      <c r="L2787" s="6"/>
      <c r="M2787" s="6"/>
      <c r="N2787" s="6"/>
      <c r="O2787" s="6"/>
      <c r="P2787" s="6"/>
    </row>
    <row r="2788" spans="1:16" s="469" customFormat="1" ht="47.25" x14ac:dyDescent="0.25">
      <c r="A2788" s="471" t="s">
        <v>4905</v>
      </c>
      <c r="B2788" s="472" t="s">
        <v>2686</v>
      </c>
      <c r="C2788" s="13" t="s">
        <v>4906</v>
      </c>
      <c r="D2788" s="13" t="s">
        <v>13937</v>
      </c>
      <c r="E2788" s="468">
        <f t="shared" si="123"/>
        <v>2755</v>
      </c>
      <c r="F2788" s="439" t="b">
        <f>'21D Market Risk - Equity &amp; Com.'!$H$11+'21D Market Risk - Equity &amp; Com.'!$H$12+'21D Market Risk - Equity &amp; Com.'!$H$13='21D Market Risk - Equity &amp; Com.'!$H$14</f>
        <v>1</v>
      </c>
      <c r="G2788"/>
      <c r="H2788"/>
      <c r="K2788" s="6"/>
      <c r="L2788" s="6"/>
      <c r="M2788" s="6"/>
      <c r="N2788" s="6"/>
      <c r="O2788" s="6"/>
      <c r="P2788" s="6"/>
    </row>
    <row r="2789" spans="1:16" s="469" customFormat="1" ht="31.5" x14ac:dyDescent="0.25">
      <c r="A2789" s="471" t="s">
        <v>4907</v>
      </c>
      <c r="B2789" s="472" t="s">
        <v>2686</v>
      </c>
      <c r="C2789" s="13" t="s">
        <v>4908</v>
      </c>
      <c r="D2789" s="13" t="s">
        <v>13938</v>
      </c>
      <c r="E2789" s="468">
        <f t="shared" si="123"/>
        <v>2756</v>
      </c>
      <c r="F2789" s="439" t="b">
        <f>'21D Market Risk - Equity &amp; Com.'!$H$14*100/10='21D Market Risk - Equity &amp; Com.'!$H$15</f>
        <v>1</v>
      </c>
      <c r="G2789"/>
      <c r="H2789"/>
      <c r="K2789" s="6"/>
      <c r="L2789" s="6"/>
      <c r="M2789" s="6"/>
      <c r="N2789" s="6"/>
      <c r="O2789" s="6"/>
      <c r="P2789" s="6"/>
    </row>
    <row r="2790" spans="1:16" s="469" customFormat="1" ht="47.25" x14ac:dyDescent="0.25">
      <c r="A2790" s="471" t="s">
        <v>4909</v>
      </c>
      <c r="B2790" s="472" t="s">
        <v>2686</v>
      </c>
      <c r="C2790" s="13" t="s">
        <v>4910</v>
      </c>
      <c r="D2790" s="13" t="s">
        <v>13939</v>
      </c>
      <c r="E2790" s="468">
        <f t="shared" si="123"/>
        <v>2757</v>
      </c>
      <c r="F2790" s="439" t="b">
        <f>ABS('21D Market Risk - Equity &amp; Com.'!$C$24)+ABS('21D Market Risk - Equity &amp; Com.'!$D$24)='21D Market Risk - Equity &amp; Com.'!$E$24</f>
        <v>1</v>
      </c>
      <c r="G2790"/>
      <c r="H2790"/>
      <c r="K2790" s="6"/>
      <c r="L2790" s="6"/>
      <c r="M2790" s="6"/>
      <c r="N2790" s="6"/>
      <c r="O2790" s="6"/>
      <c r="P2790" s="6"/>
    </row>
    <row r="2791" spans="1:16" s="469" customFormat="1" ht="47.25" x14ac:dyDescent="0.25">
      <c r="A2791" s="471" t="s">
        <v>4911</v>
      </c>
      <c r="B2791" s="472" t="s">
        <v>2686</v>
      </c>
      <c r="C2791" s="13" t="s">
        <v>4912</v>
      </c>
      <c r="D2791" s="13" t="s">
        <v>13940</v>
      </c>
      <c r="E2791" s="468">
        <f t="shared" si="123"/>
        <v>2758</v>
      </c>
      <c r="F2791" s="439" t="b">
        <f>ABS('21D Market Risk - Equity &amp; Com.'!$C$24-'21D Market Risk - Equity &amp; Com.'!$D$24)='21D Market Risk - Equity &amp; Com.'!$F$24</f>
        <v>1</v>
      </c>
      <c r="G2791"/>
      <c r="H2791"/>
      <c r="K2791" s="6"/>
      <c r="L2791" s="6"/>
      <c r="M2791" s="6"/>
      <c r="N2791" s="6"/>
      <c r="O2791" s="6"/>
      <c r="P2791" s="6"/>
    </row>
    <row r="2792" spans="1:16" s="469" customFormat="1" ht="31.5" x14ac:dyDescent="0.25">
      <c r="A2792" s="471" t="s">
        <v>4913</v>
      </c>
      <c r="B2792" s="472" t="s">
        <v>2686</v>
      </c>
      <c r="C2792" s="13" t="s">
        <v>4914</v>
      </c>
      <c r="D2792" s="13" t="s">
        <v>13941</v>
      </c>
      <c r="E2792" s="468">
        <f t="shared" si="123"/>
        <v>2759</v>
      </c>
      <c r="F2792" s="439" t="b">
        <f>'21D Market Risk - Equity &amp; Com.'!$F$24*15%='21D Market Risk - Equity &amp; Com.'!$G$24</f>
        <v>1</v>
      </c>
      <c r="G2792"/>
      <c r="H2792"/>
      <c r="K2792" s="6"/>
      <c r="L2792" s="6"/>
      <c r="M2792" s="6"/>
      <c r="N2792" s="6"/>
      <c r="O2792" s="6"/>
      <c r="P2792" s="6"/>
    </row>
    <row r="2793" spans="1:16" ht="31.5" x14ac:dyDescent="0.25">
      <c r="A2793" s="474" t="s">
        <v>4909</v>
      </c>
      <c r="B2793" s="475" t="s">
        <v>2686</v>
      </c>
      <c r="C2793" s="13" t="s">
        <v>4915</v>
      </c>
      <c r="D2793" s="13" t="s">
        <v>13942</v>
      </c>
      <c r="E2793" s="468">
        <f t="shared" si="123"/>
        <v>2760</v>
      </c>
      <c r="F2793" s="439" t="b">
        <f>'21D Market Risk - Equity &amp; Com.'!$E$24*3%='21D Market Risk - Equity &amp; Com.'!$H$24</f>
        <v>1</v>
      </c>
    </row>
    <row r="2794" spans="1:16" ht="31.5" x14ac:dyDescent="0.25">
      <c r="A2794" s="474" t="s">
        <v>4916</v>
      </c>
      <c r="B2794" s="475" t="s">
        <v>2686</v>
      </c>
      <c r="C2794" s="13" t="s">
        <v>4917</v>
      </c>
      <c r="D2794" s="13" t="s">
        <v>13943</v>
      </c>
      <c r="E2794" s="468">
        <f t="shared" si="123"/>
        <v>2761</v>
      </c>
      <c r="F2794" s="439" t="b">
        <f>'21D Market Risk - Equity &amp; Com.'!$G$24='21D Market Risk - Equity &amp; Com.'!$H$25</f>
        <v>1</v>
      </c>
    </row>
    <row r="2795" spans="1:16" ht="31.5" x14ac:dyDescent="0.25">
      <c r="A2795" s="474" t="s">
        <v>4918</v>
      </c>
      <c r="B2795" s="475" t="s">
        <v>2686</v>
      </c>
      <c r="C2795" s="13" t="s">
        <v>4919</v>
      </c>
      <c r="D2795" s="13" t="s">
        <v>13944</v>
      </c>
      <c r="E2795" s="468">
        <f t="shared" si="123"/>
        <v>2762</v>
      </c>
      <c r="F2795" s="439" t="b">
        <f>'21D Market Risk - Equity &amp; Com.'!$H$24='21D Market Risk - Equity &amp; Com.'!$H$26</f>
        <v>1</v>
      </c>
    </row>
    <row r="2796" spans="1:16" ht="31.5" x14ac:dyDescent="0.25">
      <c r="A2796" s="463" t="s">
        <v>4920</v>
      </c>
      <c r="B2796" s="464" t="s">
        <v>769</v>
      </c>
      <c r="C2796" s="13" t="s">
        <v>4921</v>
      </c>
      <c r="D2796" s="13" t="s">
        <v>13945</v>
      </c>
      <c r="E2796" s="468">
        <f t="shared" si="123"/>
        <v>2763</v>
      </c>
      <c r="F2796" s="439" t="b">
        <f>'21E Market Risk - Options'!$F$234='21D Market Risk - Equity &amp; Com.'!$H$27</f>
        <v>1</v>
      </c>
    </row>
    <row r="2797" spans="1:16" ht="47.25" x14ac:dyDescent="0.25">
      <c r="A2797" s="474" t="s">
        <v>4922</v>
      </c>
      <c r="B2797" s="475" t="s">
        <v>2686</v>
      </c>
      <c r="C2797" s="13" t="s">
        <v>4923</v>
      </c>
      <c r="D2797" s="13" t="s">
        <v>13946</v>
      </c>
      <c r="E2797" s="468">
        <f t="shared" si="123"/>
        <v>2764</v>
      </c>
      <c r="F2797" s="439" t="b">
        <f>'21D Market Risk - Equity &amp; Com.'!$H$25+'21D Market Risk - Equity &amp; Com.'!$H$26+'21D Market Risk - Equity &amp; Com.'!$H$27='21D Market Risk - Equity &amp; Com.'!$H$28</f>
        <v>1</v>
      </c>
    </row>
    <row r="2798" spans="1:16" ht="31.5" x14ac:dyDescent="0.25">
      <c r="A2798" s="474" t="s">
        <v>4924</v>
      </c>
      <c r="B2798" s="475" t="s">
        <v>2686</v>
      </c>
      <c r="C2798" s="13" t="s">
        <v>4925</v>
      </c>
      <c r="D2798" s="13" t="s">
        <v>13947</v>
      </c>
      <c r="E2798" s="468">
        <f t="shared" si="123"/>
        <v>2765</v>
      </c>
      <c r="F2798" s="439" t="b">
        <f>'21D Market Risk - Equity &amp; Com.'!$H$28*100/10='21D Market Risk - Equity &amp; Com.'!$H$29</f>
        <v>1</v>
      </c>
    </row>
    <row r="2799" spans="1:16" ht="18.75" x14ac:dyDescent="0.3">
      <c r="A2799" s="953" t="s">
        <v>4926</v>
      </c>
      <c r="B2799" s="954"/>
      <c r="C2799" s="954"/>
      <c r="D2799" s="954"/>
      <c r="E2799" s="954"/>
      <c r="F2799" s="954"/>
    </row>
    <row r="2800" spans="1:16" s="469" customFormat="1" ht="31.5" x14ac:dyDescent="0.25">
      <c r="A2800" s="471" t="s">
        <v>4927</v>
      </c>
      <c r="B2800" s="472" t="s">
        <v>2686</v>
      </c>
      <c r="C2800" s="13" t="s">
        <v>4928</v>
      </c>
      <c r="D2800" s="938" t="s">
        <v>14865</v>
      </c>
      <c r="E2800" s="468">
        <f>E2798+1</f>
        <v>2766</v>
      </c>
      <c r="F2800" s="439" t="b">
        <f>'21E Market Risk - Options'!$B$14*1%='21E Market Risk - Options'!$B$16</f>
        <v>1</v>
      </c>
      <c r="G2800"/>
      <c r="H2800"/>
      <c r="K2800" s="6"/>
      <c r="L2800" s="6"/>
      <c r="M2800" s="6"/>
      <c r="N2800" s="6"/>
      <c r="O2800" s="6"/>
      <c r="P2800" s="6"/>
    </row>
    <row r="2801" spans="1:16" s="469" customFormat="1" ht="31.5" x14ac:dyDescent="0.25">
      <c r="A2801" s="471" t="s">
        <v>4929</v>
      </c>
      <c r="B2801" s="472" t="s">
        <v>2686</v>
      </c>
      <c r="C2801" s="13" t="s">
        <v>4930</v>
      </c>
      <c r="D2801" s="938" t="s">
        <v>14866</v>
      </c>
      <c r="E2801" s="468">
        <f t="shared" ref="E2801:E2814" si="124">E2800+1</f>
        <v>2767</v>
      </c>
      <c r="F2801" s="439" t="b">
        <f>'21E Market Risk - Options'!$C$14*1%='21E Market Risk - Options'!$C$16</f>
        <v>1</v>
      </c>
      <c r="G2801"/>
      <c r="H2801"/>
      <c r="K2801" s="6"/>
      <c r="L2801" s="6"/>
      <c r="M2801" s="6"/>
      <c r="N2801" s="6"/>
      <c r="O2801" s="6"/>
      <c r="P2801" s="6"/>
    </row>
    <row r="2802" spans="1:16" s="469" customFormat="1" ht="31.5" x14ac:dyDescent="0.25">
      <c r="A2802" s="471" t="s">
        <v>4931</v>
      </c>
      <c r="B2802" s="472" t="s">
        <v>2686</v>
      </c>
      <c r="C2802" s="13" t="s">
        <v>4932</v>
      </c>
      <c r="D2802" s="938" t="s">
        <v>14867</v>
      </c>
      <c r="E2802" s="468">
        <f t="shared" si="124"/>
        <v>2768</v>
      </c>
      <c r="F2802" s="439" t="b">
        <f>'21E Market Risk - Options'!$D$14*1%='21E Market Risk - Options'!$D$16</f>
        <v>1</v>
      </c>
      <c r="G2802"/>
      <c r="H2802"/>
      <c r="K2802" s="6"/>
      <c r="L2802" s="6"/>
      <c r="M2802" s="6"/>
      <c r="N2802" s="6"/>
      <c r="O2802" s="6"/>
      <c r="P2802" s="6"/>
    </row>
    <row r="2803" spans="1:16" s="469" customFormat="1" ht="31.5" x14ac:dyDescent="0.25">
      <c r="A2803" s="471" t="s">
        <v>4933</v>
      </c>
      <c r="B2803" s="472" t="s">
        <v>2686</v>
      </c>
      <c r="C2803" s="13" t="s">
        <v>4934</v>
      </c>
      <c r="D2803" s="938" t="s">
        <v>14868</v>
      </c>
      <c r="E2803" s="468">
        <f t="shared" si="124"/>
        <v>2769</v>
      </c>
      <c r="F2803" s="439" t="b">
        <f>'21E Market Risk - Options'!$E$14*1%='21E Market Risk - Options'!$E$16</f>
        <v>1</v>
      </c>
      <c r="G2803"/>
      <c r="H2803"/>
      <c r="K2803" s="6"/>
      <c r="L2803" s="6"/>
      <c r="M2803" s="6"/>
      <c r="N2803" s="6"/>
      <c r="O2803" s="6"/>
      <c r="P2803" s="6"/>
    </row>
    <row r="2804" spans="1:16" s="469" customFormat="1" ht="31.5" x14ac:dyDescent="0.25">
      <c r="A2804" s="471" t="s">
        <v>4935</v>
      </c>
      <c r="B2804" s="472" t="s">
        <v>2686</v>
      </c>
      <c r="C2804" s="13" t="s">
        <v>11342</v>
      </c>
      <c r="D2804" s="13" t="s">
        <v>13948</v>
      </c>
      <c r="E2804" s="468">
        <f t="shared" si="124"/>
        <v>2770</v>
      </c>
      <c r="F2804" s="439" t="b">
        <f>'21E Market Risk - Options'!$F$14*0.9%='21E Market Risk - Options'!$F$16</f>
        <v>1</v>
      </c>
      <c r="G2804"/>
      <c r="H2804"/>
      <c r="K2804" s="6"/>
      <c r="L2804" s="6"/>
      <c r="M2804" s="6"/>
      <c r="N2804" s="6"/>
      <c r="O2804" s="6"/>
      <c r="P2804" s="6"/>
    </row>
    <row r="2805" spans="1:16" s="469" customFormat="1" ht="31.5" x14ac:dyDescent="0.25">
      <c r="A2805" s="471" t="s">
        <v>4936</v>
      </c>
      <c r="B2805" s="472" t="s">
        <v>2686</v>
      </c>
      <c r="C2805" s="13" t="s">
        <v>11332</v>
      </c>
      <c r="D2805" s="13" t="s">
        <v>13949</v>
      </c>
      <c r="E2805" s="468">
        <f t="shared" si="124"/>
        <v>2771</v>
      </c>
      <c r="F2805" s="439" t="b">
        <f>'21E Market Risk - Options'!$G$14*0.8%='21E Market Risk - Options'!$G$16</f>
        <v>1</v>
      </c>
      <c r="G2805"/>
      <c r="H2805"/>
      <c r="K2805" s="6"/>
      <c r="L2805" s="6"/>
      <c r="M2805" s="6"/>
      <c r="N2805" s="6"/>
      <c r="O2805" s="6"/>
      <c r="P2805" s="6"/>
    </row>
    <row r="2806" spans="1:16" s="469" customFormat="1" ht="31.5" x14ac:dyDescent="0.25">
      <c r="A2806" s="471" t="s">
        <v>4937</v>
      </c>
      <c r="B2806" s="472" t="s">
        <v>2686</v>
      </c>
      <c r="C2806" s="13" t="s">
        <v>11333</v>
      </c>
      <c r="D2806" s="13" t="s">
        <v>13950</v>
      </c>
      <c r="E2806" s="468">
        <f t="shared" si="124"/>
        <v>2772</v>
      </c>
      <c r="F2806" s="439" t="b">
        <f>'21E Market Risk - Options'!$H$14*0.75%='21E Market Risk - Options'!$H$16</f>
        <v>1</v>
      </c>
      <c r="G2806"/>
      <c r="H2806"/>
      <c r="K2806" s="6"/>
      <c r="L2806" s="6"/>
      <c r="M2806" s="6"/>
      <c r="N2806" s="6"/>
      <c r="O2806" s="6"/>
      <c r="P2806" s="6"/>
    </row>
    <row r="2807" spans="1:16" s="469" customFormat="1" ht="31.5" x14ac:dyDescent="0.25">
      <c r="A2807" s="471" t="s">
        <v>4938</v>
      </c>
      <c r="B2807" s="472" t="s">
        <v>2686</v>
      </c>
      <c r="C2807" s="13" t="s">
        <v>11334</v>
      </c>
      <c r="D2807" s="13" t="s">
        <v>13951</v>
      </c>
      <c r="E2807" s="468">
        <f t="shared" si="124"/>
        <v>2773</v>
      </c>
      <c r="F2807" s="439" t="b">
        <f>'21E Market Risk - Options'!$I$14*0.75%='21E Market Risk - Options'!$I$16</f>
        <v>1</v>
      </c>
      <c r="G2807"/>
      <c r="H2807"/>
      <c r="K2807" s="6"/>
      <c r="L2807" s="6"/>
      <c r="M2807" s="6"/>
      <c r="N2807" s="6"/>
      <c r="O2807" s="6"/>
      <c r="P2807" s="6"/>
    </row>
    <row r="2808" spans="1:16" s="469" customFormat="1" ht="31.5" x14ac:dyDescent="0.25">
      <c r="A2808" s="471" t="s">
        <v>4939</v>
      </c>
      <c r="B2808" s="472" t="s">
        <v>2686</v>
      </c>
      <c r="C2808" s="13" t="s">
        <v>11335</v>
      </c>
      <c r="D2808" s="13" t="s">
        <v>13952</v>
      </c>
      <c r="E2808" s="468">
        <f t="shared" si="124"/>
        <v>2774</v>
      </c>
      <c r="F2808" s="439" t="b">
        <f>'21E Market Risk - Options'!$J$14*0.7%='21E Market Risk - Options'!$J$16</f>
        <v>1</v>
      </c>
      <c r="G2808"/>
      <c r="H2808"/>
      <c r="K2808" s="6"/>
      <c r="L2808" s="6"/>
      <c r="M2808" s="6"/>
      <c r="N2808" s="6"/>
      <c r="O2808" s="6"/>
      <c r="P2808" s="6"/>
    </row>
    <row r="2809" spans="1:16" s="469" customFormat="1" ht="31.5" x14ac:dyDescent="0.25">
      <c r="A2809" s="471" t="s">
        <v>4940</v>
      </c>
      <c r="B2809" s="472" t="s">
        <v>2686</v>
      </c>
      <c r="C2809" s="13" t="s">
        <v>11336</v>
      </c>
      <c r="D2809" s="13" t="s">
        <v>13953</v>
      </c>
      <c r="E2809" s="468">
        <f t="shared" si="124"/>
        <v>2775</v>
      </c>
      <c r="F2809" s="439" t="b">
        <f>'21E Market Risk - Options'!$K$14*0.65%='21E Market Risk - Options'!$K$16</f>
        <v>1</v>
      </c>
      <c r="G2809"/>
      <c r="H2809"/>
      <c r="K2809" s="6"/>
      <c r="L2809" s="6"/>
      <c r="M2809" s="6"/>
      <c r="N2809" s="6"/>
      <c r="O2809" s="6"/>
      <c r="P2809" s="6"/>
    </row>
    <row r="2810" spans="1:16" s="469" customFormat="1" ht="31.5" x14ac:dyDescent="0.25">
      <c r="A2810" s="471" t="s">
        <v>4941</v>
      </c>
      <c r="B2810" s="472" t="s">
        <v>2686</v>
      </c>
      <c r="C2810" s="13" t="s">
        <v>11337</v>
      </c>
      <c r="D2810" s="13" t="s">
        <v>13954</v>
      </c>
      <c r="E2810" s="468">
        <f t="shared" si="124"/>
        <v>2776</v>
      </c>
      <c r="F2810" s="439" t="b">
        <f>'21E Market Risk - Options'!$L$14*0.6%='21E Market Risk - Options'!$L$16</f>
        <v>1</v>
      </c>
      <c r="G2810"/>
      <c r="H2810"/>
      <c r="K2810" s="6"/>
      <c r="L2810" s="6"/>
      <c r="M2810" s="6"/>
      <c r="N2810" s="6"/>
      <c r="O2810" s="6"/>
      <c r="P2810" s="6"/>
    </row>
    <row r="2811" spans="1:16" s="469" customFormat="1" ht="31.5" x14ac:dyDescent="0.25">
      <c r="A2811" s="471" t="s">
        <v>4942</v>
      </c>
      <c r="B2811" s="472" t="s">
        <v>2686</v>
      </c>
      <c r="C2811" s="13" t="s">
        <v>11338</v>
      </c>
      <c r="D2811" s="13" t="s">
        <v>13955</v>
      </c>
      <c r="E2811" s="468">
        <f t="shared" si="124"/>
        <v>2777</v>
      </c>
      <c r="F2811" s="439" t="b">
        <f>'21E Market Risk - Options'!$M$14*0.6%='21E Market Risk - Options'!$M$16</f>
        <v>1</v>
      </c>
      <c r="G2811"/>
      <c r="H2811"/>
      <c r="K2811" s="6"/>
      <c r="L2811" s="6"/>
      <c r="M2811" s="6"/>
      <c r="N2811" s="6"/>
      <c r="O2811" s="6"/>
      <c r="P2811" s="6"/>
    </row>
    <row r="2812" spans="1:16" s="469" customFormat="1" ht="31.5" x14ac:dyDescent="0.25">
      <c r="A2812" s="471" t="s">
        <v>4943</v>
      </c>
      <c r="B2812" s="472" t="s">
        <v>2686</v>
      </c>
      <c r="C2812" s="13" t="s">
        <v>11339</v>
      </c>
      <c r="D2812" s="13" t="s">
        <v>13956</v>
      </c>
      <c r="E2812" s="468">
        <f t="shared" si="124"/>
        <v>2778</v>
      </c>
      <c r="F2812" s="439" t="b">
        <f>'21E Market Risk - Options'!$N$14*0.6%='21E Market Risk - Options'!$N$16</f>
        <v>1</v>
      </c>
      <c r="G2812"/>
      <c r="H2812"/>
      <c r="K2812" s="6"/>
      <c r="L2812" s="6"/>
      <c r="M2812" s="6"/>
      <c r="N2812" s="6"/>
      <c r="O2812" s="6"/>
      <c r="P2812" s="6"/>
    </row>
    <row r="2813" spans="1:16" s="469" customFormat="1" ht="31.5" x14ac:dyDescent="0.25">
      <c r="A2813" s="471" t="s">
        <v>4944</v>
      </c>
      <c r="B2813" s="472" t="s">
        <v>2686</v>
      </c>
      <c r="C2813" s="13" t="s">
        <v>11340</v>
      </c>
      <c r="D2813" s="13" t="s">
        <v>13957</v>
      </c>
      <c r="E2813" s="468">
        <f t="shared" si="124"/>
        <v>2779</v>
      </c>
      <c r="F2813" s="439" t="b">
        <f>'21E Market Risk - Options'!$O$14*0.6%='21E Market Risk - Options'!$O$16</f>
        <v>1</v>
      </c>
      <c r="G2813"/>
      <c r="H2813"/>
      <c r="K2813" s="6"/>
      <c r="L2813" s="6"/>
      <c r="M2813" s="6"/>
      <c r="N2813" s="6"/>
      <c r="O2813" s="6"/>
      <c r="P2813" s="6"/>
    </row>
    <row r="2814" spans="1:16" s="469" customFormat="1" ht="31.5" x14ac:dyDescent="0.25">
      <c r="A2814" s="471" t="s">
        <v>4945</v>
      </c>
      <c r="B2814" s="472" t="s">
        <v>2686</v>
      </c>
      <c r="C2814" s="13" t="s">
        <v>11341</v>
      </c>
      <c r="D2814" s="13" t="s">
        <v>13958</v>
      </c>
      <c r="E2814" s="468">
        <f t="shared" si="124"/>
        <v>2780</v>
      </c>
      <c r="F2814" s="439" t="b">
        <f>'21E Market Risk - Options'!$P$14*0.6%='21E Market Risk - Options'!$P$16</f>
        <v>1</v>
      </c>
      <c r="G2814"/>
      <c r="H2814"/>
      <c r="K2814" s="6"/>
      <c r="L2814" s="6"/>
      <c r="M2814" s="6"/>
      <c r="N2814" s="6"/>
      <c r="O2814" s="6"/>
      <c r="P2814" s="6"/>
    </row>
    <row r="2815" spans="1:16" s="469" customFormat="1" ht="47.25" x14ac:dyDescent="0.25">
      <c r="A2815" s="471" t="s">
        <v>4946</v>
      </c>
      <c r="B2815" s="472" t="s">
        <v>2686</v>
      </c>
      <c r="C2815" s="13" t="s">
        <v>11553</v>
      </c>
      <c r="D2815" s="13" t="s">
        <v>13959</v>
      </c>
      <c r="E2815" s="468">
        <f>E2814+1</f>
        <v>2781</v>
      </c>
      <c r="F2815" s="439" t="b">
        <f>MAX(('21E Market Risk - Options'!$B20*'21E Market Risk - Options'!$D20)-'21E Market Risk - Options'!$E20,0)='21E Market Risk - Options'!$F20</f>
        <v>1</v>
      </c>
      <c r="G2815"/>
      <c r="H2815"/>
      <c r="K2815" s="6"/>
      <c r="L2815" s="6"/>
      <c r="M2815" s="6"/>
      <c r="N2815" s="6"/>
      <c r="O2815" s="6"/>
      <c r="P2815" s="6"/>
    </row>
    <row r="2816" spans="1:16" s="469" customFormat="1" ht="47.25" x14ac:dyDescent="0.25">
      <c r="A2816" s="471"/>
      <c r="B2816" s="472"/>
      <c r="C2816" s="13" t="s">
        <v>11554</v>
      </c>
      <c r="D2816" s="13" t="s">
        <v>13960</v>
      </c>
      <c r="E2816" s="468"/>
      <c r="F2816" s="439" t="b">
        <f xml:space="preserve"> MAX(('21E Market Risk - Options'!$B21*'21E Market Risk - Options'!$D21)-'21E Market Risk - Options'!$E21,0)='21E Market Risk - Options'!$F21</f>
        <v>1</v>
      </c>
      <c r="G2816"/>
      <c r="H2816"/>
      <c r="K2816" s="6"/>
      <c r="L2816" s="6"/>
      <c r="M2816" s="6"/>
      <c r="N2816" s="6"/>
      <c r="O2816" s="6"/>
      <c r="P2816" s="6"/>
    </row>
    <row r="2817" spans="1:16" s="469" customFormat="1" ht="47.25" x14ac:dyDescent="0.25">
      <c r="A2817" s="471"/>
      <c r="B2817" s="472"/>
      <c r="C2817" s="13" t="s">
        <v>11555</v>
      </c>
      <c r="D2817" s="13" t="s">
        <v>13961</v>
      </c>
      <c r="E2817" s="468"/>
      <c r="F2817" s="439" t="b">
        <f xml:space="preserve"> MAX(('21E Market Risk - Options'!$B22*'21E Market Risk - Options'!$D22)-'21E Market Risk - Options'!$E22,0)='21E Market Risk - Options'!$F22</f>
        <v>1</v>
      </c>
      <c r="G2817"/>
      <c r="H2817"/>
      <c r="K2817" s="6"/>
      <c r="L2817" s="6"/>
      <c r="M2817" s="6"/>
      <c r="N2817" s="6"/>
      <c r="O2817" s="6"/>
      <c r="P2817" s="6"/>
    </row>
    <row r="2818" spans="1:16" s="469" customFormat="1" ht="47.25" x14ac:dyDescent="0.25">
      <c r="A2818" s="471"/>
      <c r="B2818" s="472"/>
      <c r="C2818" s="13" t="s">
        <v>11556</v>
      </c>
      <c r="D2818" s="13" t="s">
        <v>13962</v>
      </c>
      <c r="E2818" s="468"/>
      <c r="F2818" s="439" t="b">
        <f xml:space="preserve"> MAX(('21E Market Risk - Options'!$B23*'21E Market Risk - Options'!$D23)-'21E Market Risk - Options'!$E23,0)='21E Market Risk - Options'!$F23</f>
        <v>1</v>
      </c>
      <c r="G2818"/>
      <c r="H2818"/>
      <c r="K2818" s="6"/>
      <c r="L2818" s="6"/>
      <c r="M2818" s="6"/>
      <c r="N2818" s="6"/>
      <c r="O2818" s="6"/>
      <c r="P2818" s="6"/>
    </row>
    <row r="2819" spans="1:16" s="469" customFormat="1" ht="47.25" x14ac:dyDescent="0.25">
      <c r="A2819" s="471"/>
      <c r="B2819" s="472"/>
      <c r="C2819" s="13" t="s">
        <v>11557</v>
      </c>
      <c r="D2819" s="13" t="s">
        <v>13963</v>
      </c>
      <c r="E2819" s="468"/>
      <c r="F2819" s="439" t="b">
        <f xml:space="preserve"> MAX(('21E Market Risk - Options'!$B24*'21E Market Risk - Options'!$D24)-'21E Market Risk - Options'!$E24,0)='21E Market Risk - Options'!$F24</f>
        <v>1</v>
      </c>
      <c r="G2819"/>
      <c r="H2819"/>
      <c r="K2819" s="6"/>
      <c r="L2819" s="6"/>
      <c r="M2819" s="6"/>
      <c r="N2819" s="6"/>
      <c r="O2819" s="6"/>
      <c r="P2819" s="6"/>
    </row>
    <row r="2820" spans="1:16" s="469" customFormat="1" ht="47.25" x14ac:dyDescent="0.25">
      <c r="A2820" s="471"/>
      <c r="B2820" s="472"/>
      <c r="C2820" s="13" t="s">
        <v>11558</v>
      </c>
      <c r="D2820" s="13" t="s">
        <v>13964</v>
      </c>
      <c r="E2820" s="468"/>
      <c r="F2820" s="439" t="b">
        <f xml:space="preserve"> MAX(('21E Market Risk - Options'!$B25*'21E Market Risk - Options'!$D25)-'21E Market Risk - Options'!$E25,0)='21E Market Risk - Options'!$F25</f>
        <v>1</v>
      </c>
      <c r="G2820"/>
      <c r="H2820"/>
      <c r="K2820" s="6"/>
      <c r="L2820" s="6"/>
      <c r="M2820" s="6"/>
      <c r="N2820" s="6"/>
      <c r="O2820" s="6"/>
      <c r="P2820" s="6"/>
    </row>
    <row r="2821" spans="1:16" s="469" customFormat="1" ht="47.25" x14ac:dyDescent="0.25">
      <c r="A2821" s="471"/>
      <c r="B2821" s="472"/>
      <c r="C2821" s="13" t="s">
        <v>11559</v>
      </c>
      <c r="D2821" s="13" t="s">
        <v>13965</v>
      </c>
      <c r="E2821" s="468"/>
      <c r="F2821" s="439" t="b">
        <f xml:space="preserve"> MAX(('21E Market Risk - Options'!$B26*'21E Market Risk - Options'!$D26)-'21E Market Risk - Options'!$E26,0)='21E Market Risk - Options'!$F26</f>
        <v>1</v>
      </c>
      <c r="G2821"/>
      <c r="H2821"/>
      <c r="K2821" s="6"/>
      <c r="L2821" s="6"/>
      <c r="M2821" s="6"/>
      <c r="N2821" s="6"/>
      <c r="O2821" s="6"/>
      <c r="P2821" s="6"/>
    </row>
    <row r="2822" spans="1:16" s="469" customFormat="1" ht="47.25" x14ac:dyDescent="0.25">
      <c r="A2822" s="471"/>
      <c r="B2822" s="472"/>
      <c r="C2822" s="13" t="s">
        <v>11560</v>
      </c>
      <c r="D2822" s="13" t="s">
        <v>13966</v>
      </c>
      <c r="E2822" s="468"/>
      <c r="F2822" s="439" t="b">
        <f xml:space="preserve"> MAX(('21E Market Risk - Options'!$B27*'21E Market Risk - Options'!$D27)-'21E Market Risk - Options'!$E27,0)='21E Market Risk - Options'!$F27</f>
        <v>1</v>
      </c>
      <c r="G2822"/>
      <c r="H2822"/>
      <c r="K2822" s="6"/>
      <c r="L2822" s="6"/>
      <c r="M2822" s="6"/>
      <c r="N2822" s="6"/>
      <c r="O2822" s="6"/>
      <c r="P2822" s="6"/>
    </row>
    <row r="2823" spans="1:16" s="469" customFormat="1" ht="47.25" x14ac:dyDescent="0.25">
      <c r="A2823" s="471"/>
      <c r="B2823" s="472"/>
      <c r="C2823" s="13" t="s">
        <v>11561</v>
      </c>
      <c r="D2823" s="13" t="s">
        <v>13967</v>
      </c>
      <c r="E2823" s="468"/>
      <c r="F2823" s="439" t="b">
        <f xml:space="preserve"> MAX(('21E Market Risk - Options'!$B28*'21E Market Risk - Options'!$D28)-'21E Market Risk - Options'!$E28,0)='21E Market Risk - Options'!$F28</f>
        <v>1</v>
      </c>
      <c r="G2823"/>
      <c r="H2823"/>
      <c r="K2823" s="6"/>
      <c r="L2823" s="6"/>
      <c r="M2823" s="6"/>
      <c r="N2823" s="6"/>
      <c r="O2823" s="6"/>
      <c r="P2823" s="6"/>
    </row>
    <row r="2824" spans="1:16" s="469" customFormat="1" ht="47.25" x14ac:dyDescent="0.25">
      <c r="A2824" s="471"/>
      <c r="B2824" s="472"/>
      <c r="C2824" s="13" t="s">
        <v>11562</v>
      </c>
      <c r="D2824" s="13" t="s">
        <v>13968</v>
      </c>
      <c r="E2824" s="468"/>
      <c r="F2824" s="439" t="b">
        <f xml:space="preserve"> MAX(('21E Market Risk - Options'!$B29*'21E Market Risk - Options'!$D29)-'21E Market Risk - Options'!$E29,0)='21E Market Risk - Options'!$F29</f>
        <v>1</v>
      </c>
      <c r="G2824"/>
      <c r="H2824"/>
      <c r="K2824" s="6"/>
      <c r="L2824" s="6"/>
      <c r="M2824" s="6"/>
      <c r="N2824" s="6"/>
      <c r="O2824" s="6"/>
      <c r="P2824" s="6"/>
    </row>
    <row r="2825" spans="1:16" s="469" customFormat="1" ht="47.25" x14ac:dyDescent="0.25">
      <c r="A2825" s="471" t="s">
        <v>4947</v>
      </c>
      <c r="B2825" s="472" t="s">
        <v>2686</v>
      </c>
      <c r="C2825" s="13" t="s">
        <v>11563</v>
      </c>
      <c r="D2825" s="13" t="s">
        <v>13969</v>
      </c>
      <c r="E2825" s="468">
        <f>E2815+1</f>
        <v>2782</v>
      </c>
      <c r="F2825" s="439" t="b">
        <f xml:space="preserve"> MAX(('21E Market Risk - Options'!$B32*'21E Market Risk - Options'!$D32)-'21E Market Risk - Options'!$E32,0)='21E Market Risk - Options'!$F32</f>
        <v>1</v>
      </c>
      <c r="G2825"/>
      <c r="H2825"/>
      <c r="K2825" s="6"/>
      <c r="L2825" s="6"/>
      <c r="M2825" s="6"/>
      <c r="N2825" s="6"/>
      <c r="O2825" s="6"/>
      <c r="P2825" s="6"/>
    </row>
    <row r="2826" spans="1:16" s="469" customFormat="1" ht="47.25" x14ac:dyDescent="0.25">
      <c r="A2826" s="471"/>
      <c r="B2826" s="472"/>
      <c r="C2826" s="13" t="s">
        <v>11564</v>
      </c>
      <c r="D2826" s="13" t="s">
        <v>13970</v>
      </c>
      <c r="E2826" s="468"/>
      <c r="F2826" s="439" t="b">
        <f xml:space="preserve"> MAX(('21E Market Risk - Options'!$B33*'21E Market Risk - Options'!$D33)-'21E Market Risk - Options'!$E33,0)='21E Market Risk - Options'!$F33</f>
        <v>1</v>
      </c>
      <c r="G2826"/>
      <c r="H2826"/>
      <c r="K2826" s="6"/>
      <c r="L2826" s="6"/>
      <c r="M2826" s="6"/>
      <c r="N2826" s="6"/>
      <c r="O2826" s="6"/>
      <c r="P2826" s="6"/>
    </row>
    <row r="2827" spans="1:16" s="469" customFormat="1" ht="47.25" x14ac:dyDescent="0.25">
      <c r="A2827" s="471"/>
      <c r="B2827" s="472"/>
      <c r="C2827" s="13" t="s">
        <v>11565</v>
      </c>
      <c r="D2827" s="13" t="s">
        <v>13971</v>
      </c>
      <c r="E2827" s="468"/>
      <c r="F2827" s="439" t="b">
        <f xml:space="preserve"> MAX(('21E Market Risk - Options'!$B34*'21E Market Risk - Options'!$D34)-'21E Market Risk - Options'!$E34,0)='21E Market Risk - Options'!$F34</f>
        <v>1</v>
      </c>
      <c r="G2827"/>
      <c r="H2827"/>
      <c r="K2827" s="6"/>
      <c r="L2827" s="6"/>
      <c r="M2827" s="6"/>
      <c r="N2827" s="6"/>
      <c r="O2827" s="6"/>
      <c r="P2827" s="6"/>
    </row>
    <row r="2828" spans="1:16" s="469" customFormat="1" ht="47.25" x14ac:dyDescent="0.25">
      <c r="A2828" s="471"/>
      <c r="B2828" s="472"/>
      <c r="C2828" s="13" t="s">
        <v>11566</v>
      </c>
      <c r="D2828" s="13" t="s">
        <v>13972</v>
      </c>
      <c r="E2828" s="468"/>
      <c r="F2828" s="439" t="b">
        <f xml:space="preserve"> MAX(('21E Market Risk - Options'!$B35*'21E Market Risk - Options'!$D35)-'21E Market Risk - Options'!$E35,0)='21E Market Risk - Options'!$F35</f>
        <v>1</v>
      </c>
      <c r="G2828"/>
      <c r="H2828"/>
      <c r="K2828" s="6"/>
      <c r="L2828" s="6"/>
      <c r="M2828" s="6"/>
      <c r="N2828" s="6"/>
      <c r="O2828" s="6"/>
      <c r="P2828" s="6"/>
    </row>
    <row r="2829" spans="1:16" s="469" customFormat="1" ht="47.25" x14ac:dyDescent="0.25">
      <c r="A2829" s="471"/>
      <c r="B2829" s="472"/>
      <c r="C2829" s="13" t="s">
        <v>11567</v>
      </c>
      <c r="D2829" s="13" t="s">
        <v>13973</v>
      </c>
      <c r="E2829" s="468"/>
      <c r="F2829" s="439" t="b">
        <f xml:space="preserve"> MAX(('21E Market Risk - Options'!$B36*'21E Market Risk - Options'!$D36)-'21E Market Risk - Options'!$E36,0)='21E Market Risk - Options'!$F36</f>
        <v>1</v>
      </c>
      <c r="G2829"/>
      <c r="H2829"/>
      <c r="K2829" s="6"/>
      <c r="L2829" s="6"/>
      <c r="M2829" s="6"/>
      <c r="N2829" s="6"/>
      <c r="O2829" s="6"/>
      <c r="P2829" s="6"/>
    </row>
    <row r="2830" spans="1:16" s="469" customFormat="1" ht="47.25" x14ac:dyDescent="0.25">
      <c r="A2830" s="471"/>
      <c r="B2830" s="472"/>
      <c r="C2830" s="13" t="s">
        <v>11568</v>
      </c>
      <c r="D2830" s="13" t="s">
        <v>13974</v>
      </c>
      <c r="E2830" s="468"/>
      <c r="F2830" s="439" t="b">
        <f xml:space="preserve"> MAX(('21E Market Risk - Options'!$B37*'21E Market Risk - Options'!$D37)-'21E Market Risk - Options'!$E37,0)='21E Market Risk - Options'!$F37</f>
        <v>1</v>
      </c>
      <c r="G2830"/>
      <c r="H2830"/>
      <c r="K2830" s="6"/>
      <c r="L2830" s="6"/>
      <c r="M2830" s="6"/>
      <c r="N2830" s="6"/>
      <c r="O2830" s="6"/>
      <c r="P2830" s="6"/>
    </row>
    <row r="2831" spans="1:16" s="469" customFormat="1" ht="47.25" x14ac:dyDescent="0.25">
      <c r="A2831" s="471"/>
      <c r="B2831" s="472"/>
      <c r="C2831" s="13" t="s">
        <v>11569</v>
      </c>
      <c r="D2831" s="13" t="s">
        <v>13975</v>
      </c>
      <c r="E2831" s="468"/>
      <c r="F2831" s="439" t="b">
        <f xml:space="preserve"> MAX(('21E Market Risk - Options'!$B38*'21E Market Risk - Options'!$D38)-'21E Market Risk - Options'!$E38,0)='21E Market Risk - Options'!$F38</f>
        <v>1</v>
      </c>
      <c r="G2831"/>
      <c r="H2831"/>
      <c r="K2831" s="6"/>
      <c r="L2831" s="6"/>
      <c r="M2831" s="6"/>
      <c r="N2831" s="6"/>
      <c r="O2831" s="6"/>
      <c r="P2831" s="6"/>
    </row>
    <row r="2832" spans="1:16" s="469" customFormat="1" ht="47.25" x14ac:dyDescent="0.25">
      <c r="A2832" s="471"/>
      <c r="B2832" s="472"/>
      <c r="C2832" s="13" t="s">
        <v>11570</v>
      </c>
      <c r="D2832" s="13" t="s">
        <v>13976</v>
      </c>
      <c r="E2832" s="468"/>
      <c r="F2832" s="439" t="b">
        <f xml:space="preserve"> MAX(('21E Market Risk - Options'!$B39*'21E Market Risk - Options'!$D39)-'21E Market Risk - Options'!$E39,0)='21E Market Risk - Options'!$F39</f>
        <v>1</v>
      </c>
      <c r="G2832"/>
      <c r="H2832"/>
      <c r="K2832" s="6"/>
      <c r="L2832" s="6"/>
      <c r="M2832" s="6"/>
      <c r="N2832" s="6"/>
      <c r="O2832" s="6"/>
      <c r="P2832" s="6"/>
    </row>
    <row r="2833" spans="1:16" s="469" customFormat="1" ht="47.25" x14ac:dyDescent="0.25">
      <c r="A2833" s="471"/>
      <c r="B2833" s="472"/>
      <c r="C2833" s="13" t="s">
        <v>11571</v>
      </c>
      <c r="D2833" s="13" t="s">
        <v>13977</v>
      </c>
      <c r="E2833" s="468"/>
      <c r="F2833" s="439" t="b">
        <f xml:space="preserve"> MAX(('21E Market Risk - Options'!$B40*'21E Market Risk - Options'!$D40)-'21E Market Risk - Options'!$E40,0)='21E Market Risk - Options'!$F40</f>
        <v>1</v>
      </c>
      <c r="G2833"/>
      <c r="H2833"/>
      <c r="K2833" s="6"/>
      <c r="L2833" s="6"/>
      <c r="M2833" s="6"/>
      <c r="N2833" s="6"/>
      <c r="O2833" s="6"/>
      <c r="P2833" s="6"/>
    </row>
    <row r="2834" spans="1:16" s="469" customFormat="1" ht="47.25" x14ac:dyDescent="0.25">
      <c r="A2834" s="471"/>
      <c r="B2834" s="472"/>
      <c r="C2834" s="13" t="s">
        <v>11572</v>
      </c>
      <c r="D2834" s="13" t="s">
        <v>13978</v>
      </c>
      <c r="E2834" s="468"/>
      <c r="F2834" s="439" t="b">
        <f xml:space="preserve"> MAX(('21E Market Risk - Options'!$B41*'21E Market Risk - Options'!$D41)-'21E Market Risk - Options'!$E41,0)='21E Market Risk - Options'!$F41</f>
        <v>1</v>
      </c>
      <c r="G2834"/>
      <c r="H2834"/>
      <c r="K2834" s="6"/>
      <c r="L2834" s="6"/>
      <c r="M2834" s="6"/>
      <c r="N2834" s="6"/>
      <c r="O2834" s="6"/>
      <c r="P2834" s="6"/>
    </row>
    <row r="2835" spans="1:16" s="469" customFormat="1" ht="47.25" x14ac:dyDescent="0.25">
      <c r="A2835" s="471" t="s">
        <v>4948</v>
      </c>
      <c r="B2835" s="472" t="s">
        <v>2686</v>
      </c>
      <c r="C2835" s="13" t="s">
        <v>11573</v>
      </c>
      <c r="D2835" s="13" t="s">
        <v>13979</v>
      </c>
      <c r="E2835" s="468">
        <f>E2825+1</f>
        <v>2783</v>
      </c>
      <c r="F2835" s="439" t="b">
        <f xml:space="preserve"> MIN(('21E Market Risk - Options'!$B44*'21E Market Risk - Options'!$D44),'21E Market Risk - Options'!$C44)='21E Market Risk - Options'!$F44</f>
        <v>1</v>
      </c>
      <c r="G2835"/>
      <c r="H2835"/>
      <c r="K2835" s="6"/>
      <c r="L2835" s="6"/>
      <c r="M2835" s="6"/>
      <c r="N2835" s="6"/>
      <c r="O2835" s="6"/>
      <c r="P2835" s="6"/>
    </row>
    <row r="2836" spans="1:16" s="469" customFormat="1" ht="47.25" x14ac:dyDescent="0.25">
      <c r="A2836" s="471"/>
      <c r="B2836" s="472"/>
      <c r="C2836" s="13" t="s">
        <v>11574</v>
      </c>
      <c r="D2836" s="13" t="s">
        <v>13980</v>
      </c>
      <c r="E2836" s="468"/>
      <c r="F2836" s="439" t="b">
        <f xml:space="preserve"> MIN(('21E Market Risk - Options'!$B45*'21E Market Risk - Options'!$D45),'21E Market Risk - Options'!$C45)='21E Market Risk - Options'!$F45</f>
        <v>1</v>
      </c>
      <c r="G2836"/>
      <c r="H2836"/>
      <c r="K2836" s="6"/>
      <c r="L2836" s="6"/>
      <c r="M2836" s="6"/>
      <c r="N2836" s="6"/>
      <c r="O2836" s="6"/>
      <c r="P2836" s="6"/>
    </row>
    <row r="2837" spans="1:16" s="469" customFormat="1" ht="47.25" x14ac:dyDescent="0.25">
      <c r="A2837" s="471"/>
      <c r="B2837" s="472"/>
      <c r="C2837" s="13" t="s">
        <v>11575</v>
      </c>
      <c r="D2837" s="13" t="s">
        <v>13981</v>
      </c>
      <c r="E2837" s="468"/>
      <c r="F2837" s="439" t="b">
        <f xml:space="preserve"> MIN(('21E Market Risk - Options'!$B46*'21E Market Risk - Options'!$D46),'21E Market Risk - Options'!$C46)='21E Market Risk - Options'!$F46</f>
        <v>1</v>
      </c>
      <c r="G2837"/>
      <c r="H2837"/>
      <c r="K2837" s="6"/>
      <c r="L2837" s="6"/>
      <c r="M2837" s="6"/>
      <c r="N2837" s="6"/>
      <c r="O2837" s="6"/>
      <c r="P2837" s="6"/>
    </row>
    <row r="2838" spans="1:16" s="469" customFormat="1" ht="47.25" x14ac:dyDescent="0.25">
      <c r="A2838" s="471"/>
      <c r="B2838" s="472"/>
      <c r="C2838" s="13" t="s">
        <v>11576</v>
      </c>
      <c r="D2838" s="13" t="s">
        <v>13982</v>
      </c>
      <c r="E2838" s="468"/>
      <c r="F2838" s="439" t="b">
        <f xml:space="preserve"> MIN(('21E Market Risk - Options'!$B47*'21E Market Risk - Options'!$D47),'21E Market Risk - Options'!$C47)='21E Market Risk - Options'!$F47</f>
        <v>1</v>
      </c>
      <c r="G2838"/>
      <c r="H2838"/>
      <c r="K2838" s="6"/>
      <c r="L2838" s="6"/>
      <c r="M2838" s="6"/>
      <c r="N2838" s="6"/>
      <c r="O2838" s="6"/>
      <c r="P2838" s="6"/>
    </row>
    <row r="2839" spans="1:16" s="469" customFormat="1" ht="47.25" x14ac:dyDescent="0.25">
      <c r="A2839" s="471"/>
      <c r="B2839" s="472"/>
      <c r="C2839" s="13" t="s">
        <v>11577</v>
      </c>
      <c r="D2839" s="13" t="s">
        <v>13983</v>
      </c>
      <c r="E2839" s="468"/>
      <c r="F2839" s="439" t="b">
        <f xml:space="preserve"> MIN(('21E Market Risk - Options'!$B48*'21E Market Risk - Options'!$D48),'21E Market Risk - Options'!$C48)='21E Market Risk - Options'!$F48</f>
        <v>1</v>
      </c>
      <c r="G2839"/>
      <c r="H2839"/>
      <c r="K2839" s="6"/>
      <c r="L2839" s="6"/>
      <c r="M2839" s="6"/>
      <c r="N2839" s="6"/>
      <c r="O2839" s="6"/>
      <c r="P2839" s="6"/>
    </row>
    <row r="2840" spans="1:16" s="469" customFormat="1" ht="47.25" x14ac:dyDescent="0.25">
      <c r="A2840" s="471"/>
      <c r="B2840" s="472"/>
      <c r="C2840" s="13" t="s">
        <v>11578</v>
      </c>
      <c r="D2840" s="13" t="s">
        <v>13984</v>
      </c>
      <c r="E2840" s="468"/>
      <c r="F2840" s="439" t="b">
        <f xml:space="preserve"> MIN(('21E Market Risk - Options'!$B49*'21E Market Risk - Options'!$D49),'21E Market Risk - Options'!$C49)='21E Market Risk - Options'!$F49</f>
        <v>1</v>
      </c>
      <c r="G2840"/>
      <c r="H2840"/>
      <c r="K2840" s="6"/>
      <c r="L2840" s="6"/>
      <c r="M2840" s="6"/>
      <c r="N2840" s="6"/>
      <c r="O2840" s="6"/>
      <c r="P2840" s="6"/>
    </row>
    <row r="2841" spans="1:16" s="469" customFormat="1" ht="47.25" x14ac:dyDescent="0.25">
      <c r="A2841" s="471"/>
      <c r="B2841" s="472"/>
      <c r="C2841" s="13" t="s">
        <v>11579</v>
      </c>
      <c r="D2841" s="13" t="s">
        <v>13985</v>
      </c>
      <c r="E2841" s="468"/>
      <c r="F2841" s="439" t="b">
        <f xml:space="preserve"> MIN(('21E Market Risk - Options'!$B50*'21E Market Risk - Options'!$D50),'21E Market Risk - Options'!$C50)='21E Market Risk - Options'!$F50</f>
        <v>1</v>
      </c>
      <c r="G2841"/>
      <c r="H2841"/>
      <c r="K2841" s="6"/>
      <c r="L2841" s="6"/>
      <c r="M2841" s="6"/>
      <c r="N2841" s="6"/>
      <c r="O2841" s="6"/>
      <c r="P2841" s="6"/>
    </row>
    <row r="2842" spans="1:16" s="469" customFormat="1" ht="47.25" x14ac:dyDescent="0.25">
      <c r="A2842" s="471"/>
      <c r="B2842" s="472"/>
      <c r="C2842" s="13" t="s">
        <v>11580</v>
      </c>
      <c r="D2842" s="13" t="s">
        <v>13986</v>
      </c>
      <c r="E2842" s="468"/>
      <c r="F2842" s="439" t="b">
        <f xml:space="preserve"> MIN(('21E Market Risk - Options'!$B51*'21E Market Risk - Options'!$D51),'21E Market Risk - Options'!$C51)='21E Market Risk - Options'!$F51</f>
        <v>1</v>
      </c>
      <c r="G2842"/>
      <c r="H2842"/>
      <c r="K2842" s="6"/>
      <c r="L2842" s="6"/>
      <c r="M2842" s="6"/>
      <c r="N2842" s="6"/>
      <c r="O2842" s="6"/>
      <c r="P2842" s="6"/>
    </row>
    <row r="2843" spans="1:16" s="469" customFormat="1" ht="47.25" x14ac:dyDescent="0.25">
      <c r="A2843" s="471"/>
      <c r="B2843" s="472"/>
      <c r="C2843" s="13" t="s">
        <v>11581</v>
      </c>
      <c r="D2843" s="13" t="s">
        <v>13987</v>
      </c>
      <c r="E2843" s="468"/>
      <c r="F2843" s="439" t="b">
        <f xml:space="preserve"> MIN(('21E Market Risk - Options'!$B52*'21E Market Risk - Options'!$D52),'21E Market Risk - Options'!$C52)='21E Market Risk - Options'!$F52</f>
        <v>1</v>
      </c>
      <c r="G2843"/>
      <c r="H2843"/>
      <c r="K2843" s="6"/>
      <c r="L2843" s="6"/>
      <c r="M2843" s="6"/>
      <c r="N2843" s="6"/>
      <c r="O2843" s="6"/>
      <c r="P2843" s="6"/>
    </row>
    <row r="2844" spans="1:16" s="469" customFormat="1" ht="47.25" x14ac:dyDescent="0.25">
      <c r="A2844" s="471"/>
      <c r="B2844" s="472"/>
      <c r="C2844" s="13" t="s">
        <v>11582</v>
      </c>
      <c r="D2844" s="13" t="s">
        <v>13988</v>
      </c>
      <c r="E2844" s="468"/>
      <c r="F2844" s="439" t="b">
        <f xml:space="preserve"> MIN(('21E Market Risk - Options'!$B53*'21E Market Risk - Options'!$D53),'21E Market Risk - Options'!$C53)='21E Market Risk - Options'!$F53</f>
        <v>1</v>
      </c>
      <c r="G2844"/>
      <c r="H2844"/>
      <c r="K2844" s="6"/>
      <c r="L2844" s="6"/>
      <c r="M2844" s="6"/>
      <c r="N2844" s="6"/>
      <c r="O2844" s="6"/>
      <c r="P2844" s="6"/>
    </row>
    <row r="2845" spans="1:16" s="469" customFormat="1" ht="47.25" x14ac:dyDescent="0.25">
      <c r="A2845" s="471" t="s">
        <v>4949</v>
      </c>
      <c r="B2845" s="472" t="s">
        <v>2686</v>
      </c>
      <c r="C2845" s="13" t="s">
        <v>11583</v>
      </c>
      <c r="D2845" s="13" t="s">
        <v>13989</v>
      </c>
      <c r="E2845" s="468">
        <f>E2835+1</f>
        <v>2784</v>
      </c>
      <c r="F2845" s="439" t="b">
        <f xml:space="preserve"> MIN(('21E Market Risk - Options'!$B56*'21E Market Risk - Options'!$D56),'21E Market Risk - Options'!$C56)='21E Market Risk - Options'!$F56</f>
        <v>1</v>
      </c>
      <c r="G2845"/>
      <c r="H2845"/>
      <c r="K2845" s="6"/>
      <c r="L2845" s="6"/>
      <c r="M2845" s="6"/>
      <c r="N2845" s="6"/>
      <c r="O2845" s="6"/>
      <c r="P2845" s="6"/>
    </row>
    <row r="2846" spans="1:16" s="469" customFormat="1" ht="47.25" x14ac:dyDescent="0.25">
      <c r="A2846" s="471"/>
      <c r="B2846" s="472"/>
      <c r="C2846" s="13" t="s">
        <v>11584</v>
      </c>
      <c r="D2846" s="13" t="s">
        <v>13990</v>
      </c>
      <c r="E2846" s="468"/>
      <c r="F2846" s="439" t="b">
        <f xml:space="preserve"> MIN(('21E Market Risk - Options'!$B57*'21E Market Risk - Options'!$D57),'21E Market Risk - Options'!$C57)='21E Market Risk - Options'!$F57</f>
        <v>1</v>
      </c>
      <c r="G2846"/>
      <c r="H2846"/>
      <c r="K2846" s="6"/>
      <c r="L2846" s="6"/>
      <c r="M2846" s="6"/>
      <c r="N2846" s="6"/>
      <c r="O2846" s="6"/>
      <c r="P2846" s="6"/>
    </row>
    <row r="2847" spans="1:16" s="469" customFormat="1" ht="47.25" x14ac:dyDescent="0.25">
      <c r="A2847" s="471"/>
      <c r="B2847" s="472"/>
      <c r="C2847" s="13" t="s">
        <v>11585</v>
      </c>
      <c r="D2847" s="13" t="s">
        <v>13991</v>
      </c>
      <c r="E2847" s="468"/>
      <c r="F2847" s="439" t="b">
        <f xml:space="preserve"> MIN(('21E Market Risk - Options'!$B58*'21E Market Risk - Options'!$D58),'21E Market Risk - Options'!$C58)='21E Market Risk - Options'!$F58</f>
        <v>1</v>
      </c>
      <c r="G2847"/>
      <c r="H2847"/>
      <c r="K2847" s="6"/>
      <c r="L2847" s="6"/>
      <c r="M2847" s="6"/>
      <c r="N2847" s="6"/>
      <c r="O2847" s="6"/>
      <c r="P2847" s="6"/>
    </row>
    <row r="2848" spans="1:16" s="469" customFormat="1" ht="47.25" x14ac:dyDescent="0.25">
      <c r="A2848" s="471"/>
      <c r="B2848" s="472"/>
      <c r="C2848" s="13" t="s">
        <v>11586</v>
      </c>
      <c r="D2848" s="13" t="s">
        <v>13992</v>
      </c>
      <c r="E2848" s="468"/>
      <c r="F2848" s="439" t="b">
        <f xml:space="preserve"> MIN(('21E Market Risk - Options'!$B59*'21E Market Risk - Options'!$D59),'21E Market Risk - Options'!$C59)='21E Market Risk - Options'!$F59</f>
        <v>1</v>
      </c>
      <c r="G2848"/>
      <c r="H2848"/>
      <c r="K2848" s="6"/>
      <c r="L2848" s="6"/>
      <c r="M2848" s="6"/>
      <c r="N2848" s="6"/>
      <c r="O2848" s="6"/>
      <c r="P2848" s="6"/>
    </row>
    <row r="2849" spans="1:16" s="469" customFormat="1" ht="47.25" x14ac:dyDescent="0.25">
      <c r="A2849" s="471"/>
      <c r="B2849" s="472"/>
      <c r="C2849" s="13" t="s">
        <v>11587</v>
      </c>
      <c r="D2849" s="13" t="s">
        <v>13993</v>
      </c>
      <c r="E2849" s="468"/>
      <c r="F2849" s="439" t="b">
        <f xml:space="preserve"> MIN(('21E Market Risk - Options'!$B60*'21E Market Risk - Options'!$D60),'21E Market Risk - Options'!$C60)='21E Market Risk - Options'!$F60</f>
        <v>1</v>
      </c>
      <c r="G2849"/>
      <c r="H2849"/>
      <c r="K2849" s="6"/>
      <c r="L2849" s="6"/>
      <c r="M2849" s="6"/>
      <c r="N2849" s="6"/>
      <c r="O2849" s="6"/>
      <c r="P2849" s="6"/>
    </row>
    <row r="2850" spans="1:16" s="469" customFormat="1" ht="47.25" x14ac:dyDescent="0.25">
      <c r="A2850" s="471"/>
      <c r="B2850" s="472"/>
      <c r="C2850" s="13" t="s">
        <v>11588</v>
      </c>
      <c r="D2850" s="13" t="s">
        <v>13994</v>
      </c>
      <c r="E2850" s="468"/>
      <c r="F2850" s="439" t="b">
        <f xml:space="preserve"> MIN(('21E Market Risk - Options'!$B61*'21E Market Risk - Options'!$D61),'21E Market Risk - Options'!$C61)='21E Market Risk - Options'!$F61</f>
        <v>1</v>
      </c>
      <c r="G2850"/>
      <c r="H2850"/>
      <c r="K2850" s="6"/>
      <c r="L2850" s="6"/>
      <c r="M2850" s="6"/>
      <c r="N2850" s="6"/>
      <c r="O2850" s="6"/>
      <c r="P2850" s="6"/>
    </row>
    <row r="2851" spans="1:16" s="469" customFormat="1" ht="47.25" x14ac:dyDescent="0.25">
      <c r="A2851" s="471"/>
      <c r="B2851" s="472"/>
      <c r="C2851" s="13" t="s">
        <v>11589</v>
      </c>
      <c r="D2851" s="13" t="s">
        <v>13995</v>
      </c>
      <c r="E2851" s="468"/>
      <c r="F2851" s="439" t="b">
        <f xml:space="preserve"> MIN(('21E Market Risk - Options'!$B62*'21E Market Risk - Options'!$D62),'21E Market Risk - Options'!$C62)='21E Market Risk - Options'!$F62</f>
        <v>1</v>
      </c>
      <c r="G2851"/>
      <c r="H2851"/>
      <c r="K2851" s="6"/>
      <c r="L2851" s="6"/>
      <c r="M2851" s="6"/>
      <c r="N2851" s="6"/>
      <c r="O2851" s="6"/>
      <c r="P2851" s="6"/>
    </row>
    <row r="2852" spans="1:16" s="469" customFormat="1" ht="47.25" x14ac:dyDescent="0.25">
      <c r="A2852" s="471"/>
      <c r="B2852" s="472"/>
      <c r="C2852" s="13" t="s">
        <v>11590</v>
      </c>
      <c r="D2852" s="13" t="s">
        <v>13996</v>
      </c>
      <c r="E2852" s="468"/>
      <c r="F2852" s="439" t="b">
        <f xml:space="preserve"> MIN(('21E Market Risk - Options'!$B63*'21E Market Risk - Options'!$D63),'21E Market Risk - Options'!$C63)='21E Market Risk - Options'!$F63</f>
        <v>1</v>
      </c>
      <c r="G2852"/>
      <c r="H2852"/>
      <c r="K2852" s="6"/>
      <c r="L2852" s="6"/>
      <c r="M2852" s="6"/>
      <c r="N2852" s="6"/>
      <c r="O2852" s="6"/>
      <c r="P2852" s="6"/>
    </row>
    <row r="2853" spans="1:16" s="469" customFormat="1" ht="47.25" x14ac:dyDescent="0.25">
      <c r="A2853" s="471"/>
      <c r="B2853" s="472"/>
      <c r="C2853" s="13" t="s">
        <v>11591</v>
      </c>
      <c r="D2853" s="13" t="s">
        <v>13997</v>
      </c>
      <c r="E2853" s="468"/>
      <c r="F2853" s="439" t="b">
        <f xml:space="preserve"> MIN(('21E Market Risk - Options'!$B64*'21E Market Risk - Options'!$D64),'21E Market Risk - Options'!$C64)='21E Market Risk - Options'!$F64</f>
        <v>1</v>
      </c>
      <c r="G2853"/>
      <c r="H2853"/>
      <c r="K2853" s="6"/>
      <c r="L2853" s="6"/>
      <c r="M2853" s="6"/>
      <c r="N2853" s="6"/>
      <c r="O2853" s="6"/>
      <c r="P2853" s="6"/>
    </row>
    <row r="2854" spans="1:16" s="469" customFormat="1" ht="47.25" x14ac:dyDescent="0.25">
      <c r="A2854" s="471"/>
      <c r="B2854" s="472"/>
      <c r="C2854" s="13" t="s">
        <v>11592</v>
      </c>
      <c r="D2854" s="13" t="s">
        <v>13998</v>
      </c>
      <c r="E2854" s="468"/>
      <c r="F2854" s="439" t="b">
        <f xml:space="preserve"> MIN(('21E Market Risk - Options'!$B65*'21E Market Risk - Options'!$D65),'21E Market Risk - Options'!$C65)='21E Market Risk - Options'!$F65</f>
        <v>1</v>
      </c>
      <c r="G2854"/>
      <c r="H2854"/>
      <c r="K2854" s="6"/>
      <c r="L2854" s="6"/>
      <c r="M2854" s="6"/>
      <c r="N2854" s="6"/>
      <c r="O2854" s="6"/>
      <c r="P2854" s="6"/>
    </row>
    <row r="2855" spans="1:16" s="469" customFormat="1" ht="47.25" x14ac:dyDescent="0.25">
      <c r="A2855" s="471" t="s">
        <v>4950</v>
      </c>
      <c r="B2855" s="472" t="s">
        <v>2686</v>
      </c>
      <c r="C2855" s="13" t="s">
        <v>11343</v>
      </c>
      <c r="D2855" s="13" t="s">
        <v>13999</v>
      </c>
      <c r="E2855" s="468">
        <f>E2845+1</f>
        <v>2785</v>
      </c>
      <c r="F2855" s="439" t="b">
        <f>SUM('21E Market Risk - Options'!$F$20:$F$29)='21E Market Risk - Options'!$F$30</f>
        <v>1</v>
      </c>
      <c r="G2855"/>
      <c r="H2855"/>
      <c r="K2855" s="6"/>
      <c r="L2855" s="6"/>
      <c r="M2855" s="6"/>
      <c r="N2855" s="6"/>
      <c r="O2855" s="6"/>
      <c r="P2855" s="6"/>
    </row>
    <row r="2856" spans="1:16" s="469" customFormat="1" ht="47.25" x14ac:dyDescent="0.25">
      <c r="A2856" s="471" t="s">
        <v>4951</v>
      </c>
      <c r="B2856" s="472" t="s">
        <v>2686</v>
      </c>
      <c r="C2856" s="13" t="s">
        <v>11344</v>
      </c>
      <c r="D2856" s="13" t="s">
        <v>14000</v>
      </c>
      <c r="E2856" s="468">
        <f>E2855+1</f>
        <v>2786</v>
      </c>
      <c r="F2856" s="439" t="b">
        <f>SUM('21E Market Risk - Options'!$F$32:$F$41)='21E Market Risk - Options'!$F$42</f>
        <v>1</v>
      </c>
      <c r="G2856"/>
      <c r="H2856"/>
      <c r="K2856" s="6"/>
      <c r="L2856" s="6"/>
      <c r="M2856" s="6"/>
      <c r="N2856" s="6"/>
      <c r="O2856" s="6"/>
      <c r="P2856" s="6"/>
    </row>
    <row r="2857" spans="1:16" s="469" customFormat="1" ht="47.25" x14ac:dyDescent="0.25">
      <c r="A2857" s="471" t="s">
        <v>4952</v>
      </c>
      <c r="B2857" s="472" t="s">
        <v>2686</v>
      </c>
      <c r="C2857" s="13" t="s">
        <v>11345</v>
      </c>
      <c r="D2857" s="13" t="s">
        <v>14001</v>
      </c>
      <c r="E2857" s="468">
        <f>E2856+1</f>
        <v>2787</v>
      </c>
      <c r="F2857" s="439" t="b">
        <f>SUM('21E Market Risk - Options'!$F$44:$F$53)='21E Market Risk - Options'!$F$54</f>
        <v>1</v>
      </c>
      <c r="G2857"/>
      <c r="H2857"/>
      <c r="K2857" s="6"/>
      <c r="L2857" s="6"/>
      <c r="M2857" s="6"/>
      <c r="N2857" s="6"/>
      <c r="O2857" s="6"/>
      <c r="P2857" s="6"/>
    </row>
    <row r="2858" spans="1:16" s="469" customFormat="1" ht="47.25" x14ac:dyDescent="0.25">
      <c r="A2858" s="471" t="s">
        <v>4953</v>
      </c>
      <c r="B2858" s="472" t="s">
        <v>2686</v>
      </c>
      <c r="C2858" s="13" t="s">
        <v>11346</v>
      </c>
      <c r="D2858" s="13" t="s">
        <v>14002</v>
      </c>
      <c r="E2858" s="468">
        <f>E2857+1</f>
        <v>2788</v>
      </c>
      <c r="F2858" s="439" t="b">
        <f>SUM('21E Market Risk - Options'!$F$56:$F$65)='21E Market Risk - Options'!$F$66</f>
        <v>1</v>
      </c>
      <c r="G2858"/>
      <c r="H2858"/>
      <c r="K2858" s="6"/>
      <c r="L2858" s="6"/>
      <c r="M2858" s="6"/>
      <c r="N2858" s="6"/>
      <c r="O2858" s="6"/>
      <c r="P2858" s="6"/>
    </row>
    <row r="2859" spans="1:16" s="469" customFormat="1" ht="63" x14ac:dyDescent="0.25">
      <c r="A2859" s="471" t="s">
        <v>4954</v>
      </c>
      <c r="B2859" s="472" t="s">
        <v>2686</v>
      </c>
      <c r="C2859" s="13" t="s">
        <v>4955</v>
      </c>
      <c r="D2859" s="13" t="s">
        <v>14003</v>
      </c>
      <c r="E2859" s="468">
        <f>E2858+1</f>
        <v>2789</v>
      </c>
      <c r="F2859" s="439" t="b">
        <f>'21E Market Risk - Options'!$F$30+'21E Market Risk - Options'!$F$42+'21E Market Risk - Options'!$F$54+'21E Market Risk - Options'!$F$66='21E Market Risk - Options'!$F$69</f>
        <v>1</v>
      </c>
      <c r="G2859"/>
      <c r="H2859"/>
      <c r="K2859" s="6"/>
      <c r="L2859" s="6"/>
      <c r="M2859" s="6"/>
      <c r="N2859" s="6"/>
      <c r="O2859" s="6"/>
      <c r="P2859" s="6"/>
    </row>
    <row r="2860" spans="1:16" s="469" customFormat="1" ht="47.25" x14ac:dyDescent="0.25">
      <c r="A2860" s="471" t="s">
        <v>4956</v>
      </c>
      <c r="B2860" s="472" t="s">
        <v>2686</v>
      </c>
      <c r="C2860" s="13" t="s">
        <v>11593</v>
      </c>
      <c r="D2860" s="13" t="s">
        <v>14869</v>
      </c>
      <c r="E2860" s="468">
        <f>E2859+1</f>
        <v>2790</v>
      </c>
      <c r="F2860" s="439" t="b">
        <f xml:space="preserve"> MAX(('21E Market Risk - Options'!B76*'21E Market Risk - Options'!D76)-'21E Market Risk - Options'!E76,0)='21E Market Risk - Options'!F76</f>
        <v>1</v>
      </c>
      <c r="G2860"/>
      <c r="H2860"/>
      <c r="K2860" s="6"/>
      <c r="L2860" s="6"/>
      <c r="M2860" s="6"/>
      <c r="N2860" s="6"/>
      <c r="O2860" s="6"/>
      <c r="P2860" s="6"/>
    </row>
    <row r="2861" spans="1:16" s="469" customFormat="1" ht="47.25" x14ac:dyDescent="0.25">
      <c r="A2861" s="471"/>
      <c r="B2861" s="472"/>
      <c r="C2861" s="13" t="s">
        <v>11594</v>
      </c>
      <c r="D2861" s="13" t="s">
        <v>14870</v>
      </c>
      <c r="E2861" s="468"/>
      <c r="F2861" s="439" t="b">
        <f xml:space="preserve"> MAX(('21E Market Risk - Options'!B77*'21E Market Risk - Options'!D77)-'21E Market Risk - Options'!E77,0)='21E Market Risk - Options'!F77</f>
        <v>1</v>
      </c>
      <c r="G2861"/>
      <c r="H2861"/>
      <c r="K2861" s="6"/>
      <c r="L2861" s="6"/>
      <c r="M2861" s="6"/>
      <c r="N2861" s="6"/>
      <c r="O2861" s="6"/>
      <c r="P2861" s="6"/>
    </row>
    <row r="2862" spans="1:16" s="469" customFormat="1" ht="47.25" x14ac:dyDescent="0.25">
      <c r="A2862" s="471"/>
      <c r="B2862" s="472"/>
      <c r="C2862" s="13" t="s">
        <v>11595</v>
      </c>
      <c r="D2862" s="13" t="s">
        <v>14871</v>
      </c>
      <c r="E2862" s="468"/>
      <c r="F2862" s="439" t="b">
        <f xml:space="preserve"> MAX(('21E Market Risk - Options'!B78*'21E Market Risk - Options'!D78)-'21E Market Risk - Options'!E78,0)='21E Market Risk - Options'!F78</f>
        <v>1</v>
      </c>
      <c r="G2862"/>
      <c r="H2862"/>
      <c r="K2862" s="6"/>
      <c r="L2862" s="6"/>
      <c r="M2862" s="6"/>
      <c r="N2862" s="6"/>
      <c r="O2862" s="6"/>
      <c r="P2862" s="6"/>
    </row>
    <row r="2863" spans="1:16" s="469" customFormat="1" ht="47.25" x14ac:dyDescent="0.25">
      <c r="A2863" s="471"/>
      <c r="B2863" s="472"/>
      <c r="C2863" s="13" t="s">
        <v>11596</v>
      </c>
      <c r="D2863" s="13" t="s">
        <v>14872</v>
      </c>
      <c r="E2863" s="468"/>
      <c r="F2863" s="439" t="b">
        <f xml:space="preserve"> MAX(('21E Market Risk - Options'!B79*'21E Market Risk - Options'!D79)-'21E Market Risk - Options'!E79,0)='21E Market Risk - Options'!F79</f>
        <v>1</v>
      </c>
      <c r="G2863"/>
      <c r="H2863"/>
      <c r="K2863" s="6"/>
      <c r="L2863" s="6"/>
      <c r="M2863" s="6"/>
      <c r="N2863" s="6"/>
      <c r="O2863" s="6"/>
      <c r="P2863" s="6"/>
    </row>
    <row r="2864" spans="1:16" s="469" customFormat="1" ht="47.25" x14ac:dyDescent="0.25">
      <c r="A2864" s="471"/>
      <c r="B2864" s="472"/>
      <c r="C2864" s="13" t="s">
        <v>11597</v>
      </c>
      <c r="D2864" s="13" t="s">
        <v>14873</v>
      </c>
      <c r="E2864" s="468"/>
      <c r="F2864" s="439" t="b">
        <f xml:space="preserve"> MAX(('21E Market Risk - Options'!B80*'21E Market Risk - Options'!D80)-'21E Market Risk - Options'!E80,0)='21E Market Risk - Options'!F80</f>
        <v>1</v>
      </c>
      <c r="G2864"/>
      <c r="H2864"/>
      <c r="K2864" s="6"/>
      <c r="L2864" s="6"/>
      <c r="M2864" s="6"/>
      <c r="N2864" s="6"/>
      <c r="O2864" s="6"/>
      <c r="P2864" s="6"/>
    </row>
    <row r="2865" spans="1:16" s="469" customFormat="1" ht="47.25" x14ac:dyDescent="0.25">
      <c r="A2865" s="471"/>
      <c r="B2865" s="472"/>
      <c r="C2865" s="13" t="s">
        <v>11598</v>
      </c>
      <c r="D2865" s="13" t="s">
        <v>14874</v>
      </c>
      <c r="E2865" s="468"/>
      <c r="F2865" s="439" t="b">
        <f xml:space="preserve"> MAX(('21E Market Risk - Options'!B81*'21E Market Risk - Options'!D81)-'21E Market Risk - Options'!E81,0)='21E Market Risk - Options'!F81</f>
        <v>1</v>
      </c>
      <c r="G2865"/>
      <c r="H2865"/>
      <c r="K2865" s="6"/>
      <c r="L2865" s="6"/>
      <c r="M2865" s="6"/>
      <c r="N2865" s="6"/>
      <c r="O2865" s="6"/>
      <c r="P2865" s="6"/>
    </row>
    <row r="2866" spans="1:16" s="469" customFormat="1" ht="47.25" x14ac:dyDescent="0.25">
      <c r="A2866" s="471"/>
      <c r="B2866" s="472"/>
      <c r="C2866" s="13" t="s">
        <v>11599</v>
      </c>
      <c r="D2866" s="13" t="s">
        <v>14875</v>
      </c>
      <c r="E2866" s="468"/>
      <c r="F2866" s="439" t="b">
        <f xml:space="preserve"> MAX(('21E Market Risk - Options'!B82*'21E Market Risk - Options'!D82)-'21E Market Risk - Options'!E82,0)='21E Market Risk - Options'!F82</f>
        <v>1</v>
      </c>
      <c r="G2866"/>
      <c r="H2866"/>
      <c r="K2866" s="6"/>
      <c r="L2866" s="6"/>
      <c r="M2866" s="6"/>
      <c r="N2866" s="6"/>
      <c r="O2866" s="6"/>
      <c r="P2866" s="6"/>
    </row>
    <row r="2867" spans="1:16" s="469" customFormat="1" ht="47.25" x14ac:dyDescent="0.25">
      <c r="A2867" s="471"/>
      <c r="B2867" s="472"/>
      <c r="C2867" s="13" t="s">
        <v>11600</v>
      </c>
      <c r="D2867" s="13" t="s">
        <v>14876</v>
      </c>
      <c r="E2867" s="468"/>
      <c r="F2867" s="439" t="b">
        <f xml:space="preserve"> MAX(('21E Market Risk - Options'!B83*'21E Market Risk - Options'!D83)-'21E Market Risk - Options'!E83,0)='21E Market Risk - Options'!F83</f>
        <v>1</v>
      </c>
      <c r="G2867"/>
      <c r="H2867"/>
      <c r="K2867" s="6"/>
      <c r="L2867" s="6"/>
      <c r="M2867" s="6"/>
      <c r="N2867" s="6"/>
      <c r="O2867" s="6"/>
      <c r="P2867" s="6"/>
    </row>
    <row r="2868" spans="1:16" s="469" customFormat="1" ht="47.25" x14ac:dyDescent="0.25">
      <c r="A2868" s="471"/>
      <c r="B2868" s="472"/>
      <c r="C2868" s="13" t="s">
        <v>11601</v>
      </c>
      <c r="D2868" s="13" t="s">
        <v>14877</v>
      </c>
      <c r="E2868" s="468"/>
      <c r="F2868" s="439" t="b">
        <f xml:space="preserve"> MAX(('21E Market Risk - Options'!B84*'21E Market Risk - Options'!D84)-'21E Market Risk - Options'!E84,0)='21E Market Risk - Options'!F84</f>
        <v>1</v>
      </c>
      <c r="G2868"/>
      <c r="H2868"/>
      <c r="K2868" s="6"/>
      <c r="L2868" s="6"/>
      <c r="M2868" s="6"/>
      <c r="N2868" s="6"/>
      <c r="O2868" s="6"/>
      <c r="P2868" s="6"/>
    </row>
    <row r="2869" spans="1:16" s="469" customFormat="1" ht="47.25" x14ac:dyDescent="0.25">
      <c r="A2869" s="471"/>
      <c r="B2869" s="472"/>
      <c r="C2869" s="13" t="s">
        <v>11602</v>
      </c>
      <c r="D2869" s="13" t="s">
        <v>14878</v>
      </c>
      <c r="E2869" s="468"/>
      <c r="F2869" s="439" t="b">
        <f xml:space="preserve"> MAX(('21E Market Risk - Options'!B85*'21E Market Risk - Options'!D85)-'21E Market Risk - Options'!E85,0)='21E Market Risk - Options'!F85</f>
        <v>1</v>
      </c>
      <c r="G2869"/>
      <c r="H2869"/>
      <c r="K2869" s="6"/>
      <c r="L2869" s="6"/>
      <c r="M2869" s="6"/>
      <c r="N2869" s="6"/>
      <c r="O2869" s="6"/>
      <c r="P2869" s="6"/>
    </row>
    <row r="2870" spans="1:16" s="469" customFormat="1" ht="47.25" x14ac:dyDescent="0.25">
      <c r="A2870" s="471" t="s">
        <v>4957</v>
      </c>
      <c r="B2870" s="472" t="s">
        <v>2686</v>
      </c>
      <c r="C2870" s="13" t="s">
        <v>11603</v>
      </c>
      <c r="D2870" s="13" t="s">
        <v>14879</v>
      </c>
      <c r="E2870" s="468">
        <f>E2860+1</f>
        <v>2791</v>
      </c>
      <c r="F2870" s="439" t="b">
        <f xml:space="preserve"> MAX(('21E Market Risk - Options'!B88*'21E Market Risk - Options'!D88)-'21E Market Risk - Options'!E88,0)='21E Market Risk - Options'!F88</f>
        <v>1</v>
      </c>
      <c r="G2870"/>
      <c r="H2870"/>
      <c r="K2870" s="6"/>
      <c r="L2870" s="6"/>
      <c r="M2870" s="6"/>
      <c r="N2870" s="6"/>
      <c r="O2870" s="6"/>
      <c r="P2870" s="6"/>
    </row>
    <row r="2871" spans="1:16" s="469" customFormat="1" ht="47.25" x14ac:dyDescent="0.25">
      <c r="A2871" s="471"/>
      <c r="B2871" s="472"/>
      <c r="C2871" s="13" t="s">
        <v>11604</v>
      </c>
      <c r="D2871" s="13" t="s">
        <v>14880</v>
      </c>
      <c r="E2871" s="468"/>
      <c r="F2871" s="439" t="b">
        <f xml:space="preserve"> MAX(('21E Market Risk - Options'!B89*'21E Market Risk - Options'!D89)-'21E Market Risk - Options'!E89,0)='21E Market Risk - Options'!F89</f>
        <v>1</v>
      </c>
      <c r="G2871"/>
      <c r="H2871"/>
      <c r="K2871" s="6"/>
      <c r="L2871" s="6"/>
      <c r="M2871" s="6"/>
      <c r="N2871" s="6"/>
      <c r="O2871" s="6"/>
      <c r="P2871" s="6"/>
    </row>
    <row r="2872" spans="1:16" s="469" customFormat="1" ht="47.25" x14ac:dyDescent="0.25">
      <c r="A2872" s="471"/>
      <c r="B2872" s="472"/>
      <c r="C2872" s="13" t="s">
        <v>11605</v>
      </c>
      <c r="D2872" s="13" t="s">
        <v>14881</v>
      </c>
      <c r="E2872" s="468"/>
      <c r="F2872" s="439" t="b">
        <f xml:space="preserve"> MAX(('21E Market Risk - Options'!B90*'21E Market Risk - Options'!D90)-'21E Market Risk - Options'!E90,0)='21E Market Risk - Options'!F90</f>
        <v>1</v>
      </c>
      <c r="G2872"/>
      <c r="H2872"/>
      <c r="K2872" s="6"/>
      <c r="L2872" s="6"/>
      <c r="M2872" s="6"/>
      <c r="N2872" s="6"/>
      <c r="O2872" s="6"/>
      <c r="P2872" s="6"/>
    </row>
    <row r="2873" spans="1:16" s="469" customFormat="1" ht="47.25" x14ac:dyDescent="0.25">
      <c r="A2873" s="471"/>
      <c r="B2873" s="472"/>
      <c r="C2873" s="13" t="s">
        <v>11606</v>
      </c>
      <c r="D2873" s="13" t="s">
        <v>14882</v>
      </c>
      <c r="E2873" s="468"/>
      <c r="F2873" s="439" t="b">
        <f xml:space="preserve"> MAX(('21E Market Risk - Options'!B91*'21E Market Risk - Options'!D91)-'21E Market Risk - Options'!E91,0)='21E Market Risk - Options'!F91</f>
        <v>1</v>
      </c>
      <c r="G2873"/>
      <c r="H2873"/>
      <c r="K2873" s="6"/>
      <c r="L2873" s="6"/>
      <c r="M2873" s="6"/>
      <c r="N2873" s="6"/>
      <c r="O2873" s="6"/>
      <c r="P2873" s="6"/>
    </row>
    <row r="2874" spans="1:16" s="469" customFormat="1" ht="47.25" x14ac:dyDescent="0.25">
      <c r="A2874" s="471"/>
      <c r="B2874" s="472"/>
      <c r="C2874" s="13" t="s">
        <v>11607</v>
      </c>
      <c r="D2874" s="13" t="s">
        <v>14883</v>
      </c>
      <c r="E2874" s="468"/>
      <c r="F2874" s="439" t="b">
        <f xml:space="preserve"> MAX(('21E Market Risk - Options'!B92*'21E Market Risk - Options'!D92)-'21E Market Risk - Options'!E92,0)='21E Market Risk - Options'!F92</f>
        <v>1</v>
      </c>
      <c r="G2874"/>
      <c r="H2874"/>
      <c r="K2874" s="6"/>
      <c r="L2874" s="6"/>
      <c r="M2874" s="6"/>
      <c r="N2874" s="6"/>
      <c r="O2874" s="6"/>
      <c r="P2874" s="6"/>
    </row>
    <row r="2875" spans="1:16" s="469" customFormat="1" ht="47.25" x14ac:dyDescent="0.25">
      <c r="A2875" s="471"/>
      <c r="B2875" s="472"/>
      <c r="C2875" s="13" t="s">
        <v>11608</v>
      </c>
      <c r="D2875" s="13" t="s">
        <v>14884</v>
      </c>
      <c r="E2875" s="468"/>
      <c r="F2875" s="439" t="b">
        <f xml:space="preserve"> MAX(('21E Market Risk - Options'!B93*'21E Market Risk - Options'!D93)-'21E Market Risk - Options'!E93,0)='21E Market Risk - Options'!F93</f>
        <v>1</v>
      </c>
      <c r="G2875"/>
      <c r="H2875"/>
      <c r="K2875" s="6"/>
      <c r="L2875" s="6"/>
      <c r="M2875" s="6"/>
      <c r="N2875" s="6"/>
      <c r="O2875" s="6"/>
      <c r="P2875" s="6"/>
    </row>
    <row r="2876" spans="1:16" s="469" customFormat="1" ht="47.25" x14ac:dyDescent="0.25">
      <c r="A2876" s="471"/>
      <c r="B2876" s="472"/>
      <c r="C2876" s="13" t="s">
        <v>11609</v>
      </c>
      <c r="D2876" s="13" t="s">
        <v>14885</v>
      </c>
      <c r="E2876" s="468"/>
      <c r="F2876" s="439" t="b">
        <f xml:space="preserve"> MAX(('21E Market Risk - Options'!B94*'21E Market Risk - Options'!D94)-'21E Market Risk - Options'!E94,0)='21E Market Risk - Options'!F94</f>
        <v>1</v>
      </c>
      <c r="G2876"/>
      <c r="H2876"/>
      <c r="K2876" s="6"/>
      <c r="L2876" s="6"/>
      <c r="M2876" s="6"/>
      <c r="N2876" s="6"/>
      <c r="O2876" s="6"/>
      <c r="P2876" s="6"/>
    </row>
    <row r="2877" spans="1:16" s="469" customFormat="1" ht="47.25" x14ac:dyDescent="0.25">
      <c r="A2877" s="471"/>
      <c r="B2877" s="472"/>
      <c r="C2877" s="13" t="s">
        <v>11610</v>
      </c>
      <c r="D2877" s="13" t="s">
        <v>14886</v>
      </c>
      <c r="E2877" s="468"/>
      <c r="F2877" s="439" t="b">
        <f xml:space="preserve"> MAX(('21E Market Risk - Options'!B95*'21E Market Risk - Options'!D95)-'21E Market Risk - Options'!E95,0)='21E Market Risk - Options'!F95</f>
        <v>1</v>
      </c>
      <c r="G2877"/>
      <c r="H2877"/>
      <c r="K2877" s="6"/>
      <c r="L2877" s="6"/>
      <c r="M2877" s="6"/>
      <c r="N2877" s="6"/>
      <c r="O2877" s="6"/>
      <c r="P2877" s="6"/>
    </row>
    <row r="2878" spans="1:16" s="469" customFormat="1" ht="47.25" x14ac:dyDescent="0.25">
      <c r="A2878" s="471"/>
      <c r="B2878" s="472"/>
      <c r="C2878" s="13" t="s">
        <v>11611</v>
      </c>
      <c r="D2878" s="13" t="s">
        <v>14887</v>
      </c>
      <c r="E2878" s="468"/>
      <c r="F2878" s="439" t="b">
        <f xml:space="preserve"> MAX(('21E Market Risk - Options'!B96*'21E Market Risk - Options'!D96)-'21E Market Risk - Options'!E96,0)='21E Market Risk - Options'!F96</f>
        <v>1</v>
      </c>
      <c r="G2878"/>
      <c r="H2878"/>
      <c r="K2878" s="6"/>
      <c r="L2878" s="6"/>
      <c r="M2878" s="6"/>
      <c r="N2878" s="6"/>
      <c r="O2878" s="6"/>
      <c r="P2878" s="6"/>
    </row>
    <row r="2879" spans="1:16" s="469" customFormat="1" ht="47.25" x14ac:dyDescent="0.25">
      <c r="A2879" s="471"/>
      <c r="B2879" s="472"/>
      <c r="C2879" s="13" t="s">
        <v>11612</v>
      </c>
      <c r="D2879" s="13" t="s">
        <v>14888</v>
      </c>
      <c r="E2879" s="468"/>
      <c r="F2879" s="439" t="b">
        <f xml:space="preserve"> MAX(('21E Market Risk - Options'!B97*'21E Market Risk - Options'!D97)-'21E Market Risk - Options'!E97,0)='21E Market Risk - Options'!F97</f>
        <v>1</v>
      </c>
      <c r="G2879"/>
      <c r="H2879"/>
      <c r="K2879" s="6"/>
      <c r="L2879" s="6"/>
      <c r="M2879" s="6"/>
      <c r="N2879" s="6"/>
      <c r="O2879" s="6"/>
      <c r="P2879" s="6"/>
    </row>
    <row r="2880" spans="1:16" s="469" customFormat="1" ht="47.25" x14ac:dyDescent="0.25">
      <c r="A2880" s="471" t="s">
        <v>4958</v>
      </c>
      <c r="B2880" s="472" t="s">
        <v>2686</v>
      </c>
      <c r="C2880" s="13" t="s">
        <v>11613</v>
      </c>
      <c r="D2880" s="13" t="s">
        <v>14889</v>
      </c>
      <c r="E2880" s="468">
        <f>E2870+1</f>
        <v>2792</v>
      </c>
      <c r="F2880" s="439" t="b">
        <f xml:space="preserve"> MIN(('21E Market Risk - Options'!$B100*'21E Market Risk - Options'!$D100),'21E Market Risk - Options'!C100)='21E Market Risk - Options'!$F100</f>
        <v>1</v>
      </c>
      <c r="G2880"/>
      <c r="H2880"/>
      <c r="K2880" s="6"/>
      <c r="L2880" s="6"/>
      <c r="M2880" s="6"/>
      <c r="N2880" s="6"/>
      <c r="O2880" s="6"/>
      <c r="P2880" s="6"/>
    </row>
    <row r="2881" spans="1:16" s="469" customFormat="1" ht="47.25" x14ac:dyDescent="0.25">
      <c r="A2881" s="471"/>
      <c r="B2881" s="472"/>
      <c r="C2881" s="13" t="s">
        <v>11614</v>
      </c>
      <c r="D2881" s="13" t="s">
        <v>14890</v>
      </c>
      <c r="E2881" s="468"/>
      <c r="F2881" s="439" t="b">
        <f xml:space="preserve"> MIN(('21E Market Risk - Options'!$B101*'21E Market Risk - Options'!$D101),'21E Market Risk - Options'!C101)='21E Market Risk - Options'!$F101</f>
        <v>1</v>
      </c>
      <c r="G2881"/>
      <c r="H2881"/>
      <c r="K2881" s="6"/>
      <c r="L2881" s="6"/>
      <c r="M2881" s="6"/>
      <c r="N2881" s="6"/>
      <c r="O2881" s="6"/>
      <c r="P2881" s="6"/>
    </row>
    <row r="2882" spans="1:16" s="469" customFormat="1" ht="47.25" x14ac:dyDescent="0.25">
      <c r="A2882" s="471"/>
      <c r="B2882" s="472"/>
      <c r="C2882" s="13" t="s">
        <v>11615</v>
      </c>
      <c r="D2882" s="13" t="s">
        <v>14891</v>
      </c>
      <c r="E2882" s="468"/>
      <c r="F2882" s="439" t="b">
        <f xml:space="preserve"> MIN(('21E Market Risk - Options'!$B102*'21E Market Risk - Options'!$D102),'21E Market Risk - Options'!C102)='21E Market Risk - Options'!$F102</f>
        <v>1</v>
      </c>
      <c r="G2882"/>
      <c r="H2882"/>
      <c r="K2882" s="6"/>
      <c r="L2882" s="6"/>
      <c r="M2882" s="6"/>
      <c r="N2882" s="6"/>
      <c r="O2882" s="6"/>
      <c r="P2882" s="6"/>
    </row>
    <row r="2883" spans="1:16" s="469" customFormat="1" ht="47.25" x14ac:dyDescent="0.25">
      <c r="A2883" s="471"/>
      <c r="B2883" s="472"/>
      <c r="C2883" s="13" t="s">
        <v>11616</v>
      </c>
      <c r="D2883" s="13" t="s">
        <v>14892</v>
      </c>
      <c r="E2883" s="468"/>
      <c r="F2883" s="439" t="b">
        <f xml:space="preserve"> MIN(('21E Market Risk - Options'!$B103*'21E Market Risk - Options'!$D103),'21E Market Risk - Options'!C103)='21E Market Risk - Options'!$F103</f>
        <v>1</v>
      </c>
      <c r="G2883"/>
      <c r="H2883"/>
      <c r="K2883" s="6"/>
      <c r="L2883" s="6"/>
      <c r="M2883" s="6"/>
      <c r="N2883" s="6"/>
      <c r="O2883" s="6"/>
      <c r="P2883" s="6"/>
    </row>
    <row r="2884" spans="1:16" s="469" customFormat="1" ht="47.25" x14ac:dyDescent="0.25">
      <c r="A2884" s="471"/>
      <c r="B2884" s="472"/>
      <c r="C2884" s="13" t="s">
        <v>11617</v>
      </c>
      <c r="D2884" s="13" t="s">
        <v>14893</v>
      </c>
      <c r="E2884" s="468"/>
      <c r="F2884" s="439" t="b">
        <f xml:space="preserve"> MIN(('21E Market Risk - Options'!$B104*'21E Market Risk - Options'!$D104),'21E Market Risk - Options'!C104)='21E Market Risk - Options'!$F104</f>
        <v>1</v>
      </c>
      <c r="G2884"/>
      <c r="H2884"/>
      <c r="K2884" s="6"/>
      <c r="L2884" s="6"/>
      <c r="M2884" s="6"/>
      <c r="N2884" s="6"/>
      <c r="O2884" s="6"/>
      <c r="P2884" s="6"/>
    </row>
    <row r="2885" spans="1:16" s="469" customFormat="1" ht="47.25" x14ac:dyDescent="0.25">
      <c r="A2885" s="471"/>
      <c r="B2885" s="472"/>
      <c r="C2885" s="13" t="s">
        <v>11618</v>
      </c>
      <c r="D2885" s="13" t="s">
        <v>14894</v>
      </c>
      <c r="E2885" s="468"/>
      <c r="F2885" s="439" t="b">
        <f xml:space="preserve"> MIN(('21E Market Risk - Options'!$B105*'21E Market Risk - Options'!$D105),'21E Market Risk - Options'!C105)='21E Market Risk - Options'!$F105</f>
        <v>1</v>
      </c>
      <c r="G2885"/>
      <c r="H2885"/>
      <c r="K2885" s="6"/>
      <c r="L2885" s="6"/>
      <c r="M2885" s="6"/>
      <c r="N2885" s="6"/>
      <c r="O2885" s="6"/>
      <c r="P2885" s="6"/>
    </row>
    <row r="2886" spans="1:16" s="469" customFormat="1" ht="47.25" x14ac:dyDescent="0.25">
      <c r="A2886" s="471"/>
      <c r="B2886" s="472"/>
      <c r="C2886" s="13" t="s">
        <v>11619</v>
      </c>
      <c r="D2886" s="13" t="s">
        <v>14895</v>
      </c>
      <c r="E2886" s="468"/>
      <c r="F2886" s="439" t="b">
        <f xml:space="preserve"> MIN(('21E Market Risk - Options'!$B106*'21E Market Risk - Options'!$D106),'21E Market Risk - Options'!C106)='21E Market Risk - Options'!$F106</f>
        <v>1</v>
      </c>
      <c r="G2886"/>
      <c r="H2886"/>
      <c r="K2886" s="6"/>
      <c r="L2886" s="6"/>
      <c r="M2886" s="6"/>
      <c r="N2886" s="6"/>
      <c r="O2886" s="6"/>
      <c r="P2886" s="6"/>
    </row>
    <row r="2887" spans="1:16" s="469" customFormat="1" ht="47.25" x14ac:dyDescent="0.25">
      <c r="A2887" s="471"/>
      <c r="B2887" s="472"/>
      <c r="C2887" s="13" t="s">
        <v>11620</v>
      </c>
      <c r="D2887" s="13" t="s">
        <v>14896</v>
      </c>
      <c r="E2887" s="468"/>
      <c r="F2887" s="439" t="b">
        <f xml:space="preserve"> MIN(('21E Market Risk - Options'!$B107*'21E Market Risk - Options'!$D107),'21E Market Risk - Options'!C107)='21E Market Risk - Options'!$F107</f>
        <v>1</v>
      </c>
      <c r="G2887"/>
      <c r="H2887"/>
      <c r="K2887" s="6"/>
      <c r="L2887" s="6"/>
      <c r="M2887" s="6"/>
      <c r="N2887" s="6"/>
      <c r="O2887" s="6"/>
      <c r="P2887" s="6"/>
    </row>
    <row r="2888" spans="1:16" s="469" customFormat="1" ht="47.25" x14ac:dyDescent="0.25">
      <c r="A2888" s="471"/>
      <c r="B2888" s="472"/>
      <c r="C2888" s="13" t="s">
        <v>11621</v>
      </c>
      <c r="D2888" s="13" t="s">
        <v>14897</v>
      </c>
      <c r="E2888" s="468"/>
      <c r="F2888" s="439" t="b">
        <f xml:space="preserve"> MIN(('21E Market Risk - Options'!$B108*'21E Market Risk - Options'!$D108),'21E Market Risk - Options'!C108)='21E Market Risk - Options'!$F108</f>
        <v>1</v>
      </c>
      <c r="G2888"/>
      <c r="H2888"/>
      <c r="K2888" s="6"/>
      <c r="L2888" s="6"/>
      <c r="M2888" s="6"/>
      <c r="N2888" s="6"/>
      <c r="O2888" s="6"/>
      <c r="P2888" s="6"/>
    </row>
    <row r="2889" spans="1:16" s="469" customFormat="1" ht="47.25" x14ac:dyDescent="0.25">
      <c r="A2889" s="471"/>
      <c r="B2889" s="472"/>
      <c r="C2889" s="13" t="s">
        <v>11622</v>
      </c>
      <c r="D2889" s="13" t="s">
        <v>14898</v>
      </c>
      <c r="E2889" s="468"/>
      <c r="F2889" s="439" t="b">
        <f xml:space="preserve"> MIN(('21E Market Risk - Options'!$B109*'21E Market Risk - Options'!$D109),'21E Market Risk - Options'!C109)='21E Market Risk - Options'!$F109</f>
        <v>1</v>
      </c>
      <c r="G2889"/>
      <c r="H2889"/>
      <c r="K2889" s="6"/>
      <c r="L2889" s="6"/>
      <c r="M2889" s="6"/>
      <c r="N2889" s="6"/>
      <c r="O2889" s="6"/>
      <c r="P2889" s="6"/>
    </row>
    <row r="2890" spans="1:16" s="469" customFormat="1" ht="47.25" x14ac:dyDescent="0.25">
      <c r="A2890" s="471" t="s">
        <v>4959</v>
      </c>
      <c r="B2890" s="472" t="s">
        <v>2686</v>
      </c>
      <c r="C2890" s="13" t="s">
        <v>11623</v>
      </c>
      <c r="D2890" s="13" t="s">
        <v>14899</v>
      </c>
      <c r="E2890" s="468">
        <f>E2880+1</f>
        <v>2793</v>
      </c>
      <c r="F2890" s="439" t="b">
        <f xml:space="preserve"> MIN(('21E Market Risk - Options'!$B112*'21E Market Risk - Options'!$D112),'21E Market Risk - Options'!C112)='21E Market Risk - Options'!$F112</f>
        <v>1</v>
      </c>
      <c r="G2890"/>
      <c r="H2890"/>
      <c r="K2890" s="6"/>
      <c r="L2890" s="6"/>
      <c r="M2890" s="6"/>
      <c r="N2890" s="6"/>
      <c r="O2890" s="6"/>
      <c r="P2890" s="6"/>
    </row>
    <row r="2891" spans="1:16" s="469" customFormat="1" ht="47.25" x14ac:dyDescent="0.25">
      <c r="A2891" s="471"/>
      <c r="B2891" s="472"/>
      <c r="C2891" s="13" t="s">
        <v>11624</v>
      </c>
      <c r="D2891" s="13" t="s">
        <v>14900</v>
      </c>
      <c r="E2891" s="468"/>
      <c r="F2891" s="439" t="b">
        <f xml:space="preserve"> MIN(('21E Market Risk - Options'!$B113*'21E Market Risk - Options'!$D113),'21E Market Risk - Options'!C113)='21E Market Risk - Options'!$F113</f>
        <v>1</v>
      </c>
      <c r="G2891"/>
      <c r="H2891"/>
      <c r="K2891" s="6"/>
      <c r="L2891" s="6"/>
      <c r="M2891" s="6"/>
      <c r="N2891" s="6"/>
      <c r="O2891" s="6"/>
      <c r="P2891" s="6"/>
    </row>
    <row r="2892" spans="1:16" s="469" customFormat="1" ht="47.25" x14ac:dyDescent="0.25">
      <c r="A2892" s="471"/>
      <c r="B2892" s="472"/>
      <c r="C2892" s="13" t="s">
        <v>11625</v>
      </c>
      <c r="D2892" s="13" t="s">
        <v>14901</v>
      </c>
      <c r="E2892" s="468"/>
      <c r="F2892" s="439" t="b">
        <f xml:space="preserve"> MIN(('21E Market Risk - Options'!$B114*'21E Market Risk - Options'!$D114),'21E Market Risk - Options'!C114)='21E Market Risk - Options'!$F114</f>
        <v>1</v>
      </c>
      <c r="G2892"/>
      <c r="H2892"/>
      <c r="K2892" s="6"/>
      <c r="L2892" s="6"/>
      <c r="M2892" s="6"/>
      <c r="N2892" s="6"/>
      <c r="O2892" s="6"/>
      <c r="P2892" s="6"/>
    </row>
    <row r="2893" spans="1:16" s="469" customFormat="1" ht="47.25" x14ac:dyDescent="0.25">
      <c r="A2893" s="471"/>
      <c r="B2893" s="472"/>
      <c r="C2893" s="13" t="s">
        <v>11626</v>
      </c>
      <c r="D2893" s="13" t="s">
        <v>14902</v>
      </c>
      <c r="E2893" s="468"/>
      <c r="F2893" s="439" t="b">
        <f xml:space="preserve"> MIN(('21E Market Risk - Options'!$B115*'21E Market Risk - Options'!$D115),'21E Market Risk - Options'!C115)='21E Market Risk - Options'!$F115</f>
        <v>1</v>
      </c>
      <c r="G2893"/>
      <c r="H2893"/>
      <c r="K2893" s="6"/>
      <c r="L2893" s="6"/>
      <c r="M2893" s="6"/>
      <c r="N2893" s="6"/>
      <c r="O2893" s="6"/>
      <c r="P2893" s="6"/>
    </row>
    <row r="2894" spans="1:16" s="469" customFormat="1" ht="47.25" x14ac:dyDescent="0.25">
      <c r="A2894" s="471"/>
      <c r="B2894" s="472"/>
      <c r="C2894" s="13" t="s">
        <v>11627</v>
      </c>
      <c r="D2894" s="13" t="s">
        <v>14903</v>
      </c>
      <c r="E2894" s="468"/>
      <c r="F2894" s="439" t="b">
        <f xml:space="preserve"> MIN(('21E Market Risk - Options'!$B116*'21E Market Risk - Options'!$D116),'21E Market Risk - Options'!C116)='21E Market Risk - Options'!$F116</f>
        <v>1</v>
      </c>
      <c r="G2894"/>
      <c r="H2894"/>
      <c r="K2894" s="6"/>
      <c r="L2894" s="6"/>
      <c r="M2894" s="6"/>
      <c r="N2894" s="6"/>
      <c r="O2894" s="6"/>
      <c r="P2894" s="6"/>
    </row>
    <row r="2895" spans="1:16" s="469" customFormat="1" ht="47.25" x14ac:dyDescent="0.25">
      <c r="A2895" s="471"/>
      <c r="B2895" s="472"/>
      <c r="C2895" s="13" t="s">
        <v>11628</v>
      </c>
      <c r="D2895" s="13" t="s">
        <v>14904</v>
      </c>
      <c r="E2895" s="468"/>
      <c r="F2895" s="439" t="b">
        <f xml:space="preserve"> MIN(('21E Market Risk - Options'!$B117*'21E Market Risk - Options'!$D117),'21E Market Risk - Options'!C117)='21E Market Risk - Options'!$F117</f>
        <v>1</v>
      </c>
      <c r="G2895"/>
      <c r="H2895"/>
      <c r="K2895" s="6"/>
      <c r="L2895" s="6"/>
      <c r="M2895" s="6"/>
      <c r="N2895" s="6"/>
      <c r="O2895" s="6"/>
      <c r="P2895" s="6"/>
    </row>
    <row r="2896" spans="1:16" s="469" customFormat="1" ht="47.25" x14ac:dyDescent="0.25">
      <c r="A2896" s="471"/>
      <c r="B2896" s="472"/>
      <c r="C2896" s="13" t="s">
        <v>11629</v>
      </c>
      <c r="D2896" s="13" t="s">
        <v>14905</v>
      </c>
      <c r="E2896" s="468"/>
      <c r="F2896" s="439" t="b">
        <f xml:space="preserve"> MIN(('21E Market Risk - Options'!$B118*'21E Market Risk - Options'!$D118),'21E Market Risk - Options'!C118)='21E Market Risk - Options'!$F118</f>
        <v>1</v>
      </c>
      <c r="G2896"/>
      <c r="H2896"/>
      <c r="K2896" s="6"/>
      <c r="L2896" s="6"/>
      <c r="M2896" s="6"/>
      <c r="N2896" s="6"/>
      <c r="O2896" s="6"/>
      <c r="P2896" s="6"/>
    </row>
    <row r="2897" spans="1:16" s="469" customFormat="1" ht="47.25" x14ac:dyDescent="0.25">
      <c r="A2897" s="471"/>
      <c r="B2897" s="472"/>
      <c r="C2897" s="13" t="s">
        <v>11630</v>
      </c>
      <c r="D2897" s="13" t="s">
        <v>14906</v>
      </c>
      <c r="E2897" s="468"/>
      <c r="F2897" s="439" t="b">
        <f xml:space="preserve"> MIN(('21E Market Risk - Options'!$B119*'21E Market Risk - Options'!$D119),'21E Market Risk - Options'!C119)='21E Market Risk - Options'!$F119</f>
        <v>1</v>
      </c>
      <c r="G2897"/>
      <c r="H2897"/>
      <c r="K2897" s="6"/>
      <c r="L2897" s="6"/>
      <c r="M2897" s="6"/>
      <c r="N2897" s="6"/>
      <c r="O2897" s="6"/>
      <c r="P2897" s="6"/>
    </row>
    <row r="2898" spans="1:16" s="469" customFormat="1" ht="47.25" x14ac:dyDescent="0.25">
      <c r="A2898" s="471"/>
      <c r="B2898" s="472"/>
      <c r="C2898" s="13" t="s">
        <v>11631</v>
      </c>
      <c r="D2898" s="13" t="s">
        <v>14907</v>
      </c>
      <c r="E2898" s="468"/>
      <c r="F2898" s="439" t="b">
        <f xml:space="preserve"> MIN(('21E Market Risk - Options'!$B120*'21E Market Risk - Options'!$D120),'21E Market Risk - Options'!C120)='21E Market Risk - Options'!$F120</f>
        <v>1</v>
      </c>
      <c r="G2898"/>
      <c r="H2898"/>
      <c r="K2898" s="6"/>
      <c r="L2898" s="6"/>
      <c r="M2898" s="6"/>
      <c r="N2898" s="6"/>
      <c r="O2898" s="6"/>
      <c r="P2898" s="6"/>
    </row>
    <row r="2899" spans="1:16" s="469" customFormat="1" ht="47.25" x14ac:dyDescent="0.25">
      <c r="A2899" s="471"/>
      <c r="B2899" s="472"/>
      <c r="C2899" s="13" t="s">
        <v>11632</v>
      </c>
      <c r="D2899" s="13" t="s">
        <v>14908</v>
      </c>
      <c r="E2899" s="468"/>
      <c r="F2899" s="439" t="b">
        <f xml:space="preserve"> MIN(('21E Market Risk - Options'!$B121*'21E Market Risk - Options'!$D121),'21E Market Risk - Options'!C121)='21E Market Risk - Options'!$F121</f>
        <v>1</v>
      </c>
      <c r="G2899"/>
      <c r="H2899"/>
      <c r="K2899" s="6"/>
      <c r="L2899" s="6"/>
      <c r="M2899" s="6"/>
      <c r="N2899" s="6"/>
      <c r="O2899" s="6"/>
      <c r="P2899" s="6"/>
    </row>
    <row r="2900" spans="1:16" s="469" customFormat="1" ht="47.25" x14ac:dyDescent="0.25">
      <c r="A2900" s="471" t="s">
        <v>4960</v>
      </c>
      <c r="B2900" s="472" t="s">
        <v>2686</v>
      </c>
      <c r="C2900" s="13" t="s">
        <v>11347</v>
      </c>
      <c r="D2900" s="13" t="s">
        <v>14909</v>
      </c>
      <c r="E2900" s="468">
        <f>E2890+1</f>
        <v>2794</v>
      </c>
      <c r="F2900" s="439" t="b">
        <f>SUM('21E Market Risk - Options'!F76:F85)='21E Market Risk - Options'!F86</f>
        <v>1</v>
      </c>
      <c r="G2900"/>
      <c r="H2900"/>
      <c r="K2900" s="6"/>
      <c r="L2900" s="6"/>
      <c r="M2900" s="6"/>
      <c r="N2900" s="6"/>
      <c r="O2900" s="6"/>
      <c r="P2900" s="6"/>
    </row>
    <row r="2901" spans="1:16" s="469" customFormat="1" ht="47.25" x14ac:dyDescent="0.25">
      <c r="A2901" s="471" t="s">
        <v>4961</v>
      </c>
      <c r="B2901" s="472" t="s">
        <v>2686</v>
      </c>
      <c r="C2901" s="13" t="s">
        <v>11348</v>
      </c>
      <c r="D2901" s="13" t="s">
        <v>14910</v>
      </c>
      <c r="E2901" s="468">
        <f>E2900+1</f>
        <v>2795</v>
      </c>
      <c r="F2901" s="439" t="b">
        <f>SUM('21E Market Risk - Options'!F88:F97)='21E Market Risk - Options'!F98</f>
        <v>1</v>
      </c>
      <c r="G2901"/>
      <c r="H2901"/>
      <c r="K2901" s="6"/>
      <c r="L2901" s="6"/>
      <c r="M2901" s="6"/>
      <c r="N2901" s="6"/>
      <c r="O2901" s="6"/>
      <c r="P2901" s="6"/>
    </row>
    <row r="2902" spans="1:16" s="469" customFormat="1" ht="47.25" x14ac:dyDescent="0.25">
      <c r="A2902" s="471" t="s">
        <v>4962</v>
      </c>
      <c r="B2902" s="472" t="s">
        <v>2686</v>
      </c>
      <c r="C2902" s="13" t="s">
        <v>11349</v>
      </c>
      <c r="D2902" s="13" t="s">
        <v>14911</v>
      </c>
      <c r="E2902" s="468">
        <f>E2901+1</f>
        <v>2796</v>
      </c>
      <c r="F2902" s="439" t="b">
        <f>SUM('21E Market Risk - Options'!F100:F109)='21E Market Risk - Options'!F110</f>
        <v>1</v>
      </c>
      <c r="G2902"/>
      <c r="H2902"/>
      <c r="K2902" s="6"/>
      <c r="L2902" s="6"/>
      <c r="M2902" s="6"/>
      <c r="N2902" s="6"/>
      <c r="O2902" s="6"/>
      <c r="P2902" s="6"/>
    </row>
    <row r="2903" spans="1:16" s="469" customFormat="1" ht="47.25" x14ac:dyDescent="0.25">
      <c r="A2903" s="471" t="s">
        <v>4963</v>
      </c>
      <c r="B2903" s="472" t="s">
        <v>2686</v>
      </c>
      <c r="C2903" s="13" t="s">
        <v>11350</v>
      </c>
      <c r="D2903" s="13" t="s">
        <v>14912</v>
      </c>
      <c r="E2903" s="468">
        <f>E2902+1</f>
        <v>2797</v>
      </c>
      <c r="F2903" s="439" t="b">
        <f>SUM('21E Market Risk - Options'!F112:F121)='21E Market Risk - Options'!F122</f>
        <v>1</v>
      </c>
      <c r="G2903"/>
      <c r="H2903"/>
      <c r="K2903" s="6"/>
      <c r="L2903" s="6"/>
      <c r="M2903" s="6"/>
      <c r="N2903" s="6"/>
      <c r="O2903" s="6"/>
      <c r="P2903" s="6"/>
    </row>
    <row r="2904" spans="1:16" s="469" customFormat="1" ht="63" x14ac:dyDescent="0.25">
      <c r="A2904" s="471" t="s">
        <v>4964</v>
      </c>
      <c r="B2904" s="472" t="s">
        <v>2686</v>
      </c>
      <c r="C2904" s="13" t="s">
        <v>4965</v>
      </c>
      <c r="D2904" s="13" t="s">
        <v>14913</v>
      </c>
      <c r="E2904" s="468">
        <f>E2903+1</f>
        <v>2798</v>
      </c>
      <c r="F2904" s="439" t="b">
        <f>'21E Market Risk - Options'!F86+'21E Market Risk - Options'!F98+'21E Market Risk - Options'!F110+'21E Market Risk - Options'!F122='21E Market Risk - Options'!F124</f>
        <v>1</v>
      </c>
      <c r="G2904"/>
      <c r="H2904"/>
      <c r="K2904" s="6"/>
      <c r="L2904" s="6"/>
      <c r="M2904" s="6"/>
      <c r="N2904" s="6"/>
      <c r="O2904" s="6"/>
      <c r="P2904" s="6"/>
    </row>
    <row r="2905" spans="1:16" s="469" customFormat="1" ht="47.25" x14ac:dyDescent="0.25">
      <c r="A2905" s="471" t="s">
        <v>4966</v>
      </c>
      <c r="B2905" s="472" t="s">
        <v>2686</v>
      </c>
      <c r="C2905" s="13" t="s">
        <v>11633</v>
      </c>
      <c r="D2905" s="13" t="s">
        <v>14914</v>
      </c>
      <c r="E2905" s="468">
        <f>E2904+1</f>
        <v>2799</v>
      </c>
      <c r="F2905" s="439" t="b">
        <f xml:space="preserve"> MAX(('21E Market Risk - Options'!$B131*'21E Market Risk - Options'!$D131)-'21E Market Risk - Options'!E131,0)='21E Market Risk - Options'!$F131</f>
        <v>1</v>
      </c>
      <c r="G2905"/>
      <c r="H2905"/>
      <c r="K2905" s="6"/>
      <c r="L2905" s="6"/>
      <c r="M2905" s="6"/>
      <c r="N2905" s="6"/>
      <c r="O2905" s="6"/>
      <c r="P2905" s="6"/>
    </row>
    <row r="2906" spans="1:16" s="469" customFormat="1" ht="47.25" x14ac:dyDescent="0.25">
      <c r="A2906" s="471"/>
      <c r="B2906" s="472"/>
      <c r="C2906" s="13" t="s">
        <v>11634</v>
      </c>
      <c r="D2906" s="13" t="s">
        <v>14915</v>
      </c>
      <c r="E2906" s="468"/>
      <c r="F2906" s="439" t="b">
        <f xml:space="preserve"> MAX(('21E Market Risk - Options'!$B132*'21E Market Risk - Options'!$D132)-'21E Market Risk - Options'!E132,0)='21E Market Risk - Options'!$F132</f>
        <v>1</v>
      </c>
      <c r="G2906"/>
      <c r="H2906"/>
      <c r="K2906" s="6"/>
      <c r="L2906" s="6"/>
      <c r="M2906" s="6"/>
      <c r="N2906" s="6"/>
      <c r="O2906" s="6"/>
      <c r="P2906" s="6"/>
    </row>
    <row r="2907" spans="1:16" s="469" customFormat="1" ht="47.25" x14ac:dyDescent="0.25">
      <c r="A2907" s="471"/>
      <c r="B2907" s="472"/>
      <c r="C2907" s="13" t="s">
        <v>11635</v>
      </c>
      <c r="D2907" s="13" t="s">
        <v>14916</v>
      </c>
      <c r="E2907" s="468"/>
      <c r="F2907" s="439" t="b">
        <f xml:space="preserve"> MAX(('21E Market Risk - Options'!$B133*'21E Market Risk - Options'!$D133)-'21E Market Risk - Options'!E133,0)='21E Market Risk - Options'!$F133</f>
        <v>1</v>
      </c>
      <c r="G2907"/>
      <c r="H2907"/>
      <c r="K2907" s="6"/>
      <c r="L2907" s="6"/>
      <c r="M2907" s="6"/>
      <c r="N2907" s="6"/>
      <c r="O2907" s="6"/>
      <c r="P2907" s="6"/>
    </row>
    <row r="2908" spans="1:16" s="469" customFormat="1" ht="47.25" x14ac:dyDescent="0.25">
      <c r="A2908" s="471"/>
      <c r="B2908" s="472"/>
      <c r="C2908" s="13" t="s">
        <v>11636</v>
      </c>
      <c r="D2908" s="13" t="s">
        <v>14917</v>
      </c>
      <c r="E2908" s="468"/>
      <c r="F2908" s="439" t="b">
        <f xml:space="preserve"> MAX(('21E Market Risk - Options'!$B134*'21E Market Risk - Options'!$D134)-'21E Market Risk - Options'!E134,0)='21E Market Risk - Options'!$F134</f>
        <v>1</v>
      </c>
      <c r="G2908"/>
      <c r="H2908"/>
      <c r="K2908" s="6"/>
      <c r="L2908" s="6"/>
      <c r="M2908" s="6"/>
      <c r="N2908" s="6"/>
      <c r="O2908" s="6"/>
      <c r="P2908" s="6"/>
    </row>
    <row r="2909" spans="1:16" s="469" customFormat="1" ht="47.25" x14ac:dyDescent="0.25">
      <c r="A2909" s="471"/>
      <c r="B2909" s="472"/>
      <c r="C2909" s="13" t="s">
        <v>11637</v>
      </c>
      <c r="D2909" s="13" t="s">
        <v>14918</v>
      </c>
      <c r="E2909" s="468"/>
      <c r="F2909" s="439" t="b">
        <f xml:space="preserve"> MAX(('21E Market Risk - Options'!$B135*'21E Market Risk - Options'!$D135)-'21E Market Risk - Options'!E135,0)='21E Market Risk - Options'!$F135</f>
        <v>1</v>
      </c>
      <c r="G2909"/>
      <c r="H2909"/>
      <c r="K2909" s="6"/>
      <c r="L2909" s="6"/>
      <c r="M2909" s="6"/>
      <c r="N2909" s="6"/>
      <c r="O2909" s="6"/>
      <c r="P2909" s="6"/>
    </row>
    <row r="2910" spans="1:16" s="469" customFormat="1" ht="47.25" x14ac:dyDescent="0.25">
      <c r="A2910" s="471"/>
      <c r="B2910" s="472"/>
      <c r="C2910" s="13" t="s">
        <v>11638</v>
      </c>
      <c r="D2910" s="13" t="s">
        <v>14919</v>
      </c>
      <c r="E2910" s="468"/>
      <c r="F2910" s="439" t="b">
        <f xml:space="preserve"> MAX(('21E Market Risk - Options'!$B136*'21E Market Risk - Options'!$D136)-'21E Market Risk - Options'!E136,0)='21E Market Risk - Options'!$F136</f>
        <v>1</v>
      </c>
      <c r="G2910"/>
      <c r="H2910"/>
      <c r="K2910" s="6"/>
      <c r="L2910" s="6"/>
      <c r="M2910" s="6"/>
      <c r="N2910" s="6"/>
      <c r="O2910" s="6"/>
      <c r="P2910" s="6"/>
    </row>
    <row r="2911" spans="1:16" s="469" customFormat="1" ht="47.25" x14ac:dyDescent="0.25">
      <c r="A2911" s="471"/>
      <c r="B2911" s="472"/>
      <c r="C2911" s="13" t="s">
        <v>11639</v>
      </c>
      <c r="D2911" s="13" t="s">
        <v>14920</v>
      </c>
      <c r="E2911" s="468"/>
      <c r="F2911" s="439" t="b">
        <f xml:space="preserve"> MAX(('21E Market Risk - Options'!$B137*'21E Market Risk - Options'!$D137)-'21E Market Risk - Options'!E137,0)='21E Market Risk - Options'!$F137</f>
        <v>1</v>
      </c>
      <c r="G2911"/>
      <c r="H2911"/>
      <c r="K2911" s="6"/>
      <c r="L2911" s="6"/>
      <c r="M2911" s="6"/>
      <c r="N2911" s="6"/>
      <c r="O2911" s="6"/>
      <c r="P2911" s="6"/>
    </row>
    <row r="2912" spans="1:16" s="469" customFormat="1" ht="47.25" x14ac:dyDescent="0.25">
      <c r="A2912" s="471"/>
      <c r="B2912" s="472"/>
      <c r="C2912" s="13" t="s">
        <v>11640</v>
      </c>
      <c r="D2912" s="13" t="s">
        <v>14921</v>
      </c>
      <c r="E2912" s="468"/>
      <c r="F2912" s="439" t="b">
        <f xml:space="preserve"> MAX(('21E Market Risk - Options'!$B138*'21E Market Risk - Options'!$D138)-'21E Market Risk - Options'!E138,0)='21E Market Risk - Options'!$F138</f>
        <v>1</v>
      </c>
      <c r="G2912"/>
      <c r="H2912"/>
      <c r="K2912" s="6"/>
      <c r="L2912" s="6"/>
      <c r="M2912" s="6"/>
      <c r="N2912" s="6"/>
      <c r="O2912" s="6"/>
      <c r="P2912" s="6"/>
    </row>
    <row r="2913" spans="1:16" s="469" customFormat="1" ht="47.25" x14ac:dyDescent="0.25">
      <c r="A2913" s="471"/>
      <c r="B2913" s="472"/>
      <c r="C2913" s="13" t="s">
        <v>11641</v>
      </c>
      <c r="D2913" s="13" t="s">
        <v>14922</v>
      </c>
      <c r="E2913" s="468"/>
      <c r="F2913" s="439" t="b">
        <f xml:space="preserve"> MAX(('21E Market Risk - Options'!$B139*'21E Market Risk - Options'!$D139)-'21E Market Risk - Options'!E139,0)='21E Market Risk - Options'!$F139</f>
        <v>1</v>
      </c>
      <c r="G2913"/>
      <c r="H2913"/>
      <c r="K2913" s="6"/>
      <c r="L2913" s="6"/>
      <c r="M2913" s="6"/>
      <c r="N2913" s="6"/>
      <c r="O2913" s="6"/>
      <c r="P2913" s="6"/>
    </row>
    <row r="2914" spans="1:16" s="469" customFormat="1" ht="47.25" x14ac:dyDescent="0.25">
      <c r="A2914" s="471"/>
      <c r="B2914" s="472"/>
      <c r="C2914" s="13" t="s">
        <v>11642</v>
      </c>
      <c r="D2914" s="13" t="s">
        <v>14923</v>
      </c>
      <c r="E2914" s="468"/>
      <c r="F2914" s="439" t="b">
        <f xml:space="preserve"> MAX(('21E Market Risk - Options'!$B140*'21E Market Risk - Options'!$D140)-'21E Market Risk - Options'!E140,0)='21E Market Risk - Options'!$F140</f>
        <v>1</v>
      </c>
      <c r="G2914"/>
      <c r="H2914"/>
      <c r="K2914" s="6"/>
      <c r="L2914" s="6"/>
      <c r="M2914" s="6"/>
      <c r="N2914" s="6"/>
      <c r="O2914" s="6"/>
      <c r="P2914" s="6"/>
    </row>
    <row r="2915" spans="1:16" s="469" customFormat="1" ht="47.25" x14ac:dyDescent="0.25">
      <c r="A2915" s="471" t="s">
        <v>4967</v>
      </c>
      <c r="B2915" s="472" t="s">
        <v>2686</v>
      </c>
      <c r="C2915" s="13" t="s">
        <v>11643</v>
      </c>
      <c r="D2915" s="13" t="s">
        <v>14924</v>
      </c>
      <c r="E2915" s="468">
        <f>E2905+1</f>
        <v>2800</v>
      </c>
      <c r="F2915" s="439" t="b">
        <f xml:space="preserve"> MAX(('21E Market Risk - Options'!$B143*'21E Market Risk - Options'!$D143)-'21E Market Risk - Options'!E143,0)='21E Market Risk - Options'!$F143</f>
        <v>1</v>
      </c>
      <c r="G2915"/>
      <c r="H2915"/>
      <c r="K2915" s="6"/>
      <c r="L2915" s="6"/>
      <c r="M2915" s="6"/>
      <c r="N2915" s="6"/>
      <c r="O2915" s="6"/>
      <c r="P2915" s="6"/>
    </row>
    <row r="2916" spans="1:16" s="469" customFormat="1" ht="47.25" x14ac:dyDescent="0.25">
      <c r="A2916" s="471"/>
      <c r="B2916" s="472"/>
      <c r="C2916" s="13" t="s">
        <v>11644</v>
      </c>
      <c r="D2916" s="13" t="s">
        <v>14925</v>
      </c>
      <c r="E2916" s="468"/>
      <c r="F2916" s="439" t="b">
        <f xml:space="preserve"> MAX(('21E Market Risk - Options'!$B144*'21E Market Risk - Options'!$D144)-'21E Market Risk - Options'!E144,0)='21E Market Risk - Options'!$F144</f>
        <v>1</v>
      </c>
      <c r="G2916"/>
      <c r="H2916"/>
      <c r="K2916" s="6"/>
      <c r="L2916" s="6"/>
      <c r="M2916" s="6"/>
      <c r="N2916" s="6"/>
      <c r="O2916" s="6"/>
      <c r="P2916" s="6"/>
    </row>
    <row r="2917" spans="1:16" s="469" customFormat="1" ht="47.25" x14ac:dyDescent="0.25">
      <c r="A2917" s="471"/>
      <c r="B2917" s="472"/>
      <c r="C2917" s="13" t="s">
        <v>11645</v>
      </c>
      <c r="D2917" s="13" t="s">
        <v>14926</v>
      </c>
      <c r="E2917" s="468"/>
      <c r="F2917" s="439" t="b">
        <f xml:space="preserve"> MAX(('21E Market Risk - Options'!$B145*'21E Market Risk - Options'!$D145)-'21E Market Risk - Options'!E145,0)='21E Market Risk - Options'!$F145</f>
        <v>1</v>
      </c>
      <c r="G2917"/>
      <c r="H2917"/>
      <c r="K2917" s="6"/>
      <c r="L2917" s="6"/>
      <c r="M2917" s="6"/>
      <c r="N2917" s="6"/>
      <c r="O2917" s="6"/>
      <c r="P2917" s="6"/>
    </row>
    <row r="2918" spans="1:16" s="469" customFormat="1" ht="47.25" x14ac:dyDescent="0.25">
      <c r="A2918" s="471"/>
      <c r="B2918" s="472"/>
      <c r="C2918" s="13" t="s">
        <v>11646</v>
      </c>
      <c r="D2918" s="13" t="s">
        <v>14927</v>
      </c>
      <c r="E2918" s="468"/>
      <c r="F2918" s="439" t="b">
        <f xml:space="preserve"> MAX(('21E Market Risk - Options'!$B146*'21E Market Risk - Options'!$D146)-'21E Market Risk - Options'!E146,0)='21E Market Risk - Options'!$F146</f>
        <v>1</v>
      </c>
      <c r="G2918"/>
      <c r="H2918"/>
      <c r="K2918" s="6"/>
      <c r="L2918" s="6"/>
      <c r="M2918" s="6"/>
      <c r="N2918" s="6"/>
      <c r="O2918" s="6"/>
      <c r="P2918" s="6"/>
    </row>
    <row r="2919" spans="1:16" s="469" customFormat="1" ht="47.25" x14ac:dyDescent="0.25">
      <c r="A2919" s="471"/>
      <c r="B2919" s="472"/>
      <c r="C2919" s="13" t="s">
        <v>11647</v>
      </c>
      <c r="D2919" s="13" t="s">
        <v>14928</v>
      </c>
      <c r="E2919" s="468"/>
      <c r="F2919" s="439" t="b">
        <f xml:space="preserve"> MAX(('21E Market Risk - Options'!$B147*'21E Market Risk - Options'!$D147)-'21E Market Risk - Options'!E147,0)='21E Market Risk - Options'!$F147</f>
        <v>1</v>
      </c>
      <c r="G2919"/>
      <c r="H2919"/>
      <c r="K2919" s="6"/>
      <c r="L2919" s="6"/>
      <c r="M2919" s="6"/>
      <c r="N2919" s="6"/>
      <c r="O2919" s="6"/>
      <c r="P2919" s="6"/>
    </row>
    <row r="2920" spans="1:16" s="469" customFormat="1" ht="47.25" x14ac:dyDescent="0.25">
      <c r="A2920" s="471"/>
      <c r="B2920" s="472"/>
      <c r="C2920" s="13" t="s">
        <v>11648</v>
      </c>
      <c r="D2920" s="13" t="s">
        <v>14929</v>
      </c>
      <c r="E2920" s="468"/>
      <c r="F2920" s="439" t="b">
        <f xml:space="preserve"> MAX(('21E Market Risk - Options'!$B148*'21E Market Risk - Options'!$D148)-'21E Market Risk - Options'!E148,0)='21E Market Risk - Options'!$F148</f>
        <v>1</v>
      </c>
      <c r="G2920"/>
      <c r="H2920"/>
      <c r="K2920" s="6"/>
      <c r="L2920" s="6"/>
      <c r="M2920" s="6"/>
      <c r="N2920" s="6"/>
      <c r="O2920" s="6"/>
      <c r="P2920" s="6"/>
    </row>
    <row r="2921" spans="1:16" s="469" customFormat="1" ht="47.25" x14ac:dyDescent="0.25">
      <c r="A2921" s="471"/>
      <c r="B2921" s="472"/>
      <c r="C2921" s="13" t="s">
        <v>11649</v>
      </c>
      <c r="D2921" s="13" t="s">
        <v>14930</v>
      </c>
      <c r="E2921" s="468"/>
      <c r="F2921" s="439" t="b">
        <f xml:space="preserve"> MAX(('21E Market Risk - Options'!$B149*'21E Market Risk - Options'!$D149)-'21E Market Risk - Options'!E149,0)='21E Market Risk - Options'!$F149</f>
        <v>1</v>
      </c>
      <c r="G2921"/>
      <c r="H2921"/>
      <c r="K2921" s="6"/>
      <c r="L2921" s="6"/>
      <c r="M2921" s="6"/>
      <c r="N2921" s="6"/>
      <c r="O2921" s="6"/>
      <c r="P2921" s="6"/>
    </row>
    <row r="2922" spans="1:16" s="469" customFormat="1" ht="47.25" x14ac:dyDescent="0.25">
      <c r="A2922" s="471"/>
      <c r="B2922" s="472"/>
      <c r="C2922" s="13" t="s">
        <v>11650</v>
      </c>
      <c r="D2922" s="13" t="s">
        <v>14931</v>
      </c>
      <c r="E2922" s="468"/>
      <c r="F2922" s="439" t="b">
        <f xml:space="preserve"> MAX(('21E Market Risk - Options'!$B150*'21E Market Risk - Options'!$D150)-'21E Market Risk - Options'!E150,0)='21E Market Risk - Options'!$F150</f>
        <v>1</v>
      </c>
      <c r="G2922"/>
      <c r="H2922"/>
      <c r="K2922" s="6"/>
      <c r="L2922" s="6"/>
      <c r="M2922" s="6"/>
      <c r="N2922" s="6"/>
      <c r="O2922" s="6"/>
      <c r="P2922" s="6"/>
    </row>
    <row r="2923" spans="1:16" s="469" customFormat="1" ht="47.25" x14ac:dyDescent="0.25">
      <c r="A2923" s="471"/>
      <c r="B2923" s="472"/>
      <c r="C2923" s="13" t="s">
        <v>11651</v>
      </c>
      <c r="D2923" s="13" t="s">
        <v>14932</v>
      </c>
      <c r="E2923" s="468"/>
      <c r="F2923" s="439" t="b">
        <f xml:space="preserve"> MAX(('21E Market Risk - Options'!$B151*'21E Market Risk - Options'!$D151)-'21E Market Risk - Options'!E151,0)='21E Market Risk - Options'!$F151</f>
        <v>1</v>
      </c>
      <c r="G2923"/>
      <c r="H2923"/>
      <c r="K2923" s="6"/>
      <c r="L2923" s="6"/>
      <c r="M2923" s="6"/>
      <c r="N2923" s="6"/>
      <c r="O2923" s="6"/>
      <c r="P2923" s="6"/>
    </row>
    <row r="2924" spans="1:16" s="469" customFormat="1" ht="47.25" x14ac:dyDescent="0.25">
      <c r="A2924" s="471"/>
      <c r="B2924" s="472"/>
      <c r="C2924" s="13" t="s">
        <v>11652</v>
      </c>
      <c r="D2924" s="13" t="s">
        <v>14933</v>
      </c>
      <c r="E2924" s="468"/>
      <c r="F2924" s="439" t="b">
        <f xml:space="preserve"> MAX(('21E Market Risk - Options'!$B152*'21E Market Risk - Options'!$D152)-'21E Market Risk - Options'!E152,0)='21E Market Risk - Options'!$F152</f>
        <v>1</v>
      </c>
      <c r="G2924"/>
      <c r="H2924"/>
      <c r="K2924" s="6"/>
      <c r="L2924" s="6"/>
      <c r="M2924" s="6"/>
      <c r="N2924" s="6"/>
      <c r="O2924" s="6"/>
      <c r="P2924" s="6"/>
    </row>
    <row r="2925" spans="1:16" s="469" customFormat="1" ht="47.25" x14ac:dyDescent="0.25">
      <c r="A2925" s="471" t="s">
        <v>4968</v>
      </c>
      <c r="B2925" s="472" t="s">
        <v>2686</v>
      </c>
      <c r="C2925" s="13" t="s">
        <v>11653</v>
      </c>
      <c r="D2925" s="13" t="s">
        <v>14934</v>
      </c>
      <c r="E2925" s="468">
        <f>E2915+1</f>
        <v>2801</v>
      </c>
      <c r="F2925" s="439" t="b">
        <f xml:space="preserve"> MIN(('21E Market Risk - Options'!$B155*'21E Market Risk - Options'!$D155),'21E Market Risk - Options'!C155)='21E Market Risk - Options'!$F155</f>
        <v>1</v>
      </c>
      <c r="G2925"/>
      <c r="H2925"/>
      <c r="K2925" s="6"/>
      <c r="L2925" s="6"/>
      <c r="M2925" s="6"/>
      <c r="N2925" s="6"/>
      <c r="O2925" s="6"/>
      <c r="P2925" s="6"/>
    </row>
    <row r="2926" spans="1:16" s="469" customFormat="1" ht="47.25" x14ac:dyDescent="0.25">
      <c r="A2926" s="471"/>
      <c r="B2926" s="472"/>
      <c r="C2926" s="13" t="s">
        <v>11654</v>
      </c>
      <c r="D2926" s="13" t="s">
        <v>14935</v>
      </c>
      <c r="E2926" s="468"/>
      <c r="F2926" s="439" t="b">
        <f xml:space="preserve"> MIN(('21E Market Risk - Options'!$B156*'21E Market Risk - Options'!$D156),'21E Market Risk - Options'!C156)='21E Market Risk - Options'!$F156</f>
        <v>1</v>
      </c>
      <c r="G2926"/>
      <c r="H2926"/>
      <c r="K2926" s="6"/>
      <c r="L2926" s="6"/>
      <c r="M2926" s="6"/>
      <c r="N2926" s="6"/>
      <c r="O2926" s="6"/>
      <c r="P2926" s="6"/>
    </row>
    <row r="2927" spans="1:16" s="469" customFormat="1" ht="47.25" x14ac:dyDescent="0.25">
      <c r="A2927" s="471"/>
      <c r="B2927" s="472"/>
      <c r="C2927" s="13" t="s">
        <v>11655</v>
      </c>
      <c r="D2927" s="13" t="s">
        <v>14936</v>
      </c>
      <c r="E2927" s="468"/>
      <c r="F2927" s="439" t="b">
        <f xml:space="preserve"> MIN(('21E Market Risk - Options'!$B157*'21E Market Risk - Options'!$D157),'21E Market Risk - Options'!C157)='21E Market Risk - Options'!$F157</f>
        <v>1</v>
      </c>
      <c r="G2927"/>
      <c r="H2927"/>
      <c r="K2927" s="6"/>
      <c r="L2927" s="6"/>
      <c r="M2927" s="6"/>
      <c r="N2927" s="6"/>
      <c r="O2927" s="6"/>
      <c r="P2927" s="6"/>
    </row>
    <row r="2928" spans="1:16" s="469" customFormat="1" ht="47.25" x14ac:dyDescent="0.25">
      <c r="A2928" s="471"/>
      <c r="B2928" s="472"/>
      <c r="C2928" s="13" t="s">
        <v>11656</v>
      </c>
      <c r="D2928" s="13" t="s">
        <v>14937</v>
      </c>
      <c r="E2928" s="468"/>
      <c r="F2928" s="439" t="b">
        <f xml:space="preserve"> MIN(('21E Market Risk - Options'!$B158*'21E Market Risk - Options'!$D158),'21E Market Risk - Options'!C158)='21E Market Risk - Options'!$F158</f>
        <v>1</v>
      </c>
      <c r="G2928"/>
      <c r="H2928"/>
      <c r="K2928" s="6"/>
      <c r="L2928" s="6"/>
      <c r="M2928" s="6"/>
      <c r="N2928" s="6"/>
      <c r="O2928" s="6"/>
      <c r="P2928" s="6"/>
    </row>
    <row r="2929" spans="1:16" s="469" customFormat="1" ht="47.25" x14ac:dyDescent="0.25">
      <c r="A2929" s="471"/>
      <c r="B2929" s="472"/>
      <c r="C2929" s="13" t="s">
        <v>11657</v>
      </c>
      <c r="D2929" s="13" t="s">
        <v>14938</v>
      </c>
      <c r="E2929" s="468"/>
      <c r="F2929" s="439" t="b">
        <f xml:space="preserve"> MIN(('21E Market Risk - Options'!$B159*'21E Market Risk - Options'!$D159),'21E Market Risk - Options'!C159)='21E Market Risk - Options'!$F159</f>
        <v>1</v>
      </c>
      <c r="G2929"/>
      <c r="H2929"/>
      <c r="K2929" s="6"/>
      <c r="L2929" s="6"/>
      <c r="M2929" s="6"/>
      <c r="N2929" s="6"/>
      <c r="O2929" s="6"/>
      <c r="P2929" s="6"/>
    </row>
    <row r="2930" spans="1:16" s="469" customFormat="1" ht="47.25" x14ac:dyDescent="0.25">
      <c r="A2930" s="471"/>
      <c r="B2930" s="472"/>
      <c r="C2930" s="13" t="s">
        <v>11658</v>
      </c>
      <c r="D2930" s="13" t="s">
        <v>14939</v>
      </c>
      <c r="E2930" s="468"/>
      <c r="F2930" s="439" t="b">
        <f xml:space="preserve"> MIN(('21E Market Risk - Options'!$B160*'21E Market Risk - Options'!$D160),'21E Market Risk - Options'!C160)='21E Market Risk - Options'!$F160</f>
        <v>1</v>
      </c>
      <c r="G2930"/>
      <c r="H2930"/>
      <c r="K2930" s="6"/>
      <c r="L2930" s="6"/>
      <c r="M2930" s="6"/>
      <c r="N2930" s="6"/>
      <c r="O2930" s="6"/>
      <c r="P2930" s="6"/>
    </row>
    <row r="2931" spans="1:16" s="469" customFormat="1" ht="47.25" x14ac:dyDescent="0.25">
      <c r="A2931" s="471"/>
      <c r="B2931" s="472"/>
      <c r="C2931" s="13" t="s">
        <v>11659</v>
      </c>
      <c r="D2931" s="13" t="s">
        <v>14940</v>
      </c>
      <c r="E2931" s="468"/>
      <c r="F2931" s="439" t="b">
        <f xml:space="preserve"> MIN(('21E Market Risk - Options'!$B161*'21E Market Risk - Options'!$D161),'21E Market Risk - Options'!C161)='21E Market Risk - Options'!$F161</f>
        <v>1</v>
      </c>
      <c r="G2931"/>
      <c r="H2931"/>
      <c r="K2931" s="6"/>
      <c r="L2931" s="6"/>
      <c r="M2931" s="6"/>
      <c r="N2931" s="6"/>
      <c r="O2931" s="6"/>
      <c r="P2931" s="6"/>
    </row>
    <row r="2932" spans="1:16" s="469" customFormat="1" ht="47.25" x14ac:dyDescent="0.25">
      <c r="A2932" s="471"/>
      <c r="B2932" s="472"/>
      <c r="C2932" s="13" t="s">
        <v>11660</v>
      </c>
      <c r="D2932" s="13" t="s">
        <v>14941</v>
      </c>
      <c r="E2932" s="468"/>
      <c r="F2932" s="439" t="b">
        <f xml:space="preserve"> MIN(('21E Market Risk - Options'!$B162*'21E Market Risk - Options'!$D162),'21E Market Risk - Options'!C162)='21E Market Risk - Options'!$F162</f>
        <v>1</v>
      </c>
      <c r="G2932"/>
      <c r="H2932"/>
      <c r="K2932" s="6"/>
      <c r="L2932" s="6"/>
      <c r="M2932" s="6"/>
      <c r="N2932" s="6"/>
      <c r="O2932" s="6"/>
      <c r="P2932" s="6"/>
    </row>
    <row r="2933" spans="1:16" s="469" customFormat="1" ht="47.25" x14ac:dyDescent="0.25">
      <c r="A2933" s="471"/>
      <c r="B2933" s="472"/>
      <c r="C2933" s="13" t="s">
        <v>11661</v>
      </c>
      <c r="D2933" s="13" t="s">
        <v>14942</v>
      </c>
      <c r="E2933" s="468"/>
      <c r="F2933" s="439" t="b">
        <f xml:space="preserve"> MIN(('21E Market Risk - Options'!$B163*'21E Market Risk - Options'!$D163),'21E Market Risk - Options'!C163)='21E Market Risk - Options'!$F163</f>
        <v>1</v>
      </c>
      <c r="G2933"/>
      <c r="H2933"/>
      <c r="K2933" s="6"/>
      <c r="L2933" s="6"/>
      <c r="M2933" s="6"/>
      <c r="N2933" s="6"/>
      <c r="O2933" s="6"/>
      <c r="P2933" s="6"/>
    </row>
    <row r="2934" spans="1:16" s="469" customFormat="1" ht="47.25" x14ac:dyDescent="0.25">
      <c r="A2934" s="471"/>
      <c r="B2934" s="472"/>
      <c r="C2934" s="13" t="s">
        <v>11662</v>
      </c>
      <c r="D2934" s="13" t="s">
        <v>14943</v>
      </c>
      <c r="E2934" s="468"/>
      <c r="F2934" s="439" t="b">
        <f xml:space="preserve"> MIN(('21E Market Risk - Options'!$B164*'21E Market Risk - Options'!$D164),'21E Market Risk - Options'!C164)='21E Market Risk - Options'!$F164</f>
        <v>1</v>
      </c>
      <c r="G2934"/>
      <c r="H2934"/>
      <c r="K2934" s="6"/>
      <c r="L2934" s="6"/>
      <c r="M2934" s="6"/>
      <c r="N2934" s="6"/>
      <c r="O2934" s="6"/>
      <c r="P2934" s="6"/>
    </row>
    <row r="2935" spans="1:16" s="469" customFormat="1" ht="47.25" x14ac:dyDescent="0.25">
      <c r="A2935" s="471" t="s">
        <v>4969</v>
      </c>
      <c r="B2935" s="472" t="s">
        <v>2686</v>
      </c>
      <c r="C2935" s="13" t="s">
        <v>11663</v>
      </c>
      <c r="D2935" s="13" t="s">
        <v>14944</v>
      </c>
      <c r="E2935" s="468">
        <f>E2925+1</f>
        <v>2802</v>
      </c>
      <c r="F2935" s="439" t="b">
        <f xml:space="preserve"> MIN(('21E Market Risk - Options'!$B167*'21E Market Risk - Options'!$D167),'21E Market Risk - Options'!C167)='21E Market Risk - Options'!$F167</f>
        <v>1</v>
      </c>
      <c r="G2935"/>
      <c r="H2935"/>
      <c r="K2935" s="6"/>
      <c r="L2935" s="6"/>
      <c r="M2935" s="6"/>
      <c r="N2935" s="6"/>
      <c r="O2935" s="6"/>
      <c r="P2935" s="6"/>
    </row>
    <row r="2936" spans="1:16" s="469" customFormat="1" ht="47.25" x14ac:dyDescent="0.25">
      <c r="A2936" s="471"/>
      <c r="B2936" s="472"/>
      <c r="C2936" s="13" t="s">
        <v>11664</v>
      </c>
      <c r="D2936" s="13" t="s">
        <v>14945</v>
      </c>
      <c r="E2936" s="468"/>
      <c r="F2936" s="439" t="b">
        <f xml:space="preserve"> MIN(('21E Market Risk - Options'!$B168*'21E Market Risk - Options'!$D168),'21E Market Risk - Options'!C168)='21E Market Risk - Options'!$F168</f>
        <v>1</v>
      </c>
      <c r="G2936"/>
      <c r="H2936"/>
      <c r="K2936" s="6"/>
      <c r="L2936" s="6"/>
      <c r="M2936" s="6"/>
      <c r="N2936" s="6"/>
      <c r="O2936" s="6"/>
      <c r="P2936" s="6"/>
    </row>
    <row r="2937" spans="1:16" s="469" customFormat="1" ht="47.25" x14ac:dyDescent="0.25">
      <c r="A2937" s="471"/>
      <c r="B2937" s="472"/>
      <c r="C2937" s="13" t="s">
        <v>11665</v>
      </c>
      <c r="D2937" s="13" t="s">
        <v>14946</v>
      </c>
      <c r="E2937" s="468"/>
      <c r="F2937" s="439" t="b">
        <f xml:space="preserve"> MIN(('21E Market Risk - Options'!$B169*'21E Market Risk - Options'!$D169),'21E Market Risk - Options'!C169)='21E Market Risk - Options'!$F169</f>
        <v>1</v>
      </c>
      <c r="G2937"/>
      <c r="H2937"/>
      <c r="K2937" s="6"/>
      <c r="L2937" s="6"/>
      <c r="M2937" s="6"/>
      <c r="N2937" s="6"/>
      <c r="O2937" s="6"/>
      <c r="P2937" s="6"/>
    </row>
    <row r="2938" spans="1:16" s="469" customFormat="1" ht="47.25" x14ac:dyDescent="0.25">
      <c r="A2938" s="471"/>
      <c r="B2938" s="472"/>
      <c r="C2938" s="13" t="s">
        <v>11666</v>
      </c>
      <c r="D2938" s="13" t="s">
        <v>14947</v>
      </c>
      <c r="E2938" s="468"/>
      <c r="F2938" s="439" t="b">
        <f xml:space="preserve"> MIN(('21E Market Risk - Options'!$B170*'21E Market Risk - Options'!$D170),'21E Market Risk - Options'!C170)='21E Market Risk - Options'!$F170</f>
        <v>1</v>
      </c>
      <c r="G2938"/>
      <c r="H2938"/>
      <c r="K2938" s="6"/>
      <c r="L2938" s="6"/>
      <c r="M2938" s="6"/>
      <c r="N2938" s="6"/>
      <c r="O2938" s="6"/>
      <c r="P2938" s="6"/>
    </row>
    <row r="2939" spans="1:16" s="469" customFormat="1" ht="47.25" x14ac:dyDescent="0.25">
      <c r="A2939" s="471"/>
      <c r="B2939" s="472"/>
      <c r="C2939" s="13" t="s">
        <v>11667</v>
      </c>
      <c r="D2939" s="13" t="s">
        <v>14948</v>
      </c>
      <c r="E2939" s="468"/>
      <c r="F2939" s="439" t="b">
        <f xml:space="preserve"> MIN(('21E Market Risk - Options'!$B171*'21E Market Risk - Options'!$D171),'21E Market Risk - Options'!C171)='21E Market Risk - Options'!$F171</f>
        <v>1</v>
      </c>
      <c r="G2939"/>
      <c r="H2939"/>
      <c r="K2939" s="6"/>
      <c r="L2939" s="6"/>
      <c r="M2939" s="6"/>
      <c r="N2939" s="6"/>
      <c r="O2939" s="6"/>
      <c r="P2939" s="6"/>
    </row>
    <row r="2940" spans="1:16" s="469" customFormat="1" ht="47.25" x14ac:dyDescent="0.25">
      <c r="A2940" s="471"/>
      <c r="B2940" s="472"/>
      <c r="C2940" s="13" t="s">
        <v>11668</v>
      </c>
      <c r="D2940" s="13" t="s">
        <v>14949</v>
      </c>
      <c r="E2940" s="468"/>
      <c r="F2940" s="439" t="b">
        <f xml:space="preserve"> MIN(('21E Market Risk - Options'!$B172*'21E Market Risk - Options'!$D172),'21E Market Risk - Options'!C172)='21E Market Risk - Options'!$F172</f>
        <v>1</v>
      </c>
      <c r="G2940"/>
      <c r="H2940"/>
      <c r="K2940" s="6"/>
      <c r="L2940" s="6"/>
      <c r="M2940" s="6"/>
      <c r="N2940" s="6"/>
      <c r="O2940" s="6"/>
      <c r="P2940" s="6"/>
    </row>
    <row r="2941" spans="1:16" s="469" customFormat="1" ht="47.25" x14ac:dyDescent="0.25">
      <c r="A2941" s="471"/>
      <c r="B2941" s="472"/>
      <c r="C2941" s="13" t="s">
        <v>11669</v>
      </c>
      <c r="D2941" s="13" t="s">
        <v>14950</v>
      </c>
      <c r="E2941" s="468"/>
      <c r="F2941" s="439" t="b">
        <f xml:space="preserve"> MIN(('21E Market Risk - Options'!$B173*'21E Market Risk - Options'!$D173),'21E Market Risk - Options'!C173)='21E Market Risk - Options'!$F173</f>
        <v>1</v>
      </c>
      <c r="G2941"/>
      <c r="H2941"/>
      <c r="K2941" s="6"/>
      <c r="L2941" s="6"/>
      <c r="M2941" s="6"/>
      <c r="N2941" s="6"/>
      <c r="O2941" s="6"/>
      <c r="P2941" s="6"/>
    </row>
    <row r="2942" spans="1:16" s="469" customFormat="1" ht="47.25" x14ac:dyDescent="0.25">
      <c r="A2942" s="471"/>
      <c r="B2942" s="472"/>
      <c r="C2942" s="13" t="s">
        <v>11670</v>
      </c>
      <c r="D2942" s="13" t="s">
        <v>14951</v>
      </c>
      <c r="E2942" s="468"/>
      <c r="F2942" s="439" t="b">
        <f xml:space="preserve"> MIN(('21E Market Risk - Options'!$B174*'21E Market Risk - Options'!$D174),'21E Market Risk - Options'!C174)='21E Market Risk - Options'!$F174</f>
        <v>1</v>
      </c>
      <c r="G2942"/>
      <c r="H2942"/>
      <c r="K2942" s="6"/>
      <c r="L2942" s="6"/>
      <c r="M2942" s="6"/>
      <c r="N2942" s="6"/>
      <c r="O2942" s="6"/>
      <c r="P2942" s="6"/>
    </row>
    <row r="2943" spans="1:16" s="469" customFormat="1" ht="47.25" x14ac:dyDescent="0.25">
      <c r="A2943" s="471"/>
      <c r="B2943" s="472"/>
      <c r="C2943" s="13" t="s">
        <v>11671</v>
      </c>
      <c r="D2943" s="13" t="s">
        <v>14952</v>
      </c>
      <c r="E2943" s="468"/>
      <c r="F2943" s="439" t="b">
        <f xml:space="preserve"> MIN(('21E Market Risk - Options'!$B175*'21E Market Risk - Options'!$D175),'21E Market Risk - Options'!C175)='21E Market Risk - Options'!$F175</f>
        <v>1</v>
      </c>
      <c r="G2943"/>
      <c r="H2943"/>
      <c r="K2943" s="6"/>
      <c r="L2943" s="6"/>
      <c r="M2943" s="6"/>
      <c r="N2943" s="6"/>
      <c r="O2943" s="6"/>
      <c r="P2943" s="6"/>
    </row>
    <row r="2944" spans="1:16" s="469" customFormat="1" ht="47.25" x14ac:dyDescent="0.25">
      <c r="A2944" s="471"/>
      <c r="B2944" s="472"/>
      <c r="C2944" s="13" t="s">
        <v>11672</v>
      </c>
      <c r="D2944" s="13" t="s">
        <v>14953</v>
      </c>
      <c r="E2944" s="468"/>
      <c r="F2944" s="439" t="b">
        <f xml:space="preserve"> MIN(('21E Market Risk - Options'!$B176*'21E Market Risk - Options'!$D176),'21E Market Risk - Options'!C176)='21E Market Risk - Options'!$F176</f>
        <v>1</v>
      </c>
      <c r="G2944"/>
      <c r="H2944"/>
      <c r="K2944" s="6"/>
      <c r="L2944" s="6"/>
      <c r="M2944" s="6"/>
      <c r="N2944" s="6"/>
      <c r="O2944" s="6"/>
      <c r="P2944" s="6"/>
    </row>
    <row r="2945" spans="1:16" s="469" customFormat="1" ht="47.25" x14ac:dyDescent="0.25">
      <c r="A2945" s="471" t="s">
        <v>4970</v>
      </c>
      <c r="B2945" s="472" t="s">
        <v>2686</v>
      </c>
      <c r="C2945" s="13" t="s">
        <v>11351</v>
      </c>
      <c r="D2945" s="13" t="s">
        <v>14954</v>
      </c>
      <c r="E2945" s="468">
        <f>E2935+1</f>
        <v>2803</v>
      </c>
      <c r="F2945" s="439" t="b">
        <f>SUM('21E Market Risk - Options'!F131:F140)='21E Market Risk - Options'!F141</f>
        <v>1</v>
      </c>
      <c r="G2945"/>
      <c r="H2945"/>
      <c r="K2945" s="6"/>
      <c r="L2945" s="6"/>
      <c r="M2945" s="6"/>
      <c r="N2945" s="6"/>
      <c r="O2945" s="6"/>
      <c r="P2945" s="6"/>
    </row>
    <row r="2946" spans="1:16" s="469" customFormat="1" ht="47.25" x14ac:dyDescent="0.25">
      <c r="A2946" s="471" t="s">
        <v>4971</v>
      </c>
      <c r="B2946" s="472" t="s">
        <v>2686</v>
      </c>
      <c r="C2946" s="13" t="s">
        <v>11352</v>
      </c>
      <c r="D2946" s="13" t="s">
        <v>14955</v>
      </c>
      <c r="E2946" s="468">
        <f>E2945+1</f>
        <v>2804</v>
      </c>
      <c r="F2946" s="439" t="b">
        <f>SUM('21E Market Risk - Options'!F143:F152)='21E Market Risk - Options'!F153</f>
        <v>1</v>
      </c>
      <c r="G2946"/>
      <c r="H2946"/>
      <c r="K2946" s="6"/>
      <c r="L2946" s="6"/>
      <c r="M2946" s="6"/>
      <c r="N2946" s="6"/>
      <c r="O2946" s="6"/>
      <c r="P2946" s="6"/>
    </row>
    <row r="2947" spans="1:16" s="469" customFormat="1" ht="47.25" x14ac:dyDescent="0.25">
      <c r="A2947" s="471" t="s">
        <v>4972</v>
      </c>
      <c r="B2947" s="472" t="s">
        <v>2686</v>
      </c>
      <c r="C2947" s="13" t="s">
        <v>11353</v>
      </c>
      <c r="D2947" s="13" t="s">
        <v>14956</v>
      </c>
      <c r="E2947" s="468">
        <f>E2946+1</f>
        <v>2805</v>
      </c>
      <c r="F2947" s="439" t="b">
        <f>SUM('21E Market Risk - Options'!F155:F164)='21E Market Risk - Options'!F165</f>
        <v>1</v>
      </c>
      <c r="G2947"/>
      <c r="H2947"/>
      <c r="K2947" s="6"/>
      <c r="L2947" s="6"/>
      <c r="M2947" s="6"/>
      <c r="N2947" s="6"/>
      <c r="O2947" s="6"/>
      <c r="P2947" s="6"/>
    </row>
    <row r="2948" spans="1:16" s="469" customFormat="1" ht="47.25" x14ac:dyDescent="0.25">
      <c r="A2948" s="471" t="s">
        <v>4973</v>
      </c>
      <c r="B2948" s="472" t="s">
        <v>2686</v>
      </c>
      <c r="C2948" s="13" t="s">
        <v>11354</v>
      </c>
      <c r="D2948" s="13" t="s">
        <v>14957</v>
      </c>
      <c r="E2948" s="468">
        <f>E2947+1</f>
        <v>2806</v>
      </c>
      <c r="F2948" s="439" t="b">
        <f>SUM('21E Market Risk - Options'!F167:F176)='21E Market Risk - Options'!F177</f>
        <v>1</v>
      </c>
      <c r="G2948"/>
      <c r="H2948"/>
      <c r="K2948" s="6"/>
      <c r="L2948" s="6"/>
      <c r="M2948" s="6"/>
      <c r="N2948" s="6"/>
      <c r="O2948" s="6"/>
      <c r="P2948" s="6"/>
    </row>
    <row r="2949" spans="1:16" s="469" customFormat="1" ht="63" x14ac:dyDescent="0.25">
      <c r="A2949" s="471" t="s">
        <v>4974</v>
      </c>
      <c r="B2949" s="472" t="s">
        <v>2686</v>
      </c>
      <c r="C2949" s="13" t="s">
        <v>4975</v>
      </c>
      <c r="D2949" s="13" t="s">
        <v>14958</v>
      </c>
      <c r="E2949" s="468">
        <f>E2948+1</f>
        <v>2807</v>
      </c>
      <c r="F2949" s="439" t="b">
        <f>'21E Market Risk - Options'!F141+'21E Market Risk - Options'!F153+'21E Market Risk - Options'!F165+'21E Market Risk - Options'!F177='21E Market Risk - Options'!F179</f>
        <v>1</v>
      </c>
      <c r="G2949"/>
      <c r="H2949"/>
      <c r="K2949" s="6"/>
      <c r="L2949" s="6"/>
      <c r="M2949" s="6"/>
      <c r="N2949" s="6"/>
      <c r="O2949" s="6"/>
      <c r="P2949" s="6"/>
    </row>
    <row r="2950" spans="1:16" s="469" customFormat="1" ht="47.25" x14ac:dyDescent="0.25">
      <c r="A2950" s="471" t="s">
        <v>4976</v>
      </c>
      <c r="B2950" s="472" t="s">
        <v>2686</v>
      </c>
      <c r="C2950" s="13" t="s">
        <v>11673</v>
      </c>
      <c r="D2950" s="13" t="s">
        <v>14004</v>
      </c>
      <c r="E2950" s="468">
        <f>E2949+1</f>
        <v>2808</v>
      </c>
      <c r="F2950" s="439" t="b">
        <f xml:space="preserve"> MAX(('21E Market Risk - Options'!$B186*'21E Market Risk - Options'!$D186)-'21E Market Risk - Options'!$E186,0)='21E Market Risk - Options'!$F186</f>
        <v>1</v>
      </c>
      <c r="G2950"/>
      <c r="H2950"/>
      <c r="K2950" s="6"/>
      <c r="L2950" s="6"/>
      <c r="M2950" s="6"/>
      <c r="N2950" s="6"/>
      <c r="O2950" s="6"/>
      <c r="P2950" s="6"/>
    </row>
    <row r="2951" spans="1:16" s="469" customFormat="1" ht="47.25" x14ac:dyDescent="0.25">
      <c r="A2951" s="471"/>
      <c r="B2951" s="472"/>
      <c r="C2951" s="13" t="s">
        <v>11674</v>
      </c>
      <c r="D2951" s="13" t="s">
        <v>14005</v>
      </c>
      <c r="E2951" s="468"/>
      <c r="F2951" s="439" t="b">
        <f xml:space="preserve"> MAX(('21E Market Risk - Options'!$B187*'21E Market Risk - Options'!$D187)-'21E Market Risk - Options'!$E187,0)='21E Market Risk - Options'!$F187</f>
        <v>1</v>
      </c>
      <c r="G2951"/>
      <c r="H2951"/>
      <c r="K2951" s="6"/>
      <c r="L2951" s="6"/>
      <c r="M2951" s="6"/>
      <c r="N2951" s="6"/>
      <c r="O2951" s="6"/>
      <c r="P2951" s="6"/>
    </row>
    <row r="2952" spans="1:16" s="469" customFormat="1" ht="47.25" x14ac:dyDescent="0.25">
      <c r="A2952" s="471"/>
      <c r="B2952" s="472"/>
      <c r="C2952" s="13" t="s">
        <v>11675</v>
      </c>
      <c r="D2952" s="13" t="s">
        <v>14006</v>
      </c>
      <c r="E2952" s="468"/>
      <c r="F2952" s="439" t="b">
        <f xml:space="preserve"> MAX(('21E Market Risk - Options'!$B188*'21E Market Risk - Options'!$D188)-'21E Market Risk - Options'!$E188,0)='21E Market Risk - Options'!$F188</f>
        <v>1</v>
      </c>
      <c r="G2952"/>
      <c r="H2952"/>
      <c r="K2952" s="6"/>
      <c r="L2952" s="6"/>
      <c r="M2952" s="6"/>
      <c r="N2952" s="6"/>
      <c r="O2952" s="6"/>
      <c r="P2952" s="6"/>
    </row>
    <row r="2953" spans="1:16" s="469" customFormat="1" ht="47.25" x14ac:dyDescent="0.25">
      <c r="A2953" s="471"/>
      <c r="B2953" s="472"/>
      <c r="C2953" s="13" t="s">
        <v>11676</v>
      </c>
      <c r="D2953" s="13" t="s">
        <v>14007</v>
      </c>
      <c r="E2953" s="468"/>
      <c r="F2953" s="439" t="b">
        <f xml:space="preserve"> MAX(('21E Market Risk - Options'!$B189*'21E Market Risk - Options'!$D189)-'21E Market Risk - Options'!$E189,0)='21E Market Risk - Options'!$F189</f>
        <v>1</v>
      </c>
      <c r="G2953"/>
      <c r="H2953"/>
      <c r="K2953" s="6"/>
      <c r="L2953" s="6"/>
      <c r="M2953" s="6"/>
      <c r="N2953" s="6"/>
      <c r="O2953" s="6"/>
      <c r="P2953" s="6"/>
    </row>
    <row r="2954" spans="1:16" s="469" customFormat="1" ht="47.25" x14ac:dyDescent="0.25">
      <c r="A2954" s="471"/>
      <c r="B2954" s="472"/>
      <c r="C2954" s="13" t="s">
        <v>11677</v>
      </c>
      <c r="D2954" s="13" t="s">
        <v>14008</v>
      </c>
      <c r="E2954" s="468"/>
      <c r="F2954" s="439" t="b">
        <f xml:space="preserve"> MAX(('21E Market Risk - Options'!$B190*'21E Market Risk - Options'!$D190)-'21E Market Risk - Options'!$E190,0)='21E Market Risk - Options'!$F190</f>
        <v>1</v>
      </c>
      <c r="G2954"/>
      <c r="H2954"/>
      <c r="K2954" s="6"/>
      <c r="L2954" s="6"/>
      <c r="M2954" s="6"/>
      <c r="N2954" s="6"/>
      <c r="O2954" s="6"/>
      <c r="P2954" s="6"/>
    </row>
    <row r="2955" spans="1:16" s="469" customFormat="1" ht="47.25" x14ac:dyDescent="0.25">
      <c r="A2955" s="471"/>
      <c r="B2955" s="472"/>
      <c r="C2955" s="13" t="s">
        <v>11678</v>
      </c>
      <c r="D2955" s="13" t="s">
        <v>14009</v>
      </c>
      <c r="E2955" s="468"/>
      <c r="F2955" s="439" t="b">
        <f xml:space="preserve"> MAX(('21E Market Risk - Options'!$B191*'21E Market Risk - Options'!$D191)-'21E Market Risk - Options'!$E191,0)='21E Market Risk - Options'!$F191</f>
        <v>1</v>
      </c>
      <c r="G2955"/>
      <c r="H2955"/>
      <c r="K2955" s="6"/>
      <c r="L2955" s="6"/>
      <c r="M2955" s="6"/>
      <c r="N2955" s="6"/>
      <c r="O2955" s="6"/>
      <c r="P2955" s="6"/>
    </row>
    <row r="2956" spans="1:16" s="469" customFormat="1" ht="47.25" x14ac:dyDescent="0.25">
      <c r="A2956" s="471"/>
      <c r="B2956" s="472"/>
      <c r="C2956" s="13" t="s">
        <v>11679</v>
      </c>
      <c r="D2956" s="13" t="s">
        <v>14010</v>
      </c>
      <c r="E2956" s="468"/>
      <c r="F2956" s="439" t="b">
        <f xml:space="preserve"> MAX(('21E Market Risk - Options'!$B192*'21E Market Risk - Options'!$D192)-'21E Market Risk - Options'!$E192,0)='21E Market Risk - Options'!$F192</f>
        <v>1</v>
      </c>
      <c r="G2956"/>
      <c r="H2956"/>
      <c r="K2956" s="6"/>
      <c r="L2956" s="6"/>
      <c r="M2956" s="6"/>
      <c r="N2956" s="6"/>
      <c r="O2956" s="6"/>
      <c r="P2956" s="6"/>
    </row>
    <row r="2957" spans="1:16" s="469" customFormat="1" ht="47.25" x14ac:dyDescent="0.25">
      <c r="A2957" s="471"/>
      <c r="B2957" s="472"/>
      <c r="C2957" s="13" t="s">
        <v>11680</v>
      </c>
      <c r="D2957" s="13" t="s">
        <v>14011</v>
      </c>
      <c r="E2957" s="468"/>
      <c r="F2957" s="439" t="b">
        <f xml:space="preserve"> MAX(('21E Market Risk - Options'!$B193*'21E Market Risk - Options'!$D193)-'21E Market Risk - Options'!$E193,0)='21E Market Risk - Options'!$F193</f>
        <v>1</v>
      </c>
      <c r="G2957"/>
      <c r="H2957"/>
      <c r="K2957" s="6"/>
      <c r="L2957" s="6"/>
      <c r="M2957" s="6"/>
      <c r="N2957" s="6"/>
      <c r="O2957" s="6"/>
      <c r="P2957" s="6"/>
    </row>
    <row r="2958" spans="1:16" s="469" customFormat="1" ht="47.25" x14ac:dyDescent="0.25">
      <c r="A2958" s="471"/>
      <c r="B2958" s="472"/>
      <c r="C2958" s="13" t="s">
        <v>11681</v>
      </c>
      <c r="D2958" s="13" t="s">
        <v>14012</v>
      </c>
      <c r="E2958" s="468"/>
      <c r="F2958" s="439" t="b">
        <f xml:space="preserve"> MAX(('21E Market Risk - Options'!$B194*'21E Market Risk - Options'!$D194)-'21E Market Risk - Options'!$E194,0)='21E Market Risk - Options'!$F194</f>
        <v>1</v>
      </c>
      <c r="G2958"/>
      <c r="H2958"/>
      <c r="K2958" s="6"/>
      <c r="L2958" s="6"/>
      <c r="M2958" s="6"/>
      <c r="N2958" s="6"/>
      <c r="O2958" s="6"/>
      <c r="P2958" s="6"/>
    </row>
    <row r="2959" spans="1:16" s="469" customFormat="1" ht="47.25" x14ac:dyDescent="0.25">
      <c r="A2959" s="471"/>
      <c r="B2959" s="472"/>
      <c r="C2959" s="13" t="s">
        <v>11682</v>
      </c>
      <c r="D2959" s="13" t="s">
        <v>14013</v>
      </c>
      <c r="E2959" s="468"/>
      <c r="F2959" s="439" t="b">
        <f xml:space="preserve"> MAX(('21E Market Risk - Options'!$B195*'21E Market Risk - Options'!$D195)-'21E Market Risk - Options'!$E195,0)='21E Market Risk - Options'!$F195</f>
        <v>1</v>
      </c>
      <c r="G2959"/>
      <c r="H2959"/>
      <c r="K2959" s="6"/>
      <c r="L2959" s="6"/>
      <c r="M2959" s="6"/>
      <c r="N2959" s="6"/>
      <c r="O2959" s="6"/>
      <c r="P2959" s="6"/>
    </row>
    <row r="2960" spans="1:16" s="469" customFormat="1" ht="47.25" x14ac:dyDescent="0.25">
      <c r="A2960" s="471" t="s">
        <v>4977</v>
      </c>
      <c r="B2960" s="472" t="s">
        <v>2686</v>
      </c>
      <c r="C2960" s="13" t="s">
        <v>11683</v>
      </c>
      <c r="D2960" s="13" t="s">
        <v>14014</v>
      </c>
      <c r="E2960" s="468">
        <f>E2950+1</f>
        <v>2809</v>
      </c>
      <c r="F2960" s="439" t="b">
        <f xml:space="preserve"> MAX(('21E Market Risk - Options'!$B198*'21E Market Risk - Options'!$D198)-'21E Market Risk - Options'!$E198,0)='21E Market Risk - Options'!$F198</f>
        <v>1</v>
      </c>
      <c r="G2960"/>
      <c r="H2960"/>
      <c r="K2960" s="6"/>
      <c r="L2960" s="6"/>
      <c r="M2960" s="6"/>
      <c r="N2960" s="6"/>
      <c r="O2960" s="6"/>
      <c r="P2960" s="6"/>
    </row>
    <row r="2961" spans="1:16" s="469" customFormat="1" ht="47.25" x14ac:dyDescent="0.25">
      <c r="A2961" s="471"/>
      <c r="B2961" s="472"/>
      <c r="C2961" s="13" t="s">
        <v>11684</v>
      </c>
      <c r="D2961" s="13" t="s">
        <v>14015</v>
      </c>
      <c r="E2961" s="468"/>
      <c r="F2961" s="439" t="b">
        <f xml:space="preserve"> MAX(('21E Market Risk - Options'!$B199*'21E Market Risk - Options'!$D199)-'21E Market Risk - Options'!$E199,0)='21E Market Risk - Options'!$F199</f>
        <v>1</v>
      </c>
      <c r="G2961"/>
      <c r="H2961"/>
      <c r="K2961" s="6"/>
      <c r="L2961" s="6"/>
      <c r="M2961" s="6"/>
      <c r="N2961" s="6"/>
      <c r="O2961" s="6"/>
      <c r="P2961" s="6"/>
    </row>
    <row r="2962" spans="1:16" s="469" customFormat="1" ht="47.25" x14ac:dyDescent="0.25">
      <c r="A2962" s="471"/>
      <c r="B2962" s="472"/>
      <c r="C2962" s="13" t="s">
        <v>11685</v>
      </c>
      <c r="D2962" s="13" t="s">
        <v>14016</v>
      </c>
      <c r="E2962" s="468"/>
      <c r="F2962" s="439" t="b">
        <f xml:space="preserve"> MAX(('21E Market Risk - Options'!$B200*'21E Market Risk - Options'!$D200)-'21E Market Risk - Options'!$E200,0)='21E Market Risk - Options'!$F200</f>
        <v>1</v>
      </c>
      <c r="G2962"/>
      <c r="H2962"/>
      <c r="K2962" s="6"/>
      <c r="L2962" s="6"/>
      <c r="M2962" s="6"/>
      <c r="N2962" s="6"/>
      <c r="O2962" s="6"/>
      <c r="P2962" s="6"/>
    </row>
    <row r="2963" spans="1:16" s="469" customFormat="1" ht="47.25" x14ac:dyDescent="0.25">
      <c r="A2963" s="471"/>
      <c r="B2963" s="472"/>
      <c r="C2963" s="13" t="s">
        <v>11686</v>
      </c>
      <c r="D2963" s="13" t="s">
        <v>14017</v>
      </c>
      <c r="E2963" s="468"/>
      <c r="F2963" s="439" t="b">
        <f xml:space="preserve"> MAX(('21E Market Risk - Options'!$B201*'21E Market Risk - Options'!$D201)-'21E Market Risk - Options'!$E201,0)='21E Market Risk - Options'!$F201</f>
        <v>1</v>
      </c>
      <c r="G2963"/>
      <c r="H2963"/>
      <c r="K2963" s="6"/>
      <c r="L2963" s="6"/>
      <c r="M2963" s="6"/>
      <c r="N2963" s="6"/>
      <c r="O2963" s="6"/>
      <c r="P2963" s="6"/>
    </row>
    <row r="2964" spans="1:16" s="469" customFormat="1" ht="47.25" x14ac:dyDescent="0.25">
      <c r="A2964" s="471"/>
      <c r="B2964" s="472"/>
      <c r="C2964" s="13" t="s">
        <v>11687</v>
      </c>
      <c r="D2964" s="13" t="s">
        <v>14018</v>
      </c>
      <c r="E2964" s="468"/>
      <c r="F2964" s="439" t="b">
        <f xml:space="preserve"> MAX(('21E Market Risk - Options'!$B202*'21E Market Risk - Options'!$D202)-'21E Market Risk - Options'!$E202,0)='21E Market Risk - Options'!$F202</f>
        <v>1</v>
      </c>
      <c r="G2964"/>
      <c r="H2964"/>
      <c r="K2964" s="6"/>
      <c r="L2964" s="6"/>
      <c r="M2964" s="6"/>
      <c r="N2964" s="6"/>
      <c r="O2964" s="6"/>
      <c r="P2964" s="6"/>
    </row>
    <row r="2965" spans="1:16" s="469" customFormat="1" ht="47.25" x14ac:dyDescent="0.25">
      <c r="A2965" s="471"/>
      <c r="B2965" s="472"/>
      <c r="C2965" s="13" t="s">
        <v>11688</v>
      </c>
      <c r="D2965" s="13" t="s">
        <v>14019</v>
      </c>
      <c r="E2965" s="468"/>
      <c r="F2965" s="439" t="b">
        <f xml:space="preserve"> MAX(('21E Market Risk - Options'!$B203*'21E Market Risk - Options'!$D203)-'21E Market Risk - Options'!$E203,0)='21E Market Risk - Options'!$F203</f>
        <v>1</v>
      </c>
      <c r="G2965"/>
      <c r="H2965"/>
      <c r="K2965" s="6"/>
      <c r="L2965" s="6"/>
      <c r="M2965" s="6"/>
      <c r="N2965" s="6"/>
      <c r="O2965" s="6"/>
      <c r="P2965" s="6"/>
    </row>
    <row r="2966" spans="1:16" s="469" customFormat="1" ht="47.25" x14ac:dyDescent="0.25">
      <c r="A2966" s="471"/>
      <c r="B2966" s="472"/>
      <c r="C2966" s="13" t="s">
        <v>11689</v>
      </c>
      <c r="D2966" s="13" t="s">
        <v>14020</v>
      </c>
      <c r="E2966" s="468"/>
      <c r="F2966" s="439" t="b">
        <f xml:space="preserve"> MAX(('21E Market Risk - Options'!$B204*'21E Market Risk - Options'!$D204)-'21E Market Risk - Options'!$E204,0)='21E Market Risk - Options'!$F204</f>
        <v>1</v>
      </c>
      <c r="G2966"/>
      <c r="H2966"/>
      <c r="K2966" s="6"/>
      <c r="L2966" s="6"/>
      <c r="M2966" s="6"/>
      <c r="N2966" s="6"/>
      <c r="O2966" s="6"/>
      <c r="P2966" s="6"/>
    </row>
    <row r="2967" spans="1:16" s="469" customFormat="1" ht="47.25" x14ac:dyDescent="0.25">
      <c r="A2967" s="471"/>
      <c r="B2967" s="472"/>
      <c r="C2967" s="13" t="s">
        <v>11690</v>
      </c>
      <c r="D2967" s="13" t="s">
        <v>14021</v>
      </c>
      <c r="E2967" s="468"/>
      <c r="F2967" s="439" t="b">
        <f xml:space="preserve"> MAX(('21E Market Risk - Options'!$B205*'21E Market Risk - Options'!$D205)-'21E Market Risk - Options'!$E205,0)='21E Market Risk - Options'!$F205</f>
        <v>1</v>
      </c>
      <c r="G2967"/>
      <c r="H2967"/>
      <c r="K2967" s="6"/>
      <c r="L2967" s="6"/>
      <c r="M2967" s="6"/>
      <c r="N2967" s="6"/>
      <c r="O2967" s="6"/>
      <c r="P2967" s="6"/>
    </row>
    <row r="2968" spans="1:16" s="469" customFormat="1" ht="47.25" x14ac:dyDescent="0.25">
      <c r="A2968" s="471"/>
      <c r="B2968" s="472"/>
      <c r="C2968" s="13" t="s">
        <v>11691</v>
      </c>
      <c r="D2968" s="13" t="s">
        <v>14022</v>
      </c>
      <c r="E2968" s="468"/>
      <c r="F2968" s="439" t="b">
        <f xml:space="preserve"> MAX(('21E Market Risk - Options'!$B206*'21E Market Risk - Options'!$D206)-'21E Market Risk - Options'!$E206,0)='21E Market Risk - Options'!$F206</f>
        <v>1</v>
      </c>
      <c r="G2968"/>
      <c r="H2968"/>
      <c r="K2968" s="6"/>
      <c r="L2968" s="6"/>
      <c r="M2968" s="6"/>
      <c r="N2968" s="6"/>
      <c r="O2968" s="6"/>
      <c r="P2968" s="6"/>
    </row>
    <row r="2969" spans="1:16" s="469" customFormat="1" ht="47.25" x14ac:dyDescent="0.25">
      <c r="A2969" s="471"/>
      <c r="B2969" s="472"/>
      <c r="C2969" s="13" t="s">
        <v>11692</v>
      </c>
      <c r="D2969" s="13" t="s">
        <v>14023</v>
      </c>
      <c r="E2969" s="468"/>
      <c r="F2969" s="439" t="b">
        <f xml:space="preserve"> MAX(('21E Market Risk - Options'!$B207*'21E Market Risk - Options'!$D207)-'21E Market Risk - Options'!$E207,0)='21E Market Risk - Options'!$F207</f>
        <v>1</v>
      </c>
      <c r="G2969"/>
      <c r="H2969"/>
      <c r="K2969" s="6"/>
      <c r="L2969" s="6"/>
      <c r="M2969" s="6"/>
      <c r="N2969" s="6"/>
      <c r="O2969" s="6"/>
      <c r="P2969" s="6"/>
    </row>
    <row r="2970" spans="1:16" s="469" customFormat="1" ht="47.25" x14ac:dyDescent="0.25">
      <c r="A2970" s="471" t="s">
        <v>4978</v>
      </c>
      <c r="B2970" s="472" t="s">
        <v>2686</v>
      </c>
      <c r="C2970" s="13" t="s">
        <v>11693</v>
      </c>
      <c r="D2970" s="13" t="s">
        <v>14024</v>
      </c>
      <c r="E2970" s="468">
        <f>E2960+1</f>
        <v>2810</v>
      </c>
      <c r="F2970" s="439" t="b">
        <f xml:space="preserve"> MIN(('21E Market Risk - Options'!$B210*'21E Market Risk - Options'!$D210),'21E Market Risk - Options'!$C210)='21E Market Risk - Options'!$F210</f>
        <v>1</v>
      </c>
      <c r="G2970"/>
      <c r="H2970"/>
      <c r="K2970" s="6"/>
      <c r="L2970" s="6"/>
      <c r="M2970" s="6"/>
      <c r="N2970" s="6"/>
      <c r="O2970" s="6"/>
      <c r="P2970" s="6"/>
    </row>
    <row r="2971" spans="1:16" s="469" customFormat="1" ht="47.25" x14ac:dyDescent="0.25">
      <c r="A2971" s="471"/>
      <c r="B2971" s="472"/>
      <c r="C2971" s="13" t="s">
        <v>11694</v>
      </c>
      <c r="D2971" s="13" t="s">
        <v>14025</v>
      </c>
      <c r="E2971" s="468"/>
      <c r="F2971" s="439" t="b">
        <f xml:space="preserve"> MIN(('21E Market Risk - Options'!$B211*'21E Market Risk - Options'!$D211),'21E Market Risk - Options'!$C211)='21E Market Risk - Options'!$F211</f>
        <v>1</v>
      </c>
      <c r="G2971"/>
      <c r="H2971"/>
      <c r="K2971" s="6"/>
      <c r="L2971" s="6"/>
      <c r="M2971" s="6"/>
      <c r="N2971" s="6"/>
      <c r="O2971" s="6"/>
      <c r="P2971" s="6"/>
    </row>
    <row r="2972" spans="1:16" s="469" customFormat="1" ht="47.25" x14ac:dyDescent="0.25">
      <c r="A2972" s="471"/>
      <c r="B2972" s="472"/>
      <c r="C2972" s="13" t="s">
        <v>11695</v>
      </c>
      <c r="D2972" s="13" t="s">
        <v>14026</v>
      </c>
      <c r="E2972" s="468"/>
      <c r="F2972" s="439" t="b">
        <f xml:space="preserve"> MIN(('21E Market Risk - Options'!$B212*'21E Market Risk - Options'!$D212),'21E Market Risk - Options'!$C212)='21E Market Risk - Options'!$F212</f>
        <v>1</v>
      </c>
      <c r="G2972"/>
      <c r="H2972"/>
      <c r="K2972" s="6"/>
      <c r="L2972" s="6"/>
      <c r="M2972" s="6"/>
      <c r="N2972" s="6"/>
      <c r="O2972" s="6"/>
      <c r="P2972" s="6"/>
    </row>
    <row r="2973" spans="1:16" s="469" customFormat="1" ht="47.25" x14ac:dyDescent="0.25">
      <c r="A2973" s="471"/>
      <c r="B2973" s="472"/>
      <c r="C2973" s="13" t="s">
        <v>11696</v>
      </c>
      <c r="D2973" s="13" t="s">
        <v>14027</v>
      </c>
      <c r="E2973" s="468"/>
      <c r="F2973" s="439" t="b">
        <f xml:space="preserve"> MIN(('21E Market Risk - Options'!$B213*'21E Market Risk - Options'!$D213),'21E Market Risk - Options'!$C213)='21E Market Risk - Options'!$F213</f>
        <v>1</v>
      </c>
      <c r="G2973"/>
      <c r="H2973"/>
      <c r="K2973" s="6"/>
      <c r="L2973" s="6"/>
      <c r="M2973" s="6"/>
      <c r="N2973" s="6"/>
      <c r="O2973" s="6"/>
      <c r="P2973" s="6"/>
    </row>
    <row r="2974" spans="1:16" s="469" customFormat="1" ht="47.25" x14ac:dyDescent="0.25">
      <c r="A2974" s="471"/>
      <c r="B2974" s="472"/>
      <c r="C2974" s="13" t="s">
        <v>11697</v>
      </c>
      <c r="D2974" s="13" t="s">
        <v>14028</v>
      </c>
      <c r="E2974" s="468"/>
      <c r="F2974" s="439" t="b">
        <f xml:space="preserve"> MIN(('21E Market Risk - Options'!$B214*'21E Market Risk - Options'!$D214),'21E Market Risk - Options'!$C214)='21E Market Risk - Options'!$F214</f>
        <v>1</v>
      </c>
      <c r="G2974"/>
      <c r="H2974"/>
      <c r="K2974" s="6"/>
      <c r="L2974" s="6"/>
      <c r="M2974" s="6"/>
      <c r="N2974" s="6"/>
      <c r="O2974" s="6"/>
      <c r="P2974" s="6"/>
    </row>
    <row r="2975" spans="1:16" s="469" customFormat="1" ht="47.25" x14ac:dyDescent="0.25">
      <c r="A2975" s="471"/>
      <c r="B2975" s="472"/>
      <c r="C2975" s="13" t="s">
        <v>11698</v>
      </c>
      <c r="D2975" s="13" t="s">
        <v>14029</v>
      </c>
      <c r="E2975" s="468"/>
      <c r="F2975" s="439" t="b">
        <f xml:space="preserve"> MIN(('21E Market Risk - Options'!$B215*'21E Market Risk - Options'!$D215),'21E Market Risk - Options'!$C215)='21E Market Risk - Options'!$F215</f>
        <v>1</v>
      </c>
      <c r="G2975"/>
      <c r="H2975"/>
      <c r="K2975" s="6"/>
      <c r="L2975" s="6"/>
      <c r="M2975" s="6"/>
      <c r="N2975" s="6"/>
      <c r="O2975" s="6"/>
      <c r="P2975" s="6"/>
    </row>
    <row r="2976" spans="1:16" s="469" customFormat="1" ht="47.25" x14ac:dyDescent="0.25">
      <c r="A2976" s="471"/>
      <c r="B2976" s="472"/>
      <c r="C2976" s="13" t="s">
        <v>11699</v>
      </c>
      <c r="D2976" s="13" t="s">
        <v>14030</v>
      </c>
      <c r="E2976" s="468"/>
      <c r="F2976" s="439" t="b">
        <f xml:space="preserve"> MIN(('21E Market Risk - Options'!$B216*'21E Market Risk - Options'!$D216),'21E Market Risk - Options'!$C216)='21E Market Risk - Options'!$F216</f>
        <v>1</v>
      </c>
      <c r="G2976"/>
      <c r="H2976"/>
      <c r="K2976" s="6"/>
      <c r="L2976" s="6"/>
      <c r="M2976" s="6"/>
      <c r="N2976" s="6"/>
      <c r="O2976" s="6"/>
      <c r="P2976" s="6"/>
    </row>
    <row r="2977" spans="1:16" s="469" customFormat="1" ht="47.25" x14ac:dyDescent="0.25">
      <c r="A2977" s="471"/>
      <c r="B2977" s="472"/>
      <c r="C2977" s="13" t="s">
        <v>11700</v>
      </c>
      <c r="D2977" s="13" t="s">
        <v>14031</v>
      </c>
      <c r="E2977" s="468"/>
      <c r="F2977" s="439" t="b">
        <f xml:space="preserve"> MIN(('21E Market Risk - Options'!$B217*'21E Market Risk - Options'!$D217),'21E Market Risk - Options'!$C217)='21E Market Risk - Options'!$F217</f>
        <v>1</v>
      </c>
      <c r="G2977"/>
      <c r="H2977"/>
      <c r="K2977" s="6"/>
      <c r="L2977" s="6"/>
      <c r="M2977" s="6"/>
      <c r="N2977" s="6"/>
      <c r="O2977" s="6"/>
      <c r="P2977" s="6"/>
    </row>
    <row r="2978" spans="1:16" s="469" customFormat="1" ht="47.25" x14ac:dyDescent="0.25">
      <c r="A2978" s="471"/>
      <c r="B2978" s="472"/>
      <c r="C2978" s="13" t="s">
        <v>11701</v>
      </c>
      <c r="D2978" s="13" t="s">
        <v>14032</v>
      </c>
      <c r="E2978" s="468"/>
      <c r="F2978" s="439" t="b">
        <f xml:space="preserve"> MIN(('21E Market Risk - Options'!$B218*'21E Market Risk - Options'!$D218),'21E Market Risk - Options'!$C218)='21E Market Risk - Options'!$F218</f>
        <v>1</v>
      </c>
      <c r="G2978"/>
      <c r="H2978"/>
      <c r="K2978" s="6"/>
      <c r="L2978" s="6"/>
      <c r="M2978" s="6"/>
      <c r="N2978" s="6"/>
      <c r="O2978" s="6"/>
      <c r="P2978" s="6"/>
    </row>
    <row r="2979" spans="1:16" s="469" customFormat="1" ht="47.25" x14ac:dyDescent="0.25">
      <c r="A2979" s="471"/>
      <c r="B2979" s="472"/>
      <c r="C2979" s="13" t="s">
        <v>11702</v>
      </c>
      <c r="D2979" s="13" t="s">
        <v>14033</v>
      </c>
      <c r="E2979" s="468"/>
      <c r="F2979" s="439" t="b">
        <f xml:space="preserve"> MIN(('21E Market Risk - Options'!$B219*'21E Market Risk - Options'!$D219),'21E Market Risk - Options'!$C219)='21E Market Risk - Options'!$F219</f>
        <v>1</v>
      </c>
      <c r="G2979"/>
      <c r="H2979"/>
      <c r="K2979" s="6"/>
      <c r="L2979" s="6"/>
      <c r="M2979" s="6"/>
      <c r="N2979" s="6"/>
      <c r="O2979" s="6"/>
      <c r="P2979" s="6"/>
    </row>
    <row r="2980" spans="1:16" s="469" customFormat="1" ht="47.25" x14ac:dyDescent="0.25">
      <c r="A2980" s="471" t="s">
        <v>4979</v>
      </c>
      <c r="B2980" s="472" t="s">
        <v>2686</v>
      </c>
      <c r="C2980" s="13" t="s">
        <v>11703</v>
      </c>
      <c r="D2980" s="13" t="s">
        <v>14034</v>
      </c>
      <c r="E2980" s="468">
        <f>E2970+1</f>
        <v>2811</v>
      </c>
      <c r="F2980" s="439" t="b">
        <f xml:space="preserve"> MIN(('21E Market Risk - Options'!$B222*'21E Market Risk - Options'!$D222),'21E Market Risk - Options'!$C222)='21E Market Risk - Options'!$F222</f>
        <v>1</v>
      </c>
      <c r="G2980"/>
      <c r="H2980"/>
      <c r="K2980" s="6"/>
      <c r="L2980" s="6"/>
      <c r="M2980" s="6"/>
      <c r="N2980" s="6"/>
      <c r="O2980" s="6"/>
      <c r="P2980" s="6"/>
    </row>
    <row r="2981" spans="1:16" s="469" customFormat="1" ht="47.25" x14ac:dyDescent="0.25">
      <c r="A2981" s="471"/>
      <c r="B2981" s="472"/>
      <c r="C2981" s="13" t="s">
        <v>11704</v>
      </c>
      <c r="D2981" s="13" t="s">
        <v>14035</v>
      </c>
      <c r="E2981" s="468"/>
      <c r="F2981" s="439" t="b">
        <f xml:space="preserve"> MIN(('21E Market Risk - Options'!$B223*'21E Market Risk - Options'!$D223),'21E Market Risk - Options'!$C223)='21E Market Risk - Options'!$F223</f>
        <v>1</v>
      </c>
      <c r="G2981"/>
      <c r="H2981"/>
      <c r="K2981" s="6"/>
      <c r="L2981" s="6"/>
      <c r="M2981" s="6"/>
      <c r="N2981" s="6"/>
      <c r="O2981" s="6"/>
      <c r="P2981" s="6"/>
    </row>
    <row r="2982" spans="1:16" s="469" customFormat="1" ht="47.25" x14ac:dyDescent="0.25">
      <c r="A2982" s="471"/>
      <c r="B2982" s="472"/>
      <c r="C2982" s="13" t="s">
        <v>11705</v>
      </c>
      <c r="D2982" s="13" t="s">
        <v>14036</v>
      </c>
      <c r="E2982" s="468"/>
      <c r="F2982" s="439" t="b">
        <f xml:space="preserve"> MIN(('21E Market Risk - Options'!$B224*'21E Market Risk - Options'!$D224),'21E Market Risk - Options'!$C224)='21E Market Risk - Options'!$F224</f>
        <v>1</v>
      </c>
      <c r="G2982"/>
      <c r="H2982"/>
      <c r="K2982" s="6"/>
      <c r="L2982" s="6"/>
      <c r="M2982" s="6"/>
      <c r="N2982" s="6"/>
      <c r="O2982" s="6"/>
      <c r="P2982" s="6"/>
    </row>
    <row r="2983" spans="1:16" s="469" customFormat="1" ht="47.25" x14ac:dyDescent="0.25">
      <c r="A2983" s="471"/>
      <c r="B2983" s="472"/>
      <c r="C2983" s="13" t="s">
        <v>11706</v>
      </c>
      <c r="D2983" s="13" t="s">
        <v>14037</v>
      </c>
      <c r="E2983" s="468"/>
      <c r="F2983" s="439" t="b">
        <f xml:space="preserve"> MIN(('21E Market Risk - Options'!$B225*'21E Market Risk - Options'!$D225),'21E Market Risk - Options'!$C225)='21E Market Risk - Options'!$F225</f>
        <v>1</v>
      </c>
      <c r="G2983"/>
      <c r="H2983"/>
      <c r="K2983" s="6"/>
      <c r="L2983" s="6"/>
      <c r="M2983" s="6"/>
      <c r="N2983" s="6"/>
      <c r="O2983" s="6"/>
      <c r="P2983" s="6"/>
    </row>
    <row r="2984" spans="1:16" s="469" customFormat="1" ht="47.25" x14ac:dyDescent="0.25">
      <c r="A2984" s="471"/>
      <c r="B2984" s="472"/>
      <c r="C2984" s="13" t="s">
        <v>11707</v>
      </c>
      <c r="D2984" s="13" t="s">
        <v>14038</v>
      </c>
      <c r="E2984" s="468"/>
      <c r="F2984" s="439" t="b">
        <f xml:space="preserve"> MIN(('21E Market Risk - Options'!$B226*'21E Market Risk - Options'!$D226),'21E Market Risk - Options'!$C226)='21E Market Risk - Options'!$F226</f>
        <v>1</v>
      </c>
      <c r="G2984"/>
      <c r="H2984"/>
      <c r="K2984" s="6"/>
      <c r="L2984" s="6"/>
      <c r="M2984" s="6"/>
      <c r="N2984" s="6"/>
      <c r="O2984" s="6"/>
      <c r="P2984" s="6"/>
    </row>
    <row r="2985" spans="1:16" s="469" customFormat="1" ht="47.25" x14ac:dyDescent="0.25">
      <c r="A2985" s="471"/>
      <c r="B2985" s="472"/>
      <c r="C2985" s="13" t="s">
        <v>11708</v>
      </c>
      <c r="D2985" s="13" t="s">
        <v>14039</v>
      </c>
      <c r="E2985" s="468"/>
      <c r="F2985" s="439" t="b">
        <f xml:space="preserve"> MIN(('21E Market Risk - Options'!$B227*'21E Market Risk - Options'!$D227),'21E Market Risk - Options'!$C227)='21E Market Risk - Options'!$F227</f>
        <v>1</v>
      </c>
      <c r="G2985"/>
      <c r="H2985"/>
      <c r="K2985" s="6"/>
      <c r="L2985" s="6"/>
      <c r="M2985" s="6"/>
      <c r="N2985" s="6"/>
      <c r="O2985" s="6"/>
      <c r="P2985" s="6"/>
    </row>
    <row r="2986" spans="1:16" s="469" customFormat="1" ht="47.25" x14ac:dyDescent="0.25">
      <c r="A2986" s="471"/>
      <c r="B2986" s="472"/>
      <c r="C2986" s="13" t="s">
        <v>11709</v>
      </c>
      <c r="D2986" s="13" t="s">
        <v>14040</v>
      </c>
      <c r="E2986" s="468"/>
      <c r="F2986" s="439" t="b">
        <f xml:space="preserve"> MIN(('21E Market Risk - Options'!$B228*'21E Market Risk - Options'!$D228),'21E Market Risk - Options'!$C228)='21E Market Risk - Options'!$F228</f>
        <v>1</v>
      </c>
      <c r="G2986"/>
      <c r="H2986"/>
      <c r="K2986" s="6"/>
      <c r="L2986" s="6"/>
      <c r="M2986" s="6"/>
      <c r="N2986" s="6"/>
      <c r="O2986" s="6"/>
      <c r="P2986" s="6"/>
    </row>
    <row r="2987" spans="1:16" s="469" customFormat="1" ht="47.25" x14ac:dyDescent="0.25">
      <c r="A2987" s="471"/>
      <c r="B2987" s="472"/>
      <c r="C2987" s="13" t="s">
        <v>11710</v>
      </c>
      <c r="D2987" s="13" t="s">
        <v>14041</v>
      </c>
      <c r="E2987" s="468"/>
      <c r="F2987" s="439" t="b">
        <f xml:space="preserve"> MIN(('21E Market Risk - Options'!$B229*'21E Market Risk - Options'!$D229),'21E Market Risk - Options'!$C229)='21E Market Risk - Options'!$F229</f>
        <v>1</v>
      </c>
      <c r="G2987"/>
      <c r="H2987"/>
      <c r="K2987" s="6"/>
      <c r="L2987" s="6"/>
      <c r="M2987" s="6"/>
      <c r="N2987" s="6"/>
      <c r="O2987" s="6"/>
      <c r="P2987" s="6"/>
    </row>
    <row r="2988" spans="1:16" s="469" customFormat="1" ht="47.25" x14ac:dyDescent="0.25">
      <c r="A2988" s="471"/>
      <c r="B2988" s="472"/>
      <c r="C2988" s="13" t="s">
        <v>11711</v>
      </c>
      <c r="D2988" s="13" t="s">
        <v>14042</v>
      </c>
      <c r="E2988" s="468"/>
      <c r="F2988" s="439" t="b">
        <f xml:space="preserve"> MIN(('21E Market Risk - Options'!$B230*'21E Market Risk - Options'!$D230),'21E Market Risk - Options'!$C230)='21E Market Risk - Options'!$F230</f>
        <v>1</v>
      </c>
      <c r="G2988"/>
      <c r="H2988"/>
      <c r="K2988" s="6"/>
      <c r="L2988" s="6"/>
      <c r="M2988" s="6"/>
      <c r="N2988" s="6"/>
      <c r="O2988" s="6"/>
      <c r="P2988" s="6"/>
    </row>
    <row r="2989" spans="1:16" s="469" customFormat="1" ht="47.25" x14ac:dyDescent="0.25">
      <c r="A2989" s="471"/>
      <c r="B2989" s="472"/>
      <c r="C2989" s="13" t="s">
        <v>11712</v>
      </c>
      <c r="D2989" s="13" t="s">
        <v>14043</v>
      </c>
      <c r="E2989" s="468"/>
      <c r="F2989" s="439" t="b">
        <f xml:space="preserve"> MIN(('21E Market Risk - Options'!$B231*'21E Market Risk - Options'!$D231),'21E Market Risk - Options'!$C231)='21E Market Risk - Options'!$F231</f>
        <v>1</v>
      </c>
      <c r="G2989"/>
      <c r="H2989"/>
      <c r="K2989" s="6"/>
      <c r="L2989" s="6"/>
      <c r="M2989" s="6"/>
      <c r="N2989" s="6"/>
      <c r="O2989" s="6"/>
      <c r="P2989" s="6"/>
    </row>
    <row r="2990" spans="1:16" s="469" customFormat="1" ht="47.25" x14ac:dyDescent="0.25">
      <c r="A2990" s="471" t="s">
        <v>4980</v>
      </c>
      <c r="B2990" s="472" t="s">
        <v>2686</v>
      </c>
      <c r="C2990" s="13" t="s">
        <v>11355</v>
      </c>
      <c r="D2990" s="13" t="s">
        <v>14959</v>
      </c>
      <c r="E2990" s="468">
        <f>E2980+1</f>
        <v>2812</v>
      </c>
      <c r="F2990" s="439" t="b">
        <f>SUM('21E Market Risk - Options'!F186:F195)='21E Market Risk - Options'!F196</f>
        <v>1</v>
      </c>
      <c r="G2990"/>
      <c r="H2990"/>
      <c r="K2990" s="6"/>
      <c r="L2990" s="6"/>
      <c r="M2990" s="6"/>
      <c r="N2990" s="6"/>
      <c r="O2990" s="6"/>
      <c r="P2990" s="6"/>
    </row>
    <row r="2991" spans="1:16" s="469" customFormat="1" ht="47.25" x14ac:dyDescent="0.25">
      <c r="A2991" s="471" t="s">
        <v>4981</v>
      </c>
      <c r="B2991" s="472" t="s">
        <v>2686</v>
      </c>
      <c r="C2991" s="13" t="s">
        <v>11356</v>
      </c>
      <c r="D2991" s="13" t="s">
        <v>14960</v>
      </c>
      <c r="E2991" s="468">
        <f>E2990+1</f>
        <v>2813</v>
      </c>
      <c r="F2991" s="439" t="b">
        <f>SUM('21E Market Risk - Options'!F198:F207)='21E Market Risk - Options'!F208</f>
        <v>1</v>
      </c>
      <c r="G2991"/>
      <c r="H2991"/>
      <c r="K2991" s="6"/>
      <c r="L2991" s="6"/>
      <c r="M2991" s="6"/>
      <c r="N2991" s="6"/>
      <c r="O2991" s="6"/>
      <c r="P2991" s="6"/>
    </row>
    <row r="2992" spans="1:16" s="469" customFormat="1" ht="47.25" x14ac:dyDescent="0.25">
      <c r="A2992" s="471" t="s">
        <v>4982</v>
      </c>
      <c r="B2992" s="472" t="s">
        <v>2686</v>
      </c>
      <c r="C2992" s="13" t="s">
        <v>11357</v>
      </c>
      <c r="D2992" s="13" t="s">
        <v>14961</v>
      </c>
      <c r="E2992" s="468">
        <f>E2991+1</f>
        <v>2814</v>
      </c>
      <c r="F2992" s="439" t="b">
        <f>SUM('21E Market Risk - Options'!F210:F219)='21E Market Risk - Options'!F220</f>
        <v>1</v>
      </c>
      <c r="G2992"/>
      <c r="H2992"/>
      <c r="K2992" s="6"/>
      <c r="L2992" s="6"/>
      <c r="M2992" s="6"/>
      <c r="N2992" s="6"/>
      <c r="O2992" s="6"/>
      <c r="P2992" s="6"/>
    </row>
    <row r="2993" spans="1:16" s="469" customFormat="1" ht="47.25" x14ac:dyDescent="0.25">
      <c r="A2993" s="471" t="s">
        <v>4983</v>
      </c>
      <c r="B2993" s="472" t="s">
        <v>2686</v>
      </c>
      <c r="C2993" s="13" t="s">
        <v>11358</v>
      </c>
      <c r="D2993" s="13" t="s">
        <v>14962</v>
      </c>
      <c r="E2993" s="468">
        <f>E2992+1</f>
        <v>2815</v>
      </c>
      <c r="F2993" s="439" t="b">
        <f>SUM('21E Market Risk - Options'!F222:F231)='21E Market Risk - Options'!F232</f>
        <v>1</v>
      </c>
      <c r="G2993"/>
      <c r="H2993"/>
      <c r="K2993" s="6"/>
      <c r="L2993" s="6"/>
      <c r="M2993" s="6"/>
      <c r="N2993" s="6"/>
      <c r="O2993" s="6"/>
      <c r="P2993" s="6"/>
    </row>
    <row r="2994" spans="1:16" s="469" customFormat="1" ht="63" x14ac:dyDescent="0.25">
      <c r="A2994" s="471" t="s">
        <v>4984</v>
      </c>
      <c r="B2994" s="472" t="s">
        <v>2686</v>
      </c>
      <c r="C2994" s="13" t="s">
        <v>4985</v>
      </c>
      <c r="D2994" s="445" t="s">
        <v>14963</v>
      </c>
      <c r="E2994" s="468">
        <f>E2993+1</f>
        <v>2816</v>
      </c>
      <c r="F2994" s="439" t="b">
        <f>'21E Market Risk - Options'!F196+'21E Market Risk - Options'!F208+'21E Market Risk - Options'!F220+'21E Market Risk - Options'!F232='21E Market Risk - Options'!F234</f>
        <v>1</v>
      </c>
      <c r="G2994"/>
      <c r="H2994"/>
      <c r="K2994" s="6"/>
      <c r="L2994" s="6"/>
      <c r="M2994" s="6"/>
      <c r="N2994" s="6"/>
      <c r="O2994" s="6"/>
      <c r="P2994" s="6"/>
    </row>
    <row r="2995" spans="1:16" ht="18.75" x14ac:dyDescent="0.3">
      <c r="A2995" s="953" t="s">
        <v>4986</v>
      </c>
      <c r="B2995" s="954"/>
      <c r="C2995" s="954"/>
      <c r="D2995" s="954"/>
      <c r="E2995" s="954"/>
      <c r="F2995" s="954"/>
    </row>
    <row r="2996" spans="1:16" ht="63" x14ac:dyDescent="0.25">
      <c r="A2996" s="466" t="s">
        <v>4987</v>
      </c>
      <c r="B2996" s="467" t="s">
        <v>2686</v>
      </c>
      <c r="C2996" s="13" t="s">
        <v>4988</v>
      </c>
      <c r="D2996" s="442" t="s">
        <v>14044</v>
      </c>
      <c r="E2996" s="468">
        <f>E2994+1</f>
        <v>2817</v>
      </c>
      <c r="F2996" s="439" t="b">
        <f>'22 Op Risk'!$D$9+'22 Op Risk'!$D$10+'22 Op Risk'!$D$11+'22 Op Risk'!$D$12+'22 Op Risk'!$D$13+'22 Op Risk'!$D$14+'22 Op Risk'!$D$15+'22 Op Risk'!$D$16++'22 Op Risk'!$D$17='22 Op Risk'!$D$18</f>
        <v>1</v>
      </c>
    </row>
    <row r="2997" spans="1:16" ht="63" x14ac:dyDescent="0.25">
      <c r="A2997" s="466" t="s">
        <v>4989</v>
      </c>
      <c r="B2997" s="467" t="s">
        <v>2686</v>
      </c>
      <c r="C2997" s="13" t="s">
        <v>4990</v>
      </c>
      <c r="D2997" s="442" t="s">
        <v>14045</v>
      </c>
      <c r="E2997" s="465">
        <f t="shared" ref="E2997:E3005" si="125">E2996+1</f>
        <v>2818</v>
      </c>
      <c r="F2997" s="439" t="b">
        <f>'22 Op Risk'!$E$9+'22 Op Risk'!$E$10+'22 Op Risk'!$E$11+'22 Op Risk'!$E$12+'22 Op Risk'!$E$13+'22 Op Risk'!$E$14+'22 Op Risk'!$E$15+'22 Op Risk'!$E$16+'22 Op Risk'!$E$17='22 Op Risk'!$E$18</f>
        <v>1</v>
      </c>
    </row>
    <row r="2998" spans="1:16" ht="63" x14ac:dyDescent="0.25">
      <c r="A2998" s="466" t="s">
        <v>4991</v>
      </c>
      <c r="B2998" s="467" t="s">
        <v>2686</v>
      </c>
      <c r="C2998" s="13" t="s">
        <v>4992</v>
      </c>
      <c r="D2998" s="442" t="s">
        <v>14046</v>
      </c>
      <c r="E2998" s="465">
        <f t="shared" si="125"/>
        <v>2819</v>
      </c>
      <c r="F2998" s="439" t="b">
        <f>'22 Op Risk'!$G$9+'22 Op Risk'!$G$10+'22 Op Risk'!$G$11+'22 Op Risk'!$G$12+'22 Op Risk'!$G$13+'22 Op Risk'!$G$14+'22 Op Risk'!$G$15+'22 Op Risk'!$G$16+'22 Op Risk'!$G$17='22 Op Risk'!$G$18</f>
        <v>1</v>
      </c>
    </row>
    <row r="2999" spans="1:16" ht="63" x14ac:dyDescent="0.25">
      <c r="A2999" s="466" t="s">
        <v>4993</v>
      </c>
      <c r="B2999" s="467" t="s">
        <v>2686</v>
      </c>
      <c r="C2999" s="13" t="s">
        <v>4994</v>
      </c>
      <c r="D2999" s="442" t="s">
        <v>14047</v>
      </c>
      <c r="E2999" s="465">
        <f t="shared" si="125"/>
        <v>2820</v>
      </c>
      <c r="F2999" s="439" t="b">
        <f>'22 Op Risk'!$H$9+'22 Op Risk'!$H$10+'22 Op Risk'!$H$11+'22 Op Risk'!$H$12+'22 Op Risk'!$H$13+'22 Op Risk'!$H$14+'22 Op Risk'!$H$15+'22 Op Risk'!$H$16+'22 Op Risk'!$H$17='22 Op Risk'!$H$18</f>
        <v>1</v>
      </c>
    </row>
    <row r="3000" spans="1:16" ht="63" x14ac:dyDescent="0.25">
      <c r="A3000" s="466" t="s">
        <v>4995</v>
      </c>
      <c r="B3000" s="467" t="s">
        <v>2686</v>
      </c>
      <c r="C3000" s="13" t="s">
        <v>4996</v>
      </c>
      <c r="D3000" s="442" t="s">
        <v>14048</v>
      </c>
      <c r="E3000" s="465">
        <f t="shared" si="125"/>
        <v>2821</v>
      </c>
      <c r="F3000" s="439" t="b">
        <f>'22 Op Risk'!$J$9+'22 Op Risk'!$J$10+'22 Op Risk'!$J$11+'22 Op Risk'!$J$12+'22 Op Risk'!$J$13+'22 Op Risk'!$J$14+'22 Op Risk'!$J$15+'22 Op Risk'!$J$16+'22 Op Risk'!$J$17='22 Op Risk'!$J$18</f>
        <v>1</v>
      </c>
    </row>
    <row r="3001" spans="1:16" s="469" customFormat="1" ht="63" x14ac:dyDescent="0.25">
      <c r="A3001" s="463" t="s">
        <v>4997</v>
      </c>
      <c r="B3001" s="464" t="s">
        <v>2686</v>
      </c>
      <c r="C3001" s="13" t="s">
        <v>4998</v>
      </c>
      <c r="D3001" s="13" t="s">
        <v>14049</v>
      </c>
      <c r="E3001" s="468">
        <f t="shared" si="125"/>
        <v>2822</v>
      </c>
      <c r="F3001" s="439" t="b">
        <f>'22 Op Risk'!$K$9+'22 Op Risk'!$K$10+'22 Op Risk'!$K$11+'22 Op Risk'!$K$12+'22 Op Risk'!$K$13+'22 Op Risk'!$K$14+'22 Op Risk'!$K$15+'22 Op Risk'!$K$16+'22 Op Risk'!$K$17='22 Op Risk'!$K$18</f>
        <v>1</v>
      </c>
      <c r="G3001"/>
      <c r="H3001"/>
      <c r="K3001" s="6"/>
      <c r="L3001" s="6"/>
      <c r="M3001" s="6"/>
      <c r="N3001" s="6"/>
      <c r="O3001" s="6"/>
      <c r="P3001" s="6"/>
    </row>
    <row r="3002" spans="1:16" s="469" customFormat="1" ht="31.5" x14ac:dyDescent="0.25">
      <c r="A3002" s="463" t="s">
        <v>4999</v>
      </c>
      <c r="B3002" s="464" t="s">
        <v>2686</v>
      </c>
      <c r="C3002" s="13" t="s">
        <v>5000</v>
      </c>
      <c r="D3002" s="13" t="s">
        <v>14050</v>
      </c>
      <c r="E3002" s="468">
        <f t="shared" si="125"/>
        <v>2823</v>
      </c>
      <c r="F3002" s="439" t="b">
        <f>MAX('22 Op Risk'!$E$18,0)= '22 Op Risk'!$E$19</f>
        <v>1</v>
      </c>
      <c r="G3002"/>
      <c r="H3002"/>
      <c r="K3002" s="6"/>
      <c r="L3002" s="6"/>
      <c r="M3002" s="6"/>
      <c r="N3002" s="6"/>
      <c r="O3002" s="6"/>
      <c r="P3002" s="6"/>
    </row>
    <row r="3003" spans="1:16" s="469" customFormat="1" ht="31.5" x14ac:dyDescent="0.25">
      <c r="A3003" s="463" t="s">
        <v>5001</v>
      </c>
      <c r="B3003" s="464" t="s">
        <v>2686</v>
      </c>
      <c r="C3003" s="13" t="s">
        <v>5002</v>
      </c>
      <c r="D3003" s="13" t="s">
        <v>14051</v>
      </c>
      <c r="E3003" s="468">
        <f t="shared" si="125"/>
        <v>2824</v>
      </c>
      <c r="F3003" s="439" t="b">
        <f>MAX('22 Op Risk'!$H$18,0)= '22 Op Risk'!$H$19</f>
        <v>1</v>
      </c>
      <c r="G3003"/>
      <c r="H3003"/>
      <c r="K3003" s="6"/>
      <c r="L3003" s="6"/>
      <c r="M3003" s="6"/>
      <c r="N3003" s="6"/>
      <c r="O3003" s="6"/>
      <c r="P3003" s="6"/>
    </row>
    <row r="3004" spans="1:16" s="469" customFormat="1" ht="31.5" x14ac:dyDescent="0.25">
      <c r="A3004" s="463" t="s">
        <v>5003</v>
      </c>
      <c r="B3004" s="464" t="s">
        <v>2686</v>
      </c>
      <c r="C3004" s="13" t="s">
        <v>10971</v>
      </c>
      <c r="D3004" s="13" t="s">
        <v>14052</v>
      </c>
      <c r="E3004" s="468">
        <f t="shared" si="125"/>
        <v>2825</v>
      </c>
      <c r="F3004" s="439" t="b">
        <f>MAX('22 Op Risk'!$K$18,0)= '22 Op Risk'!$K$19</f>
        <v>1</v>
      </c>
      <c r="G3004"/>
      <c r="H3004"/>
      <c r="K3004" s="6"/>
      <c r="L3004" s="6"/>
      <c r="M3004" s="6"/>
      <c r="N3004" s="6"/>
      <c r="O3004" s="6"/>
      <c r="P3004" s="6"/>
    </row>
    <row r="3005" spans="1:16" x14ac:dyDescent="0.25">
      <c r="A3005" s="466" t="s">
        <v>5004</v>
      </c>
      <c r="B3005" s="467" t="s">
        <v>2686</v>
      </c>
      <c r="C3005" s="13" t="s">
        <v>5005</v>
      </c>
      <c r="D3005" s="442" t="s">
        <v>14053</v>
      </c>
      <c r="E3005" s="468">
        <f t="shared" si="125"/>
        <v>2826</v>
      </c>
      <c r="F3005" s="439" t="b">
        <f>'22 Op Risk'!$D$9*18%='22 Op Risk'!$E$9</f>
        <v>1</v>
      </c>
    </row>
    <row r="3006" spans="1:16" x14ac:dyDescent="0.25">
      <c r="A3006" s="466" t="s">
        <v>5006</v>
      </c>
      <c r="B3006" s="467" t="s">
        <v>2686</v>
      </c>
      <c r="C3006" s="13" t="s">
        <v>5007</v>
      </c>
      <c r="D3006" s="442" t="s">
        <v>14054</v>
      </c>
      <c r="E3006" s="465">
        <f t="shared" ref="E3006:E3013" si="126">E3005+1</f>
        <v>2827</v>
      </c>
      <c r="F3006" s="439" t="b">
        <f>'22 Op Risk'!$D$10*18%='22 Op Risk'!$E$10</f>
        <v>1</v>
      </c>
    </row>
    <row r="3007" spans="1:16" x14ac:dyDescent="0.25">
      <c r="A3007" s="466" t="s">
        <v>5008</v>
      </c>
      <c r="B3007" s="467" t="s">
        <v>2686</v>
      </c>
      <c r="C3007" s="13" t="s">
        <v>5009</v>
      </c>
      <c r="D3007" s="442" t="s">
        <v>14055</v>
      </c>
      <c r="E3007" s="465">
        <f t="shared" si="126"/>
        <v>2828</v>
      </c>
      <c r="F3007" s="439" t="b">
        <f>'22 Op Risk'!$D$11*12%='22 Op Risk'!$E$11</f>
        <v>1</v>
      </c>
    </row>
    <row r="3008" spans="1:16" x14ac:dyDescent="0.25">
      <c r="A3008" s="466" t="s">
        <v>5010</v>
      </c>
      <c r="B3008" s="467" t="s">
        <v>2686</v>
      </c>
      <c r="C3008" s="13" t="s">
        <v>5011</v>
      </c>
      <c r="D3008" s="442" t="s">
        <v>14056</v>
      </c>
      <c r="E3008" s="465">
        <f t="shared" si="126"/>
        <v>2829</v>
      </c>
      <c r="F3008" s="439" t="b">
        <f>'22 Op Risk'!$D$12*15%='22 Op Risk'!$E$12</f>
        <v>1</v>
      </c>
    </row>
    <row r="3009" spans="1:6" ht="31.5" x14ac:dyDescent="0.25">
      <c r="A3009" s="466" t="s">
        <v>5012</v>
      </c>
      <c r="B3009" s="467" t="s">
        <v>2686</v>
      </c>
      <c r="C3009" s="13" t="s">
        <v>5013</v>
      </c>
      <c r="D3009" s="442" t="s">
        <v>14057</v>
      </c>
      <c r="E3009" s="465">
        <f t="shared" si="126"/>
        <v>2830</v>
      </c>
      <c r="F3009" s="439" t="b">
        <f>'22 Op Risk'!$D$13*18%='22 Op Risk'!$E$13</f>
        <v>1</v>
      </c>
    </row>
    <row r="3010" spans="1:6" x14ac:dyDescent="0.25">
      <c r="A3010" s="466" t="s">
        <v>5014</v>
      </c>
      <c r="B3010" s="467" t="s">
        <v>2686</v>
      </c>
      <c r="C3010" s="13" t="s">
        <v>5015</v>
      </c>
      <c r="D3010" s="442" t="s">
        <v>14058</v>
      </c>
      <c r="E3010" s="465">
        <f t="shared" si="126"/>
        <v>2831</v>
      </c>
      <c r="F3010" s="439" t="b">
        <f>'22 Op Risk'!$D$14*15%='22 Op Risk'!$E$14</f>
        <v>1</v>
      </c>
    </row>
    <row r="3011" spans="1:6" x14ac:dyDescent="0.25">
      <c r="A3011" s="466" t="s">
        <v>5016</v>
      </c>
      <c r="B3011" s="467" t="s">
        <v>2686</v>
      </c>
      <c r="C3011" s="13" t="s">
        <v>5017</v>
      </c>
      <c r="D3011" s="442" t="s">
        <v>14059</v>
      </c>
      <c r="E3011" s="465">
        <f t="shared" si="126"/>
        <v>2832</v>
      </c>
      <c r="F3011" s="439" t="b">
        <f>'22 Op Risk'!$D$15*12%='22 Op Risk'!$E$15</f>
        <v>1</v>
      </c>
    </row>
    <row r="3012" spans="1:6" x14ac:dyDescent="0.25">
      <c r="A3012" s="466" t="s">
        <v>5018</v>
      </c>
      <c r="B3012" s="467" t="s">
        <v>2686</v>
      </c>
      <c r="C3012" s="13" t="s">
        <v>5019</v>
      </c>
      <c r="D3012" s="442" t="s">
        <v>14060</v>
      </c>
      <c r="E3012" s="465">
        <f t="shared" si="126"/>
        <v>2833</v>
      </c>
      <c r="F3012" s="439" t="b">
        <f>'22 Op Risk'!$D$16*12%='22 Op Risk'!$E$16</f>
        <v>1</v>
      </c>
    </row>
    <row r="3013" spans="1:6" x14ac:dyDescent="0.25">
      <c r="A3013" s="466" t="s">
        <v>5020</v>
      </c>
      <c r="B3013" s="467" t="s">
        <v>2686</v>
      </c>
      <c r="C3013" s="13" t="s">
        <v>5021</v>
      </c>
      <c r="D3013" s="442" t="s">
        <v>14061</v>
      </c>
      <c r="E3013" s="465">
        <f t="shared" si="126"/>
        <v>2834</v>
      </c>
      <c r="F3013" s="439" t="b">
        <f>'22 Op Risk'!$D$17*18%='22 Op Risk'!$E$17</f>
        <v>1</v>
      </c>
    </row>
    <row r="3014" spans="1:6" x14ac:dyDescent="0.25">
      <c r="A3014" s="466" t="s">
        <v>5022</v>
      </c>
      <c r="B3014" s="467" t="s">
        <v>2686</v>
      </c>
      <c r="C3014" s="13" t="s">
        <v>5023</v>
      </c>
      <c r="D3014" s="442" t="s">
        <v>14062</v>
      </c>
      <c r="E3014" s="468">
        <f>E3013+1</f>
        <v>2835</v>
      </c>
      <c r="F3014" s="439" t="b">
        <f>'22 Op Risk'!$G$9*18%='22 Op Risk'!$H$9</f>
        <v>1</v>
      </c>
    </row>
    <row r="3015" spans="1:6" x14ac:dyDescent="0.25">
      <c r="A3015" s="466" t="s">
        <v>5024</v>
      </c>
      <c r="B3015" s="467" t="s">
        <v>2686</v>
      </c>
      <c r="C3015" s="13" t="s">
        <v>5025</v>
      </c>
      <c r="D3015" s="442" t="s">
        <v>14063</v>
      </c>
      <c r="E3015" s="465">
        <f t="shared" ref="E3015:E3022" si="127">E3014+1</f>
        <v>2836</v>
      </c>
      <c r="F3015" s="439" t="b">
        <f>'22 Op Risk'!$G$10*18%='22 Op Risk'!$H$10</f>
        <v>1</v>
      </c>
    </row>
    <row r="3016" spans="1:6" x14ac:dyDescent="0.25">
      <c r="A3016" s="466" t="s">
        <v>5026</v>
      </c>
      <c r="B3016" s="467" t="s">
        <v>2686</v>
      </c>
      <c r="C3016" s="13" t="s">
        <v>5027</v>
      </c>
      <c r="D3016" s="442" t="s">
        <v>14064</v>
      </c>
      <c r="E3016" s="465">
        <f t="shared" si="127"/>
        <v>2837</v>
      </c>
      <c r="F3016" s="439" t="b">
        <f>'22 Op Risk'!$G$11*12%='22 Op Risk'!$H$11</f>
        <v>1</v>
      </c>
    </row>
    <row r="3017" spans="1:6" x14ac:dyDescent="0.25">
      <c r="A3017" s="466" t="s">
        <v>5028</v>
      </c>
      <c r="B3017" s="467" t="s">
        <v>2686</v>
      </c>
      <c r="C3017" s="13" t="s">
        <v>5029</v>
      </c>
      <c r="D3017" s="442" t="s">
        <v>14065</v>
      </c>
      <c r="E3017" s="465">
        <f t="shared" si="127"/>
        <v>2838</v>
      </c>
      <c r="F3017" s="439" t="b">
        <f>'22 Op Risk'!$G$12*15%='22 Op Risk'!$H$12</f>
        <v>1</v>
      </c>
    </row>
    <row r="3018" spans="1:6" ht="31.5" x14ac:dyDescent="0.25">
      <c r="A3018" s="466" t="s">
        <v>5030</v>
      </c>
      <c r="B3018" s="467" t="s">
        <v>2686</v>
      </c>
      <c r="C3018" s="13" t="s">
        <v>5031</v>
      </c>
      <c r="D3018" s="442" t="s">
        <v>14066</v>
      </c>
      <c r="E3018" s="465">
        <f t="shared" si="127"/>
        <v>2839</v>
      </c>
      <c r="F3018" s="439" t="b">
        <f>'22 Op Risk'!$G$13*18%='22 Op Risk'!$H$13</f>
        <v>1</v>
      </c>
    </row>
    <row r="3019" spans="1:6" x14ac:dyDescent="0.25">
      <c r="A3019" s="466" t="s">
        <v>5032</v>
      </c>
      <c r="B3019" s="467" t="s">
        <v>2686</v>
      </c>
      <c r="C3019" s="13" t="s">
        <v>5033</v>
      </c>
      <c r="D3019" s="442" t="s">
        <v>14067</v>
      </c>
      <c r="E3019" s="465">
        <f t="shared" si="127"/>
        <v>2840</v>
      </c>
      <c r="F3019" s="439" t="b">
        <f>'22 Op Risk'!$G$14*15%='22 Op Risk'!$H$14</f>
        <v>1</v>
      </c>
    </row>
    <row r="3020" spans="1:6" x14ac:dyDescent="0.25">
      <c r="A3020" s="466" t="s">
        <v>5034</v>
      </c>
      <c r="B3020" s="467" t="s">
        <v>2686</v>
      </c>
      <c r="C3020" s="13" t="s">
        <v>5035</v>
      </c>
      <c r="D3020" s="442" t="s">
        <v>14068</v>
      </c>
      <c r="E3020" s="465">
        <f t="shared" si="127"/>
        <v>2841</v>
      </c>
      <c r="F3020" s="439" t="b">
        <f>'22 Op Risk'!$G$15*12%='22 Op Risk'!$H$15</f>
        <v>1</v>
      </c>
    </row>
    <row r="3021" spans="1:6" x14ac:dyDescent="0.25">
      <c r="A3021" s="466" t="s">
        <v>5036</v>
      </c>
      <c r="B3021" s="467" t="s">
        <v>2686</v>
      </c>
      <c r="C3021" s="13" t="s">
        <v>5037</v>
      </c>
      <c r="D3021" s="442" t="s">
        <v>14069</v>
      </c>
      <c r="E3021" s="465">
        <f t="shared" si="127"/>
        <v>2842</v>
      </c>
      <c r="F3021" s="439" t="b">
        <f>'22 Op Risk'!$G$16*12%='22 Op Risk'!$H$16</f>
        <v>1</v>
      </c>
    </row>
    <row r="3022" spans="1:6" x14ac:dyDescent="0.25">
      <c r="A3022" s="466" t="s">
        <v>5038</v>
      </c>
      <c r="B3022" s="467" t="s">
        <v>2686</v>
      </c>
      <c r="C3022" s="13" t="s">
        <v>5039</v>
      </c>
      <c r="D3022" s="442" t="s">
        <v>14070</v>
      </c>
      <c r="E3022" s="465">
        <f t="shared" si="127"/>
        <v>2843</v>
      </c>
      <c r="F3022" s="439" t="b">
        <f>'22 Op Risk'!$G$17*18%='22 Op Risk'!$H$17</f>
        <v>1</v>
      </c>
    </row>
    <row r="3023" spans="1:6" x14ac:dyDescent="0.25">
      <c r="A3023" s="466" t="s">
        <v>5040</v>
      </c>
      <c r="B3023" s="467" t="s">
        <v>2686</v>
      </c>
      <c r="C3023" s="13" t="s">
        <v>5041</v>
      </c>
      <c r="D3023" s="442" t="s">
        <v>14071</v>
      </c>
      <c r="E3023" s="468">
        <f>E3022+1</f>
        <v>2844</v>
      </c>
      <c r="F3023" s="439" t="b">
        <f>'22 Op Risk'!$J$9*18%='22 Op Risk'!$K$9</f>
        <v>1</v>
      </c>
    </row>
    <row r="3024" spans="1:6" x14ac:dyDescent="0.25">
      <c r="A3024" s="466" t="s">
        <v>5042</v>
      </c>
      <c r="B3024" s="467" t="s">
        <v>2686</v>
      </c>
      <c r="C3024" s="13" t="s">
        <v>5043</v>
      </c>
      <c r="D3024" s="442" t="s">
        <v>14072</v>
      </c>
      <c r="E3024" s="465">
        <f t="shared" ref="E3024:E3031" si="128">E3023+1</f>
        <v>2845</v>
      </c>
      <c r="F3024" s="439" t="b">
        <f>'22 Op Risk'!$J$10*18%='22 Op Risk'!$K$10</f>
        <v>1</v>
      </c>
    </row>
    <row r="3025" spans="1:16" x14ac:dyDescent="0.25">
      <c r="A3025" s="466" t="s">
        <v>5044</v>
      </c>
      <c r="B3025" s="467" t="s">
        <v>2686</v>
      </c>
      <c r="C3025" s="13" t="s">
        <v>5045</v>
      </c>
      <c r="D3025" s="442" t="s">
        <v>14073</v>
      </c>
      <c r="E3025" s="465">
        <f t="shared" si="128"/>
        <v>2846</v>
      </c>
      <c r="F3025" s="439" t="b">
        <f>'22 Op Risk'!$J$11*12%='22 Op Risk'!$K$11</f>
        <v>1</v>
      </c>
    </row>
    <row r="3026" spans="1:16" x14ac:dyDescent="0.25">
      <c r="A3026" s="466" t="s">
        <v>5046</v>
      </c>
      <c r="B3026" s="467" t="s">
        <v>2686</v>
      </c>
      <c r="C3026" s="13" t="s">
        <v>5047</v>
      </c>
      <c r="D3026" s="442" t="s">
        <v>14074</v>
      </c>
      <c r="E3026" s="465">
        <f t="shared" si="128"/>
        <v>2847</v>
      </c>
      <c r="F3026" s="439" t="b">
        <f>'22 Op Risk'!$J$12*15%='22 Op Risk'!$K$12</f>
        <v>1</v>
      </c>
    </row>
    <row r="3027" spans="1:16" ht="31.5" x14ac:dyDescent="0.25">
      <c r="A3027" s="466" t="s">
        <v>5048</v>
      </c>
      <c r="B3027" s="467" t="s">
        <v>2686</v>
      </c>
      <c r="C3027" s="13" t="s">
        <v>5049</v>
      </c>
      <c r="D3027" s="442" t="s">
        <v>14075</v>
      </c>
      <c r="E3027" s="465">
        <f t="shared" si="128"/>
        <v>2848</v>
      </c>
      <c r="F3027" s="439" t="b">
        <f>'22 Op Risk'!$J$13*18%='22 Op Risk'!$K$13</f>
        <v>1</v>
      </c>
    </row>
    <row r="3028" spans="1:16" x14ac:dyDescent="0.25">
      <c r="A3028" s="466" t="s">
        <v>5050</v>
      </c>
      <c r="B3028" s="467" t="s">
        <v>2686</v>
      </c>
      <c r="C3028" s="13" t="s">
        <v>5051</v>
      </c>
      <c r="D3028" s="442" t="s">
        <v>14076</v>
      </c>
      <c r="E3028" s="465">
        <f t="shared" si="128"/>
        <v>2849</v>
      </c>
      <c r="F3028" s="439" t="b">
        <f>'22 Op Risk'!$J$14*15%='22 Op Risk'!$K$14</f>
        <v>1</v>
      </c>
    </row>
    <row r="3029" spans="1:16" x14ac:dyDescent="0.25">
      <c r="A3029" s="466" t="s">
        <v>5052</v>
      </c>
      <c r="B3029" s="467" t="s">
        <v>2686</v>
      </c>
      <c r="C3029" s="13" t="s">
        <v>5053</v>
      </c>
      <c r="D3029" s="442" t="s">
        <v>14077</v>
      </c>
      <c r="E3029" s="465">
        <f t="shared" si="128"/>
        <v>2850</v>
      </c>
      <c r="F3029" s="439" t="b">
        <f>'22 Op Risk'!$J$15*12%='22 Op Risk'!$K$15</f>
        <v>1</v>
      </c>
    </row>
    <row r="3030" spans="1:16" x14ac:dyDescent="0.25">
      <c r="A3030" s="466" t="s">
        <v>5054</v>
      </c>
      <c r="B3030" s="467" t="s">
        <v>2686</v>
      </c>
      <c r="C3030" s="13" t="s">
        <v>5055</v>
      </c>
      <c r="D3030" s="442" t="s">
        <v>14078</v>
      </c>
      <c r="E3030" s="465">
        <f t="shared" si="128"/>
        <v>2851</v>
      </c>
      <c r="F3030" s="439" t="b">
        <f>'22 Op Risk'!$J$16*12%='22 Op Risk'!$K$16</f>
        <v>1</v>
      </c>
    </row>
    <row r="3031" spans="1:16" x14ac:dyDescent="0.25">
      <c r="A3031" s="466" t="s">
        <v>5056</v>
      </c>
      <c r="B3031" s="467" t="s">
        <v>2686</v>
      </c>
      <c r="C3031" s="13" t="s">
        <v>5057</v>
      </c>
      <c r="D3031" s="442" t="s">
        <v>14079</v>
      </c>
      <c r="E3031" s="465">
        <f t="shared" si="128"/>
        <v>2852</v>
      </c>
      <c r="F3031" s="439" t="b">
        <f>'22 Op Risk'!$J$17*18%='22 Op Risk'!$K$17</f>
        <v>1</v>
      </c>
    </row>
    <row r="3032" spans="1:16" s="469" customFormat="1" ht="31.5" x14ac:dyDescent="0.25">
      <c r="A3032" s="463" t="s">
        <v>5058</v>
      </c>
      <c r="B3032" s="464" t="s">
        <v>2686</v>
      </c>
      <c r="C3032" s="13" t="s">
        <v>11713</v>
      </c>
      <c r="D3032" s="13" t="s">
        <v>14080</v>
      </c>
      <c r="E3032" s="468">
        <f>E3031+1</f>
        <v>2853</v>
      </c>
      <c r="F3032" s="439" t="b">
        <f>AVERAGE('22 Op Risk'!$E$19,'22 Op Risk'!$H$19,'22 Op Risk'!$K$19)='22 Op Risk'!$K$21</f>
        <v>1</v>
      </c>
      <c r="G3032"/>
      <c r="H3032"/>
      <c r="K3032" s="6"/>
      <c r="L3032" s="6"/>
      <c r="M3032" s="6"/>
      <c r="N3032" s="6"/>
      <c r="O3032" s="6"/>
      <c r="P3032" s="6"/>
    </row>
    <row r="3033" spans="1:16" ht="18.75" x14ac:dyDescent="0.3">
      <c r="A3033" s="953" t="s">
        <v>5059</v>
      </c>
      <c r="B3033" s="954"/>
      <c r="C3033" s="954"/>
      <c r="D3033" s="954"/>
      <c r="E3033" s="954"/>
      <c r="F3033" s="954"/>
    </row>
    <row r="3034" spans="1:16" ht="141.75" x14ac:dyDescent="0.25">
      <c r="A3034" s="466" t="s">
        <v>5060</v>
      </c>
      <c r="B3034" s="467" t="s">
        <v>2686</v>
      </c>
      <c r="C3034" s="13" t="s">
        <v>5061</v>
      </c>
      <c r="D3034" s="442" t="s">
        <v>14401</v>
      </c>
      <c r="E3034" s="468">
        <f>E3032+1</f>
        <v>2854</v>
      </c>
      <c r="F3034" s="439" t="b">
        <f>'23 Obligor - Guarantor'!$B$9+'23 Obligor - Guarantor'!$B$10+'23 Obligor - Guarantor'!$B$11+'23 Obligor - Guarantor'!$B$12+'23 Obligor - Guarantor'!$B$13+'23 Obligor - Guarantor'!$B$14+'23 Obligor - Guarantor'!$B$15+'23 Obligor - Guarantor'!$B$16+'23 Obligor - Guarantor'!$B$17+'23 Obligor - Guarantor'!$B$18+'23 Obligor - Guarantor'!$B$19+'23 Obligor - Guarantor'!$B$20='23 Obligor - Guarantor'!$B$22</f>
        <v>1</v>
      </c>
    </row>
    <row r="3035" spans="1:16" ht="141.75" x14ac:dyDescent="0.25">
      <c r="A3035" s="466" t="s">
        <v>5062</v>
      </c>
      <c r="B3035" s="467" t="s">
        <v>2686</v>
      </c>
      <c r="C3035" s="13" t="s">
        <v>5063</v>
      </c>
      <c r="D3035" s="442" t="s">
        <v>14402</v>
      </c>
      <c r="E3035" s="465">
        <f t="shared" ref="E3035:E3041" si="129">E3034+1</f>
        <v>2855</v>
      </c>
      <c r="F3035" s="439" t="b">
        <f>'23 Obligor - Guarantor'!$D$9+'23 Obligor - Guarantor'!$D$10+'23 Obligor - Guarantor'!$D$11+'23 Obligor - Guarantor'!$D$12+'23 Obligor - Guarantor'!$D$13+'23 Obligor - Guarantor'!$D$14+'23 Obligor - Guarantor'!$D$15+'23 Obligor - Guarantor'!$D$16+'23 Obligor - Guarantor'!$D$17+'23 Obligor - Guarantor'!$D$18+'23 Obligor - Guarantor'!$D$19+'23 Obligor - Guarantor'!$D$20='23 Obligor - Guarantor'!$D$22</f>
        <v>1</v>
      </c>
    </row>
    <row r="3036" spans="1:16" ht="141.75" x14ac:dyDescent="0.25">
      <c r="A3036" s="466" t="s">
        <v>5064</v>
      </c>
      <c r="B3036" s="467" t="s">
        <v>2686</v>
      </c>
      <c r="C3036" s="13" t="s">
        <v>5065</v>
      </c>
      <c r="D3036" s="442" t="s">
        <v>14403</v>
      </c>
      <c r="E3036" s="465">
        <f t="shared" si="129"/>
        <v>2856</v>
      </c>
      <c r="F3036" s="439" t="b">
        <f>'23 Obligor - Guarantor'!$E$9+'23 Obligor - Guarantor'!$E$10+'23 Obligor - Guarantor'!$E$11+'23 Obligor - Guarantor'!$E$12+'23 Obligor - Guarantor'!$E$13+'23 Obligor - Guarantor'!$E$14+'23 Obligor - Guarantor'!$E$15+'23 Obligor - Guarantor'!$E$16+'23 Obligor - Guarantor'!$E$17+'23 Obligor - Guarantor'!$E$18+'23 Obligor - Guarantor'!$E$19+'23 Obligor - Guarantor'!$E$20='23 Obligor - Guarantor'!$E$22</f>
        <v>1</v>
      </c>
    </row>
    <row r="3037" spans="1:16" ht="141.75" x14ac:dyDescent="0.25">
      <c r="A3037" s="466" t="s">
        <v>5066</v>
      </c>
      <c r="B3037" s="467" t="s">
        <v>2686</v>
      </c>
      <c r="C3037" s="13" t="s">
        <v>5067</v>
      </c>
      <c r="D3037" s="442" t="s">
        <v>14404</v>
      </c>
      <c r="E3037" s="465">
        <f t="shared" si="129"/>
        <v>2857</v>
      </c>
      <c r="F3037" s="439" t="b">
        <f>'23 Obligor - Guarantor'!$F$9+'23 Obligor - Guarantor'!$F$10+'23 Obligor - Guarantor'!$F$11+'23 Obligor - Guarantor'!$F$12+'23 Obligor - Guarantor'!$F$13+'23 Obligor - Guarantor'!$F$14+'23 Obligor - Guarantor'!$F$15+'23 Obligor - Guarantor'!$F$16+'23 Obligor - Guarantor'!$F$17+'23 Obligor - Guarantor'!$F$18+'23 Obligor - Guarantor'!$F$19+'23 Obligor - Guarantor'!$F$20='23 Obligor - Guarantor'!$F$22</f>
        <v>1</v>
      </c>
    </row>
    <row r="3038" spans="1:16" ht="141.75" x14ac:dyDescent="0.25">
      <c r="A3038" s="466" t="s">
        <v>5068</v>
      </c>
      <c r="B3038" s="467" t="s">
        <v>2686</v>
      </c>
      <c r="C3038" s="13" t="s">
        <v>5069</v>
      </c>
      <c r="D3038" s="442" t="s">
        <v>14405</v>
      </c>
      <c r="E3038" s="465">
        <f t="shared" si="129"/>
        <v>2858</v>
      </c>
      <c r="F3038" s="439" t="b">
        <f>'23 Obligor - Guarantor'!$G$9+'23 Obligor - Guarantor'!$G$10+'23 Obligor - Guarantor'!$G$11+'23 Obligor - Guarantor'!$G$12+'23 Obligor - Guarantor'!$G$13+'23 Obligor - Guarantor'!$G$14+'23 Obligor - Guarantor'!$G$15+'23 Obligor - Guarantor'!$G$16+'23 Obligor - Guarantor'!$G$17+'23 Obligor - Guarantor'!$G$18+'23 Obligor - Guarantor'!$G$19+'23 Obligor - Guarantor'!$G$20='23 Obligor - Guarantor'!$G$22</f>
        <v>1</v>
      </c>
    </row>
    <row r="3039" spans="1:16" ht="141.75" x14ac:dyDescent="0.25">
      <c r="A3039" s="466" t="s">
        <v>5070</v>
      </c>
      <c r="B3039" s="467" t="s">
        <v>2686</v>
      </c>
      <c r="C3039" s="13" t="s">
        <v>5071</v>
      </c>
      <c r="D3039" s="442" t="s">
        <v>14406</v>
      </c>
      <c r="E3039" s="465">
        <f t="shared" si="129"/>
        <v>2859</v>
      </c>
      <c r="F3039" s="439" t="b">
        <f>'23 Obligor - Guarantor'!$H$9+'23 Obligor - Guarantor'!$H$10+'23 Obligor - Guarantor'!$H$11+'23 Obligor - Guarantor'!$H$12+'23 Obligor - Guarantor'!$H$13+'23 Obligor - Guarantor'!$H$14+'23 Obligor - Guarantor'!$H$15+'23 Obligor - Guarantor'!$H$16+'23 Obligor - Guarantor'!$H$17+'23 Obligor - Guarantor'!$H$18+'23 Obligor - Guarantor'!$H$19+'23 Obligor - Guarantor'!$H$20='23 Obligor - Guarantor'!$H$22</f>
        <v>1</v>
      </c>
    </row>
    <row r="3040" spans="1:16" ht="141.75" x14ac:dyDescent="0.25">
      <c r="A3040" s="466" t="s">
        <v>5072</v>
      </c>
      <c r="B3040" s="467" t="s">
        <v>2686</v>
      </c>
      <c r="C3040" s="13" t="s">
        <v>5073</v>
      </c>
      <c r="D3040" s="442" t="s">
        <v>14407</v>
      </c>
      <c r="E3040" s="465">
        <f t="shared" si="129"/>
        <v>2860</v>
      </c>
      <c r="F3040" s="439" t="b">
        <f>'23 Obligor - Guarantor'!$I$9+'23 Obligor - Guarantor'!$I$10+'23 Obligor - Guarantor'!$I$11+'23 Obligor - Guarantor'!$I$12+'23 Obligor - Guarantor'!$I$13+'23 Obligor - Guarantor'!$I$14+'23 Obligor - Guarantor'!$I$15+'23 Obligor - Guarantor'!$I$16+'23 Obligor - Guarantor'!$I$17+'23 Obligor - Guarantor'!$I$18+'23 Obligor - Guarantor'!$I$19+'23 Obligor - Guarantor'!$I$20='23 Obligor - Guarantor'!$I$22</f>
        <v>1</v>
      </c>
    </row>
    <row r="3041" spans="1:6" ht="141.75" x14ac:dyDescent="0.25">
      <c r="A3041" s="463" t="s">
        <v>5074</v>
      </c>
      <c r="B3041" s="464" t="s">
        <v>2686</v>
      </c>
      <c r="C3041" s="13" t="s">
        <v>5075</v>
      </c>
      <c r="D3041" s="442" t="s">
        <v>14964</v>
      </c>
      <c r="E3041" s="468">
        <f t="shared" si="129"/>
        <v>2861</v>
      </c>
      <c r="F3041" s="439" t="b">
        <f>ABS('23 Obligor - Guarantor'!$K$9+'23 Obligor - Guarantor'!$K$10+'23 Obligor - Guarantor'!$K$11+'23 Obligor - Guarantor'!$K$12+'23 Obligor - Guarantor'!$K$13+'23 Obligor - Guarantor'!$K$14+'23 Obligor - Guarantor'!$K$15+'23 Obligor - Guarantor'!$K$16+'23 Obligor - Guarantor'!$K$17+'23 Obligor - Guarantor'!$K$18+'23 Obligor - Guarantor'!$K$19+'23 Obligor - Guarantor'!$K$20-'23 Obligor - Guarantor'!$K$22)&lt;=2</f>
        <v>1</v>
      </c>
    </row>
    <row r="3042" spans="1:6" x14ac:dyDescent="0.25">
      <c r="A3042" s="463" t="s">
        <v>5076</v>
      </c>
      <c r="B3042" s="464" t="s">
        <v>769</v>
      </c>
      <c r="C3042" s="13" t="s">
        <v>10972</v>
      </c>
      <c r="D3042" s="442" t="s">
        <v>14081</v>
      </c>
      <c r="E3042" s="468">
        <f>E3041+1</f>
        <v>2862</v>
      </c>
      <c r="F3042" s="439" t="b">
        <f>'23 Obligor - Guarantor'!$B$9='5 Sovereign'!$D$74</f>
        <v>1</v>
      </c>
    </row>
    <row r="3043" spans="1:6" x14ac:dyDescent="0.25">
      <c r="A3043" s="463" t="s">
        <v>5077</v>
      </c>
      <c r="B3043" s="464" t="s">
        <v>769</v>
      </c>
      <c r="C3043" s="13" t="s">
        <v>5078</v>
      </c>
      <c r="D3043" s="442" t="s">
        <v>14082</v>
      </c>
      <c r="E3043" s="468">
        <f t="shared" ref="E3043:E3053" si="130">E3042+1</f>
        <v>2863</v>
      </c>
      <c r="F3043" s="439" t="b">
        <f>'23 Obligor - Guarantor'!$B$10='6 PSEs'!$D$49</f>
        <v>1</v>
      </c>
    </row>
    <row r="3044" spans="1:6" x14ac:dyDescent="0.25">
      <c r="A3044" s="463" t="s">
        <v>5079</v>
      </c>
      <c r="B3044" s="464" t="s">
        <v>769</v>
      </c>
      <c r="C3044" s="13" t="s">
        <v>5080</v>
      </c>
      <c r="D3044" s="442" t="s">
        <v>14083</v>
      </c>
      <c r="E3044" s="468">
        <f t="shared" si="130"/>
        <v>2864</v>
      </c>
      <c r="F3044" s="439" t="b">
        <f>'23 Obligor - Guarantor'!$B$11='7 MDBs'!$D$49</f>
        <v>1</v>
      </c>
    </row>
    <row r="3045" spans="1:6" ht="31.5" x14ac:dyDescent="0.25">
      <c r="A3045" s="463" t="s">
        <v>5081</v>
      </c>
      <c r="B3045" s="464" t="s">
        <v>769</v>
      </c>
      <c r="C3045" s="13" t="s">
        <v>10973</v>
      </c>
      <c r="D3045" s="442" t="s">
        <v>14084</v>
      </c>
      <c r="E3045" s="468">
        <f t="shared" si="130"/>
        <v>2865</v>
      </c>
      <c r="F3045" s="439" t="b">
        <f>'23 Obligor - Guarantor'!$B$12='8 Bank &amp; Sec. Firms LT'!$D$49</f>
        <v>1</v>
      </c>
    </row>
    <row r="3046" spans="1:6" ht="31.5" x14ac:dyDescent="0.25">
      <c r="A3046" s="463" t="s">
        <v>5082</v>
      </c>
      <c r="B3046" s="464" t="s">
        <v>769</v>
      </c>
      <c r="C3046" s="13" t="s">
        <v>10974</v>
      </c>
      <c r="D3046" s="442" t="s">
        <v>14085</v>
      </c>
      <c r="E3046" s="468">
        <f t="shared" si="130"/>
        <v>2866</v>
      </c>
      <c r="F3046" s="439" t="b">
        <f>'23 Obligor - Guarantor'!$B$13='8A Bank &amp; Sec. Firms ST'!$D$49</f>
        <v>1</v>
      </c>
    </row>
    <row r="3047" spans="1:6" ht="31.5" x14ac:dyDescent="0.25">
      <c r="A3047" s="463" t="s">
        <v>5083</v>
      </c>
      <c r="B3047" s="464" t="s">
        <v>769</v>
      </c>
      <c r="C3047" s="13" t="s">
        <v>10975</v>
      </c>
      <c r="D3047" s="442" t="s">
        <v>14086</v>
      </c>
      <c r="E3047" s="468">
        <f t="shared" si="130"/>
        <v>2867</v>
      </c>
      <c r="F3047" s="439" t="b">
        <f>'23 Obligor - Guarantor'!$B$14=' 9 Corp. &amp; Sec. firms LT'!$D$49</f>
        <v>1</v>
      </c>
    </row>
    <row r="3048" spans="1:6" ht="31.5" x14ac:dyDescent="0.25">
      <c r="A3048" s="463" t="s">
        <v>5084</v>
      </c>
      <c r="B3048" s="464" t="s">
        <v>769</v>
      </c>
      <c r="C3048" s="13" t="s">
        <v>10976</v>
      </c>
      <c r="D3048" s="442" t="s">
        <v>14087</v>
      </c>
      <c r="E3048" s="468">
        <f t="shared" si="130"/>
        <v>2868</v>
      </c>
      <c r="F3048" s="439" t="b">
        <f>'23 Obligor - Guarantor'!$B$15='9A Corp. &amp; Sec. Firms ST'!$D$49</f>
        <v>1</v>
      </c>
    </row>
    <row r="3049" spans="1:6" ht="31.5" x14ac:dyDescent="0.25">
      <c r="A3049" s="463" t="s">
        <v>5085</v>
      </c>
      <c r="B3049" s="464" t="s">
        <v>769</v>
      </c>
      <c r="C3049" s="13" t="s">
        <v>10977</v>
      </c>
      <c r="D3049" s="442" t="s">
        <v>14088</v>
      </c>
      <c r="E3049" s="468">
        <f t="shared" si="130"/>
        <v>2869</v>
      </c>
      <c r="F3049" s="439" t="b">
        <f>'23 Obligor - Guarantor'!$B$16='10 Commercial Real Estate'!$D$31</f>
        <v>1</v>
      </c>
    </row>
    <row r="3050" spans="1:6" ht="31.5" x14ac:dyDescent="0.25">
      <c r="A3050" s="463" t="s">
        <v>14551</v>
      </c>
      <c r="B3050" s="464" t="s">
        <v>769</v>
      </c>
      <c r="C3050" s="13" t="s">
        <v>10978</v>
      </c>
      <c r="D3050" s="939" t="s">
        <v>14965</v>
      </c>
      <c r="E3050" s="468">
        <f t="shared" si="130"/>
        <v>2870</v>
      </c>
      <c r="F3050" s="439" t="b">
        <f>'23 Obligor - Guarantor'!$B$17='11 Residential Real Estate'!$D$25</f>
        <v>1</v>
      </c>
    </row>
    <row r="3051" spans="1:6" x14ac:dyDescent="0.25">
      <c r="A3051" s="463" t="s">
        <v>5086</v>
      </c>
      <c r="B3051" s="464" t="s">
        <v>769</v>
      </c>
      <c r="C3051" s="13" t="s">
        <v>10979</v>
      </c>
      <c r="D3051" s="442" t="s">
        <v>14089</v>
      </c>
      <c r="E3051" s="468">
        <f t="shared" si="130"/>
        <v>2871</v>
      </c>
      <c r="F3051" s="439" t="b">
        <f>'23 Obligor - Guarantor'!$B$18='12 Other Retail'!$D$33</f>
        <v>1</v>
      </c>
    </row>
    <row r="3052" spans="1:6" ht="31.5" x14ac:dyDescent="0.25">
      <c r="A3052" s="463" t="s">
        <v>5087</v>
      </c>
      <c r="B3052" s="464" t="s">
        <v>769</v>
      </c>
      <c r="C3052" s="13" t="s">
        <v>10980</v>
      </c>
      <c r="D3052" s="442" t="s">
        <v>14090</v>
      </c>
      <c r="E3052" s="468">
        <f t="shared" si="130"/>
        <v>2872</v>
      </c>
      <c r="F3052" s="439" t="b">
        <f>'23 Obligor - Guarantor'!$B$19='13 SBE Other Retail'!$D$49</f>
        <v>1</v>
      </c>
    </row>
    <row r="3053" spans="1:6" x14ac:dyDescent="0.25">
      <c r="A3053" s="463" t="s">
        <v>5088</v>
      </c>
      <c r="B3053" s="464" t="s">
        <v>769</v>
      </c>
      <c r="C3053" s="13" t="s">
        <v>11439</v>
      </c>
      <c r="D3053" s="13" t="s">
        <v>14091</v>
      </c>
      <c r="E3053" s="468">
        <f t="shared" si="130"/>
        <v>2873</v>
      </c>
      <c r="F3053" s="439" t="b">
        <f>'23 Obligor - Guarantor'!$B$20='15 Trading'!$C$25</f>
        <v>1</v>
      </c>
    </row>
    <row r="3054" spans="1:6" ht="78.75" x14ac:dyDescent="0.25">
      <c r="A3054" s="463" t="s">
        <v>5089</v>
      </c>
      <c r="B3054" s="464" t="s">
        <v>2686</v>
      </c>
      <c r="C3054" s="13" t="s">
        <v>5090</v>
      </c>
      <c r="D3054" s="442" t="s">
        <v>14408</v>
      </c>
      <c r="E3054" s="468">
        <f>E3053+1</f>
        <v>2874</v>
      </c>
      <c r="F3054" s="439" t="b">
        <f>'23 Obligor - Guarantor'!$B$9-('23 Obligor - Guarantor'!$D$9+'23 Obligor - Guarantor'!$E$9+'23 Obligor - Guarantor'!$F$9+'23 Obligor - Guarantor'!$G$9+'23 Obligor - Guarantor'!$H$9+'23 Obligor - Guarantor'!$I$9)='23 Obligor - Guarantor'!$K$9</f>
        <v>1</v>
      </c>
    </row>
    <row r="3055" spans="1:6" ht="78.75" x14ac:dyDescent="0.25">
      <c r="A3055" s="463" t="s">
        <v>5091</v>
      </c>
      <c r="B3055" s="464" t="s">
        <v>2686</v>
      </c>
      <c r="C3055" s="13" t="s">
        <v>5092</v>
      </c>
      <c r="D3055" s="442" t="s">
        <v>14409</v>
      </c>
      <c r="E3055" s="468">
        <f t="shared" ref="E3055:E3066" si="131">E3054+1</f>
        <v>2875</v>
      </c>
      <c r="F3055" s="439" t="b">
        <f>'23 Obligor - Guarantor'!$B$10-('23 Obligor - Guarantor'!$D$10+'23 Obligor - Guarantor'!$E$10+'23 Obligor - Guarantor'!$F$10+'23 Obligor - Guarantor'!$G$10+'23 Obligor - Guarantor'!$H$10+'23 Obligor - Guarantor'!$I$10)='23 Obligor - Guarantor'!$K$10</f>
        <v>1</v>
      </c>
    </row>
    <row r="3056" spans="1:6" ht="78.75" x14ac:dyDescent="0.25">
      <c r="A3056" s="463" t="s">
        <v>5093</v>
      </c>
      <c r="B3056" s="464" t="s">
        <v>2686</v>
      </c>
      <c r="C3056" s="13" t="s">
        <v>5094</v>
      </c>
      <c r="D3056" s="442" t="s">
        <v>14410</v>
      </c>
      <c r="E3056" s="468">
        <f t="shared" si="131"/>
        <v>2876</v>
      </c>
      <c r="F3056" s="439" t="b">
        <f>'23 Obligor - Guarantor'!$B$11-('23 Obligor - Guarantor'!$D$11+'23 Obligor - Guarantor'!$E$11+'23 Obligor - Guarantor'!$F$11+'23 Obligor - Guarantor'!$G$11+'23 Obligor - Guarantor'!$H$11+'23 Obligor - Guarantor'!$I$11)='23 Obligor - Guarantor'!$K$11</f>
        <v>1</v>
      </c>
    </row>
    <row r="3057" spans="1:6" ht="78.75" x14ac:dyDescent="0.25">
      <c r="A3057" s="463" t="s">
        <v>5095</v>
      </c>
      <c r="B3057" s="464" t="s">
        <v>2686</v>
      </c>
      <c r="C3057" s="13" t="s">
        <v>5096</v>
      </c>
      <c r="D3057" s="442" t="s">
        <v>14411</v>
      </c>
      <c r="E3057" s="468">
        <f t="shared" si="131"/>
        <v>2877</v>
      </c>
      <c r="F3057" s="439" t="b">
        <f>'23 Obligor - Guarantor'!$B$12-('23 Obligor - Guarantor'!$D$12+'23 Obligor - Guarantor'!$E$12+'23 Obligor - Guarantor'!$F$12+'23 Obligor - Guarantor'!$G$12+'23 Obligor - Guarantor'!$H$12+'23 Obligor - Guarantor'!$I$12)='23 Obligor - Guarantor'!$K$12</f>
        <v>1</v>
      </c>
    </row>
    <row r="3058" spans="1:6" ht="78.75" x14ac:dyDescent="0.25">
      <c r="A3058" s="463" t="s">
        <v>5097</v>
      </c>
      <c r="B3058" s="464" t="s">
        <v>2686</v>
      </c>
      <c r="C3058" s="13" t="s">
        <v>5098</v>
      </c>
      <c r="D3058" s="442" t="s">
        <v>14412</v>
      </c>
      <c r="E3058" s="468">
        <f t="shared" si="131"/>
        <v>2878</v>
      </c>
      <c r="F3058" s="439" t="b">
        <f>'23 Obligor - Guarantor'!$B$13-('23 Obligor - Guarantor'!$D$13+'23 Obligor - Guarantor'!$E$13+'23 Obligor - Guarantor'!$F$13+'23 Obligor - Guarantor'!$G$13+'23 Obligor - Guarantor'!$H$13+'23 Obligor - Guarantor'!$I$13)='23 Obligor - Guarantor'!$K$13</f>
        <v>1</v>
      </c>
    </row>
    <row r="3059" spans="1:6" ht="78.75" x14ac:dyDescent="0.25">
      <c r="A3059" s="463" t="s">
        <v>5099</v>
      </c>
      <c r="B3059" s="464" t="s">
        <v>2686</v>
      </c>
      <c r="C3059" s="13" t="s">
        <v>5100</v>
      </c>
      <c r="D3059" s="442" t="s">
        <v>14413</v>
      </c>
      <c r="E3059" s="468">
        <f t="shared" si="131"/>
        <v>2879</v>
      </c>
      <c r="F3059" s="439" t="b">
        <f>'23 Obligor - Guarantor'!$B$14-('23 Obligor - Guarantor'!$D$14+'23 Obligor - Guarantor'!$E$14+'23 Obligor - Guarantor'!$F$14+'23 Obligor - Guarantor'!$G$14+'23 Obligor - Guarantor'!$H$14+'23 Obligor - Guarantor'!$I$14)='23 Obligor - Guarantor'!$K$14</f>
        <v>1</v>
      </c>
    </row>
    <row r="3060" spans="1:6" ht="78.75" x14ac:dyDescent="0.25">
      <c r="A3060" s="463" t="s">
        <v>5101</v>
      </c>
      <c r="B3060" s="464" t="s">
        <v>2686</v>
      </c>
      <c r="C3060" s="13" t="s">
        <v>5102</v>
      </c>
      <c r="D3060" s="442" t="s">
        <v>14414</v>
      </c>
      <c r="E3060" s="468">
        <f t="shared" si="131"/>
        <v>2880</v>
      </c>
      <c r="F3060" s="439" t="b">
        <f>'23 Obligor - Guarantor'!$B$15-('23 Obligor - Guarantor'!$D$15+'23 Obligor - Guarantor'!$E$15+'23 Obligor - Guarantor'!$F$15+'23 Obligor - Guarantor'!$G$15+'23 Obligor - Guarantor'!$H$15+'23 Obligor - Guarantor'!$I$15)='23 Obligor - Guarantor'!$K$15</f>
        <v>1</v>
      </c>
    </row>
    <row r="3061" spans="1:6" ht="78.75" x14ac:dyDescent="0.25">
      <c r="A3061" s="463" t="s">
        <v>5103</v>
      </c>
      <c r="B3061" s="464" t="s">
        <v>2686</v>
      </c>
      <c r="C3061" s="13" t="s">
        <v>10981</v>
      </c>
      <c r="D3061" s="939" t="s">
        <v>14415</v>
      </c>
      <c r="E3061" s="468">
        <f t="shared" si="131"/>
        <v>2881</v>
      </c>
      <c r="F3061" s="439" t="b">
        <f>'23 Obligor - Guarantor'!$B$16-('23 Obligor - Guarantor'!$D$16+'23 Obligor - Guarantor'!$E$16+'23 Obligor - Guarantor'!$F$16+'23 Obligor - Guarantor'!$G$16+'23 Obligor - Guarantor'!$H$16+'23 Obligor - Guarantor'!$I$16)='23 Obligor - Guarantor'!$K$16</f>
        <v>1</v>
      </c>
    </row>
    <row r="3062" spans="1:6" ht="78.75" x14ac:dyDescent="0.25">
      <c r="A3062" s="463" t="s">
        <v>14552</v>
      </c>
      <c r="B3062" s="464" t="s">
        <v>2686</v>
      </c>
      <c r="C3062" s="13" t="s">
        <v>5104</v>
      </c>
      <c r="D3062" s="442" t="s">
        <v>14416</v>
      </c>
      <c r="E3062" s="468">
        <f t="shared" si="131"/>
        <v>2882</v>
      </c>
      <c r="F3062" s="439" t="b">
        <f>'23 Obligor - Guarantor'!$B$17-('23 Obligor - Guarantor'!$D$17+'23 Obligor - Guarantor'!$E$17+'23 Obligor - Guarantor'!$F$17+'23 Obligor - Guarantor'!$G$17+'23 Obligor - Guarantor'!$H$17+'23 Obligor - Guarantor'!$I$17)='23 Obligor - Guarantor'!$K$17</f>
        <v>1</v>
      </c>
    </row>
    <row r="3063" spans="1:6" ht="78.75" x14ac:dyDescent="0.25">
      <c r="A3063" s="463" t="s">
        <v>5105</v>
      </c>
      <c r="B3063" s="464" t="s">
        <v>2686</v>
      </c>
      <c r="C3063" s="13" t="s">
        <v>5106</v>
      </c>
      <c r="D3063" s="442" t="s">
        <v>14417</v>
      </c>
      <c r="E3063" s="468">
        <f t="shared" si="131"/>
        <v>2883</v>
      </c>
      <c r="F3063" s="439" t="b">
        <f>'23 Obligor - Guarantor'!$B$18-('23 Obligor - Guarantor'!$D$18+'23 Obligor - Guarantor'!$E$18+'23 Obligor - Guarantor'!$F$18+'23 Obligor - Guarantor'!$G$18+'23 Obligor - Guarantor'!$H$18+'23 Obligor - Guarantor'!$I$18)='23 Obligor - Guarantor'!$K$18</f>
        <v>1</v>
      </c>
    </row>
    <row r="3064" spans="1:6" ht="78.75" x14ac:dyDescent="0.25">
      <c r="A3064" s="466" t="s">
        <v>11221</v>
      </c>
      <c r="B3064" s="467" t="s">
        <v>2686</v>
      </c>
      <c r="C3064" s="13" t="s">
        <v>5107</v>
      </c>
      <c r="D3064" s="442" t="s">
        <v>14418</v>
      </c>
      <c r="E3064" s="465">
        <f t="shared" si="131"/>
        <v>2884</v>
      </c>
      <c r="F3064" s="439" t="b">
        <f>'23 Obligor - Guarantor'!$B$19-('23 Obligor - Guarantor'!$D$19+'23 Obligor - Guarantor'!$E$19+'23 Obligor - Guarantor'!$F$19+'23 Obligor - Guarantor'!$G$19+'23 Obligor - Guarantor'!$H$19+'23 Obligor - Guarantor'!$I$19)='23 Obligor - Guarantor'!$K$19</f>
        <v>1</v>
      </c>
    </row>
    <row r="3065" spans="1:6" ht="78.75" x14ac:dyDescent="0.25">
      <c r="A3065" s="466" t="s">
        <v>5108</v>
      </c>
      <c r="B3065" s="467" t="s">
        <v>2686</v>
      </c>
      <c r="C3065" s="13" t="s">
        <v>5109</v>
      </c>
      <c r="D3065" s="442" t="s">
        <v>14419</v>
      </c>
      <c r="E3065" s="465">
        <f t="shared" si="131"/>
        <v>2885</v>
      </c>
      <c r="F3065" s="439" t="b">
        <f>'23 Obligor - Guarantor'!$B$20-('23 Obligor - Guarantor'!$D$20+'23 Obligor - Guarantor'!$E$20+'23 Obligor - Guarantor'!$F$20+'23 Obligor - Guarantor'!$G$20+'23 Obligor - Guarantor'!$H$20+'23 Obligor - Guarantor'!$I$20)='23 Obligor - Guarantor'!$K$20</f>
        <v>1</v>
      </c>
    </row>
    <row r="3066" spans="1:6" ht="78.75" x14ac:dyDescent="0.25">
      <c r="A3066" s="466" t="s">
        <v>5110</v>
      </c>
      <c r="B3066" s="467" t="s">
        <v>2686</v>
      </c>
      <c r="C3066" s="13" t="s">
        <v>5111</v>
      </c>
      <c r="D3066" s="442" t="s">
        <v>14420</v>
      </c>
      <c r="E3066" s="465">
        <f t="shared" si="131"/>
        <v>2886</v>
      </c>
      <c r="F3066" s="439" t="b">
        <f>'23 Obligor - Guarantor'!$B$22-('23 Obligor - Guarantor'!$D$22+'23 Obligor - Guarantor'!$E$22+'23 Obligor - Guarantor'!$F$22+'23 Obligor - Guarantor'!$G$22+'23 Obligor - Guarantor'!$H$22+'23 Obligor - Guarantor'!$I$22)='23 Obligor - Guarantor'!$K$22</f>
        <v>1</v>
      </c>
    </row>
    <row r="3067" spans="1:6" ht="18.75" x14ac:dyDescent="0.3">
      <c r="A3067" s="953" t="s">
        <v>5112</v>
      </c>
      <c r="B3067" s="954"/>
      <c r="C3067" s="954"/>
      <c r="D3067" s="954"/>
      <c r="E3067" s="954"/>
      <c r="F3067" s="954"/>
    </row>
    <row r="3068" spans="1:6" ht="31.5" x14ac:dyDescent="0.25">
      <c r="A3068" s="466" t="s">
        <v>5113</v>
      </c>
      <c r="B3068" s="467" t="s">
        <v>3996</v>
      </c>
      <c r="C3068" s="13" t="s">
        <v>10982</v>
      </c>
      <c r="D3068" s="844" t="s">
        <v>14092</v>
      </c>
      <c r="E3068" s="468">
        <f>E3066+1</f>
        <v>2887</v>
      </c>
      <c r="F3068" s="439" t="b">
        <f>'5 Sovereign'!$C$20='24 Reconciliation'!$E$9</f>
        <v>1</v>
      </c>
    </row>
    <row r="3069" spans="1:6" ht="31.5" x14ac:dyDescent="0.25">
      <c r="A3069" s="466" t="s">
        <v>5114</v>
      </c>
      <c r="B3069" s="467" t="s">
        <v>3996</v>
      </c>
      <c r="C3069" s="13" t="s">
        <v>10983</v>
      </c>
      <c r="D3069" s="844" t="s">
        <v>14093</v>
      </c>
      <c r="E3069" s="465">
        <f t="shared" ref="E3069:E3081" si="132">E3068+1</f>
        <v>2888</v>
      </c>
      <c r="F3069" s="439" t="b">
        <f>'6 PSEs'!$C$15='24 Reconciliation'!$E$10</f>
        <v>1</v>
      </c>
    </row>
    <row r="3070" spans="1:6" ht="31.5" x14ac:dyDescent="0.25">
      <c r="A3070" s="466" t="s">
        <v>5115</v>
      </c>
      <c r="B3070" s="467" t="s">
        <v>3996</v>
      </c>
      <c r="C3070" s="13" t="s">
        <v>10984</v>
      </c>
      <c r="D3070" s="844" t="s">
        <v>14094</v>
      </c>
      <c r="E3070" s="465">
        <f t="shared" si="132"/>
        <v>2889</v>
      </c>
      <c r="F3070" s="439" t="b">
        <f>'7 MDBs'!$C$15='24 Reconciliation'!$E$11</f>
        <v>1</v>
      </c>
    </row>
    <row r="3071" spans="1:6" ht="31.5" x14ac:dyDescent="0.25">
      <c r="A3071" s="466" t="s">
        <v>5116</v>
      </c>
      <c r="B3071" s="467" t="s">
        <v>3996</v>
      </c>
      <c r="C3071" s="13" t="s">
        <v>5117</v>
      </c>
      <c r="D3071" s="844" t="s">
        <v>14095</v>
      </c>
      <c r="E3071" s="465">
        <f t="shared" si="132"/>
        <v>2890</v>
      </c>
      <c r="F3071" s="439" t="b">
        <f>'8 Bank &amp; Sec. Firms LT'!$C$15='24 Reconciliation'!$E$12</f>
        <v>1</v>
      </c>
    </row>
    <row r="3072" spans="1:6" ht="31.5" x14ac:dyDescent="0.25">
      <c r="A3072" s="466" t="s">
        <v>5118</v>
      </c>
      <c r="B3072" s="467" t="s">
        <v>3996</v>
      </c>
      <c r="C3072" s="13" t="s">
        <v>5119</v>
      </c>
      <c r="D3072" s="844" t="s">
        <v>14096</v>
      </c>
      <c r="E3072" s="465">
        <f t="shared" si="132"/>
        <v>2891</v>
      </c>
      <c r="F3072" s="439" t="b">
        <f>'8A Bank &amp; Sec. Firms ST'!$C$15='24 Reconciliation'!$E$13</f>
        <v>1</v>
      </c>
    </row>
    <row r="3073" spans="1:6" ht="31.5" x14ac:dyDescent="0.25">
      <c r="A3073" s="466" t="s">
        <v>5120</v>
      </c>
      <c r="B3073" s="467" t="s">
        <v>3996</v>
      </c>
      <c r="C3073" s="13" t="s">
        <v>5121</v>
      </c>
      <c r="D3073" s="844" t="s">
        <v>14097</v>
      </c>
      <c r="E3073" s="465">
        <f t="shared" si="132"/>
        <v>2892</v>
      </c>
      <c r="F3073" s="439" t="b">
        <f>' 9 Corp. &amp; Sec. firms LT'!$C$15='24 Reconciliation'!$E$14</f>
        <v>1</v>
      </c>
    </row>
    <row r="3074" spans="1:6" ht="31.5" x14ac:dyDescent="0.25">
      <c r="A3074" s="466" t="s">
        <v>5122</v>
      </c>
      <c r="B3074" s="467" t="s">
        <v>3996</v>
      </c>
      <c r="C3074" s="13" t="s">
        <v>5123</v>
      </c>
      <c r="D3074" s="844" t="s">
        <v>14098</v>
      </c>
      <c r="E3074" s="465">
        <f t="shared" si="132"/>
        <v>2893</v>
      </c>
      <c r="F3074" s="439" t="b">
        <f>'9A Corp. &amp; Sec. Firms ST'!$C$15='24 Reconciliation'!$E$15</f>
        <v>1</v>
      </c>
    </row>
    <row r="3075" spans="1:6" ht="31.5" x14ac:dyDescent="0.25">
      <c r="A3075" s="466" t="s">
        <v>5124</v>
      </c>
      <c r="B3075" s="467" t="s">
        <v>3996</v>
      </c>
      <c r="C3075" s="13" t="s">
        <v>5125</v>
      </c>
      <c r="D3075" s="844" t="s">
        <v>14099</v>
      </c>
      <c r="E3075" s="465">
        <f t="shared" si="132"/>
        <v>2894</v>
      </c>
      <c r="F3075" s="439" t="b">
        <f>'10 Commercial Real Estate'!$C$14='24 Reconciliation'!$E$16</f>
        <v>1</v>
      </c>
    </row>
    <row r="3076" spans="1:6" ht="31.5" x14ac:dyDescent="0.25">
      <c r="A3076" s="466" t="s">
        <v>14553</v>
      </c>
      <c r="B3076" s="467" t="s">
        <v>3996</v>
      </c>
      <c r="C3076" s="13" t="s">
        <v>5126</v>
      </c>
      <c r="D3076" s="941" t="s">
        <v>14966</v>
      </c>
      <c r="E3076" s="465">
        <f t="shared" si="132"/>
        <v>2895</v>
      </c>
      <c r="F3076" s="439" t="b">
        <f>'11 Residential Real Estate'!$C$15='24 Reconciliation'!$E$17</f>
        <v>1</v>
      </c>
    </row>
    <row r="3077" spans="1:6" ht="31.5" x14ac:dyDescent="0.25">
      <c r="A3077" s="466" t="s">
        <v>5127</v>
      </c>
      <c r="B3077" s="467" t="s">
        <v>3996</v>
      </c>
      <c r="C3077" s="13" t="s">
        <v>5128</v>
      </c>
      <c r="D3077" s="844" t="s">
        <v>14100</v>
      </c>
      <c r="E3077" s="465">
        <f t="shared" si="132"/>
        <v>2896</v>
      </c>
      <c r="F3077" s="439" t="b">
        <f>'12 Other Retail'!$C$15='24 Reconciliation'!$E$18</f>
        <v>1</v>
      </c>
    </row>
    <row r="3078" spans="1:6" ht="31.5" x14ac:dyDescent="0.25">
      <c r="A3078" s="466" t="s">
        <v>11222</v>
      </c>
      <c r="B3078" s="467" t="s">
        <v>3996</v>
      </c>
      <c r="C3078" s="13" t="s">
        <v>5129</v>
      </c>
      <c r="D3078" s="844" t="s">
        <v>14101</v>
      </c>
      <c r="E3078" s="465">
        <f t="shared" si="132"/>
        <v>2897</v>
      </c>
      <c r="F3078" s="439" t="b">
        <f>'13 SBE Other Retail'!$C$15='24 Reconciliation'!$E$19</f>
        <v>1</v>
      </c>
    </row>
    <row r="3079" spans="1:6" ht="31.5" x14ac:dyDescent="0.25">
      <c r="A3079" s="466" t="s">
        <v>5130</v>
      </c>
      <c r="B3079" s="467" t="s">
        <v>3996</v>
      </c>
      <c r="C3079" s="13" t="s">
        <v>5131</v>
      </c>
      <c r="D3079" s="844" t="s">
        <v>14102</v>
      </c>
      <c r="E3079" s="465">
        <f t="shared" si="132"/>
        <v>2898</v>
      </c>
      <c r="F3079" s="439" t="b">
        <f>'14 Private Equity'!$C$11='24 Reconciliation'!$E$20</f>
        <v>1</v>
      </c>
    </row>
    <row r="3080" spans="1:6" ht="31.5" x14ac:dyDescent="0.25">
      <c r="A3080" s="466" t="s">
        <v>5132</v>
      </c>
      <c r="B3080" s="467" t="s">
        <v>3996</v>
      </c>
      <c r="C3080" s="13" t="s">
        <v>5133</v>
      </c>
      <c r="D3080" s="844" t="s">
        <v>14103</v>
      </c>
      <c r="E3080" s="465">
        <f t="shared" si="132"/>
        <v>2899</v>
      </c>
      <c r="F3080" s="439" t="b">
        <f>'20 Securitization Banking book'!$L$7+'20 Securitization Banking book'!$L$8='24 Reconciliation'!$E$21</f>
        <v>1</v>
      </c>
    </row>
    <row r="3081" spans="1:6" ht="47.25" x14ac:dyDescent="0.25">
      <c r="A3081" s="466" t="s">
        <v>5134</v>
      </c>
      <c r="B3081" s="467" t="s">
        <v>2686</v>
      </c>
      <c r="C3081" s="442" t="s">
        <v>10985</v>
      </c>
      <c r="D3081" s="844" t="s">
        <v>14421</v>
      </c>
      <c r="E3081" s="465">
        <f t="shared" si="132"/>
        <v>2900</v>
      </c>
      <c r="F3081" s="439" t="b">
        <f>'24 Reconciliation'!$E$9+'24 Reconciliation'!$E$10+'24 Reconciliation'!$E$11+'24 Reconciliation'!$E$12+'24 Reconciliation'!$E$13+'24 Reconciliation'!$E$14+'24 Reconciliation'!$E$15+'24 Reconciliation'!$E$16+'24 Reconciliation'!$E$17+'24 Reconciliation'!$E$18+'24 Reconciliation'!$E$19+'24 Reconciliation'!$E$20+'24 Reconciliation'!$E$21+'24 Reconciliation'!$E$22='24 Reconciliation'!$E$23</f>
        <v>1</v>
      </c>
    </row>
    <row r="3082" spans="1:6" ht="31.5" x14ac:dyDescent="0.25">
      <c r="A3082" s="466" t="s">
        <v>5135</v>
      </c>
      <c r="B3082" s="467" t="s">
        <v>3996</v>
      </c>
      <c r="C3082" s="442" t="s">
        <v>11223</v>
      </c>
      <c r="D3082" s="844" t="s">
        <v>14483</v>
      </c>
      <c r="E3082" s="468">
        <f>E3081+1</f>
        <v>2901</v>
      </c>
      <c r="F3082" s="439" t="b">
        <f>'5 Sovereign'!$C$46='24 Reconciliation'!$F$9</f>
        <v>1</v>
      </c>
    </row>
    <row r="3083" spans="1:6" ht="31.5" x14ac:dyDescent="0.25">
      <c r="A3083" s="466" t="s">
        <v>5136</v>
      </c>
      <c r="B3083" s="467" t="s">
        <v>3996</v>
      </c>
      <c r="C3083" s="470" t="s">
        <v>11224</v>
      </c>
      <c r="D3083" s="844" t="s">
        <v>14104</v>
      </c>
      <c r="E3083" s="465">
        <f t="shared" ref="E3083:E3090" si="133">E3082+1</f>
        <v>2902</v>
      </c>
      <c r="F3083" s="439" t="b">
        <f>'6 PSEs'!$C$31='24 Reconciliation'!$F$10</f>
        <v>1</v>
      </c>
    </row>
    <row r="3084" spans="1:6" ht="31.5" x14ac:dyDescent="0.25">
      <c r="A3084" s="466" t="s">
        <v>5137</v>
      </c>
      <c r="B3084" s="467" t="s">
        <v>3996</v>
      </c>
      <c r="C3084" s="442" t="s">
        <v>10986</v>
      </c>
      <c r="D3084" s="844" t="s">
        <v>14484</v>
      </c>
      <c r="E3084" s="465">
        <f t="shared" si="133"/>
        <v>2903</v>
      </c>
      <c r="F3084" s="439" t="b">
        <f>'7 MDBs'!$C$31='24 Reconciliation'!$F$11</f>
        <v>1</v>
      </c>
    </row>
    <row r="3085" spans="1:6" ht="47.25" x14ac:dyDescent="0.25">
      <c r="A3085" s="466" t="s">
        <v>5138</v>
      </c>
      <c r="B3085" s="467" t="s">
        <v>3996</v>
      </c>
      <c r="C3085" s="442" t="s">
        <v>10987</v>
      </c>
      <c r="D3085" s="844" t="s">
        <v>14105</v>
      </c>
      <c r="E3085" s="465">
        <f t="shared" si="133"/>
        <v>2904</v>
      </c>
      <c r="F3085" s="439" t="b">
        <f>'8 Bank &amp; Sec. Firms LT'!$C$31='24 Reconciliation'!$F$12</f>
        <v>1</v>
      </c>
    </row>
    <row r="3086" spans="1:6" ht="47.25" x14ac:dyDescent="0.25">
      <c r="A3086" s="466" t="s">
        <v>5139</v>
      </c>
      <c r="B3086" s="467" t="s">
        <v>3996</v>
      </c>
      <c r="C3086" s="442" t="s">
        <v>10988</v>
      </c>
      <c r="D3086" s="844" t="s">
        <v>14106</v>
      </c>
      <c r="E3086" s="465">
        <f t="shared" si="133"/>
        <v>2905</v>
      </c>
      <c r="F3086" s="439" t="b">
        <f>'8A Bank &amp; Sec. Firms ST'!$C$31='24 Reconciliation'!$F$13</f>
        <v>1</v>
      </c>
    </row>
    <row r="3087" spans="1:6" ht="47.25" x14ac:dyDescent="0.25">
      <c r="A3087" s="466" t="s">
        <v>5140</v>
      </c>
      <c r="B3087" s="467" t="s">
        <v>3996</v>
      </c>
      <c r="C3087" s="442" t="s">
        <v>10989</v>
      </c>
      <c r="D3087" s="844" t="s">
        <v>14107</v>
      </c>
      <c r="E3087" s="465">
        <f t="shared" si="133"/>
        <v>2906</v>
      </c>
      <c r="F3087" s="439" t="b">
        <f>' 9 Corp. &amp; Sec. firms LT'!$C$31='24 Reconciliation'!$F$14</f>
        <v>1</v>
      </c>
    </row>
    <row r="3088" spans="1:6" ht="47.25" x14ac:dyDescent="0.25">
      <c r="A3088" s="466" t="s">
        <v>5141</v>
      </c>
      <c r="B3088" s="467" t="s">
        <v>3996</v>
      </c>
      <c r="C3088" s="442" t="s">
        <v>10990</v>
      </c>
      <c r="D3088" s="844" t="s">
        <v>14108</v>
      </c>
      <c r="E3088" s="465">
        <f t="shared" si="133"/>
        <v>2907</v>
      </c>
      <c r="F3088" s="439" t="b">
        <f>'9A Corp. &amp; Sec. Firms ST'!$C$31='24 Reconciliation'!$F$15</f>
        <v>1</v>
      </c>
    </row>
    <row r="3089" spans="1:6" ht="31.5" x14ac:dyDescent="0.25">
      <c r="A3089" s="466" t="s">
        <v>11225</v>
      </c>
      <c r="B3089" s="467" t="s">
        <v>3996</v>
      </c>
      <c r="C3089" s="442" t="s">
        <v>10991</v>
      </c>
      <c r="D3089" s="844" t="s">
        <v>14109</v>
      </c>
      <c r="E3089" s="465">
        <f t="shared" si="133"/>
        <v>2908</v>
      </c>
      <c r="F3089" s="439" t="b">
        <f>'13 SBE Other Retail'!$C$31='24 Reconciliation'!$F$19</f>
        <v>1</v>
      </c>
    </row>
    <row r="3090" spans="1:6" ht="31.5" x14ac:dyDescent="0.25">
      <c r="A3090" s="466" t="s">
        <v>5142</v>
      </c>
      <c r="B3090" s="467" t="s">
        <v>2686</v>
      </c>
      <c r="C3090" s="442" t="s">
        <v>10992</v>
      </c>
      <c r="D3090" s="844" t="s">
        <v>14422</v>
      </c>
      <c r="E3090" s="465">
        <f t="shared" si="133"/>
        <v>2909</v>
      </c>
      <c r="F3090" s="439" t="b">
        <f>'24 Reconciliation'!$F$9+'24 Reconciliation'!$F$10+'24 Reconciliation'!$F$11+'24 Reconciliation'!$F$12+'24 Reconciliation'!$F$13+'24 Reconciliation'!$F$14+'24 Reconciliation'!$F$15+ '24 Reconciliation'!$F$19 = '24 Reconciliation'!$F$23</f>
        <v>1</v>
      </c>
    </row>
    <row r="3091" spans="1:6" ht="63" x14ac:dyDescent="0.25">
      <c r="A3091" s="466" t="s">
        <v>5143</v>
      </c>
      <c r="B3091" s="467" t="s">
        <v>2686</v>
      </c>
      <c r="C3091" s="442" t="s">
        <v>10993</v>
      </c>
      <c r="D3091" s="844" t="s">
        <v>14967</v>
      </c>
      <c r="E3091" s="468">
        <f>E3090+1</f>
        <v>2910</v>
      </c>
      <c r="F3091" s="439" t="b">
        <f>ABS('24 Reconciliation'!$G$9+'24 Reconciliation'!$G$10+'24 Reconciliation'!$G$11+'24 Reconciliation'!$G$12+'24 Reconciliation'!$G$13+'24 Reconciliation'!$G$14+'24 Reconciliation'!$G$15+'24 Reconciliation'!$G$16+'24 Reconciliation'!$G$17+'24 Reconciliation'!$G$18+'24 Reconciliation'!$G$19+'24 Reconciliation'!$G$20 + '24 Reconciliation'!$G$21 + '24 Reconciliation'!$G$22 - '24 Reconciliation'!$G$23)&lt;=2</f>
        <v>1</v>
      </c>
    </row>
    <row r="3092" spans="1:6" ht="47.25" x14ac:dyDescent="0.25">
      <c r="A3092" s="466" t="s">
        <v>5144</v>
      </c>
      <c r="B3092" s="467" t="s">
        <v>2686</v>
      </c>
      <c r="C3092" s="442" t="s">
        <v>10994</v>
      </c>
      <c r="D3092" s="844" t="s">
        <v>14968</v>
      </c>
      <c r="E3092" s="468">
        <f t="shared" ref="E3092:E3098" si="134">E3091+1</f>
        <v>2911</v>
      </c>
      <c r="F3092" s="439" t="b">
        <f>'24 Reconciliation'!$H$9+'24 Reconciliation'!$H$10+'24 Reconciliation'!$H$11+'24 Reconciliation'!$H$12+'24 Reconciliation'!$H$13+'24 Reconciliation'!$H$14+'24 Reconciliation'!$H$15+'24 Reconciliation'!$H$16+'24 Reconciliation'!$H$17+'24 Reconciliation'!$H$18+'24 Reconciliation'!$H$19 +'24 Reconciliation'!H20+'24 Reconciliation'!H21+'24 Reconciliation'!H22='24 Reconciliation'!H23</f>
        <v>1</v>
      </c>
    </row>
    <row r="3093" spans="1:6" ht="47.25" x14ac:dyDescent="0.25">
      <c r="A3093" s="466" t="s">
        <v>10995</v>
      </c>
      <c r="B3093" s="467" t="s">
        <v>2686</v>
      </c>
      <c r="C3093" s="442" t="s">
        <v>11019</v>
      </c>
      <c r="D3093" s="844" t="s">
        <v>14969</v>
      </c>
      <c r="E3093" s="468">
        <f t="shared" si="134"/>
        <v>2912</v>
      </c>
      <c r="F3093" s="439" t="b">
        <f>ABS('24 Reconciliation'!$I$9+'24 Reconciliation'!I10+'24 Reconciliation'!$I$11+'24 Reconciliation'!$I$12+'24 Reconciliation'!$I$13+'24 Reconciliation'!$I$14+'24 Reconciliation'!$I$15+'24 Reconciliation'!$I$16+'24 Reconciliation'!$I$17+'24 Reconciliation'!$I$18+'24 Reconciliation'!$I$19+'24 Reconciliation'!$I$20+'24 Reconciliation'!$I$21+'24 Reconciliation'!$I$22-'24 Reconciliation'!$I$23)&lt;=2</f>
        <v>1</v>
      </c>
    </row>
    <row r="3094" spans="1:6" ht="31.5" x14ac:dyDescent="0.25">
      <c r="A3094" s="466" t="s">
        <v>5145</v>
      </c>
      <c r="B3094" s="467" t="s">
        <v>2686</v>
      </c>
      <c r="C3094" s="442" t="s">
        <v>11020</v>
      </c>
      <c r="D3094" s="844" t="s">
        <v>14110</v>
      </c>
      <c r="E3094" s="468">
        <f>E3093+1</f>
        <v>2913</v>
      </c>
      <c r="F3094" s="439" t="b">
        <f>'24 Reconciliation'!$E$23-'24 Reconciliation'!$E$24='24 Reconciliation'!$E$25</f>
        <v>1</v>
      </c>
    </row>
    <row r="3095" spans="1:6" ht="31.5" x14ac:dyDescent="0.25">
      <c r="A3095" s="466" t="s">
        <v>5146</v>
      </c>
      <c r="B3095" s="467" t="s">
        <v>2686</v>
      </c>
      <c r="C3095" s="442" t="s">
        <v>11021</v>
      </c>
      <c r="D3095" s="844" t="s">
        <v>14111</v>
      </c>
      <c r="E3095" s="468">
        <f t="shared" si="134"/>
        <v>2914</v>
      </c>
      <c r="F3095" s="439" t="b">
        <f>'24 Reconciliation'!$F$23-'24 Reconciliation'!$F$24='24 Reconciliation'!$F$25</f>
        <v>1</v>
      </c>
    </row>
    <row r="3096" spans="1:6" ht="47.25" x14ac:dyDescent="0.25">
      <c r="A3096" s="466" t="s">
        <v>5147</v>
      </c>
      <c r="B3096" s="467" t="s">
        <v>2686</v>
      </c>
      <c r="C3096" s="442" t="s">
        <v>11022</v>
      </c>
      <c r="D3096" s="844" t="s">
        <v>14970</v>
      </c>
      <c r="E3096" s="468">
        <f t="shared" si="134"/>
        <v>2915</v>
      </c>
      <c r="F3096" s="439" t="b">
        <f>ABS('24 Reconciliation'!$G$23-'24 Reconciliation'!$G$24-'24 Reconciliation'!$G$25)&lt;=2</f>
        <v>1</v>
      </c>
    </row>
    <row r="3097" spans="1:6" x14ac:dyDescent="0.25">
      <c r="A3097" s="466" t="s">
        <v>5148</v>
      </c>
      <c r="B3097" s="467" t="s">
        <v>2686</v>
      </c>
      <c r="C3097" s="442" t="s">
        <v>11024</v>
      </c>
      <c r="D3097" s="844" t="s">
        <v>14112</v>
      </c>
      <c r="E3097" s="468">
        <f t="shared" si="134"/>
        <v>2916</v>
      </c>
      <c r="F3097" s="439" t="b">
        <f>'24 Reconciliation'!$H$23='24 Reconciliation'!$H$25</f>
        <v>1</v>
      </c>
    </row>
    <row r="3098" spans="1:6" ht="31.5" x14ac:dyDescent="0.25">
      <c r="A3098" s="466" t="s">
        <v>10996</v>
      </c>
      <c r="B3098" s="467" t="s">
        <v>2686</v>
      </c>
      <c r="C3098" s="442" t="s">
        <v>11025</v>
      </c>
      <c r="D3098" s="844" t="s">
        <v>14971</v>
      </c>
      <c r="E3098" s="468">
        <f t="shared" si="134"/>
        <v>2917</v>
      </c>
      <c r="F3098" s="439" t="b">
        <f>ABS('24 Reconciliation'!$I$23-'24 Reconciliation'!$I$24-'24 Reconciliation'!$I$25)&lt;=2</f>
        <v>1</v>
      </c>
    </row>
    <row r="3099" spans="1:6" ht="31.5" x14ac:dyDescent="0.25">
      <c r="A3099" s="466" t="s">
        <v>5149</v>
      </c>
      <c r="B3099" s="467" t="s">
        <v>2686</v>
      </c>
      <c r="C3099" s="442" t="s">
        <v>11026</v>
      </c>
      <c r="D3099" s="844" t="s">
        <v>14113</v>
      </c>
      <c r="E3099" s="468">
        <f>E3098+1</f>
        <v>2918</v>
      </c>
      <c r="F3099" s="439" t="b">
        <f>'24 Reconciliation'!$E$9+'24 Reconciliation'!$F$9='24 Reconciliation'!$G$9</f>
        <v>1</v>
      </c>
    </row>
    <row r="3100" spans="1:6" ht="31.5" x14ac:dyDescent="0.25">
      <c r="A3100" s="466" t="s">
        <v>5150</v>
      </c>
      <c r="B3100" s="467" t="s">
        <v>2686</v>
      </c>
      <c r="C3100" s="442" t="s">
        <v>11027</v>
      </c>
      <c r="D3100" s="844" t="s">
        <v>14114</v>
      </c>
      <c r="E3100" s="468">
        <f t="shared" ref="E3100:E3115" si="135">E3099+1</f>
        <v>2919</v>
      </c>
      <c r="F3100" s="439" t="b">
        <f>'24 Reconciliation'!$E$10+'24 Reconciliation'!$F$10='24 Reconciliation'!$G$10</f>
        <v>1</v>
      </c>
    </row>
    <row r="3101" spans="1:6" ht="31.5" x14ac:dyDescent="0.25">
      <c r="A3101" s="466" t="s">
        <v>5151</v>
      </c>
      <c r="B3101" s="467" t="s">
        <v>2686</v>
      </c>
      <c r="C3101" s="442" t="s">
        <v>11028</v>
      </c>
      <c r="D3101" s="844" t="s">
        <v>14115</v>
      </c>
      <c r="E3101" s="468">
        <f t="shared" si="135"/>
        <v>2920</v>
      </c>
      <c r="F3101" s="439" t="b">
        <f>'24 Reconciliation'!$E$11+'24 Reconciliation'!$F$11='24 Reconciliation'!$G$11</f>
        <v>1</v>
      </c>
    </row>
    <row r="3102" spans="1:6" ht="31.5" x14ac:dyDescent="0.25">
      <c r="A3102" s="466" t="s">
        <v>5152</v>
      </c>
      <c r="B3102" s="467" t="s">
        <v>2686</v>
      </c>
      <c r="C3102" s="442" t="s">
        <v>11029</v>
      </c>
      <c r="D3102" s="844" t="s">
        <v>14116</v>
      </c>
      <c r="E3102" s="468">
        <f t="shared" si="135"/>
        <v>2921</v>
      </c>
      <c r="F3102" s="439" t="b">
        <f>'24 Reconciliation'!$E$12+'24 Reconciliation'!$F$12='24 Reconciliation'!$G$12</f>
        <v>1</v>
      </c>
    </row>
    <row r="3103" spans="1:6" ht="31.5" x14ac:dyDescent="0.25">
      <c r="A3103" s="466" t="s">
        <v>5153</v>
      </c>
      <c r="B3103" s="467" t="s">
        <v>2686</v>
      </c>
      <c r="C3103" s="442" t="s">
        <v>11030</v>
      </c>
      <c r="D3103" s="844" t="s">
        <v>14117</v>
      </c>
      <c r="E3103" s="468">
        <f t="shared" si="135"/>
        <v>2922</v>
      </c>
      <c r="F3103" s="439" t="b">
        <f>'24 Reconciliation'!$E$13+'24 Reconciliation'!$F$13='24 Reconciliation'!$G$13</f>
        <v>1</v>
      </c>
    </row>
    <row r="3104" spans="1:6" ht="31.5" x14ac:dyDescent="0.25">
      <c r="A3104" s="466" t="s">
        <v>5154</v>
      </c>
      <c r="B3104" s="467" t="s">
        <v>2686</v>
      </c>
      <c r="C3104" s="442" t="s">
        <v>11031</v>
      </c>
      <c r="D3104" s="844" t="s">
        <v>14118</v>
      </c>
      <c r="E3104" s="468">
        <f t="shared" si="135"/>
        <v>2923</v>
      </c>
      <c r="F3104" s="439" t="b">
        <f>'24 Reconciliation'!$E$14+'24 Reconciliation'!$F$14='24 Reconciliation'!$G$14</f>
        <v>1</v>
      </c>
    </row>
    <row r="3105" spans="1:6" ht="31.5" x14ac:dyDescent="0.25">
      <c r="A3105" s="466" t="s">
        <v>5155</v>
      </c>
      <c r="B3105" s="467" t="s">
        <v>2686</v>
      </c>
      <c r="C3105" s="442" t="s">
        <v>11032</v>
      </c>
      <c r="D3105" s="844" t="s">
        <v>14119</v>
      </c>
      <c r="E3105" s="468">
        <f t="shared" si="135"/>
        <v>2924</v>
      </c>
      <c r="F3105" s="439" t="b">
        <f>'24 Reconciliation'!$E$15+'24 Reconciliation'!$F$15='24 Reconciliation'!$G$15</f>
        <v>1</v>
      </c>
    </row>
    <row r="3106" spans="1:6" ht="31.5" x14ac:dyDescent="0.25">
      <c r="A3106" s="466" t="s">
        <v>5156</v>
      </c>
      <c r="B3106" s="467" t="s">
        <v>2686</v>
      </c>
      <c r="C3106" s="442" t="s">
        <v>11033</v>
      </c>
      <c r="D3106" s="844" t="s">
        <v>14120</v>
      </c>
      <c r="E3106" s="468">
        <f t="shared" si="135"/>
        <v>2925</v>
      </c>
      <c r="F3106" s="439" t="b">
        <f>'24 Reconciliation'!$E$16='24 Reconciliation'!$G$16</f>
        <v>1</v>
      </c>
    </row>
    <row r="3107" spans="1:6" ht="31.5" x14ac:dyDescent="0.25">
      <c r="A3107" s="466" t="s">
        <v>14554</v>
      </c>
      <c r="B3107" s="467" t="s">
        <v>2686</v>
      </c>
      <c r="C3107" s="442" t="s">
        <v>11034</v>
      </c>
      <c r="D3107" s="844" t="s">
        <v>14121</v>
      </c>
      <c r="E3107" s="468">
        <f t="shared" si="135"/>
        <v>2926</v>
      </c>
      <c r="F3107" s="439" t="b">
        <f>'24 Reconciliation'!$E$17='24 Reconciliation'!$G$17</f>
        <v>1</v>
      </c>
    </row>
    <row r="3108" spans="1:6" ht="31.5" x14ac:dyDescent="0.25">
      <c r="A3108" s="466" t="s">
        <v>5157</v>
      </c>
      <c r="B3108" s="467" t="s">
        <v>2686</v>
      </c>
      <c r="C3108" s="442" t="s">
        <v>11035</v>
      </c>
      <c r="D3108" s="844" t="s">
        <v>14122</v>
      </c>
      <c r="E3108" s="468">
        <f t="shared" si="135"/>
        <v>2927</v>
      </c>
      <c r="F3108" s="439" t="b">
        <f>'24 Reconciliation'!$E$18='24 Reconciliation'!$G$18</f>
        <v>1</v>
      </c>
    </row>
    <row r="3109" spans="1:6" ht="31.5" x14ac:dyDescent="0.25">
      <c r="A3109" s="466" t="s">
        <v>5158</v>
      </c>
      <c r="B3109" s="467" t="s">
        <v>2686</v>
      </c>
      <c r="C3109" s="442" t="s">
        <v>11036</v>
      </c>
      <c r="D3109" s="844" t="s">
        <v>14123</v>
      </c>
      <c r="E3109" s="468">
        <f t="shared" si="135"/>
        <v>2928</v>
      </c>
      <c r="F3109" s="439" t="b">
        <f>'24 Reconciliation'!$E$19+'24 Reconciliation'!$F$19='24 Reconciliation'!$G$19</f>
        <v>1</v>
      </c>
    </row>
    <row r="3110" spans="1:6" ht="31.5" x14ac:dyDescent="0.25">
      <c r="A3110" s="466" t="s">
        <v>5159</v>
      </c>
      <c r="B3110" s="467" t="s">
        <v>2686</v>
      </c>
      <c r="C3110" s="442" t="s">
        <v>11037</v>
      </c>
      <c r="D3110" s="844" t="s">
        <v>14124</v>
      </c>
      <c r="E3110" s="468">
        <f t="shared" si="135"/>
        <v>2929</v>
      </c>
      <c r="F3110" s="439" t="b">
        <f>'24 Reconciliation'!$E$20='24 Reconciliation'!$G$20</f>
        <v>1</v>
      </c>
    </row>
    <row r="3111" spans="1:6" ht="31.5" x14ac:dyDescent="0.25">
      <c r="A3111" s="466" t="s">
        <v>5160</v>
      </c>
      <c r="B3111" s="467" t="s">
        <v>2686</v>
      </c>
      <c r="C3111" s="442" t="s">
        <v>11038</v>
      </c>
      <c r="D3111" s="844" t="s">
        <v>14125</v>
      </c>
      <c r="E3111" s="468">
        <f t="shared" si="135"/>
        <v>2930</v>
      </c>
      <c r="F3111" s="439" t="b">
        <f>'24 Reconciliation'!$E$21='24 Reconciliation'!$G$21</f>
        <v>1</v>
      </c>
    </row>
    <row r="3112" spans="1:6" ht="31.5" x14ac:dyDescent="0.25">
      <c r="A3112" s="466" t="s">
        <v>11039</v>
      </c>
      <c r="B3112" s="467" t="s">
        <v>2686</v>
      </c>
      <c r="C3112" s="442" t="s">
        <v>11040</v>
      </c>
      <c r="D3112" s="844" t="s">
        <v>14485</v>
      </c>
      <c r="E3112" s="468"/>
      <c r="F3112" s="439" t="b">
        <f>'24 Reconciliation'!$E$22='24 Reconciliation'!$G$22</f>
        <v>1</v>
      </c>
    </row>
    <row r="3113" spans="1:6" ht="33" customHeight="1" x14ac:dyDescent="0.25">
      <c r="A3113" s="466" t="s">
        <v>5161</v>
      </c>
      <c r="B3113" s="467" t="s">
        <v>2686</v>
      </c>
      <c r="C3113" s="442" t="s">
        <v>11041</v>
      </c>
      <c r="D3113" s="844" t="s">
        <v>14126</v>
      </c>
      <c r="E3113" s="468">
        <f>E3111+1</f>
        <v>2931</v>
      </c>
      <c r="F3113" s="439" t="b">
        <f>'24 Reconciliation'!$E$23+'24 Reconciliation'!$F$23='24 Reconciliation'!$G$23</f>
        <v>1</v>
      </c>
    </row>
    <row r="3114" spans="1:6" ht="47.25" x14ac:dyDescent="0.25">
      <c r="A3114" s="466" t="s">
        <v>5162</v>
      </c>
      <c r="B3114" s="467" t="s">
        <v>2686</v>
      </c>
      <c r="C3114" s="442" t="s">
        <v>11042</v>
      </c>
      <c r="D3114" s="844" t="s">
        <v>14486</v>
      </c>
      <c r="E3114" s="468">
        <f t="shared" si="135"/>
        <v>2932</v>
      </c>
      <c r="F3114" s="439" t="b">
        <f>'24 Reconciliation'!$E$24+'24 Reconciliation'!$F$24='24 Reconciliation'!$G$24</f>
        <v>1</v>
      </c>
    </row>
    <row r="3115" spans="1:6" ht="31.5" x14ac:dyDescent="0.25">
      <c r="A3115" s="466" t="s">
        <v>5163</v>
      </c>
      <c r="B3115" s="467" t="s">
        <v>2686</v>
      </c>
      <c r="C3115" s="442" t="s">
        <v>11043</v>
      </c>
      <c r="D3115" s="844" t="s">
        <v>14127</v>
      </c>
      <c r="E3115" s="468">
        <f t="shared" si="135"/>
        <v>2933</v>
      </c>
      <c r="F3115" s="439" t="b">
        <f>'24 Reconciliation'!$E$25+'24 Reconciliation'!$F$25='24 Reconciliation'!$G$25</f>
        <v>1</v>
      </c>
    </row>
    <row r="3116" spans="1:6" ht="31.5" x14ac:dyDescent="0.25">
      <c r="A3116" s="466" t="s">
        <v>10997</v>
      </c>
      <c r="B3116" s="467" t="s">
        <v>2686</v>
      </c>
      <c r="C3116" s="442" t="s">
        <v>11044</v>
      </c>
      <c r="D3116" s="844" t="s">
        <v>14487</v>
      </c>
      <c r="E3116" s="468">
        <f>E3115+1</f>
        <v>2934</v>
      </c>
      <c r="F3116" s="439" t="b">
        <f>'24 Reconciliation'!$G$9-'24 Reconciliation'!$H$9='24 Reconciliation'!$I$9</f>
        <v>1</v>
      </c>
    </row>
    <row r="3117" spans="1:6" ht="31.5" x14ac:dyDescent="0.25">
      <c r="A3117" s="466" t="s">
        <v>10998</v>
      </c>
      <c r="B3117" s="467" t="s">
        <v>2686</v>
      </c>
      <c r="C3117" s="442" t="s">
        <v>11045</v>
      </c>
      <c r="D3117" s="844" t="s">
        <v>14488</v>
      </c>
      <c r="E3117" s="468">
        <f t="shared" ref="E3117:E3178" si="136">E3116+1</f>
        <v>2935</v>
      </c>
      <c r="F3117" s="439" t="b">
        <f>'24 Reconciliation'!$G$10-'24 Reconciliation'!$H$10='24 Reconciliation'!$I$10</f>
        <v>1</v>
      </c>
    </row>
    <row r="3118" spans="1:6" ht="31.5" x14ac:dyDescent="0.25">
      <c r="A3118" s="466" t="s">
        <v>10999</v>
      </c>
      <c r="B3118" s="467" t="s">
        <v>2686</v>
      </c>
      <c r="C3118" s="442" t="s">
        <v>11046</v>
      </c>
      <c r="D3118" s="844" t="s">
        <v>14489</v>
      </c>
      <c r="E3118" s="468">
        <f t="shared" si="136"/>
        <v>2936</v>
      </c>
      <c r="F3118" s="439" t="b">
        <f>'24 Reconciliation'!$G$11-'24 Reconciliation'!$H$11='24 Reconciliation'!$I$11</f>
        <v>1</v>
      </c>
    </row>
    <row r="3119" spans="1:6" ht="31.5" x14ac:dyDescent="0.25">
      <c r="A3119" s="466" t="s">
        <v>11000</v>
      </c>
      <c r="B3119" s="467" t="s">
        <v>2686</v>
      </c>
      <c r="C3119" s="442" t="s">
        <v>11047</v>
      </c>
      <c r="D3119" s="844" t="s">
        <v>14490</v>
      </c>
      <c r="E3119" s="468">
        <f t="shared" si="136"/>
        <v>2937</v>
      </c>
      <c r="F3119" s="439" t="b">
        <f>'24 Reconciliation'!$G$12-'24 Reconciliation'!$H$12='24 Reconciliation'!$I$12</f>
        <v>1</v>
      </c>
    </row>
    <row r="3120" spans="1:6" ht="31.5" x14ac:dyDescent="0.25">
      <c r="A3120" s="466" t="s">
        <v>11001</v>
      </c>
      <c r="B3120" s="467" t="s">
        <v>2686</v>
      </c>
      <c r="C3120" s="442" t="s">
        <v>11048</v>
      </c>
      <c r="D3120" s="844" t="s">
        <v>14491</v>
      </c>
      <c r="E3120" s="468">
        <f t="shared" si="136"/>
        <v>2938</v>
      </c>
      <c r="F3120" s="439" t="b">
        <f>'24 Reconciliation'!$G$13-'24 Reconciliation'!$H$13='24 Reconciliation'!$I$13</f>
        <v>1</v>
      </c>
    </row>
    <row r="3121" spans="1:6" ht="31.5" x14ac:dyDescent="0.25">
      <c r="A3121" s="466" t="s">
        <v>11002</v>
      </c>
      <c r="B3121" s="467" t="s">
        <v>2686</v>
      </c>
      <c r="C3121" s="442" t="s">
        <v>11049</v>
      </c>
      <c r="D3121" s="844" t="s">
        <v>14492</v>
      </c>
      <c r="E3121" s="468">
        <f t="shared" si="136"/>
        <v>2939</v>
      </c>
      <c r="F3121" s="439" t="b">
        <f>'24 Reconciliation'!$G$14-'24 Reconciliation'!$H$14='24 Reconciliation'!$I$14</f>
        <v>1</v>
      </c>
    </row>
    <row r="3122" spans="1:6" ht="31.5" x14ac:dyDescent="0.25">
      <c r="A3122" s="466" t="s">
        <v>11003</v>
      </c>
      <c r="B3122" s="467" t="s">
        <v>2686</v>
      </c>
      <c r="C3122" s="442" t="s">
        <v>11050</v>
      </c>
      <c r="D3122" s="844" t="s">
        <v>14493</v>
      </c>
      <c r="E3122" s="468">
        <f t="shared" si="136"/>
        <v>2940</v>
      </c>
      <c r="F3122" s="439" t="b">
        <f>'24 Reconciliation'!$G$15-'24 Reconciliation'!$H$15='24 Reconciliation'!$I$15</f>
        <v>1</v>
      </c>
    </row>
    <row r="3123" spans="1:6" ht="31.5" x14ac:dyDescent="0.25">
      <c r="A3123" s="466" t="s">
        <v>11004</v>
      </c>
      <c r="B3123" s="467" t="s">
        <v>2686</v>
      </c>
      <c r="C3123" s="442" t="s">
        <v>11051</v>
      </c>
      <c r="D3123" s="844" t="s">
        <v>14494</v>
      </c>
      <c r="E3123" s="468">
        <f t="shared" si="136"/>
        <v>2941</v>
      </c>
      <c r="F3123" s="439" t="b">
        <f>'24 Reconciliation'!$G$16-'24 Reconciliation'!$H$16='24 Reconciliation'!$I$16</f>
        <v>1</v>
      </c>
    </row>
    <row r="3124" spans="1:6" ht="31.5" x14ac:dyDescent="0.25">
      <c r="A3124" s="466" t="s">
        <v>14555</v>
      </c>
      <c r="B3124" s="467" t="s">
        <v>2686</v>
      </c>
      <c r="C3124" s="442" t="s">
        <v>11052</v>
      </c>
      <c r="D3124" s="844" t="s">
        <v>14495</v>
      </c>
      <c r="E3124" s="468">
        <f t="shared" si="136"/>
        <v>2942</v>
      </c>
      <c r="F3124" s="439" t="b">
        <f>'24 Reconciliation'!$G$17-'24 Reconciliation'!$H$17='24 Reconciliation'!$I$17</f>
        <v>1</v>
      </c>
    </row>
    <row r="3125" spans="1:6" ht="31.5" x14ac:dyDescent="0.25">
      <c r="A3125" s="466" t="s">
        <v>11005</v>
      </c>
      <c r="B3125" s="467" t="s">
        <v>2686</v>
      </c>
      <c r="C3125" s="442" t="s">
        <v>11053</v>
      </c>
      <c r="D3125" s="844" t="s">
        <v>14496</v>
      </c>
      <c r="E3125" s="468">
        <f t="shared" si="136"/>
        <v>2943</v>
      </c>
      <c r="F3125" s="439" t="b">
        <f>'24 Reconciliation'!$G$18-'24 Reconciliation'!$H$18='24 Reconciliation'!$I$18</f>
        <v>1</v>
      </c>
    </row>
    <row r="3126" spans="1:6" ht="31.5" x14ac:dyDescent="0.25">
      <c r="A3126" s="466" t="s">
        <v>11006</v>
      </c>
      <c r="B3126" s="467" t="s">
        <v>2686</v>
      </c>
      <c r="C3126" s="442" t="s">
        <v>11054</v>
      </c>
      <c r="D3126" s="844" t="s">
        <v>14497</v>
      </c>
      <c r="E3126" s="468">
        <f t="shared" si="136"/>
        <v>2944</v>
      </c>
      <c r="F3126" s="439" t="b">
        <f>'24 Reconciliation'!$G$19-'24 Reconciliation'!$H$19='24 Reconciliation'!$I$19</f>
        <v>1</v>
      </c>
    </row>
    <row r="3127" spans="1:6" ht="31.5" x14ac:dyDescent="0.25">
      <c r="A3127" s="466" t="s">
        <v>11007</v>
      </c>
      <c r="B3127" s="467" t="s">
        <v>2686</v>
      </c>
      <c r="C3127" s="442" t="s">
        <v>11055</v>
      </c>
      <c r="D3127" s="844" t="s">
        <v>14498</v>
      </c>
      <c r="E3127" s="468">
        <f t="shared" si="136"/>
        <v>2945</v>
      </c>
      <c r="F3127" s="439" t="b">
        <f>'24 Reconciliation'!$G$20-'24 Reconciliation'!$H$20='24 Reconciliation'!$I$20</f>
        <v>1</v>
      </c>
    </row>
    <row r="3128" spans="1:6" ht="31.5" x14ac:dyDescent="0.25">
      <c r="A3128" s="466" t="s">
        <v>11008</v>
      </c>
      <c r="B3128" s="467" t="s">
        <v>2686</v>
      </c>
      <c r="C3128" s="442" t="s">
        <v>11056</v>
      </c>
      <c r="D3128" s="844" t="s">
        <v>14499</v>
      </c>
      <c r="E3128" s="468">
        <f t="shared" si="136"/>
        <v>2946</v>
      </c>
      <c r="F3128" s="439" t="b">
        <f>'24 Reconciliation'!$G$21-'24 Reconciliation'!$H$21='24 Reconciliation'!$I$21</f>
        <v>1</v>
      </c>
    </row>
    <row r="3129" spans="1:6" ht="31.5" x14ac:dyDescent="0.25">
      <c r="A3129" s="466" t="s">
        <v>11057</v>
      </c>
      <c r="B3129" s="467" t="s">
        <v>2686</v>
      </c>
      <c r="C3129" s="442" t="s">
        <v>11058</v>
      </c>
      <c r="D3129" s="844" t="s">
        <v>14500</v>
      </c>
      <c r="E3129" s="468">
        <f t="shared" si="136"/>
        <v>2947</v>
      </c>
      <c r="F3129" s="439" t="b">
        <f>'24 Reconciliation'!$G$22-'24 Reconciliation'!$H$22='24 Reconciliation'!$I$22</f>
        <v>1</v>
      </c>
    </row>
    <row r="3130" spans="1:6" ht="31.5" x14ac:dyDescent="0.25">
      <c r="A3130" s="466" t="s">
        <v>11059</v>
      </c>
      <c r="B3130" s="467" t="s">
        <v>2686</v>
      </c>
      <c r="C3130" s="442" t="s">
        <v>11060</v>
      </c>
      <c r="D3130" s="844" t="s">
        <v>14501</v>
      </c>
      <c r="E3130" s="468">
        <f t="shared" si="136"/>
        <v>2948</v>
      </c>
      <c r="F3130" s="439" t="b">
        <f>'24 Reconciliation'!$G$23-'24 Reconciliation'!$H$23='24 Reconciliation'!$I$23</f>
        <v>1</v>
      </c>
    </row>
    <row r="3131" spans="1:6" ht="47.25" x14ac:dyDescent="0.25">
      <c r="A3131" s="466" t="s">
        <v>11009</v>
      </c>
      <c r="B3131" s="467" t="s">
        <v>2686</v>
      </c>
      <c r="C3131" s="442" t="s">
        <v>11061</v>
      </c>
      <c r="D3131" s="844" t="s">
        <v>14128</v>
      </c>
      <c r="E3131" s="468">
        <f t="shared" si="136"/>
        <v>2949</v>
      </c>
      <c r="F3131" s="439" t="b">
        <f>'24 Reconciliation'!$G$24='24 Reconciliation'!$I$24</f>
        <v>1</v>
      </c>
    </row>
    <row r="3132" spans="1:6" ht="31.5" x14ac:dyDescent="0.25">
      <c r="A3132" s="463" t="s">
        <v>11010</v>
      </c>
      <c r="B3132" s="464" t="s">
        <v>2686</v>
      </c>
      <c r="C3132" s="13" t="s">
        <v>11062</v>
      </c>
      <c r="D3132" s="844" t="s">
        <v>14972</v>
      </c>
      <c r="E3132" s="468">
        <f t="shared" si="136"/>
        <v>2950</v>
      </c>
      <c r="F3132" s="439" t="b">
        <f>'24 Reconciliation'!$G$25-'24 Reconciliation'!H25='24 Reconciliation'!$I$25</f>
        <v>1</v>
      </c>
    </row>
    <row r="3133" spans="1:6" ht="24" customHeight="1" x14ac:dyDescent="0.25">
      <c r="A3133" s="463" t="s">
        <v>5164</v>
      </c>
      <c r="B3133" s="464" t="s">
        <v>769</v>
      </c>
      <c r="C3133" s="13" t="s">
        <v>11226</v>
      </c>
      <c r="D3133" s="844" t="s">
        <v>14973</v>
      </c>
      <c r="E3133" s="468">
        <f t="shared" si="136"/>
        <v>2951</v>
      </c>
      <c r="F3133" s="439" t="b">
        <f>ABS('4 Allowance'!$E13+'4 Allowance'!$G13-'24 Reconciliation'!$H$9)&lt;=2</f>
        <v>1</v>
      </c>
    </row>
    <row r="3134" spans="1:6" ht="24" customHeight="1" x14ac:dyDescent="0.25">
      <c r="A3134" s="463" t="s">
        <v>5165</v>
      </c>
      <c r="B3134" s="464" t="s">
        <v>769</v>
      </c>
      <c r="C3134" s="13" t="s">
        <v>11227</v>
      </c>
      <c r="D3134" s="844" t="s">
        <v>14974</v>
      </c>
      <c r="E3134" s="468">
        <f t="shared" si="136"/>
        <v>2952</v>
      </c>
      <c r="F3134" s="439" t="b">
        <f>ABS('4 Allowance'!$E14+'4 Allowance'!$G14-'24 Reconciliation'!$H10)&lt;=2</f>
        <v>1</v>
      </c>
    </row>
    <row r="3135" spans="1:6" ht="24" customHeight="1" x14ac:dyDescent="0.25">
      <c r="A3135" s="463" t="s">
        <v>5166</v>
      </c>
      <c r="B3135" s="464" t="s">
        <v>769</v>
      </c>
      <c r="C3135" s="13" t="s">
        <v>11228</v>
      </c>
      <c r="D3135" s="844" t="s">
        <v>14975</v>
      </c>
      <c r="E3135" s="468">
        <f t="shared" si="136"/>
        <v>2953</v>
      </c>
      <c r="F3135" s="439" t="b">
        <f>ABS('4 Allowance'!$E15+'4 Allowance'!$G15-'24 Reconciliation'!$H11)&lt;=2</f>
        <v>1</v>
      </c>
    </row>
    <row r="3136" spans="1:6" ht="31.5" x14ac:dyDescent="0.25">
      <c r="A3136" s="463" t="s">
        <v>5167</v>
      </c>
      <c r="B3136" s="464" t="s">
        <v>769</v>
      </c>
      <c r="C3136" s="13" t="s">
        <v>11229</v>
      </c>
      <c r="D3136" s="844" t="s">
        <v>14976</v>
      </c>
      <c r="E3136" s="468">
        <f t="shared" si="136"/>
        <v>2954</v>
      </c>
      <c r="F3136" s="439" t="b">
        <f>ABS('4 Allowance'!$E16+'4 Allowance'!$G16-'24 Reconciliation'!$H12)&lt;=2</f>
        <v>1</v>
      </c>
    </row>
    <row r="3137" spans="1:16" ht="31.5" x14ac:dyDescent="0.25">
      <c r="A3137" s="463" t="s">
        <v>5168</v>
      </c>
      <c r="B3137" s="464" t="s">
        <v>769</v>
      </c>
      <c r="C3137" s="13" t="s">
        <v>11230</v>
      </c>
      <c r="D3137" s="844" t="s">
        <v>14977</v>
      </c>
      <c r="E3137" s="468">
        <f t="shared" si="136"/>
        <v>2955</v>
      </c>
      <c r="F3137" s="439" t="b">
        <f>ABS('4 Allowance'!$E17+'4 Allowance'!$G17-'24 Reconciliation'!$H13)&lt;=2</f>
        <v>1</v>
      </c>
    </row>
    <row r="3138" spans="1:16" ht="31.5" x14ac:dyDescent="0.25">
      <c r="A3138" s="463" t="s">
        <v>5169</v>
      </c>
      <c r="B3138" s="464" t="s">
        <v>769</v>
      </c>
      <c r="C3138" s="13" t="s">
        <v>11231</v>
      </c>
      <c r="D3138" s="844" t="s">
        <v>14978</v>
      </c>
      <c r="E3138" s="468">
        <f t="shared" si="136"/>
        <v>2956</v>
      </c>
      <c r="F3138" s="439" t="b">
        <f>ABS('4 Allowance'!$E18+'4 Allowance'!$G18-'24 Reconciliation'!$H14)&lt;=2</f>
        <v>1</v>
      </c>
    </row>
    <row r="3139" spans="1:16" ht="31.5" x14ac:dyDescent="0.25">
      <c r="A3139" s="463" t="s">
        <v>5170</v>
      </c>
      <c r="B3139" s="464" t="s">
        <v>769</v>
      </c>
      <c r="C3139" s="13" t="s">
        <v>11232</v>
      </c>
      <c r="D3139" s="844" t="s">
        <v>14979</v>
      </c>
      <c r="E3139" s="468">
        <f t="shared" si="136"/>
        <v>2957</v>
      </c>
      <c r="F3139" s="439" t="b">
        <f>ABS('4 Allowance'!$E19+'4 Allowance'!$G19-'24 Reconciliation'!$H15)&lt;=2</f>
        <v>1</v>
      </c>
    </row>
    <row r="3140" spans="1:16" ht="31.5" x14ac:dyDescent="0.25">
      <c r="A3140" s="463" t="s">
        <v>5171</v>
      </c>
      <c r="B3140" s="464" t="s">
        <v>769</v>
      </c>
      <c r="C3140" s="13" t="s">
        <v>11233</v>
      </c>
      <c r="D3140" s="844" t="s">
        <v>14980</v>
      </c>
      <c r="E3140" s="468">
        <f t="shared" si="136"/>
        <v>2958</v>
      </c>
      <c r="F3140" s="439" t="b">
        <f>ABS('4 Allowance'!$E$20-'24 Reconciliation'!$H$16)&lt;=2</f>
        <v>1</v>
      </c>
    </row>
    <row r="3141" spans="1:16" ht="31.5" x14ac:dyDescent="0.25">
      <c r="A3141" s="463" t="s">
        <v>14556</v>
      </c>
      <c r="B3141" s="464" t="s">
        <v>769</v>
      </c>
      <c r="C3141" s="13" t="s">
        <v>11234</v>
      </c>
      <c r="D3141" s="844" t="s">
        <v>14981</v>
      </c>
      <c r="E3141" s="468">
        <f t="shared" si="136"/>
        <v>2959</v>
      </c>
      <c r="F3141" s="439" t="b">
        <f>ABS('4 Allowance'!$E$21-'24 Reconciliation'!$H$17)&lt;=2</f>
        <v>1</v>
      </c>
    </row>
    <row r="3142" spans="1:16" ht="31.5" x14ac:dyDescent="0.25">
      <c r="A3142" s="463" t="s">
        <v>5172</v>
      </c>
      <c r="B3142" s="464" t="s">
        <v>769</v>
      </c>
      <c r="C3142" s="13" t="s">
        <v>11235</v>
      </c>
      <c r="D3142" s="844" t="s">
        <v>14982</v>
      </c>
      <c r="E3142" s="468">
        <f t="shared" si="136"/>
        <v>2960</v>
      </c>
      <c r="F3142" s="439" t="b">
        <f>ABS('4 Allowance'!$E$22-'24 Reconciliation'!$H$18)&lt;=2</f>
        <v>1</v>
      </c>
    </row>
    <row r="3143" spans="1:16" ht="31.5" x14ac:dyDescent="0.25">
      <c r="A3143" s="463" t="s">
        <v>11236</v>
      </c>
      <c r="B3143" s="464" t="s">
        <v>769</v>
      </c>
      <c r="C3143" s="13" t="s">
        <v>15106</v>
      </c>
      <c r="D3143" s="844" t="s">
        <v>15107</v>
      </c>
      <c r="E3143" s="468">
        <f t="shared" si="136"/>
        <v>2961</v>
      </c>
      <c r="F3143" s="439" t="b">
        <f>ABS('4 Allowance'!$E$23+'4 Allowance'!$G$23-'24 Reconciliation'!$H$19)&lt;=2</f>
        <v>1</v>
      </c>
    </row>
    <row r="3144" spans="1:16" s="469" customFormat="1" ht="27.75" customHeight="1" x14ac:dyDescent="0.25">
      <c r="A3144" s="463" t="s">
        <v>5173</v>
      </c>
      <c r="B3144" s="464" t="s">
        <v>769</v>
      </c>
      <c r="C3144" s="13" t="s">
        <v>11714</v>
      </c>
      <c r="D3144" s="845" t="s">
        <v>14983</v>
      </c>
      <c r="E3144" s="468">
        <f t="shared" si="136"/>
        <v>2962</v>
      </c>
      <c r="F3144" s="439" t="b">
        <f>ABS('5 Sovereign'!$C$20-'5 Sovereign'!$D$20+'5 Sovereign'!$C$46-'5 Sovereign'!$D$46-'24 Reconciliation'!$H$9)&lt;=2</f>
        <v>1</v>
      </c>
      <c r="G3144"/>
      <c r="H3144"/>
      <c r="K3144" s="6"/>
      <c r="L3144" s="6"/>
      <c r="M3144" s="6"/>
      <c r="N3144" s="6"/>
      <c r="O3144" s="6"/>
      <c r="P3144" s="6"/>
    </row>
    <row r="3145" spans="1:16" s="469" customFormat="1" ht="27.75" customHeight="1" x14ac:dyDescent="0.25">
      <c r="A3145" s="463" t="s">
        <v>5174</v>
      </c>
      <c r="B3145" s="464" t="s">
        <v>769</v>
      </c>
      <c r="C3145" s="13" t="s">
        <v>11715</v>
      </c>
      <c r="D3145" s="845" t="s">
        <v>14984</v>
      </c>
      <c r="E3145" s="468">
        <f t="shared" si="136"/>
        <v>2963</v>
      </c>
      <c r="F3145" s="439" t="b">
        <f>ABS('6 PSEs'!$C$15-'6 PSEs'!$D$15 + '6 PSEs'!$C$31-'6 PSEs'!$D$31 - '24 Reconciliation'!$H$10)&lt;=2</f>
        <v>1</v>
      </c>
      <c r="G3145"/>
      <c r="H3145"/>
      <c r="K3145" s="6"/>
      <c r="L3145" s="6"/>
      <c r="M3145" s="6"/>
      <c r="N3145" s="6"/>
      <c r="O3145" s="6"/>
      <c r="P3145" s="6"/>
    </row>
    <row r="3146" spans="1:16" s="469" customFormat="1" ht="27.75" customHeight="1" x14ac:dyDescent="0.25">
      <c r="A3146" s="463" t="s">
        <v>5175</v>
      </c>
      <c r="B3146" s="464" t="s">
        <v>769</v>
      </c>
      <c r="C3146" s="13" t="s">
        <v>11716</v>
      </c>
      <c r="D3146" s="845" t="s">
        <v>14985</v>
      </c>
      <c r="E3146" s="468">
        <f t="shared" si="136"/>
        <v>2964</v>
      </c>
      <c r="F3146" s="439" t="b">
        <f>ABS('7 MDBs'!$C$15-'7 MDBs'!$D$15+ '7 MDBs'!$C$31-'7 MDBs'!$D$31 - '24 Reconciliation'!$H$11)&lt;=2</f>
        <v>1</v>
      </c>
      <c r="G3146"/>
      <c r="H3146"/>
      <c r="K3146" s="6"/>
      <c r="L3146" s="6"/>
      <c r="M3146" s="6"/>
      <c r="N3146" s="6"/>
      <c r="O3146" s="6"/>
      <c r="P3146" s="6"/>
    </row>
    <row r="3147" spans="1:16" s="469" customFormat="1" ht="31.5" x14ac:dyDescent="0.25">
      <c r="A3147" s="463" t="s">
        <v>5176</v>
      </c>
      <c r="B3147" s="464" t="s">
        <v>769</v>
      </c>
      <c r="C3147" s="13" t="s">
        <v>11717</v>
      </c>
      <c r="D3147" s="845" t="s">
        <v>14986</v>
      </c>
      <c r="E3147" s="468">
        <f t="shared" si="136"/>
        <v>2965</v>
      </c>
      <c r="F3147" s="439" t="b">
        <f>ABS('8 Bank &amp; Sec. Firms LT'!$C$15-'8 Bank &amp; Sec. Firms LT'!$D$15 + '8 Bank &amp; Sec. Firms LT'!$C$31-'8 Bank &amp; Sec. Firms LT'!$D$31 -'24 Reconciliation'!$H$12)&lt;=2</f>
        <v>1</v>
      </c>
      <c r="G3147"/>
      <c r="H3147"/>
      <c r="K3147" s="6"/>
      <c r="L3147" s="6"/>
      <c r="M3147" s="6"/>
      <c r="N3147" s="6"/>
      <c r="O3147" s="6"/>
      <c r="P3147" s="6"/>
    </row>
    <row r="3148" spans="1:16" s="469" customFormat="1" ht="31.5" x14ac:dyDescent="0.25">
      <c r="A3148" s="463" t="s">
        <v>5177</v>
      </c>
      <c r="B3148" s="464" t="s">
        <v>769</v>
      </c>
      <c r="C3148" s="13" t="s">
        <v>11718</v>
      </c>
      <c r="D3148" s="845" t="s">
        <v>14987</v>
      </c>
      <c r="E3148" s="468">
        <f t="shared" si="136"/>
        <v>2966</v>
      </c>
      <c r="F3148" s="439" t="b">
        <f>ABS('8A Bank &amp; Sec. Firms ST'!$C$15-'8A Bank &amp; Sec. Firms ST'!$D$15 + '8A Bank &amp; Sec. Firms ST'!$C$31-'8A Bank &amp; Sec. Firms ST'!$D$31-'24 Reconciliation'!$H$13)&lt;=2</f>
        <v>1</v>
      </c>
      <c r="G3148"/>
      <c r="H3148"/>
      <c r="K3148" s="6"/>
      <c r="L3148" s="6"/>
      <c r="M3148" s="6"/>
      <c r="N3148" s="6"/>
      <c r="O3148" s="6"/>
      <c r="P3148" s="6"/>
    </row>
    <row r="3149" spans="1:16" s="469" customFormat="1" ht="31.5" x14ac:dyDescent="0.25">
      <c r="A3149" s="463" t="s">
        <v>5178</v>
      </c>
      <c r="B3149" s="464" t="s">
        <v>769</v>
      </c>
      <c r="C3149" s="13" t="s">
        <v>11719</v>
      </c>
      <c r="D3149" s="845" t="s">
        <v>14988</v>
      </c>
      <c r="E3149" s="468">
        <f t="shared" si="136"/>
        <v>2967</v>
      </c>
      <c r="F3149" s="439" t="b">
        <f>ABS(' 9 Corp. &amp; Sec. firms LT'!$C$15-' 9 Corp. &amp; Sec. firms LT'!$D$15 + ' 9 Corp. &amp; Sec. firms LT'!$C$31-' 9 Corp. &amp; Sec. firms LT'!$D$31 - '24 Reconciliation'!$H$14)&lt;=2</f>
        <v>1</v>
      </c>
      <c r="G3149"/>
      <c r="H3149"/>
      <c r="K3149" s="6"/>
      <c r="L3149" s="6"/>
      <c r="M3149" s="6"/>
      <c r="N3149" s="6"/>
      <c r="O3149" s="6"/>
      <c r="P3149" s="6"/>
    </row>
    <row r="3150" spans="1:16" s="469" customFormat="1" ht="31.5" x14ac:dyDescent="0.25">
      <c r="A3150" s="463" t="s">
        <v>5179</v>
      </c>
      <c r="B3150" s="464" t="s">
        <v>769</v>
      </c>
      <c r="C3150" s="13" t="s">
        <v>11720</v>
      </c>
      <c r="D3150" s="845" t="s">
        <v>14989</v>
      </c>
      <c r="E3150" s="468">
        <f t="shared" si="136"/>
        <v>2968</v>
      </c>
      <c r="F3150" s="439" t="b">
        <f>ABS('9A Corp. &amp; Sec. Firms ST'!$C$15-'9A Corp. &amp; Sec. Firms ST'!$D$15+'9A Corp. &amp; Sec. Firms ST'!$C$31-'9A Corp. &amp; Sec. Firms ST'!$D$31 -'24 Reconciliation'!$H$15)&lt;=2</f>
        <v>1</v>
      </c>
      <c r="G3150"/>
      <c r="H3150"/>
      <c r="K3150" s="6"/>
      <c r="L3150" s="6"/>
      <c r="M3150" s="6"/>
      <c r="N3150" s="6"/>
      <c r="O3150" s="6"/>
      <c r="P3150" s="6"/>
    </row>
    <row r="3151" spans="1:16" s="469" customFormat="1" ht="31.5" x14ac:dyDescent="0.25">
      <c r="A3151" s="463" t="s">
        <v>5180</v>
      </c>
      <c r="B3151" s="464" t="s">
        <v>769</v>
      </c>
      <c r="C3151" s="13" t="s">
        <v>11721</v>
      </c>
      <c r="D3151" s="845" t="s">
        <v>14990</v>
      </c>
      <c r="E3151" s="468">
        <f t="shared" si="136"/>
        <v>2969</v>
      </c>
      <c r="F3151" s="439" t="b">
        <f>ABS('10 Commercial Real Estate'!$C$14-'10 Commercial Real Estate'!$D$14-'24 Reconciliation'!$H$16)&lt;=2</f>
        <v>1</v>
      </c>
      <c r="G3151"/>
      <c r="H3151"/>
      <c r="K3151" s="6"/>
      <c r="L3151" s="6"/>
      <c r="M3151" s="6"/>
      <c r="N3151" s="6"/>
      <c r="O3151" s="6"/>
      <c r="P3151" s="6"/>
    </row>
    <row r="3152" spans="1:16" s="469" customFormat="1" ht="31.5" x14ac:dyDescent="0.25">
      <c r="A3152" s="463" t="s">
        <v>14557</v>
      </c>
      <c r="B3152" s="464" t="s">
        <v>769</v>
      </c>
      <c r="C3152" s="13" t="s">
        <v>11722</v>
      </c>
      <c r="D3152" s="942" t="s">
        <v>14991</v>
      </c>
      <c r="E3152" s="468">
        <f t="shared" si="136"/>
        <v>2970</v>
      </c>
      <c r="F3152" s="439" t="b">
        <f>ABS('11 Residential Real Estate'!$C$15-'11 Residential Real Estate'!$D$15-'24 Reconciliation'!$H$17)&lt;=2</f>
        <v>1</v>
      </c>
      <c r="G3152"/>
      <c r="H3152"/>
      <c r="K3152" s="6"/>
      <c r="L3152" s="6"/>
      <c r="M3152" s="6"/>
      <c r="N3152" s="6"/>
      <c r="O3152" s="6"/>
      <c r="P3152" s="6"/>
    </row>
    <row r="3153" spans="1:16" s="469" customFormat="1" ht="31.5" x14ac:dyDescent="0.25">
      <c r="A3153" s="463" t="s">
        <v>5181</v>
      </c>
      <c r="B3153" s="464" t="s">
        <v>769</v>
      </c>
      <c r="C3153" s="13" t="s">
        <v>11723</v>
      </c>
      <c r="D3153" s="845" t="s">
        <v>14992</v>
      </c>
      <c r="E3153" s="468">
        <f t="shared" si="136"/>
        <v>2971</v>
      </c>
      <c r="F3153" s="439" t="b">
        <f>ABS('12 Other Retail'!$C$15-'12 Other Retail'!$D$15-'24 Reconciliation'!$H$18)&lt;=2</f>
        <v>1</v>
      </c>
      <c r="G3153"/>
      <c r="H3153"/>
      <c r="K3153" s="6"/>
      <c r="L3153" s="6"/>
      <c r="M3153" s="6"/>
      <c r="N3153" s="6"/>
      <c r="O3153" s="6"/>
      <c r="P3153" s="6"/>
    </row>
    <row r="3154" spans="1:16" s="469" customFormat="1" ht="31.5" x14ac:dyDescent="0.25">
      <c r="A3154" s="463" t="s">
        <v>5182</v>
      </c>
      <c r="B3154" s="464" t="s">
        <v>769</v>
      </c>
      <c r="C3154" s="13" t="s">
        <v>11724</v>
      </c>
      <c r="D3154" s="845" t="s">
        <v>14993</v>
      </c>
      <c r="E3154" s="468">
        <f t="shared" si="136"/>
        <v>2972</v>
      </c>
      <c r="F3154" s="439" t="b">
        <f>ABS('13 SBE Other Retail'!$C$15-'13 SBE Other Retail'!$D$15+'13 SBE Other Retail'!$C$31-'13 SBE Other Retail'!$D$31-'24 Reconciliation'!$H$19)&lt;=2</f>
        <v>1</v>
      </c>
      <c r="G3154"/>
      <c r="H3154"/>
      <c r="K3154" s="6"/>
      <c r="L3154" s="6"/>
      <c r="M3154" s="6"/>
      <c r="N3154" s="6"/>
      <c r="O3154" s="6"/>
      <c r="P3154" s="6"/>
    </row>
    <row r="3155" spans="1:16" s="469" customFormat="1" ht="31.5" x14ac:dyDescent="0.25">
      <c r="A3155" s="463" t="s">
        <v>5183</v>
      </c>
      <c r="B3155" s="464" t="s">
        <v>769</v>
      </c>
      <c r="C3155" s="13" t="s">
        <v>11725</v>
      </c>
      <c r="D3155" s="845" t="s">
        <v>14994</v>
      </c>
      <c r="E3155" s="468">
        <f t="shared" si="136"/>
        <v>2973</v>
      </c>
      <c r="F3155" s="439" t="b">
        <f>ABS('14 Private Equity'!$C$11-'14 Private Equity'!$D$11-'24 Reconciliation'!$H$20)&lt;=2</f>
        <v>1</v>
      </c>
      <c r="G3155"/>
      <c r="H3155"/>
      <c r="K3155" s="6"/>
      <c r="L3155" s="6"/>
      <c r="M3155" s="6"/>
      <c r="N3155" s="6"/>
      <c r="O3155" s="6"/>
      <c r="P3155" s="6"/>
    </row>
    <row r="3156" spans="1:16" ht="31.5" x14ac:dyDescent="0.25">
      <c r="A3156" s="463" t="s">
        <v>5184</v>
      </c>
      <c r="B3156" s="464" t="s">
        <v>769</v>
      </c>
      <c r="C3156" s="13" t="s">
        <v>5185</v>
      </c>
      <c r="D3156" s="844" t="s">
        <v>14995</v>
      </c>
      <c r="E3156" s="468">
        <f t="shared" si="136"/>
        <v>2974</v>
      </c>
      <c r="F3156" s="439" t="b">
        <f>ABS('16 Securitization Calcn'!$D$57-'16 Securitization Calcn'!$E$57+'16 Securitization Calcn'!$D$74-'16 Securitization Calcn'!$E$74-'24 Reconciliation'!$H$21)&lt;=2</f>
        <v>1</v>
      </c>
    </row>
    <row r="3157" spans="1:16" ht="31.5" x14ac:dyDescent="0.25">
      <c r="A3157" s="463" t="s">
        <v>5186</v>
      </c>
      <c r="B3157" s="464" t="s">
        <v>2686</v>
      </c>
      <c r="C3157" s="13" t="s">
        <v>11063</v>
      </c>
      <c r="D3157" s="844" t="s">
        <v>14502</v>
      </c>
      <c r="E3157" s="468">
        <f t="shared" si="136"/>
        <v>2975</v>
      </c>
      <c r="F3157" s="439" t="b">
        <f>'24 Reconciliation'!$E$28+'24 Reconciliation'!$E$29+'24 Reconciliation'!$E$30+'24 Reconciliation'!$E$31='24 Reconciliation'!$E$32</f>
        <v>1</v>
      </c>
    </row>
    <row r="3158" spans="1:16" ht="31.5" x14ac:dyDescent="0.25">
      <c r="A3158" s="466" t="s">
        <v>5187</v>
      </c>
      <c r="B3158" s="467" t="s">
        <v>2686</v>
      </c>
      <c r="C3158" s="13" t="s">
        <v>11064</v>
      </c>
      <c r="D3158" s="844" t="s">
        <v>14503</v>
      </c>
      <c r="E3158" s="468">
        <f t="shared" si="136"/>
        <v>2976</v>
      </c>
      <c r="F3158" s="439" t="b">
        <f>'24 Reconciliation'!$F$29+'24 Reconciliation'!$F$30='24 Reconciliation'!$F$32</f>
        <v>1</v>
      </c>
    </row>
    <row r="3159" spans="1:16" ht="47.25" x14ac:dyDescent="0.25">
      <c r="A3159" s="466" t="s">
        <v>5188</v>
      </c>
      <c r="B3159" s="467" t="s">
        <v>2686</v>
      </c>
      <c r="C3159" s="442" t="s">
        <v>11065</v>
      </c>
      <c r="D3159" s="844" t="s">
        <v>14996</v>
      </c>
      <c r="E3159" s="468">
        <f t="shared" si="136"/>
        <v>2977</v>
      </c>
      <c r="F3159" s="439" t="b">
        <f>ABS('24 Reconciliation'!$G$28+'24 Reconciliation'!$G$29+'24 Reconciliation'!$G$30+'24 Reconciliation'!$G$31-'24 Reconciliation'!$G$32)&lt;=2</f>
        <v>1</v>
      </c>
    </row>
    <row r="3160" spans="1:16" ht="31.5" x14ac:dyDescent="0.25">
      <c r="A3160" s="466" t="s">
        <v>11011</v>
      </c>
      <c r="B3160" s="467" t="s">
        <v>2686</v>
      </c>
      <c r="C3160" s="442" t="s">
        <v>11066</v>
      </c>
      <c r="D3160" s="844" t="s">
        <v>14997</v>
      </c>
      <c r="E3160" s="468">
        <f t="shared" si="136"/>
        <v>2978</v>
      </c>
      <c r="F3160" s="439" t="b">
        <f>ABS('24 Reconciliation'!$I$28+'24 Reconciliation'!$I$29+'24 Reconciliation'!$I$30+'24 Reconciliation'!$I$31-'24 Reconciliation'!$I$32)&lt;=2</f>
        <v>1</v>
      </c>
    </row>
    <row r="3161" spans="1:16" s="469" customFormat="1" ht="31.5" x14ac:dyDescent="0.25">
      <c r="A3161" s="463" t="s">
        <v>5189</v>
      </c>
      <c r="B3161" s="464" t="s">
        <v>2686</v>
      </c>
      <c r="C3161" s="13" t="s">
        <v>11067</v>
      </c>
      <c r="D3161" s="845" t="s">
        <v>14129</v>
      </c>
      <c r="E3161" s="468">
        <f t="shared" si="136"/>
        <v>2979</v>
      </c>
      <c r="F3161" s="439" t="b">
        <f>'24 Reconciliation'!$E$28='24 Reconciliation'!$G$28</f>
        <v>1</v>
      </c>
      <c r="G3161"/>
      <c r="H3161"/>
      <c r="K3161" s="6"/>
      <c r="L3161" s="6"/>
      <c r="M3161" s="6"/>
      <c r="N3161" s="6"/>
      <c r="O3161" s="6"/>
      <c r="P3161" s="6"/>
    </row>
    <row r="3162" spans="1:16" ht="31.5" x14ac:dyDescent="0.25">
      <c r="A3162" s="466" t="s">
        <v>5190</v>
      </c>
      <c r="B3162" s="467" t="s">
        <v>2686</v>
      </c>
      <c r="C3162" s="442" t="s">
        <v>11068</v>
      </c>
      <c r="D3162" s="844" t="s">
        <v>14130</v>
      </c>
      <c r="E3162" s="468">
        <f t="shared" si="136"/>
        <v>2980</v>
      </c>
      <c r="F3162" s="439" t="b">
        <f>'24 Reconciliation'!$E$29+'24 Reconciliation'!$F$29='24 Reconciliation'!$G$29</f>
        <v>1</v>
      </c>
    </row>
    <row r="3163" spans="1:16" ht="31.5" x14ac:dyDescent="0.25">
      <c r="A3163" s="466" t="s">
        <v>5191</v>
      </c>
      <c r="B3163" s="467" t="s">
        <v>2686</v>
      </c>
      <c r="C3163" s="442" t="s">
        <v>11069</v>
      </c>
      <c r="D3163" s="844" t="s">
        <v>14131</v>
      </c>
      <c r="E3163" s="468">
        <f t="shared" si="136"/>
        <v>2981</v>
      </c>
      <c r="F3163" s="439" t="b">
        <f>'24 Reconciliation'!$E$30+'24 Reconciliation'!$F$30='24 Reconciliation'!$G$30</f>
        <v>1</v>
      </c>
    </row>
    <row r="3164" spans="1:16" ht="31.5" x14ac:dyDescent="0.25">
      <c r="A3164" s="466" t="s">
        <v>5192</v>
      </c>
      <c r="B3164" s="467" t="s">
        <v>2686</v>
      </c>
      <c r="C3164" s="442" t="s">
        <v>11070</v>
      </c>
      <c r="D3164" s="844" t="s">
        <v>14132</v>
      </c>
      <c r="E3164" s="468">
        <f t="shared" si="136"/>
        <v>2982</v>
      </c>
      <c r="F3164" s="439" t="b">
        <f>'24 Reconciliation'!$E$31='24 Reconciliation'!$G$31</f>
        <v>1</v>
      </c>
    </row>
    <row r="3165" spans="1:16" ht="31.5" x14ac:dyDescent="0.25">
      <c r="A3165" s="466" t="s">
        <v>5193</v>
      </c>
      <c r="B3165" s="467" t="s">
        <v>2686</v>
      </c>
      <c r="C3165" s="442" t="s">
        <v>11071</v>
      </c>
      <c r="D3165" s="844" t="s">
        <v>14133</v>
      </c>
      <c r="E3165" s="468">
        <f t="shared" si="136"/>
        <v>2983</v>
      </c>
      <c r="F3165" s="439" t="b">
        <f>'24 Reconciliation'!$E$32+'24 Reconciliation'!$F$32='24 Reconciliation'!$G$32</f>
        <v>1</v>
      </c>
    </row>
    <row r="3166" spans="1:16" ht="31.5" x14ac:dyDescent="0.25">
      <c r="A3166" s="466" t="s">
        <v>11012</v>
      </c>
      <c r="B3166" s="467" t="s">
        <v>2686</v>
      </c>
      <c r="C3166" s="442" t="s">
        <v>5194</v>
      </c>
      <c r="D3166" s="844" t="s">
        <v>14134</v>
      </c>
      <c r="E3166" s="468">
        <f t="shared" si="136"/>
        <v>2984</v>
      </c>
      <c r="F3166" s="439" t="b">
        <f>'24 Reconciliation'!$G$28='24 Reconciliation'!$I$28</f>
        <v>1</v>
      </c>
    </row>
    <row r="3167" spans="1:16" ht="31.5" x14ac:dyDescent="0.25">
      <c r="A3167" s="466" t="s">
        <v>11013</v>
      </c>
      <c r="B3167" s="467" t="s">
        <v>2686</v>
      </c>
      <c r="C3167" s="442" t="s">
        <v>5195</v>
      </c>
      <c r="D3167" s="844" t="s">
        <v>14135</v>
      </c>
      <c r="E3167" s="468">
        <f t="shared" si="136"/>
        <v>2985</v>
      </c>
      <c r="F3167" s="439" t="b">
        <f>'24 Reconciliation'!$G$29='24 Reconciliation'!$I$29</f>
        <v>1</v>
      </c>
    </row>
    <row r="3168" spans="1:16" ht="31.5" x14ac:dyDescent="0.25">
      <c r="A3168" s="466" t="s">
        <v>11014</v>
      </c>
      <c r="B3168" s="467" t="s">
        <v>2686</v>
      </c>
      <c r="C3168" s="442" t="s">
        <v>5196</v>
      </c>
      <c r="D3168" s="844" t="s">
        <v>14136</v>
      </c>
      <c r="E3168" s="468">
        <f t="shared" si="136"/>
        <v>2986</v>
      </c>
      <c r="F3168" s="439" t="b">
        <f>'24 Reconciliation'!$G$30='24 Reconciliation'!$I$30</f>
        <v>1</v>
      </c>
    </row>
    <row r="3169" spans="1:6" ht="31.5" x14ac:dyDescent="0.25">
      <c r="A3169" s="466" t="s">
        <v>11015</v>
      </c>
      <c r="B3169" s="467" t="s">
        <v>2686</v>
      </c>
      <c r="C3169" s="442" t="s">
        <v>11072</v>
      </c>
      <c r="D3169" s="844" t="s">
        <v>14137</v>
      </c>
      <c r="E3169" s="468">
        <f t="shared" si="136"/>
        <v>2987</v>
      </c>
      <c r="F3169" s="439" t="b">
        <f>'24 Reconciliation'!$G$31='24 Reconciliation'!$I$31</f>
        <v>1</v>
      </c>
    </row>
    <row r="3170" spans="1:6" ht="31.5" x14ac:dyDescent="0.25">
      <c r="A3170" s="466" t="s">
        <v>11016</v>
      </c>
      <c r="B3170" s="467" t="s">
        <v>2686</v>
      </c>
      <c r="C3170" s="442" t="s">
        <v>11073</v>
      </c>
      <c r="D3170" s="844" t="s">
        <v>14138</v>
      </c>
      <c r="E3170" s="468">
        <f t="shared" si="136"/>
        <v>2988</v>
      </c>
      <c r="F3170" s="439" t="b">
        <f>'24 Reconciliation'!$G$32='24 Reconciliation'!$I$32</f>
        <v>1</v>
      </c>
    </row>
    <row r="3171" spans="1:6" ht="31.5" x14ac:dyDescent="0.25">
      <c r="A3171" s="466" t="s">
        <v>5197</v>
      </c>
      <c r="B3171" s="467" t="s">
        <v>2686</v>
      </c>
      <c r="C3171" s="442" t="s">
        <v>11074</v>
      </c>
      <c r="D3171" s="844" t="s">
        <v>14139</v>
      </c>
      <c r="E3171" s="468">
        <f t="shared" si="136"/>
        <v>2989</v>
      </c>
      <c r="F3171" s="439" t="b">
        <f>'24 Reconciliation'!$F$35='24 Reconciliation'!$G35</f>
        <v>1</v>
      </c>
    </row>
    <row r="3172" spans="1:6" ht="31.5" x14ac:dyDescent="0.25">
      <c r="A3172" s="466" t="s">
        <v>11017</v>
      </c>
      <c r="B3172" s="467" t="s">
        <v>2686</v>
      </c>
      <c r="C3172" s="442" t="s">
        <v>11075</v>
      </c>
      <c r="D3172" s="844" t="s">
        <v>14140</v>
      </c>
      <c r="E3172" s="468">
        <f t="shared" si="136"/>
        <v>2990</v>
      </c>
      <c r="F3172" s="439" t="b">
        <f>'24 Reconciliation'!$G$35='24 Reconciliation'!$I$35</f>
        <v>1</v>
      </c>
    </row>
    <row r="3173" spans="1:6" ht="47.25" x14ac:dyDescent="0.25">
      <c r="A3173" s="466" t="s">
        <v>5198</v>
      </c>
      <c r="B3173" s="467" t="s">
        <v>2686</v>
      </c>
      <c r="C3173" s="442" t="s">
        <v>11076</v>
      </c>
      <c r="D3173" s="844" t="s">
        <v>14141</v>
      </c>
      <c r="E3173" s="468">
        <f t="shared" si="136"/>
        <v>2991</v>
      </c>
      <c r="F3173" s="439" t="b">
        <f>'24 Reconciliation'!$E$25+'24 Reconciliation'!$E$32='24 Reconciliation'!$E$37</f>
        <v>1</v>
      </c>
    </row>
    <row r="3174" spans="1:6" ht="47.25" x14ac:dyDescent="0.25">
      <c r="A3174" s="466" t="s">
        <v>5199</v>
      </c>
      <c r="B3174" s="467" t="s">
        <v>2686</v>
      </c>
      <c r="C3174" s="442" t="s">
        <v>11077</v>
      </c>
      <c r="D3174" s="844" t="s">
        <v>14142</v>
      </c>
      <c r="E3174" s="468">
        <f t="shared" si="136"/>
        <v>2992</v>
      </c>
      <c r="F3174" s="439" t="b">
        <f>'24 Reconciliation'!$F$25+'24 Reconciliation'!$F$32-'24 Reconciliation'!$F$35='24 Reconciliation'!$F$37</f>
        <v>1</v>
      </c>
    </row>
    <row r="3175" spans="1:6" ht="31.5" x14ac:dyDescent="0.25">
      <c r="A3175" s="466" t="s">
        <v>5200</v>
      </c>
      <c r="B3175" s="467" t="s">
        <v>2686</v>
      </c>
      <c r="C3175" s="442" t="s">
        <v>11078</v>
      </c>
      <c r="D3175" s="844" t="s">
        <v>14143</v>
      </c>
      <c r="E3175" s="468">
        <f t="shared" si="136"/>
        <v>2993</v>
      </c>
      <c r="F3175" s="439" t="b">
        <f>'24 Reconciliation'!$G$25+'24 Reconciliation'!$G$32-'24 Reconciliation'!$G$35='24 Reconciliation'!$G$37</f>
        <v>1</v>
      </c>
    </row>
    <row r="3176" spans="1:6" ht="47.25" x14ac:dyDescent="0.25">
      <c r="A3176" s="466" t="s">
        <v>11018</v>
      </c>
      <c r="B3176" s="467" t="s">
        <v>2686</v>
      </c>
      <c r="C3176" s="442" t="s">
        <v>11079</v>
      </c>
      <c r="D3176" s="844" t="s">
        <v>14144</v>
      </c>
      <c r="E3176" s="468">
        <f t="shared" si="136"/>
        <v>2994</v>
      </c>
      <c r="F3176" s="439" t="b">
        <f>'24 Reconciliation'!$I$25+'24 Reconciliation'!$I$32-'24 Reconciliation'!$I$35='24 Reconciliation'!$I$37</f>
        <v>1</v>
      </c>
    </row>
    <row r="3177" spans="1:6" ht="47.25" x14ac:dyDescent="0.25">
      <c r="A3177" s="466" t="s">
        <v>5201</v>
      </c>
      <c r="B3177" s="467" t="s">
        <v>2686</v>
      </c>
      <c r="C3177" s="442" t="s">
        <v>11080</v>
      </c>
      <c r="D3177" s="844" t="s">
        <v>14145</v>
      </c>
      <c r="E3177" s="468">
        <f t="shared" si="136"/>
        <v>2995</v>
      </c>
      <c r="F3177" s="439" t="b">
        <f>'24 Reconciliation'!$H$48+'24 Reconciliation'!$H$49+'24 Reconciliation'!$H$50='24 Reconciliation'!$I$51</f>
        <v>1</v>
      </c>
    </row>
    <row r="3178" spans="1:6" ht="47.25" x14ac:dyDescent="0.25">
      <c r="A3178" s="474" t="s">
        <v>5202</v>
      </c>
      <c r="B3178" s="475" t="s">
        <v>2686</v>
      </c>
      <c r="C3178" s="470" t="s">
        <v>11081</v>
      </c>
      <c r="D3178" s="844" t="s">
        <v>14998</v>
      </c>
      <c r="E3178" s="468">
        <f t="shared" si="136"/>
        <v>2996</v>
      </c>
      <c r="F3178" s="439" t="b">
        <f>'24 Reconciliation'!$I$37-('24 Reconciliation'!$I$40+'24 Reconciliation'!$I$41+'24 Reconciliation'!I43+'24 Reconciliation'!I44)+('24 Reconciliation'!$I$51+'24 Reconciliation'!$I$52)-('24 Reconciliation'!$I$55+'24 Reconciliation'!$I$56)+('24 Reconciliation'!$I$59+'24 Reconciliation'!$I$60)='24 Reconciliation'!$I$62</f>
        <v>1</v>
      </c>
    </row>
    <row r="3179" spans="1:6" x14ac:dyDescent="0.25">
      <c r="A3179" s="937"/>
      <c r="B3179" s="476"/>
      <c r="C3179" s="477"/>
      <c r="D3179" s="478"/>
      <c r="E3179" s="441"/>
      <c r="F3179" s="457"/>
    </row>
    <row r="3180" spans="1:6" x14ac:dyDescent="0.25">
      <c r="A3180" s="937"/>
      <c r="B3180" s="476"/>
      <c r="C3180" s="477"/>
      <c r="D3180" s="478"/>
      <c r="E3180" s="441"/>
      <c r="F3180" s="457"/>
    </row>
    <row r="3181" spans="1:6" x14ac:dyDescent="0.25">
      <c r="A3181" s="937"/>
      <c r="B3181" s="476"/>
      <c r="C3181" s="477"/>
      <c r="D3181" s="478"/>
      <c r="E3181" s="441"/>
      <c r="F3181" s="457"/>
    </row>
    <row r="3182" spans="1:6" x14ac:dyDescent="0.25">
      <c r="A3182" s="937"/>
      <c r="B3182" s="476"/>
      <c r="C3182" s="477"/>
      <c r="D3182" s="478"/>
      <c r="E3182" s="441"/>
      <c r="F3182" s="457"/>
    </row>
  </sheetData>
  <sheetProtection password="EB26" sheet="1" objects="1" scenarios="1"/>
  <conditionalFormatting sqref="F2">
    <cfRule type="cellIs" dxfId="8" priority="91" operator="greaterThan">
      <formula>0</formula>
    </cfRule>
  </conditionalFormatting>
  <conditionalFormatting sqref="E3179:E1048576 F1:F2 F4:F10 F12:F33 F35:F66 F68:F114 F116:F240 F242:F387 F389:F484 F486:F581 F583:F678 F680:F775 F777:F872 F874:F969 F971:F1023 F1025:F1064 F1066:F1124 F1126:F1221 F1223:F1240 F1242:F1276 F1278:F1417 F1419:F1435 F1437:F1460 F1462:F1724 F1726:F1764 F1766:F2157 F2159 F2161:F2178 F2180:F2798 F2800:F2994 F2996:F3032 F3034:F3066 F3068:F3178">
    <cfRule type="containsText" dxfId="7" priority="90" operator="containsText" text="FALSE">
      <formula>NOT(ISERROR(SEARCH("FALSE",E1)))</formula>
    </cfRule>
  </conditionalFormatting>
  <conditionalFormatting sqref="F2458">
    <cfRule type="containsText" dxfId="6" priority="89" operator="containsText" text="FALSE">
      <formula>NOT(ISERROR(SEARCH("FALSE",F2458)))</formula>
    </cfRule>
  </conditionalFormatting>
  <conditionalFormatting sqref="F1047">
    <cfRule type="containsText" dxfId="5" priority="88" operator="containsText" text="FALSE">
      <formula>NOT(ISERROR(SEARCH("FALSE",F1047)))</formula>
    </cfRule>
  </conditionalFormatting>
  <conditionalFormatting sqref="F3083">
    <cfRule type="containsText" dxfId="4" priority="87" operator="containsText" text="FALSE">
      <formula>NOT(ISERROR(SEARCH("FALSE",F3083)))</formula>
    </cfRule>
  </conditionalFormatting>
  <conditionalFormatting sqref="F3082">
    <cfRule type="containsText" dxfId="3" priority="85" operator="containsText" text="FALSE">
      <formula>NOT(ISERROR(SEARCH("FALSE",F3082)))</formula>
    </cfRule>
  </conditionalFormatting>
  <conditionalFormatting sqref="E3179:E1048576 F1:F2 F4:F10 F12:F33 F35:F66 F68:F114 F116:F240 F242:F387 F389:F484 F486:F581 F583:F678 F680:F775 F777:F872 F874:F969 F971:F1023 F1025:F1064 F1066:F1124 F1126:F1221 F1223:F1240 F1242:F1276 F1278:F1417 F1419:F1435 F1437:F1460 F1462:F1724 F1726:F1764 F1766:F2157 F2159 F2161:F2178 F2180:F2798 F2800:F2994 F2996:F3032 F3034:F3066 F3068:F3178">
    <cfRule type="containsText" dxfId="2" priority="84" operator="containsText" text="FALSE">
      <formula>NOT(ISERROR(SEARCH("FALSE",E1)))</formula>
    </cfRule>
  </conditionalFormatting>
  <conditionalFormatting sqref="F187">
    <cfRule type="containsText" dxfId="1" priority="65" operator="containsText" text="FALSE">
      <formula>NOT(ISERROR(SEARCH("FALSE",F187)))</formula>
    </cfRule>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5737"/>
  <sheetViews>
    <sheetView workbookViewId="0">
      <selection activeCell="E21" sqref="E21"/>
    </sheetView>
  </sheetViews>
  <sheetFormatPr defaultColWidth="9" defaultRowHeight="15.75" x14ac:dyDescent="0.25"/>
  <cols>
    <col min="1" max="1" width="30.625" style="11" customWidth="1"/>
    <col min="2" max="2" width="39.375" style="41" customWidth="1"/>
    <col min="3" max="3" width="18.75" style="11" bestFit="1" customWidth="1"/>
    <col min="4" max="16384" width="9" style="11"/>
  </cols>
  <sheetData>
    <row r="1" spans="1:4" x14ac:dyDescent="0.25">
      <c r="A1" s="11" t="s">
        <v>5204</v>
      </c>
      <c r="B1" s="40" t="str">
        <f>'Schedule Listing'!C11</f>
        <v>Select Return Date</v>
      </c>
      <c r="C1" s="11" t="s">
        <v>5205</v>
      </c>
      <c r="D1" s="11" t="s">
        <v>5206</v>
      </c>
    </row>
    <row r="2" spans="1:4" x14ac:dyDescent="0.25">
      <c r="A2" s="11" t="s">
        <v>5207</v>
      </c>
      <c r="B2" s="41" t="str">
        <f>LOWER(VLOOKUP('Schedule Listing'!$C$10,Lists!$A$1:$B$27,2,0))</f>
        <v>fame code</v>
      </c>
    </row>
    <row r="3" spans="1:4" x14ac:dyDescent="0.25">
      <c r="A3" s="11" t="s">
        <v>5216</v>
      </c>
      <c r="B3" s="42" t="str">
        <f>'1 Capital Ratios'!$F$6</f>
        <v>0.00</v>
      </c>
    </row>
    <row r="4" spans="1:4" x14ac:dyDescent="0.25">
      <c r="A4" s="11" t="s">
        <v>5217</v>
      </c>
      <c r="B4" s="42" t="str">
        <f>'1 Capital Ratios'!$F$7</f>
        <v>0.00</v>
      </c>
    </row>
    <row r="5" spans="1:4" x14ac:dyDescent="0.25">
      <c r="A5" s="11" t="s">
        <v>5218</v>
      </c>
      <c r="B5" s="42" t="str">
        <f>'1 Capital Ratios'!$F$8</f>
        <v>0.00</v>
      </c>
    </row>
    <row r="6" spans="1:4" x14ac:dyDescent="0.25">
      <c r="A6" s="11" t="s">
        <v>5219</v>
      </c>
      <c r="B6" s="43">
        <f>'1 Capital Ratios'!$F$11</f>
        <v>4.5</v>
      </c>
    </row>
    <row r="7" spans="1:4" x14ac:dyDescent="0.25">
      <c r="A7" s="11" t="s">
        <v>5220</v>
      </c>
      <c r="B7" s="43">
        <f>'1 Capital Ratios'!$F$12</f>
        <v>7</v>
      </c>
    </row>
    <row r="8" spans="1:4" x14ac:dyDescent="0.25">
      <c r="A8" s="11" t="s">
        <v>5221</v>
      </c>
      <c r="B8" s="43">
        <f>'1 Capital Ratios'!$F$13</f>
        <v>0</v>
      </c>
    </row>
    <row r="9" spans="1:4" x14ac:dyDescent="0.25">
      <c r="A9" s="11" t="s">
        <v>5222</v>
      </c>
      <c r="B9" s="43">
        <f>'1 Capital Ratios'!$F$14</f>
        <v>10</v>
      </c>
    </row>
    <row r="10" spans="1:4" x14ac:dyDescent="0.25">
      <c r="A10" s="11" t="s">
        <v>5223</v>
      </c>
      <c r="B10" s="44">
        <f>'2 RWA Summary'!$D$9</f>
        <v>0</v>
      </c>
    </row>
    <row r="11" spans="1:4" x14ac:dyDescent="0.25">
      <c r="A11" s="11" t="s">
        <v>5224</v>
      </c>
      <c r="B11" s="42">
        <f>'2 RWA Summary'!$D$10</f>
        <v>0</v>
      </c>
    </row>
    <row r="12" spans="1:4" x14ac:dyDescent="0.25">
      <c r="A12" s="11" t="s">
        <v>5225</v>
      </c>
      <c r="B12" s="42">
        <f>'2 RWA Summary'!$D$11</f>
        <v>0</v>
      </c>
    </row>
    <row r="13" spans="1:4" x14ac:dyDescent="0.25">
      <c r="A13" s="11" t="s">
        <v>5226</v>
      </c>
      <c r="B13" s="42">
        <f>'2 RWA Summary'!$D$12</f>
        <v>0</v>
      </c>
    </row>
    <row r="14" spans="1:4" x14ac:dyDescent="0.25">
      <c r="A14" s="11" t="s">
        <v>5227</v>
      </c>
      <c r="B14" s="42">
        <f>'2 RWA Summary'!$D$13</f>
        <v>0</v>
      </c>
    </row>
    <row r="15" spans="1:4" x14ac:dyDescent="0.25">
      <c r="A15" s="11" t="s">
        <v>5228</v>
      </c>
      <c r="B15" s="42">
        <f>'2 RWA Summary'!$D$14</f>
        <v>0</v>
      </c>
    </row>
    <row r="16" spans="1:4" x14ac:dyDescent="0.25">
      <c r="A16" s="11" t="s">
        <v>5229</v>
      </c>
      <c r="B16" s="42">
        <f>'2 RWA Summary'!$D$15</f>
        <v>0</v>
      </c>
    </row>
    <row r="17" spans="1:7" x14ac:dyDescent="0.25">
      <c r="A17" s="11" t="s">
        <v>5230</v>
      </c>
      <c r="B17" s="42">
        <f>'2 RWA Summary'!$D$16</f>
        <v>0</v>
      </c>
    </row>
    <row r="18" spans="1:7" x14ac:dyDescent="0.25">
      <c r="A18" s="11" t="s">
        <v>5231</v>
      </c>
      <c r="B18" s="42">
        <f>'2 RWA Summary'!$D$17</f>
        <v>0</v>
      </c>
    </row>
    <row r="19" spans="1:7" x14ac:dyDescent="0.25">
      <c r="A19" s="11" t="s">
        <v>5232</v>
      </c>
      <c r="B19" s="42">
        <f>'2 RWA Summary'!$D$18</f>
        <v>0</v>
      </c>
    </row>
    <row r="20" spans="1:7" x14ac:dyDescent="0.25">
      <c r="A20" s="11" t="s">
        <v>5233</v>
      </c>
      <c r="B20" s="42">
        <f>'2 RWA Summary'!$D$19</f>
        <v>0</v>
      </c>
    </row>
    <row r="21" spans="1:7" x14ac:dyDescent="0.25">
      <c r="A21" s="11" t="s">
        <v>5234</v>
      </c>
      <c r="B21" s="42">
        <f>'2 RWA Summary'!$D$20</f>
        <v>0</v>
      </c>
    </row>
    <row r="22" spans="1:7" x14ac:dyDescent="0.25">
      <c r="A22" s="11" t="s">
        <v>5235</v>
      </c>
      <c r="B22" s="42">
        <f>'2 RWA Summary'!$D$22</f>
        <v>0</v>
      </c>
    </row>
    <row r="23" spans="1:7" x14ac:dyDescent="0.25">
      <c r="A23" s="11" t="s">
        <v>5236</v>
      </c>
      <c r="B23" s="42">
        <f>'2 RWA Summary'!$D$24</f>
        <v>0</v>
      </c>
      <c r="G23" s="45"/>
    </row>
    <row r="24" spans="1:7" x14ac:dyDescent="0.25">
      <c r="A24" s="11" t="s">
        <v>5237</v>
      </c>
      <c r="B24" s="42">
        <f>'2 RWA Summary'!$D$26</f>
        <v>0</v>
      </c>
    </row>
    <row r="25" spans="1:7" x14ac:dyDescent="0.25">
      <c r="A25" s="11" t="s">
        <v>5238</v>
      </c>
      <c r="B25" s="42">
        <f>'2 RWA Summary'!$D$28</f>
        <v>0</v>
      </c>
    </row>
    <row r="26" spans="1:7" x14ac:dyDescent="0.25">
      <c r="A26" s="11" t="s">
        <v>5239</v>
      </c>
      <c r="B26" s="42">
        <f>'2 RWA Summary'!$D$30</f>
        <v>0</v>
      </c>
    </row>
    <row r="27" spans="1:7" x14ac:dyDescent="0.25">
      <c r="A27" s="11" t="s">
        <v>5240</v>
      </c>
      <c r="B27" s="42">
        <f>'2 RWA Summary'!$C$33</f>
        <v>0</v>
      </c>
    </row>
    <row r="28" spans="1:7" x14ac:dyDescent="0.25">
      <c r="A28" s="11" t="s">
        <v>5241</v>
      </c>
      <c r="B28" s="42">
        <f>'2 RWA Summary'!$D$34</f>
        <v>0</v>
      </c>
    </row>
    <row r="29" spans="1:7" x14ac:dyDescent="0.25">
      <c r="A29" s="11" t="s">
        <v>5242</v>
      </c>
      <c r="B29" s="42">
        <f>'2 RWA Summary'!$C$37</f>
        <v>0</v>
      </c>
    </row>
    <row r="30" spans="1:7" x14ac:dyDescent="0.25">
      <c r="A30" s="11" t="s">
        <v>5243</v>
      </c>
      <c r="B30" s="42">
        <f>'2 RWA Summary'!$D$38</f>
        <v>0</v>
      </c>
    </row>
    <row r="31" spans="1:7" x14ac:dyDescent="0.25">
      <c r="A31" s="11" t="s">
        <v>5244</v>
      </c>
      <c r="B31" s="42">
        <f>'2 RWA Summary'!$D$40</f>
        <v>0</v>
      </c>
    </row>
    <row r="32" spans="1:7" x14ac:dyDescent="0.25">
      <c r="A32" s="11" t="s">
        <v>5245</v>
      </c>
      <c r="B32" s="42">
        <f>'3 Capital'!$K$8</f>
        <v>0</v>
      </c>
    </row>
    <row r="33" spans="1:2" x14ac:dyDescent="0.25">
      <c r="A33" s="11" t="s">
        <v>5246</v>
      </c>
      <c r="B33" s="42">
        <f>'3 Capital'!$K$9</f>
        <v>0</v>
      </c>
    </row>
    <row r="34" spans="1:2" x14ac:dyDescent="0.25">
      <c r="A34" s="11" t="s">
        <v>5247</v>
      </c>
      <c r="B34" s="42">
        <f>'3 Capital'!$K$10</f>
        <v>0</v>
      </c>
    </row>
    <row r="35" spans="1:2" x14ac:dyDescent="0.25">
      <c r="A35" s="11" t="s">
        <v>5248</v>
      </c>
      <c r="B35" s="42">
        <f>'3 Capital'!$K$11</f>
        <v>0</v>
      </c>
    </row>
    <row r="36" spans="1:2" x14ac:dyDescent="0.25">
      <c r="A36" s="11" t="s">
        <v>5249</v>
      </c>
      <c r="B36" s="42">
        <f>'3 Capital'!$K$12</f>
        <v>0</v>
      </c>
    </row>
    <row r="37" spans="1:2" x14ac:dyDescent="0.25">
      <c r="A37" s="11" t="s">
        <v>5250</v>
      </c>
      <c r="B37" s="42">
        <f>'3 Capital'!$K$13</f>
        <v>0</v>
      </c>
    </row>
    <row r="38" spans="1:2" x14ac:dyDescent="0.25">
      <c r="A38" s="11" t="s">
        <v>5251</v>
      </c>
      <c r="B38" s="42">
        <f>'3 Capital'!$K$15</f>
        <v>0</v>
      </c>
    </row>
    <row r="39" spans="1:2" x14ac:dyDescent="0.25">
      <c r="A39" s="11" t="s">
        <v>5252</v>
      </c>
      <c r="B39" s="41">
        <f>'3 Capital'!$J$17</f>
        <v>0</v>
      </c>
    </row>
    <row r="40" spans="1:2" x14ac:dyDescent="0.25">
      <c r="A40" s="11" t="s">
        <v>5253</v>
      </c>
      <c r="B40" s="41">
        <f>'3 Capital'!$J$18</f>
        <v>0</v>
      </c>
    </row>
    <row r="41" spans="1:2" x14ac:dyDescent="0.25">
      <c r="A41" s="11" t="s">
        <v>5254</v>
      </c>
      <c r="B41" s="42">
        <f>'3 Capital'!$J$19</f>
        <v>0</v>
      </c>
    </row>
    <row r="42" spans="1:2" x14ac:dyDescent="0.25">
      <c r="A42" s="11" t="s">
        <v>5255</v>
      </c>
      <c r="B42" s="42">
        <f>'3 Capital'!$J$20</f>
        <v>0</v>
      </c>
    </row>
    <row r="43" spans="1:2" x14ac:dyDescent="0.25">
      <c r="A43" s="11" t="s">
        <v>5256</v>
      </c>
      <c r="B43" s="41">
        <f>'3 Capital'!$J$22</f>
        <v>0</v>
      </c>
    </row>
    <row r="44" spans="1:2" x14ac:dyDescent="0.25">
      <c r="A44" s="11" t="s">
        <v>5257</v>
      </c>
      <c r="B44" s="42">
        <f>'3 Capital'!$K$23</f>
        <v>0</v>
      </c>
    </row>
    <row r="45" spans="1:2" x14ac:dyDescent="0.25">
      <c r="A45" s="11" t="s">
        <v>5258</v>
      </c>
      <c r="B45" s="42">
        <f>'3 Capital'!$K$26</f>
        <v>0</v>
      </c>
    </row>
    <row r="46" spans="1:2" x14ac:dyDescent="0.25">
      <c r="A46" s="11" t="s">
        <v>5259</v>
      </c>
      <c r="B46" s="42">
        <f>'3 Capital'!$K$27</f>
        <v>0</v>
      </c>
    </row>
    <row r="47" spans="1:2" x14ac:dyDescent="0.25">
      <c r="A47" s="11" t="s">
        <v>5260</v>
      </c>
      <c r="B47" s="42">
        <f>'3 Capital'!$K$29</f>
        <v>0</v>
      </c>
    </row>
    <row r="48" spans="1:2" x14ac:dyDescent="0.25">
      <c r="A48" s="11" t="s">
        <v>5261</v>
      </c>
      <c r="B48" s="41">
        <f>'3 Capital'!$J$31</f>
        <v>0</v>
      </c>
    </row>
    <row r="49" spans="1:2" x14ac:dyDescent="0.25">
      <c r="A49" s="11" t="s">
        <v>5262</v>
      </c>
      <c r="B49" s="41">
        <f>'3 Capital'!$J$32</f>
        <v>0</v>
      </c>
    </row>
    <row r="50" spans="1:2" x14ac:dyDescent="0.25">
      <c r="A50" s="11" t="s">
        <v>5263</v>
      </c>
      <c r="B50" s="41">
        <f>'3 Capital'!$J$33</f>
        <v>0</v>
      </c>
    </row>
    <row r="51" spans="1:2" x14ac:dyDescent="0.25">
      <c r="A51" s="11" t="s">
        <v>5264</v>
      </c>
      <c r="B51" s="41">
        <f>'3 Capital'!$J$34</f>
        <v>0</v>
      </c>
    </row>
    <row r="52" spans="1:2" x14ac:dyDescent="0.25">
      <c r="A52" s="11" t="s">
        <v>5265</v>
      </c>
      <c r="B52" s="41">
        <f>'3 Capital'!$J$35</f>
        <v>0</v>
      </c>
    </row>
    <row r="53" spans="1:2" x14ac:dyDescent="0.25">
      <c r="A53" s="11" t="s">
        <v>5266</v>
      </c>
      <c r="B53" s="41">
        <f>'3 Capital'!$J$37</f>
        <v>0</v>
      </c>
    </row>
    <row r="54" spans="1:2" x14ac:dyDescent="0.25">
      <c r="A54" s="11" t="s">
        <v>5267</v>
      </c>
      <c r="B54" s="42">
        <f>'3 Capital'!$K$39</f>
        <v>0</v>
      </c>
    </row>
    <row r="55" spans="1:2" x14ac:dyDescent="0.25">
      <c r="A55" s="11" t="s">
        <v>5268</v>
      </c>
      <c r="B55" s="42">
        <f>'3 Capital'!$K$40</f>
        <v>0</v>
      </c>
    </row>
    <row r="56" spans="1:2" x14ac:dyDescent="0.25">
      <c r="A56" s="11" t="s">
        <v>5269</v>
      </c>
      <c r="B56" s="42">
        <f>'3 Capital'!$K$43</f>
        <v>0</v>
      </c>
    </row>
    <row r="57" spans="1:2" x14ac:dyDescent="0.25">
      <c r="A57" s="11" t="s">
        <v>5270</v>
      </c>
      <c r="B57" s="42">
        <f>'3 Capital'!$K$44</f>
        <v>0</v>
      </c>
    </row>
    <row r="58" spans="1:2" x14ac:dyDescent="0.25">
      <c r="A58" s="11" t="s">
        <v>5271</v>
      </c>
      <c r="B58" s="41">
        <f>'3 Capital'!$F$46</f>
        <v>0</v>
      </c>
    </row>
    <row r="59" spans="1:2" x14ac:dyDescent="0.25">
      <c r="A59" s="11" t="s">
        <v>5272</v>
      </c>
      <c r="B59" s="41">
        <f>'3 Capital'!$F$47</f>
        <v>0</v>
      </c>
    </row>
    <row r="60" spans="1:2" x14ac:dyDescent="0.25">
      <c r="A60" s="11" t="s">
        <v>5273</v>
      </c>
      <c r="B60" s="41">
        <f>'3 Capital'!$F$48</f>
        <v>0</v>
      </c>
    </row>
    <row r="61" spans="1:2" x14ac:dyDescent="0.25">
      <c r="A61" s="11" t="s">
        <v>5274</v>
      </c>
      <c r="B61" s="41">
        <f>'3 Capital'!$F$49</f>
        <v>0</v>
      </c>
    </row>
    <row r="62" spans="1:2" x14ac:dyDescent="0.25">
      <c r="A62" s="11" t="s">
        <v>5275</v>
      </c>
      <c r="B62" s="41">
        <f>'3 Capital'!$F$50</f>
        <v>0</v>
      </c>
    </row>
    <row r="63" spans="1:2" x14ac:dyDescent="0.25">
      <c r="A63" s="11" t="s">
        <v>5276</v>
      </c>
      <c r="B63" s="41">
        <f>'3 Capital'!$F$51</f>
        <v>0</v>
      </c>
    </row>
    <row r="64" spans="1:2" x14ac:dyDescent="0.25">
      <c r="A64" s="11" t="s">
        <v>5277</v>
      </c>
      <c r="B64" s="41">
        <f>'3 Capital'!$F$52</f>
        <v>0</v>
      </c>
    </row>
    <row r="65" spans="1:2" x14ac:dyDescent="0.25">
      <c r="A65" s="11" t="s">
        <v>5278</v>
      </c>
      <c r="B65" s="41">
        <f>'3 Capital'!$H$46</f>
        <v>0</v>
      </c>
    </row>
    <row r="66" spans="1:2" x14ac:dyDescent="0.25">
      <c r="A66" s="11" t="s">
        <v>5279</v>
      </c>
      <c r="B66" s="41">
        <f>'3 Capital'!$H$47</f>
        <v>0</v>
      </c>
    </row>
    <row r="67" spans="1:2" x14ac:dyDescent="0.25">
      <c r="A67" s="11" t="s">
        <v>5280</v>
      </c>
      <c r="B67" s="41">
        <f>'3 Capital'!$H$48</f>
        <v>0</v>
      </c>
    </row>
    <row r="68" spans="1:2" x14ac:dyDescent="0.25">
      <c r="A68" s="11" t="s">
        <v>5281</v>
      </c>
      <c r="B68" s="41">
        <f>'3 Capital'!$H$49</f>
        <v>0</v>
      </c>
    </row>
    <row r="69" spans="1:2" x14ac:dyDescent="0.25">
      <c r="A69" s="11" t="s">
        <v>5282</v>
      </c>
      <c r="B69" s="41">
        <f>'3 Capital'!$H$50</f>
        <v>0</v>
      </c>
    </row>
    <row r="70" spans="1:2" x14ac:dyDescent="0.25">
      <c r="A70" s="11" t="s">
        <v>5283</v>
      </c>
      <c r="B70" s="41">
        <f>'3 Capital'!$H$51</f>
        <v>0</v>
      </c>
    </row>
    <row r="71" spans="1:2" x14ac:dyDescent="0.25">
      <c r="A71" s="11" t="s">
        <v>5284</v>
      </c>
      <c r="B71" s="41">
        <f>'3 Capital'!$H$53</f>
        <v>0</v>
      </c>
    </row>
    <row r="72" spans="1:2" x14ac:dyDescent="0.25">
      <c r="A72" s="11" t="s">
        <v>5285</v>
      </c>
      <c r="B72" s="42">
        <f>'3 Capital'!$K$54</f>
        <v>0</v>
      </c>
    </row>
    <row r="73" spans="1:2" x14ac:dyDescent="0.25">
      <c r="A73" s="11" t="s">
        <v>5286</v>
      </c>
      <c r="B73" s="42">
        <f>'3 Capital'!$K$55</f>
        <v>0</v>
      </c>
    </row>
    <row r="74" spans="1:2" x14ac:dyDescent="0.25">
      <c r="A74" s="11" t="s">
        <v>5287</v>
      </c>
      <c r="B74" s="41">
        <f>'3 Capital'!$F$57</f>
        <v>0</v>
      </c>
    </row>
    <row r="75" spans="1:2" x14ac:dyDescent="0.25">
      <c r="A75" s="11" t="s">
        <v>5288</v>
      </c>
      <c r="B75" s="41">
        <f>'3 Capital'!$F$58</f>
        <v>0</v>
      </c>
    </row>
    <row r="76" spans="1:2" x14ac:dyDescent="0.25">
      <c r="A76" s="11" t="s">
        <v>5289</v>
      </c>
      <c r="B76" s="41">
        <f>'3 Capital'!$F$59</f>
        <v>0</v>
      </c>
    </row>
    <row r="77" spans="1:2" x14ac:dyDescent="0.25">
      <c r="A77" s="11" t="s">
        <v>5290</v>
      </c>
      <c r="B77" s="41">
        <f>'3 Capital'!$F$60</f>
        <v>0</v>
      </c>
    </row>
    <row r="78" spans="1:2" x14ac:dyDescent="0.25">
      <c r="A78" s="11" t="s">
        <v>5291</v>
      </c>
      <c r="B78" s="41">
        <f>'3 Capital'!$F$61</f>
        <v>0</v>
      </c>
    </row>
    <row r="79" spans="1:2" x14ac:dyDescent="0.25">
      <c r="A79" s="11" t="s">
        <v>5292</v>
      </c>
      <c r="B79" s="41">
        <f>'3 Capital'!$F$62</f>
        <v>0</v>
      </c>
    </row>
    <row r="80" spans="1:2" x14ac:dyDescent="0.25">
      <c r="A80" s="11" t="s">
        <v>5293</v>
      </c>
      <c r="B80" s="41">
        <f>'3 Capital'!$F$63</f>
        <v>0</v>
      </c>
    </row>
    <row r="81" spans="1:2" x14ac:dyDescent="0.25">
      <c r="A81" s="11" t="s">
        <v>5294</v>
      </c>
      <c r="B81" s="41">
        <f>'3 Capital'!$H$57</f>
        <v>0</v>
      </c>
    </row>
    <row r="82" spans="1:2" x14ac:dyDescent="0.25">
      <c r="A82" s="11" t="s">
        <v>5295</v>
      </c>
      <c r="B82" s="41">
        <f>'3 Capital'!$H$58</f>
        <v>0</v>
      </c>
    </row>
    <row r="83" spans="1:2" x14ac:dyDescent="0.25">
      <c r="A83" s="11" t="s">
        <v>5296</v>
      </c>
      <c r="B83" s="41">
        <f>'3 Capital'!$H$59</f>
        <v>0</v>
      </c>
    </row>
    <row r="84" spans="1:2" x14ac:dyDescent="0.25">
      <c r="A84" s="11" t="s">
        <v>5297</v>
      </c>
      <c r="B84" s="41">
        <f>'3 Capital'!$H$60</f>
        <v>0</v>
      </c>
    </row>
    <row r="85" spans="1:2" x14ac:dyDescent="0.25">
      <c r="A85" s="11" t="s">
        <v>5298</v>
      </c>
      <c r="B85" s="41">
        <f>'3 Capital'!$H$61</f>
        <v>0</v>
      </c>
    </row>
    <row r="86" spans="1:2" x14ac:dyDescent="0.25">
      <c r="A86" s="11" t="s">
        <v>5299</v>
      </c>
      <c r="B86" s="41">
        <f>'3 Capital'!$H$62</f>
        <v>0</v>
      </c>
    </row>
    <row r="87" spans="1:2" x14ac:dyDescent="0.25">
      <c r="A87" s="11" t="s">
        <v>5300</v>
      </c>
      <c r="B87" s="41">
        <f>'3 Capital'!$H$64</f>
        <v>0</v>
      </c>
    </row>
    <row r="88" spans="1:2" x14ac:dyDescent="0.25">
      <c r="A88" s="11" t="s">
        <v>5301</v>
      </c>
      <c r="B88" s="41">
        <f>'3 Capital'!$H$65</f>
        <v>0</v>
      </c>
    </row>
    <row r="89" spans="1:2" x14ac:dyDescent="0.25">
      <c r="A89" s="11" t="s">
        <v>5302</v>
      </c>
      <c r="B89" s="42">
        <f>'3 Capital'!$K$67</f>
        <v>0</v>
      </c>
    </row>
    <row r="90" spans="1:2" x14ac:dyDescent="0.25">
      <c r="A90" s="11" t="s">
        <v>5303</v>
      </c>
      <c r="B90" s="41">
        <f>'3 Capital'!$F$68</f>
        <v>0</v>
      </c>
    </row>
    <row r="91" spans="1:2" x14ac:dyDescent="0.25">
      <c r="A91" s="11" t="s">
        <v>5304</v>
      </c>
      <c r="B91" s="42">
        <f>'3 Capital'!$K$68</f>
        <v>0</v>
      </c>
    </row>
    <row r="92" spans="1:2" x14ac:dyDescent="0.25">
      <c r="A92" s="11" t="s">
        <v>5305</v>
      </c>
      <c r="B92" s="42">
        <f>'3 Capital'!$K$69</f>
        <v>0</v>
      </c>
    </row>
    <row r="93" spans="1:2" x14ac:dyDescent="0.25">
      <c r="A93" s="11" t="s">
        <v>5306</v>
      </c>
      <c r="B93" s="41">
        <f>'3 Capital'!$F$70</f>
        <v>0</v>
      </c>
    </row>
    <row r="94" spans="1:2" x14ac:dyDescent="0.25">
      <c r="A94" s="11" t="s">
        <v>5307</v>
      </c>
      <c r="B94" s="41">
        <f>'3 Capital'!$K$71</f>
        <v>0</v>
      </c>
    </row>
    <row r="95" spans="1:2" x14ac:dyDescent="0.25">
      <c r="A95" s="11" t="s">
        <v>5308</v>
      </c>
      <c r="B95" s="42">
        <f>'3 Capital'!$F$72</f>
        <v>0</v>
      </c>
    </row>
    <row r="96" spans="1:2" x14ac:dyDescent="0.25">
      <c r="A96" s="11" t="s">
        <v>5309</v>
      </c>
      <c r="B96" s="41">
        <f>'3 Capital'!$K$74</f>
        <v>0</v>
      </c>
    </row>
    <row r="97" spans="1:2" x14ac:dyDescent="0.25">
      <c r="A97" s="11" t="s">
        <v>5310</v>
      </c>
      <c r="B97" s="41">
        <f>'3 Capital'!$J$76</f>
        <v>0</v>
      </c>
    </row>
    <row r="98" spans="1:2" x14ac:dyDescent="0.25">
      <c r="A98" s="11" t="s">
        <v>5311</v>
      </c>
      <c r="B98" s="41">
        <f>'3 Capital'!$J$77</f>
        <v>0</v>
      </c>
    </row>
    <row r="99" spans="1:2" x14ac:dyDescent="0.25">
      <c r="A99" s="11" t="s">
        <v>5312</v>
      </c>
      <c r="B99" s="41">
        <f>'3 Capital'!$J$78</f>
        <v>0</v>
      </c>
    </row>
    <row r="100" spans="1:2" x14ac:dyDescent="0.25">
      <c r="A100" s="11" t="s">
        <v>5313</v>
      </c>
      <c r="B100" s="41">
        <f>'3 Capital'!$J$79</f>
        <v>0</v>
      </c>
    </row>
    <row r="101" spans="1:2" x14ac:dyDescent="0.25">
      <c r="A101" s="11" t="s">
        <v>5314</v>
      </c>
      <c r="B101" s="41">
        <f>'3 Capital'!$J$81</f>
        <v>0</v>
      </c>
    </row>
    <row r="102" spans="1:2" x14ac:dyDescent="0.25">
      <c r="A102" s="11" t="s">
        <v>5315</v>
      </c>
      <c r="B102" s="42">
        <f>'3 Capital'!$K$82</f>
        <v>0</v>
      </c>
    </row>
    <row r="103" spans="1:2" x14ac:dyDescent="0.25">
      <c r="A103" s="11" t="s">
        <v>5316</v>
      </c>
      <c r="B103" s="42">
        <f>'3 Capital'!$K$83</f>
        <v>0</v>
      </c>
    </row>
    <row r="104" spans="1:2" x14ac:dyDescent="0.25">
      <c r="A104" s="11" t="s">
        <v>5317</v>
      </c>
      <c r="B104" s="42">
        <f>'3 Capital'!$K$84</f>
        <v>0</v>
      </c>
    </row>
    <row r="105" spans="1:2" x14ac:dyDescent="0.25">
      <c r="A105" s="11" t="s">
        <v>5318</v>
      </c>
      <c r="B105" s="42">
        <f>'3 Capital'!$K$85</f>
        <v>0</v>
      </c>
    </row>
    <row r="106" spans="1:2" x14ac:dyDescent="0.25">
      <c r="A106" s="11" t="s">
        <v>5319</v>
      </c>
      <c r="B106" s="42">
        <f>'3 Capital'!$K$86</f>
        <v>0</v>
      </c>
    </row>
    <row r="107" spans="1:2" x14ac:dyDescent="0.25">
      <c r="A107" s="11" t="s">
        <v>5320</v>
      </c>
      <c r="B107" s="42">
        <f>'4 Allowance'!$J$5</f>
        <v>0</v>
      </c>
    </row>
    <row r="108" spans="1:2" x14ac:dyDescent="0.25">
      <c r="A108" s="11" t="s">
        <v>5321</v>
      </c>
      <c r="B108" s="42">
        <f>'4 Allowance'!$J$6</f>
        <v>0</v>
      </c>
    </row>
    <row r="109" spans="1:2" x14ac:dyDescent="0.25">
      <c r="A109" s="11" t="s">
        <v>5322</v>
      </c>
      <c r="B109" s="42">
        <f>'4 Allowance'!$J$7</f>
        <v>0</v>
      </c>
    </row>
    <row r="110" spans="1:2" x14ac:dyDescent="0.25">
      <c r="A110" s="11" t="s">
        <v>5323</v>
      </c>
      <c r="B110" s="42">
        <f>'4 Allowance'!$E$13</f>
        <v>0</v>
      </c>
    </row>
    <row r="111" spans="1:2" x14ac:dyDescent="0.25">
      <c r="A111" s="11" t="s">
        <v>5324</v>
      </c>
      <c r="B111" s="42">
        <f>'4 Allowance'!$E$14</f>
        <v>0</v>
      </c>
    </row>
    <row r="112" spans="1:2" x14ac:dyDescent="0.25">
      <c r="A112" s="11" t="s">
        <v>5325</v>
      </c>
      <c r="B112" s="42">
        <f>'4 Allowance'!$E$15</f>
        <v>0</v>
      </c>
    </row>
    <row r="113" spans="1:2" x14ac:dyDescent="0.25">
      <c r="A113" s="11" t="s">
        <v>5326</v>
      </c>
      <c r="B113" s="42">
        <f>'4 Allowance'!$E$16</f>
        <v>0</v>
      </c>
    </row>
    <row r="114" spans="1:2" x14ac:dyDescent="0.25">
      <c r="A114" s="11" t="s">
        <v>5327</v>
      </c>
      <c r="B114" s="42">
        <f>'4 Allowance'!$E$17</f>
        <v>0</v>
      </c>
    </row>
    <row r="115" spans="1:2" x14ac:dyDescent="0.25">
      <c r="A115" s="11" t="s">
        <v>5328</v>
      </c>
      <c r="B115" s="42">
        <f>'4 Allowance'!$E$18</f>
        <v>0</v>
      </c>
    </row>
    <row r="116" spans="1:2" x14ac:dyDescent="0.25">
      <c r="A116" s="11" t="s">
        <v>5329</v>
      </c>
      <c r="B116" s="42">
        <f>'4 Allowance'!$E$19</f>
        <v>0</v>
      </c>
    </row>
    <row r="117" spans="1:2" x14ac:dyDescent="0.25">
      <c r="A117" s="11" t="s">
        <v>5330</v>
      </c>
      <c r="B117" s="42">
        <f>'4 Allowance'!$E$20</f>
        <v>0</v>
      </c>
    </row>
    <row r="118" spans="1:2" x14ac:dyDescent="0.25">
      <c r="A118" s="11" t="s">
        <v>5331</v>
      </c>
      <c r="B118" s="42">
        <f>'4 Allowance'!$E$21</f>
        <v>0</v>
      </c>
    </row>
    <row r="119" spans="1:2" x14ac:dyDescent="0.25">
      <c r="A119" s="11" t="s">
        <v>5332</v>
      </c>
      <c r="B119" s="42">
        <f>'4 Allowance'!$E$22</f>
        <v>0</v>
      </c>
    </row>
    <row r="120" spans="1:2" x14ac:dyDescent="0.25">
      <c r="A120" s="11" t="s">
        <v>5333</v>
      </c>
      <c r="B120" s="42">
        <f>'4 Allowance'!$E$23</f>
        <v>0</v>
      </c>
    </row>
    <row r="121" spans="1:2" x14ac:dyDescent="0.25">
      <c r="A121" s="11" t="s">
        <v>5334</v>
      </c>
      <c r="B121" s="42">
        <f>'4 Allowance'!$F$13</f>
        <v>0</v>
      </c>
    </row>
    <row r="122" spans="1:2" x14ac:dyDescent="0.25">
      <c r="A122" s="11" t="s">
        <v>5335</v>
      </c>
      <c r="B122" s="42">
        <f>'4 Allowance'!$F$14</f>
        <v>0</v>
      </c>
    </row>
    <row r="123" spans="1:2" x14ac:dyDescent="0.25">
      <c r="A123" s="11" t="s">
        <v>5336</v>
      </c>
      <c r="B123" s="42">
        <f>'4 Allowance'!$F$15</f>
        <v>0</v>
      </c>
    </row>
    <row r="124" spans="1:2" x14ac:dyDescent="0.25">
      <c r="A124" s="11" t="s">
        <v>5337</v>
      </c>
      <c r="B124" s="42">
        <f>'4 Allowance'!$F$16</f>
        <v>0</v>
      </c>
    </row>
    <row r="125" spans="1:2" x14ac:dyDescent="0.25">
      <c r="A125" s="11" t="s">
        <v>5338</v>
      </c>
      <c r="B125" s="42">
        <f>'4 Allowance'!$F$17</f>
        <v>0</v>
      </c>
    </row>
    <row r="126" spans="1:2" x14ac:dyDescent="0.25">
      <c r="A126" s="11" t="s">
        <v>5339</v>
      </c>
      <c r="B126" s="42">
        <f>'4 Allowance'!$F$18</f>
        <v>0</v>
      </c>
    </row>
    <row r="127" spans="1:2" x14ac:dyDescent="0.25">
      <c r="A127" s="11" t="s">
        <v>5340</v>
      </c>
      <c r="B127" s="42">
        <f>'4 Allowance'!$F$19</f>
        <v>0</v>
      </c>
    </row>
    <row r="128" spans="1:2" x14ac:dyDescent="0.25">
      <c r="A128" s="11" t="s">
        <v>5341</v>
      </c>
      <c r="B128" s="42">
        <f>'4 Allowance'!$F$20</f>
        <v>0</v>
      </c>
    </row>
    <row r="129" spans="1:2" x14ac:dyDescent="0.25">
      <c r="A129" s="11" t="s">
        <v>5342</v>
      </c>
      <c r="B129" s="42">
        <f>'4 Allowance'!$F$21</f>
        <v>0</v>
      </c>
    </row>
    <row r="130" spans="1:2" x14ac:dyDescent="0.25">
      <c r="A130" s="11" t="s">
        <v>5343</v>
      </c>
      <c r="B130" s="42">
        <f>'4 Allowance'!$F$22</f>
        <v>0</v>
      </c>
    </row>
    <row r="131" spans="1:2" x14ac:dyDescent="0.25">
      <c r="A131" s="11" t="s">
        <v>5344</v>
      </c>
      <c r="B131" s="42">
        <f>'4 Allowance'!$F$23</f>
        <v>0</v>
      </c>
    </row>
    <row r="132" spans="1:2" x14ac:dyDescent="0.25">
      <c r="A132" s="11" t="s">
        <v>5345</v>
      </c>
      <c r="B132" s="42">
        <f>'4 Allowance'!$G$13</f>
        <v>0</v>
      </c>
    </row>
    <row r="133" spans="1:2" x14ac:dyDescent="0.25">
      <c r="A133" s="11" t="s">
        <v>5346</v>
      </c>
      <c r="B133" s="42">
        <f>'4 Allowance'!$G$14</f>
        <v>0</v>
      </c>
    </row>
    <row r="134" spans="1:2" x14ac:dyDescent="0.25">
      <c r="A134" s="11" t="s">
        <v>5347</v>
      </c>
      <c r="B134" s="42">
        <f>'4 Allowance'!$G$15</f>
        <v>0</v>
      </c>
    </row>
    <row r="135" spans="1:2" x14ac:dyDescent="0.25">
      <c r="A135" s="11" t="s">
        <v>5348</v>
      </c>
      <c r="B135" s="42">
        <f>'4 Allowance'!$G$16</f>
        <v>0</v>
      </c>
    </row>
    <row r="136" spans="1:2" x14ac:dyDescent="0.25">
      <c r="A136" s="11" t="s">
        <v>5349</v>
      </c>
      <c r="B136" s="42">
        <f>'4 Allowance'!$G$17</f>
        <v>0</v>
      </c>
    </row>
    <row r="137" spans="1:2" x14ac:dyDescent="0.25">
      <c r="A137" s="11" t="s">
        <v>5350</v>
      </c>
      <c r="B137" s="42">
        <f>'4 Allowance'!$G$18</f>
        <v>0</v>
      </c>
    </row>
    <row r="138" spans="1:2" x14ac:dyDescent="0.25">
      <c r="A138" s="11" t="s">
        <v>5351</v>
      </c>
      <c r="B138" s="42">
        <f>'4 Allowance'!$G$19</f>
        <v>0</v>
      </c>
    </row>
    <row r="139" spans="1:2" x14ac:dyDescent="0.25">
      <c r="A139" s="11" t="s">
        <v>5352</v>
      </c>
      <c r="B139" s="42">
        <f>'4 Allowance'!$G$23</f>
        <v>0</v>
      </c>
    </row>
    <row r="140" spans="1:2" x14ac:dyDescent="0.25">
      <c r="A140" s="11" t="s">
        <v>5353</v>
      </c>
      <c r="B140" s="42">
        <f>'4 Allowance'!$H$13</f>
        <v>0</v>
      </c>
    </row>
    <row r="141" spans="1:2" x14ac:dyDescent="0.25">
      <c r="A141" s="11" t="s">
        <v>5354</v>
      </c>
      <c r="B141" s="42">
        <f>'4 Allowance'!$H$14</f>
        <v>0</v>
      </c>
    </row>
    <row r="142" spans="1:2" x14ac:dyDescent="0.25">
      <c r="A142" s="11" t="s">
        <v>5355</v>
      </c>
      <c r="B142" s="42">
        <f>'4 Allowance'!$H$15</f>
        <v>0</v>
      </c>
    </row>
    <row r="143" spans="1:2" x14ac:dyDescent="0.25">
      <c r="A143" s="11" t="s">
        <v>5356</v>
      </c>
      <c r="B143" s="42">
        <f>'4 Allowance'!$H$16</f>
        <v>0</v>
      </c>
    </row>
    <row r="144" spans="1:2" x14ac:dyDescent="0.25">
      <c r="A144" s="11" t="s">
        <v>5357</v>
      </c>
      <c r="B144" s="42">
        <f>'4 Allowance'!$H$17</f>
        <v>0</v>
      </c>
    </row>
    <row r="145" spans="1:2" x14ac:dyDescent="0.25">
      <c r="A145" s="11" t="s">
        <v>5358</v>
      </c>
      <c r="B145" s="42">
        <f>'4 Allowance'!$H$18</f>
        <v>0</v>
      </c>
    </row>
    <row r="146" spans="1:2" x14ac:dyDescent="0.25">
      <c r="A146" s="11" t="s">
        <v>5359</v>
      </c>
      <c r="B146" s="42">
        <f>'4 Allowance'!$H$19</f>
        <v>0</v>
      </c>
    </row>
    <row r="147" spans="1:2" x14ac:dyDescent="0.25">
      <c r="A147" s="11" t="s">
        <v>5360</v>
      </c>
      <c r="B147" s="42">
        <f>'4 Allowance'!$H$23</f>
        <v>0</v>
      </c>
    </row>
    <row r="148" spans="1:2" x14ac:dyDescent="0.25">
      <c r="A148" s="11" t="s">
        <v>5361</v>
      </c>
      <c r="B148" s="42">
        <f>'4 Allowance'!$I$13</f>
        <v>0</v>
      </c>
    </row>
    <row r="149" spans="1:2" x14ac:dyDescent="0.25">
      <c r="A149" s="11" t="s">
        <v>5362</v>
      </c>
      <c r="B149" s="42">
        <f>'4 Allowance'!$I$14</f>
        <v>0</v>
      </c>
    </row>
    <row r="150" spans="1:2" x14ac:dyDescent="0.25">
      <c r="A150" s="11" t="s">
        <v>5363</v>
      </c>
      <c r="B150" s="42">
        <f>'4 Allowance'!$I$15</f>
        <v>0</v>
      </c>
    </row>
    <row r="151" spans="1:2" x14ac:dyDescent="0.25">
      <c r="A151" s="11" t="s">
        <v>5364</v>
      </c>
      <c r="B151" s="42">
        <f>'4 Allowance'!$I$16</f>
        <v>0</v>
      </c>
    </row>
    <row r="152" spans="1:2" x14ac:dyDescent="0.25">
      <c r="A152" s="11" t="s">
        <v>5365</v>
      </c>
      <c r="B152" s="42">
        <f>'4 Allowance'!$I$17</f>
        <v>0</v>
      </c>
    </row>
    <row r="153" spans="1:2" x14ac:dyDescent="0.25">
      <c r="A153" s="11" t="s">
        <v>5366</v>
      </c>
      <c r="B153" s="42">
        <f>'4 Allowance'!$I$18</f>
        <v>0</v>
      </c>
    </row>
    <row r="154" spans="1:2" x14ac:dyDescent="0.25">
      <c r="A154" s="11" t="s">
        <v>5367</v>
      </c>
      <c r="B154" s="42">
        <f>'4 Allowance'!$I$19</f>
        <v>0</v>
      </c>
    </row>
    <row r="155" spans="1:2" x14ac:dyDescent="0.25">
      <c r="A155" s="11" t="s">
        <v>5368</v>
      </c>
      <c r="B155" s="42">
        <f>'4 Allowance'!$I$20</f>
        <v>0</v>
      </c>
    </row>
    <row r="156" spans="1:2" x14ac:dyDescent="0.25">
      <c r="A156" s="11" t="s">
        <v>5369</v>
      </c>
      <c r="B156" s="42">
        <f>'4 Allowance'!$I$22</f>
        <v>0</v>
      </c>
    </row>
    <row r="157" spans="1:2" x14ac:dyDescent="0.25">
      <c r="A157" s="11" t="s">
        <v>5370</v>
      </c>
      <c r="B157" s="42">
        <f>'4 Allowance'!$I$23</f>
        <v>0</v>
      </c>
    </row>
    <row r="158" spans="1:2" x14ac:dyDescent="0.25">
      <c r="A158" s="11" t="s">
        <v>5371</v>
      </c>
      <c r="B158" s="42">
        <f>'4 Allowance'!$J$13</f>
        <v>0</v>
      </c>
    </row>
    <row r="159" spans="1:2" x14ac:dyDescent="0.25">
      <c r="A159" s="11" t="s">
        <v>5372</v>
      </c>
      <c r="B159" s="42">
        <f>'4 Allowance'!$J$14</f>
        <v>0</v>
      </c>
    </row>
    <row r="160" spans="1:2" x14ac:dyDescent="0.25">
      <c r="A160" s="11" t="s">
        <v>5373</v>
      </c>
      <c r="B160" s="42">
        <f>'4 Allowance'!$J$15</f>
        <v>0</v>
      </c>
    </row>
    <row r="161" spans="1:2" x14ac:dyDescent="0.25">
      <c r="A161" s="11" t="s">
        <v>5374</v>
      </c>
      <c r="B161" s="42">
        <f>'4 Allowance'!$J$16</f>
        <v>0</v>
      </c>
    </row>
    <row r="162" spans="1:2" x14ac:dyDescent="0.25">
      <c r="A162" s="11" t="s">
        <v>5375</v>
      </c>
      <c r="B162" s="42">
        <f>'4 Allowance'!$J$17</f>
        <v>0</v>
      </c>
    </row>
    <row r="163" spans="1:2" x14ac:dyDescent="0.25">
      <c r="A163" s="11" t="s">
        <v>5376</v>
      </c>
      <c r="B163" s="42">
        <f>'4 Allowance'!$J$18</f>
        <v>0</v>
      </c>
    </row>
    <row r="164" spans="1:2" x14ac:dyDescent="0.25">
      <c r="A164" s="11" t="s">
        <v>5377</v>
      </c>
      <c r="B164" s="42">
        <f>'4 Allowance'!$J$19</f>
        <v>0</v>
      </c>
    </row>
    <row r="165" spans="1:2" x14ac:dyDescent="0.25">
      <c r="A165" s="11" t="s">
        <v>5378</v>
      </c>
      <c r="B165" s="42">
        <f>'4 Allowance'!$J$20</f>
        <v>0</v>
      </c>
    </row>
    <row r="166" spans="1:2" x14ac:dyDescent="0.25">
      <c r="A166" s="11" t="s">
        <v>5379</v>
      </c>
      <c r="B166" s="42">
        <f>'4 Allowance'!$J$21</f>
        <v>0</v>
      </c>
    </row>
    <row r="167" spans="1:2" x14ac:dyDescent="0.25">
      <c r="A167" s="11" t="s">
        <v>5380</v>
      </c>
      <c r="B167" s="42">
        <f>'4 Allowance'!$J$22</f>
        <v>0</v>
      </c>
    </row>
    <row r="168" spans="1:2" x14ac:dyDescent="0.25">
      <c r="A168" s="11" t="s">
        <v>5381</v>
      </c>
      <c r="B168" s="42">
        <f>'4 Allowance'!$J$23</f>
        <v>0</v>
      </c>
    </row>
    <row r="169" spans="1:2" x14ac:dyDescent="0.25">
      <c r="A169" s="11" t="s">
        <v>5382</v>
      </c>
      <c r="B169" s="42">
        <f>'4 Allowance'!$J$27</f>
        <v>0</v>
      </c>
    </row>
    <row r="170" spans="1:2" x14ac:dyDescent="0.25">
      <c r="A170" s="11" t="s">
        <v>5383</v>
      </c>
      <c r="B170" s="42">
        <f>'5 Sovereign'!$C$10</f>
        <v>0</v>
      </c>
    </row>
    <row r="171" spans="1:2" x14ac:dyDescent="0.25">
      <c r="A171" s="11" t="s">
        <v>5384</v>
      </c>
      <c r="B171" s="42">
        <f>'5 Sovereign'!$C$11</f>
        <v>0</v>
      </c>
    </row>
    <row r="172" spans="1:2" x14ac:dyDescent="0.25">
      <c r="A172" s="11" t="s">
        <v>5385</v>
      </c>
      <c r="B172" s="42">
        <f>'5 Sovereign'!$C$12</f>
        <v>0</v>
      </c>
    </row>
    <row r="173" spans="1:2" x14ac:dyDescent="0.25">
      <c r="A173" s="11" t="s">
        <v>5386</v>
      </c>
      <c r="B173" s="42">
        <f>'5 Sovereign'!$C$13</f>
        <v>0</v>
      </c>
    </row>
    <row r="174" spans="1:2" x14ac:dyDescent="0.25">
      <c r="A174" s="11" t="s">
        <v>5387</v>
      </c>
      <c r="B174" s="42">
        <f>'5 Sovereign'!$C$14</f>
        <v>0</v>
      </c>
    </row>
    <row r="175" spans="1:2" x14ac:dyDescent="0.25">
      <c r="A175" s="11" t="s">
        <v>5388</v>
      </c>
      <c r="B175" s="42">
        <f>'5 Sovereign'!$C$15</f>
        <v>0</v>
      </c>
    </row>
    <row r="176" spans="1:2" x14ac:dyDescent="0.25">
      <c r="A176" s="11" t="s">
        <v>5389</v>
      </c>
      <c r="B176" s="42">
        <f>'5 Sovereign'!$C$16</f>
        <v>0</v>
      </c>
    </row>
    <row r="177" spans="1:2" x14ac:dyDescent="0.25">
      <c r="A177" s="11" t="s">
        <v>5390</v>
      </c>
      <c r="B177" s="42">
        <f>'5 Sovereign'!$C$17</f>
        <v>0</v>
      </c>
    </row>
    <row r="178" spans="1:2" x14ac:dyDescent="0.25">
      <c r="A178" s="11" t="s">
        <v>5391</v>
      </c>
      <c r="B178" s="42">
        <f>'5 Sovereign'!$C$18</f>
        <v>0</v>
      </c>
    </row>
    <row r="179" spans="1:2" x14ac:dyDescent="0.25">
      <c r="A179" s="11" t="s">
        <v>5392</v>
      </c>
      <c r="B179" s="42">
        <f>'5 Sovereign'!$C$19</f>
        <v>0</v>
      </c>
    </row>
    <row r="180" spans="1:2" x14ac:dyDescent="0.25">
      <c r="A180" s="11" t="s">
        <v>5393</v>
      </c>
      <c r="B180" s="42">
        <f>'5 Sovereign'!$C$20</f>
        <v>0</v>
      </c>
    </row>
    <row r="181" spans="1:2" x14ac:dyDescent="0.25">
      <c r="A181" s="11" t="s">
        <v>5394</v>
      </c>
      <c r="B181" s="42">
        <f>'5 Sovereign'!$D$10</f>
        <v>0</v>
      </c>
    </row>
    <row r="182" spans="1:2" x14ac:dyDescent="0.25">
      <c r="A182" s="11" t="s">
        <v>5395</v>
      </c>
      <c r="B182" s="42">
        <f>'5 Sovereign'!$D$11</f>
        <v>0</v>
      </c>
    </row>
    <row r="183" spans="1:2" x14ac:dyDescent="0.25">
      <c r="A183" s="11" t="s">
        <v>5396</v>
      </c>
      <c r="B183" s="42">
        <f>'5 Sovereign'!$D$12</f>
        <v>0</v>
      </c>
    </row>
    <row r="184" spans="1:2" x14ac:dyDescent="0.25">
      <c r="A184" s="11" t="s">
        <v>5397</v>
      </c>
      <c r="B184" s="42">
        <f>'5 Sovereign'!$D$13</f>
        <v>0</v>
      </c>
    </row>
    <row r="185" spans="1:2" x14ac:dyDescent="0.25">
      <c r="A185" s="11" t="s">
        <v>5398</v>
      </c>
      <c r="B185" s="42">
        <f>'5 Sovereign'!$D$14</f>
        <v>0</v>
      </c>
    </row>
    <row r="186" spans="1:2" x14ac:dyDescent="0.25">
      <c r="A186" s="11" t="s">
        <v>5399</v>
      </c>
      <c r="B186" s="42">
        <f>'5 Sovereign'!$D$15</f>
        <v>0</v>
      </c>
    </row>
    <row r="187" spans="1:2" x14ac:dyDescent="0.25">
      <c r="A187" s="11" t="s">
        <v>5400</v>
      </c>
      <c r="B187" s="42">
        <f>'5 Sovereign'!$D$16</f>
        <v>0</v>
      </c>
    </row>
    <row r="188" spans="1:2" x14ac:dyDescent="0.25">
      <c r="A188" s="11" t="s">
        <v>5401</v>
      </c>
      <c r="B188" s="42">
        <f>'5 Sovereign'!$D$17</f>
        <v>0</v>
      </c>
    </row>
    <row r="189" spans="1:2" x14ac:dyDescent="0.25">
      <c r="A189" s="11" t="s">
        <v>5402</v>
      </c>
      <c r="B189" s="42">
        <f>'5 Sovereign'!$D$18</f>
        <v>0</v>
      </c>
    </row>
    <row r="190" spans="1:2" x14ac:dyDescent="0.25">
      <c r="A190" s="11" t="s">
        <v>5403</v>
      </c>
      <c r="B190" s="42">
        <f>'5 Sovereign'!$D$19</f>
        <v>0</v>
      </c>
    </row>
    <row r="191" spans="1:2" x14ac:dyDescent="0.25">
      <c r="A191" s="11" t="s">
        <v>5404</v>
      </c>
      <c r="B191" s="42">
        <f>'5 Sovereign'!$D$20</f>
        <v>0</v>
      </c>
    </row>
    <row r="192" spans="1:2" x14ac:dyDescent="0.25">
      <c r="A192" s="11" t="s">
        <v>5405</v>
      </c>
      <c r="B192" s="42">
        <f>'5 Sovereign'!$F$10</f>
        <v>0</v>
      </c>
    </row>
    <row r="193" spans="1:2" x14ac:dyDescent="0.25">
      <c r="A193" s="11" t="s">
        <v>5406</v>
      </c>
      <c r="B193" s="42">
        <f>'5 Sovereign'!$F$11</f>
        <v>0</v>
      </c>
    </row>
    <row r="194" spans="1:2" x14ac:dyDescent="0.25">
      <c r="A194" s="11" t="s">
        <v>5407</v>
      </c>
      <c r="B194" s="42">
        <f>'5 Sovereign'!$F$12</f>
        <v>0</v>
      </c>
    </row>
    <row r="195" spans="1:2" x14ac:dyDescent="0.25">
      <c r="A195" s="11" t="s">
        <v>5408</v>
      </c>
      <c r="B195" s="42">
        <f>'5 Sovereign'!$F$13</f>
        <v>0</v>
      </c>
    </row>
    <row r="196" spans="1:2" x14ac:dyDescent="0.25">
      <c r="A196" s="11" t="s">
        <v>5409</v>
      </c>
      <c r="B196" s="42">
        <f>'5 Sovereign'!$F$14</f>
        <v>0</v>
      </c>
    </row>
    <row r="197" spans="1:2" x14ac:dyDescent="0.25">
      <c r="A197" s="11" t="s">
        <v>5410</v>
      </c>
      <c r="B197" s="42">
        <f>'5 Sovereign'!$F$15</f>
        <v>0</v>
      </c>
    </row>
    <row r="198" spans="1:2" x14ac:dyDescent="0.25">
      <c r="A198" s="11" t="s">
        <v>5411</v>
      </c>
      <c r="B198" s="42">
        <f>'5 Sovereign'!$F$16</f>
        <v>0</v>
      </c>
    </row>
    <row r="199" spans="1:2" x14ac:dyDescent="0.25">
      <c r="A199" s="11" t="s">
        <v>5412</v>
      </c>
      <c r="B199" s="42">
        <f>'5 Sovereign'!$F$17</f>
        <v>0</v>
      </c>
    </row>
    <row r="200" spans="1:2" x14ac:dyDescent="0.25">
      <c r="A200" s="11" t="s">
        <v>5413</v>
      </c>
      <c r="B200" s="42">
        <f>'5 Sovereign'!$F$18</f>
        <v>0</v>
      </c>
    </row>
    <row r="201" spans="1:2" x14ac:dyDescent="0.25">
      <c r="A201" s="11" t="s">
        <v>5414</v>
      </c>
      <c r="B201" s="42">
        <f>'5 Sovereign'!$F$19</f>
        <v>0</v>
      </c>
    </row>
    <row r="202" spans="1:2" x14ac:dyDescent="0.25">
      <c r="A202" s="11" t="s">
        <v>5415</v>
      </c>
      <c r="B202" s="42">
        <f>'5 Sovereign'!$G$10</f>
        <v>0</v>
      </c>
    </row>
    <row r="203" spans="1:2" x14ac:dyDescent="0.25">
      <c r="A203" s="11" t="s">
        <v>5416</v>
      </c>
      <c r="B203" s="42">
        <f>'5 Sovereign'!$G$11</f>
        <v>0</v>
      </c>
    </row>
    <row r="204" spans="1:2" x14ac:dyDescent="0.25">
      <c r="A204" s="11" t="s">
        <v>5417</v>
      </c>
      <c r="B204" s="42">
        <f>'5 Sovereign'!$G$12</f>
        <v>0</v>
      </c>
    </row>
    <row r="205" spans="1:2" x14ac:dyDescent="0.25">
      <c r="A205" s="11" t="s">
        <v>5418</v>
      </c>
      <c r="B205" s="42">
        <f>'5 Sovereign'!$G$13</f>
        <v>0</v>
      </c>
    </row>
    <row r="206" spans="1:2" x14ac:dyDescent="0.25">
      <c r="A206" s="11" t="s">
        <v>5419</v>
      </c>
      <c r="B206" s="42">
        <f>'5 Sovereign'!$G$14</f>
        <v>0</v>
      </c>
    </row>
    <row r="207" spans="1:2" x14ac:dyDescent="0.25">
      <c r="A207" s="11" t="s">
        <v>5420</v>
      </c>
      <c r="B207" s="42">
        <f>'5 Sovereign'!$G$15</f>
        <v>0</v>
      </c>
    </row>
    <row r="208" spans="1:2" x14ac:dyDescent="0.25">
      <c r="A208" s="11" t="s">
        <v>5421</v>
      </c>
      <c r="B208" s="42">
        <f>'5 Sovereign'!$G$16</f>
        <v>0</v>
      </c>
    </row>
    <row r="209" spans="1:2" x14ac:dyDescent="0.25">
      <c r="A209" s="11" t="s">
        <v>5422</v>
      </c>
      <c r="B209" s="42">
        <f>'5 Sovereign'!$G$17</f>
        <v>0</v>
      </c>
    </row>
    <row r="210" spans="1:2" x14ac:dyDescent="0.25">
      <c r="A210" s="11" t="s">
        <v>5423</v>
      </c>
      <c r="B210" s="42">
        <f>'5 Sovereign'!$G$18</f>
        <v>0</v>
      </c>
    </row>
    <row r="211" spans="1:2" x14ac:dyDescent="0.25">
      <c r="A211" s="11" t="s">
        <v>5424</v>
      </c>
      <c r="B211" s="42">
        <f>'5 Sovereign'!$G$19</f>
        <v>0</v>
      </c>
    </row>
    <row r="212" spans="1:2" x14ac:dyDescent="0.25">
      <c r="A212" s="11" t="s">
        <v>5425</v>
      </c>
      <c r="B212" s="42">
        <f>'5 Sovereign'!$H$10</f>
        <v>0</v>
      </c>
    </row>
    <row r="213" spans="1:2" x14ac:dyDescent="0.25">
      <c r="A213" s="11" t="s">
        <v>5426</v>
      </c>
      <c r="B213" s="42">
        <f>'5 Sovereign'!$H$11</f>
        <v>0</v>
      </c>
    </row>
    <row r="214" spans="1:2" x14ac:dyDescent="0.25">
      <c r="A214" s="11" t="s">
        <v>5427</v>
      </c>
      <c r="B214" s="42">
        <f>'5 Sovereign'!$H$12</f>
        <v>0</v>
      </c>
    </row>
    <row r="215" spans="1:2" x14ac:dyDescent="0.25">
      <c r="A215" s="11" t="s">
        <v>5428</v>
      </c>
      <c r="B215" s="42">
        <f>'5 Sovereign'!$H$13</f>
        <v>0</v>
      </c>
    </row>
    <row r="216" spans="1:2" x14ac:dyDescent="0.25">
      <c r="A216" s="11" t="s">
        <v>5429</v>
      </c>
      <c r="B216" s="42">
        <f>'5 Sovereign'!$H$14</f>
        <v>0</v>
      </c>
    </row>
    <row r="217" spans="1:2" x14ac:dyDescent="0.25">
      <c r="A217" s="11" t="s">
        <v>5430</v>
      </c>
      <c r="B217" s="42">
        <f>'5 Sovereign'!$H$15</f>
        <v>0</v>
      </c>
    </row>
    <row r="218" spans="1:2" x14ac:dyDescent="0.25">
      <c r="A218" s="11" t="s">
        <v>5431</v>
      </c>
      <c r="B218" s="42">
        <f>'5 Sovereign'!$H$16</f>
        <v>0</v>
      </c>
    </row>
    <row r="219" spans="1:2" x14ac:dyDescent="0.25">
      <c r="A219" s="11" t="s">
        <v>5432</v>
      </c>
      <c r="B219" s="42">
        <f>'5 Sovereign'!$H$17</f>
        <v>0</v>
      </c>
    </row>
    <row r="220" spans="1:2" x14ac:dyDescent="0.25">
      <c r="A220" s="11" t="s">
        <v>5433</v>
      </c>
      <c r="B220" s="42">
        <f>'5 Sovereign'!$H$18</f>
        <v>0</v>
      </c>
    </row>
    <row r="221" spans="1:2" x14ac:dyDescent="0.25">
      <c r="A221" s="11" t="s">
        <v>5434</v>
      </c>
      <c r="B221" s="42">
        <f>'5 Sovereign'!$H$19</f>
        <v>0</v>
      </c>
    </row>
    <row r="222" spans="1:2" x14ac:dyDescent="0.25">
      <c r="A222" s="11" t="s">
        <v>5435</v>
      </c>
      <c r="B222" s="42">
        <f>'5 Sovereign'!$H$20</f>
        <v>0</v>
      </c>
    </row>
    <row r="223" spans="1:2" x14ac:dyDescent="0.25">
      <c r="A223" s="11" t="s">
        <v>5436</v>
      </c>
      <c r="B223" s="42">
        <f>'5 Sovereign'!$J$10</f>
        <v>0</v>
      </c>
    </row>
    <row r="224" spans="1:2" x14ac:dyDescent="0.25">
      <c r="A224" s="11" t="s">
        <v>5437</v>
      </c>
      <c r="B224" s="42">
        <f>'5 Sovereign'!$J$11</f>
        <v>0</v>
      </c>
    </row>
    <row r="225" spans="1:2" x14ac:dyDescent="0.25">
      <c r="A225" s="11" t="s">
        <v>5438</v>
      </c>
      <c r="B225" s="42">
        <f>'5 Sovereign'!$J$12</f>
        <v>0</v>
      </c>
    </row>
    <row r="226" spans="1:2" x14ac:dyDescent="0.25">
      <c r="A226" s="11" t="s">
        <v>5439</v>
      </c>
      <c r="B226" s="42">
        <f>'5 Sovereign'!$J$13</f>
        <v>0</v>
      </c>
    </row>
    <row r="227" spans="1:2" x14ac:dyDescent="0.25">
      <c r="A227" s="11" t="s">
        <v>5440</v>
      </c>
      <c r="B227" s="42">
        <f>'5 Sovereign'!$J$14</f>
        <v>0</v>
      </c>
    </row>
    <row r="228" spans="1:2" x14ac:dyDescent="0.25">
      <c r="A228" s="11" t="s">
        <v>5441</v>
      </c>
      <c r="B228" s="42">
        <f>'5 Sovereign'!$J$15</f>
        <v>0</v>
      </c>
    </row>
    <row r="229" spans="1:2" x14ac:dyDescent="0.25">
      <c r="A229" s="11" t="s">
        <v>5442</v>
      </c>
      <c r="B229" s="42">
        <f>'5 Sovereign'!$J$16</f>
        <v>0</v>
      </c>
    </row>
    <row r="230" spans="1:2" x14ac:dyDescent="0.25">
      <c r="A230" s="11" t="s">
        <v>5443</v>
      </c>
      <c r="B230" s="42">
        <f>'5 Sovereign'!$J$17</f>
        <v>0</v>
      </c>
    </row>
    <row r="231" spans="1:2" x14ac:dyDescent="0.25">
      <c r="A231" s="11" t="s">
        <v>5444</v>
      </c>
      <c r="B231" s="42">
        <f>'5 Sovereign'!$J$18</f>
        <v>0</v>
      </c>
    </row>
    <row r="232" spans="1:2" x14ac:dyDescent="0.25">
      <c r="A232" s="11" t="s">
        <v>5445</v>
      </c>
      <c r="B232" s="42">
        <f>'5 Sovereign'!$J$19</f>
        <v>0</v>
      </c>
    </row>
    <row r="233" spans="1:2" x14ac:dyDescent="0.25">
      <c r="A233" s="11" t="s">
        <v>5446</v>
      </c>
      <c r="B233" s="42">
        <f>'5 Sovereign'!$J$20</f>
        <v>0</v>
      </c>
    </row>
    <row r="234" spans="1:2" x14ac:dyDescent="0.25">
      <c r="A234" s="11" t="s">
        <v>5447</v>
      </c>
      <c r="B234" s="42">
        <f>'5 Sovereign'!$L$10</f>
        <v>0</v>
      </c>
    </row>
    <row r="235" spans="1:2" x14ac:dyDescent="0.25">
      <c r="A235" s="11" t="s">
        <v>5448</v>
      </c>
      <c r="B235" s="42">
        <f>'5 Sovereign'!$L$11</f>
        <v>0</v>
      </c>
    </row>
    <row r="236" spans="1:2" x14ac:dyDescent="0.25">
      <c r="A236" s="11" t="s">
        <v>5449</v>
      </c>
      <c r="B236" s="42">
        <f>'5 Sovereign'!$L$12</f>
        <v>0</v>
      </c>
    </row>
    <row r="237" spans="1:2" x14ac:dyDescent="0.25">
      <c r="A237" s="11" t="s">
        <v>5450</v>
      </c>
      <c r="B237" s="42">
        <f>'5 Sovereign'!$L$13</f>
        <v>0</v>
      </c>
    </row>
    <row r="238" spans="1:2" x14ac:dyDescent="0.25">
      <c r="A238" s="11" t="s">
        <v>5451</v>
      </c>
      <c r="B238" s="42">
        <f>'5 Sovereign'!$L$14</f>
        <v>0</v>
      </c>
    </row>
    <row r="239" spans="1:2" x14ac:dyDescent="0.25">
      <c r="A239" s="11" t="s">
        <v>5452</v>
      </c>
      <c r="B239" s="42">
        <f>'5 Sovereign'!$L$15</f>
        <v>0</v>
      </c>
    </row>
    <row r="240" spans="1:2" x14ac:dyDescent="0.25">
      <c r="A240" s="11" t="s">
        <v>5453</v>
      </c>
      <c r="B240" s="42">
        <f>'5 Sovereign'!$L$16</f>
        <v>0</v>
      </c>
    </row>
    <row r="241" spans="1:2" x14ac:dyDescent="0.25">
      <c r="A241" s="11" t="s">
        <v>5454</v>
      </c>
      <c r="B241" s="42">
        <f>'5 Sovereign'!$L$17</f>
        <v>0</v>
      </c>
    </row>
    <row r="242" spans="1:2" x14ac:dyDescent="0.25">
      <c r="A242" s="11" t="s">
        <v>5455</v>
      </c>
      <c r="B242" s="42">
        <f>'5 Sovereign'!$L$18</f>
        <v>0</v>
      </c>
    </row>
    <row r="243" spans="1:2" x14ac:dyDescent="0.25">
      <c r="A243" s="11" t="s">
        <v>5456</v>
      </c>
      <c r="B243" s="42">
        <f>'5 Sovereign'!$L$19</f>
        <v>0</v>
      </c>
    </row>
    <row r="244" spans="1:2" x14ac:dyDescent="0.25">
      <c r="A244" s="11" t="s">
        <v>5457</v>
      </c>
      <c r="B244" s="42">
        <f>'5 Sovereign'!$L$20</f>
        <v>0</v>
      </c>
    </row>
    <row r="245" spans="1:2" x14ac:dyDescent="0.25">
      <c r="A245" s="11" t="s">
        <v>5458</v>
      </c>
      <c r="B245" s="42">
        <f>'5 Sovereign'!$B$23</f>
        <v>0</v>
      </c>
    </row>
    <row r="246" spans="1:2" x14ac:dyDescent="0.25">
      <c r="A246" s="11" t="s">
        <v>5459</v>
      </c>
      <c r="B246" s="42">
        <f>'5 Sovereign'!$B$24</f>
        <v>0</v>
      </c>
    </row>
    <row r="247" spans="1:2" x14ac:dyDescent="0.25">
      <c r="A247" s="11" t="s">
        <v>5460</v>
      </c>
      <c r="B247" s="42">
        <f>'5 Sovereign'!$B$25</f>
        <v>0</v>
      </c>
    </row>
    <row r="248" spans="1:2" x14ac:dyDescent="0.25">
      <c r="A248" s="11" t="s">
        <v>5461</v>
      </c>
      <c r="B248" s="42">
        <f>'5 Sovereign'!$B$26</f>
        <v>0</v>
      </c>
    </row>
    <row r="249" spans="1:2" x14ac:dyDescent="0.25">
      <c r="A249" s="11" t="s">
        <v>5462</v>
      </c>
      <c r="B249" s="42">
        <f>'5 Sovereign'!$B$27</f>
        <v>0</v>
      </c>
    </row>
    <row r="250" spans="1:2" x14ac:dyDescent="0.25">
      <c r="A250" s="11" t="s">
        <v>5463</v>
      </c>
      <c r="B250" s="42">
        <f>'5 Sovereign'!$B$28</f>
        <v>0</v>
      </c>
    </row>
    <row r="251" spans="1:2" x14ac:dyDescent="0.25">
      <c r="A251" s="11" t="s">
        <v>5464</v>
      </c>
      <c r="B251" s="42">
        <f>'5 Sovereign'!$B$29</f>
        <v>0</v>
      </c>
    </row>
    <row r="252" spans="1:2" x14ac:dyDescent="0.25">
      <c r="A252" s="11" t="s">
        <v>5465</v>
      </c>
      <c r="B252" s="42">
        <f>'5 Sovereign'!$B$30</f>
        <v>0</v>
      </c>
    </row>
    <row r="253" spans="1:2" x14ac:dyDescent="0.25">
      <c r="A253" s="11" t="s">
        <v>5466</v>
      </c>
      <c r="B253" s="42">
        <f>'5 Sovereign'!$B$31</f>
        <v>0</v>
      </c>
    </row>
    <row r="254" spans="1:2" x14ac:dyDescent="0.25">
      <c r="A254" s="11" t="s">
        <v>5467</v>
      </c>
      <c r="B254" s="42">
        <f>'5 Sovereign'!$B$32</f>
        <v>0</v>
      </c>
    </row>
    <row r="255" spans="1:2" x14ac:dyDescent="0.25">
      <c r="A255" s="11" t="s">
        <v>5468</v>
      </c>
      <c r="B255" s="42">
        <f>'5 Sovereign'!$B$33</f>
        <v>0</v>
      </c>
    </row>
    <row r="256" spans="1:2" x14ac:dyDescent="0.25">
      <c r="A256" s="11" t="s">
        <v>5469</v>
      </c>
      <c r="B256" s="42">
        <f>'5 Sovereign'!$C$23</f>
        <v>0</v>
      </c>
    </row>
    <row r="257" spans="1:2" x14ac:dyDescent="0.25">
      <c r="A257" s="11" t="s">
        <v>5470</v>
      </c>
      <c r="B257" s="42">
        <f>'5 Sovereign'!$C$24</f>
        <v>0</v>
      </c>
    </row>
    <row r="258" spans="1:2" x14ac:dyDescent="0.25">
      <c r="A258" s="11" t="s">
        <v>5471</v>
      </c>
      <c r="B258" s="42">
        <f>'5 Sovereign'!$C$25</f>
        <v>0</v>
      </c>
    </row>
    <row r="259" spans="1:2" x14ac:dyDescent="0.25">
      <c r="A259" s="11" t="s">
        <v>5472</v>
      </c>
      <c r="B259" s="42">
        <f>'5 Sovereign'!$C$26</f>
        <v>0</v>
      </c>
    </row>
    <row r="260" spans="1:2" x14ac:dyDescent="0.25">
      <c r="A260" s="11" t="s">
        <v>5473</v>
      </c>
      <c r="B260" s="42">
        <f>'5 Sovereign'!$C$27</f>
        <v>0</v>
      </c>
    </row>
    <row r="261" spans="1:2" x14ac:dyDescent="0.25">
      <c r="A261" s="11" t="s">
        <v>5474</v>
      </c>
      <c r="B261" s="42">
        <f>'5 Sovereign'!$C$28</f>
        <v>0</v>
      </c>
    </row>
    <row r="262" spans="1:2" x14ac:dyDescent="0.25">
      <c r="A262" s="11" t="s">
        <v>5475</v>
      </c>
      <c r="B262" s="42">
        <f>'5 Sovereign'!$C$29</f>
        <v>0</v>
      </c>
    </row>
    <row r="263" spans="1:2" x14ac:dyDescent="0.25">
      <c r="A263" s="11" t="s">
        <v>5476</v>
      </c>
      <c r="B263" s="42">
        <f>'5 Sovereign'!$C$30</f>
        <v>0</v>
      </c>
    </row>
    <row r="264" spans="1:2" x14ac:dyDescent="0.25">
      <c r="A264" s="11" t="s">
        <v>5477</v>
      </c>
      <c r="B264" s="42">
        <f>'5 Sovereign'!$C$31</f>
        <v>0</v>
      </c>
    </row>
    <row r="265" spans="1:2" x14ac:dyDescent="0.25">
      <c r="A265" s="11" t="s">
        <v>5478</v>
      </c>
      <c r="B265" s="42">
        <f>'5 Sovereign'!$C$32</f>
        <v>0</v>
      </c>
    </row>
    <row r="266" spans="1:2" x14ac:dyDescent="0.25">
      <c r="A266" s="11" t="s">
        <v>5479</v>
      </c>
      <c r="B266" s="42">
        <f>'5 Sovereign'!$C$33</f>
        <v>0</v>
      </c>
    </row>
    <row r="267" spans="1:2" x14ac:dyDescent="0.25">
      <c r="A267" s="11" t="s">
        <v>5480</v>
      </c>
      <c r="B267" s="42">
        <f>'5 Sovereign'!$D$23</f>
        <v>0</v>
      </c>
    </row>
    <row r="268" spans="1:2" x14ac:dyDescent="0.25">
      <c r="A268" s="11" t="s">
        <v>5481</v>
      </c>
      <c r="B268" s="42">
        <f>'5 Sovereign'!$D$24</f>
        <v>0</v>
      </c>
    </row>
    <row r="269" spans="1:2" x14ac:dyDescent="0.25">
      <c r="A269" s="11" t="s">
        <v>5482</v>
      </c>
      <c r="B269" s="42">
        <f>'5 Sovereign'!$D$25</f>
        <v>0</v>
      </c>
    </row>
    <row r="270" spans="1:2" x14ac:dyDescent="0.25">
      <c r="A270" s="11" t="s">
        <v>5483</v>
      </c>
      <c r="B270" s="42">
        <f>'5 Sovereign'!$D$26</f>
        <v>0</v>
      </c>
    </row>
    <row r="271" spans="1:2" x14ac:dyDescent="0.25">
      <c r="A271" s="11" t="s">
        <v>5484</v>
      </c>
      <c r="B271" s="42">
        <f>'5 Sovereign'!$D$27</f>
        <v>0</v>
      </c>
    </row>
    <row r="272" spans="1:2" x14ac:dyDescent="0.25">
      <c r="A272" s="11" t="s">
        <v>5485</v>
      </c>
      <c r="B272" s="42">
        <f>'5 Sovereign'!$D$28</f>
        <v>0</v>
      </c>
    </row>
    <row r="273" spans="1:2" x14ac:dyDescent="0.25">
      <c r="A273" s="11" t="s">
        <v>5486</v>
      </c>
      <c r="B273" s="42">
        <f>'5 Sovereign'!$D$29</f>
        <v>0</v>
      </c>
    </row>
    <row r="274" spans="1:2" x14ac:dyDescent="0.25">
      <c r="A274" s="11" t="s">
        <v>5487</v>
      </c>
      <c r="B274" s="42">
        <f>'5 Sovereign'!$D$30</f>
        <v>0</v>
      </c>
    </row>
    <row r="275" spans="1:2" x14ac:dyDescent="0.25">
      <c r="A275" s="11" t="s">
        <v>5488</v>
      </c>
      <c r="B275" s="42">
        <f>'5 Sovereign'!$D$31</f>
        <v>0</v>
      </c>
    </row>
    <row r="276" spans="1:2" x14ac:dyDescent="0.25">
      <c r="A276" s="11" t="s">
        <v>5489</v>
      </c>
      <c r="B276" s="42">
        <f>'5 Sovereign'!$D$32</f>
        <v>0</v>
      </c>
    </row>
    <row r="277" spans="1:2" x14ac:dyDescent="0.25">
      <c r="A277" s="11" t="s">
        <v>5490</v>
      </c>
      <c r="B277" s="42">
        <f>'5 Sovereign'!$D$33</f>
        <v>0</v>
      </c>
    </row>
    <row r="278" spans="1:2" x14ac:dyDescent="0.25">
      <c r="A278" s="11" t="s">
        <v>5491</v>
      </c>
      <c r="B278" s="42">
        <f>'5 Sovereign'!$F$23</f>
        <v>0</v>
      </c>
    </row>
    <row r="279" spans="1:2" x14ac:dyDescent="0.25">
      <c r="A279" s="11" t="s">
        <v>5492</v>
      </c>
      <c r="B279" s="42">
        <f>'5 Sovereign'!$F$24</f>
        <v>0</v>
      </c>
    </row>
    <row r="280" spans="1:2" x14ac:dyDescent="0.25">
      <c r="A280" s="11" t="s">
        <v>5493</v>
      </c>
      <c r="B280" s="42">
        <f>'5 Sovereign'!$F$25</f>
        <v>0</v>
      </c>
    </row>
    <row r="281" spans="1:2" x14ac:dyDescent="0.25">
      <c r="A281" s="11" t="s">
        <v>5494</v>
      </c>
      <c r="B281" s="42">
        <f>'5 Sovereign'!$F$26</f>
        <v>0</v>
      </c>
    </row>
    <row r="282" spans="1:2" x14ac:dyDescent="0.25">
      <c r="A282" s="11" t="s">
        <v>5495</v>
      </c>
      <c r="B282" s="42">
        <f>'5 Sovereign'!$F$27</f>
        <v>0</v>
      </c>
    </row>
    <row r="283" spans="1:2" x14ac:dyDescent="0.25">
      <c r="A283" s="11" t="s">
        <v>5496</v>
      </c>
      <c r="B283" s="42">
        <f>'5 Sovereign'!$F$28</f>
        <v>0</v>
      </c>
    </row>
    <row r="284" spans="1:2" x14ac:dyDescent="0.25">
      <c r="A284" s="11" t="s">
        <v>5497</v>
      </c>
      <c r="B284" s="42">
        <f>'5 Sovereign'!$F$29</f>
        <v>0</v>
      </c>
    </row>
    <row r="285" spans="1:2" x14ac:dyDescent="0.25">
      <c r="A285" s="11" t="s">
        <v>5498</v>
      </c>
      <c r="B285" s="42">
        <f>'5 Sovereign'!$F$30</f>
        <v>0</v>
      </c>
    </row>
    <row r="286" spans="1:2" x14ac:dyDescent="0.25">
      <c r="A286" s="11" t="s">
        <v>5499</v>
      </c>
      <c r="B286" s="42">
        <f>'5 Sovereign'!$F$31</f>
        <v>0</v>
      </c>
    </row>
    <row r="287" spans="1:2" x14ac:dyDescent="0.25">
      <c r="A287" s="11" t="s">
        <v>5500</v>
      </c>
      <c r="B287" s="42">
        <f>'5 Sovereign'!$F$32</f>
        <v>0</v>
      </c>
    </row>
    <row r="288" spans="1:2" x14ac:dyDescent="0.25">
      <c r="A288" s="11" t="s">
        <v>5501</v>
      </c>
      <c r="B288" s="42">
        <f>'5 Sovereign'!$G$23</f>
        <v>0</v>
      </c>
    </row>
    <row r="289" spans="1:2" x14ac:dyDescent="0.25">
      <c r="A289" s="11" t="s">
        <v>5502</v>
      </c>
      <c r="B289" s="42">
        <f>'5 Sovereign'!$G$24</f>
        <v>0</v>
      </c>
    </row>
    <row r="290" spans="1:2" x14ac:dyDescent="0.25">
      <c r="A290" s="11" t="s">
        <v>5503</v>
      </c>
      <c r="B290" s="42">
        <f>'5 Sovereign'!$G$25</f>
        <v>0</v>
      </c>
    </row>
    <row r="291" spans="1:2" x14ac:dyDescent="0.25">
      <c r="A291" s="11" t="s">
        <v>5504</v>
      </c>
      <c r="B291" s="42">
        <f>'5 Sovereign'!$G$26</f>
        <v>0</v>
      </c>
    </row>
    <row r="292" spans="1:2" x14ac:dyDescent="0.25">
      <c r="A292" s="11" t="s">
        <v>5505</v>
      </c>
      <c r="B292" s="42">
        <f>'5 Sovereign'!$G$27</f>
        <v>0</v>
      </c>
    </row>
    <row r="293" spans="1:2" x14ac:dyDescent="0.25">
      <c r="A293" s="11" t="s">
        <v>5506</v>
      </c>
      <c r="B293" s="42">
        <f>'5 Sovereign'!$G$28</f>
        <v>0</v>
      </c>
    </row>
    <row r="294" spans="1:2" x14ac:dyDescent="0.25">
      <c r="A294" s="11" t="s">
        <v>5507</v>
      </c>
      <c r="B294" s="42">
        <f>'5 Sovereign'!$G$29</f>
        <v>0</v>
      </c>
    </row>
    <row r="295" spans="1:2" x14ac:dyDescent="0.25">
      <c r="A295" s="11" t="s">
        <v>5508</v>
      </c>
      <c r="B295" s="42">
        <f>'5 Sovereign'!$G$30</f>
        <v>0</v>
      </c>
    </row>
    <row r="296" spans="1:2" x14ac:dyDescent="0.25">
      <c r="A296" s="11" t="s">
        <v>5509</v>
      </c>
      <c r="B296" s="42">
        <f>'5 Sovereign'!$G$31</f>
        <v>0</v>
      </c>
    </row>
    <row r="297" spans="1:2" x14ac:dyDescent="0.25">
      <c r="A297" s="11" t="s">
        <v>5510</v>
      </c>
      <c r="B297" s="42">
        <f>'5 Sovereign'!$G$32</f>
        <v>0</v>
      </c>
    </row>
    <row r="298" spans="1:2" x14ac:dyDescent="0.25">
      <c r="A298" s="11" t="s">
        <v>5511</v>
      </c>
      <c r="B298" s="42">
        <f>'5 Sovereign'!$H$23</f>
        <v>0</v>
      </c>
    </row>
    <row r="299" spans="1:2" x14ac:dyDescent="0.25">
      <c r="A299" s="11" t="s">
        <v>5512</v>
      </c>
      <c r="B299" s="42">
        <f>'5 Sovereign'!$H$24</f>
        <v>0</v>
      </c>
    </row>
    <row r="300" spans="1:2" x14ac:dyDescent="0.25">
      <c r="A300" s="11" t="s">
        <v>5513</v>
      </c>
      <c r="B300" s="42">
        <f>'5 Sovereign'!$H$25</f>
        <v>0</v>
      </c>
    </row>
    <row r="301" spans="1:2" x14ac:dyDescent="0.25">
      <c r="A301" s="11" t="s">
        <v>5514</v>
      </c>
      <c r="B301" s="42">
        <f>'5 Sovereign'!$H$26</f>
        <v>0</v>
      </c>
    </row>
    <row r="302" spans="1:2" x14ac:dyDescent="0.25">
      <c r="A302" s="11" t="s">
        <v>5515</v>
      </c>
      <c r="B302" s="42">
        <f>'5 Sovereign'!$H$27</f>
        <v>0</v>
      </c>
    </row>
    <row r="303" spans="1:2" x14ac:dyDescent="0.25">
      <c r="A303" s="11" t="s">
        <v>5516</v>
      </c>
      <c r="B303" s="42">
        <f>'5 Sovereign'!$H$28</f>
        <v>0</v>
      </c>
    </row>
    <row r="304" spans="1:2" x14ac:dyDescent="0.25">
      <c r="A304" s="11" t="s">
        <v>5517</v>
      </c>
      <c r="B304" s="42">
        <f>'5 Sovereign'!$H$29</f>
        <v>0</v>
      </c>
    </row>
    <row r="305" spans="1:2" x14ac:dyDescent="0.25">
      <c r="A305" s="11" t="s">
        <v>5518</v>
      </c>
      <c r="B305" s="42">
        <f>'5 Sovereign'!$H$30</f>
        <v>0</v>
      </c>
    </row>
    <row r="306" spans="1:2" x14ac:dyDescent="0.25">
      <c r="A306" s="11" t="s">
        <v>5519</v>
      </c>
      <c r="B306" s="42">
        <f>'5 Sovereign'!$H$31</f>
        <v>0</v>
      </c>
    </row>
    <row r="307" spans="1:2" x14ac:dyDescent="0.25">
      <c r="A307" s="11" t="s">
        <v>5520</v>
      </c>
      <c r="B307" s="42">
        <f>'5 Sovereign'!$H$32</f>
        <v>0</v>
      </c>
    </row>
    <row r="308" spans="1:2" x14ac:dyDescent="0.25">
      <c r="A308" s="11" t="s">
        <v>5521</v>
      </c>
      <c r="B308" s="42">
        <f>'5 Sovereign'!$H$33</f>
        <v>0</v>
      </c>
    </row>
    <row r="309" spans="1:2" x14ac:dyDescent="0.25">
      <c r="A309" s="11" t="s">
        <v>5522</v>
      </c>
      <c r="B309" s="42">
        <f>'5 Sovereign'!$J$23</f>
        <v>0</v>
      </c>
    </row>
    <row r="310" spans="1:2" x14ac:dyDescent="0.25">
      <c r="A310" s="11" t="s">
        <v>5523</v>
      </c>
      <c r="B310" s="42">
        <f>'5 Sovereign'!$J$24</f>
        <v>0</v>
      </c>
    </row>
    <row r="311" spans="1:2" x14ac:dyDescent="0.25">
      <c r="A311" s="11" t="s">
        <v>5524</v>
      </c>
      <c r="B311" s="42">
        <f>'5 Sovereign'!$J$25</f>
        <v>0</v>
      </c>
    </row>
    <row r="312" spans="1:2" x14ac:dyDescent="0.25">
      <c r="A312" s="11" t="s">
        <v>5525</v>
      </c>
      <c r="B312" s="42">
        <f>'5 Sovereign'!$J$26</f>
        <v>0</v>
      </c>
    </row>
    <row r="313" spans="1:2" x14ac:dyDescent="0.25">
      <c r="A313" s="11" t="s">
        <v>5526</v>
      </c>
      <c r="B313" s="42">
        <f>'5 Sovereign'!$J$27</f>
        <v>0</v>
      </c>
    </row>
    <row r="314" spans="1:2" x14ac:dyDescent="0.25">
      <c r="A314" s="11" t="s">
        <v>5527</v>
      </c>
      <c r="B314" s="42">
        <f>'5 Sovereign'!$J$28</f>
        <v>0</v>
      </c>
    </row>
    <row r="315" spans="1:2" x14ac:dyDescent="0.25">
      <c r="A315" s="11" t="s">
        <v>5528</v>
      </c>
      <c r="B315" s="42">
        <f>'5 Sovereign'!$J$29</f>
        <v>0</v>
      </c>
    </row>
    <row r="316" spans="1:2" x14ac:dyDescent="0.25">
      <c r="A316" s="11" t="s">
        <v>5529</v>
      </c>
      <c r="B316" s="42">
        <f>'5 Sovereign'!$J$30</f>
        <v>0</v>
      </c>
    </row>
    <row r="317" spans="1:2" x14ac:dyDescent="0.25">
      <c r="A317" s="11" t="s">
        <v>5530</v>
      </c>
      <c r="B317" s="42">
        <f>'5 Sovereign'!$J$31</f>
        <v>0</v>
      </c>
    </row>
    <row r="318" spans="1:2" x14ac:dyDescent="0.25">
      <c r="A318" s="11" t="s">
        <v>5531</v>
      </c>
      <c r="B318" s="42">
        <f>'5 Sovereign'!$J$32</f>
        <v>0</v>
      </c>
    </row>
    <row r="319" spans="1:2" x14ac:dyDescent="0.25">
      <c r="A319" s="11" t="s">
        <v>5532</v>
      </c>
      <c r="B319" s="42">
        <f>'5 Sovereign'!$J$33</f>
        <v>0</v>
      </c>
    </row>
    <row r="320" spans="1:2" x14ac:dyDescent="0.25">
      <c r="A320" s="11" t="s">
        <v>5533</v>
      </c>
      <c r="B320" s="42">
        <f>'5 Sovereign'!$L$23</f>
        <v>0</v>
      </c>
    </row>
    <row r="321" spans="1:2" x14ac:dyDescent="0.25">
      <c r="A321" s="11" t="s">
        <v>5534</v>
      </c>
      <c r="B321" s="42">
        <f>'5 Sovereign'!$L$24</f>
        <v>0</v>
      </c>
    </row>
    <row r="322" spans="1:2" x14ac:dyDescent="0.25">
      <c r="A322" s="11" t="s">
        <v>5535</v>
      </c>
      <c r="B322" s="42">
        <f>'5 Sovereign'!$L$25</f>
        <v>0</v>
      </c>
    </row>
    <row r="323" spans="1:2" x14ac:dyDescent="0.25">
      <c r="A323" s="11" t="s">
        <v>5536</v>
      </c>
      <c r="B323" s="42">
        <f>'5 Sovereign'!$L$26</f>
        <v>0</v>
      </c>
    </row>
    <row r="324" spans="1:2" x14ac:dyDescent="0.25">
      <c r="A324" s="11" t="s">
        <v>5537</v>
      </c>
      <c r="B324" s="42">
        <f>'5 Sovereign'!$L$27</f>
        <v>0</v>
      </c>
    </row>
    <row r="325" spans="1:2" x14ac:dyDescent="0.25">
      <c r="A325" s="11" t="s">
        <v>5538</v>
      </c>
      <c r="B325" s="42">
        <f>'5 Sovereign'!$L$28</f>
        <v>0</v>
      </c>
    </row>
    <row r="326" spans="1:2" x14ac:dyDescent="0.25">
      <c r="A326" s="11" t="s">
        <v>5539</v>
      </c>
      <c r="B326" s="42">
        <f>'5 Sovereign'!$L$29</f>
        <v>0</v>
      </c>
    </row>
    <row r="327" spans="1:2" x14ac:dyDescent="0.25">
      <c r="A327" s="11" t="s">
        <v>5540</v>
      </c>
      <c r="B327" s="42">
        <f>'5 Sovereign'!$L$30</f>
        <v>0</v>
      </c>
    </row>
    <row r="328" spans="1:2" x14ac:dyDescent="0.25">
      <c r="A328" s="11" t="s">
        <v>5541</v>
      </c>
      <c r="B328" s="42">
        <f>'5 Sovereign'!$L$31</f>
        <v>0</v>
      </c>
    </row>
    <row r="329" spans="1:2" x14ac:dyDescent="0.25">
      <c r="A329" s="11" t="s">
        <v>5542</v>
      </c>
      <c r="B329" s="42">
        <f>'5 Sovereign'!$L$32</f>
        <v>0</v>
      </c>
    </row>
    <row r="330" spans="1:2" x14ac:dyDescent="0.25">
      <c r="A330" s="11" t="s">
        <v>5543</v>
      </c>
      <c r="B330" s="42">
        <f>'5 Sovereign'!$L$33</f>
        <v>0</v>
      </c>
    </row>
    <row r="331" spans="1:2" x14ac:dyDescent="0.25">
      <c r="A331" s="11" t="s">
        <v>5544</v>
      </c>
      <c r="B331" s="42">
        <f>'5 Sovereign'!$C$36</f>
        <v>0</v>
      </c>
    </row>
    <row r="332" spans="1:2" x14ac:dyDescent="0.25">
      <c r="A332" s="11" t="s">
        <v>5545</v>
      </c>
      <c r="B332" s="42">
        <f>'5 Sovereign'!$C$37</f>
        <v>0</v>
      </c>
    </row>
    <row r="333" spans="1:2" x14ac:dyDescent="0.25">
      <c r="A333" s="11" t="s">
        <v>5546</v>
      </c>
      <c r="B333" s="42">
        <f>'5 Sovereign'!$C$38</f>
        <v>0</v>
      </c>
    </row>
    <row r="334" spans="1:2" x14ac:dyDescent="0.25">
      <c r="A334" s="11" t="s">
        <v>5547</v>
      </c>
      <c r="B334" s="42">
        <f>'5 Sovereign'!$C$39</f>
        <v>0</v>
      </c>
    </row>
    <row r="335" spans="1:2" x14ac:dyDescent="0.25">
      <c r="A335" s="11" t="s">
        <v>5548</v>
      </c>
      <c r="B335" s="42">
        <f>'5 Sovereign'!$C$40</f>
        <v>0</v>
      </c>
    </row>
    <row r="336" spans="1:2" x14ac:dyDescent="0.25">
      <c r="A336" s="11" t="s">
        <v>5549</v>
      </c>
      <c r="B336" s="42">
        <f>'5 Sovereign'!$C$41</f>
        <v>0</v>
      </c>
    </row>
    <row r="337" spans="1:2" x14ac:dyDescent="0.25">
      <c r="A337" s="11" t="s">
        <v>5550</v>
      </c>
      <c r="B337" s="42">
        <f>'5 Sovereign'!$C$42</f>
        <v>0</v>
      </c>
    </row>
    <row r="338" spans="1:2" x14ac:dyDescent="0.25">
      <c r="A338" s="11" t="s">
        <v>5551</v>
      </c>
      <c r="B338" s="42">
        <f>'5 Sovereign'!$C$43</f>
        <v>0</v>
      </c>
    </row>
    <row r="339" spans="1:2" x14ac:dyDescent="0.25">
      <c r="A339" s="11" t="s">
        <v>5552</v>
      </c>
      <c r="B339" s="42">
        <f>'5 Sovereign'!$C$44</f>
        <v>0</v>
      </c>
    </row>
    <row r="340" spans="1:2" x14ac:dyDescent="0.25">
      <c r="A340" s="11" t="s">
        <v>5553</v>
      </c>
      <c r="B340" s="42">
        <f>'5 Sovereign'!$C$45</f>
        <v>0</v>
      </c>
    </row>
    <row r="341" spans="1:2" x14ac:dyDescent="0.25">
      <c r="A341" s="11" t="s">
        <v>5554</v>
      </c>
      <c r="B341" s="42">
        <f>'5 Sovereign'!$C$46</f>
        <v>0</v>
      </c>
    </row>
    <row r="342" spans="1:2" x14ac:dyDescent="0.25">
      <c r="A342" s="11" t="s">
        <v>5555</v>
      </c>
      <c r="B342" s="42">
        <f>'5 Sovereign'!$D$36</f>
        <v>0</v>
      </c>
    </row>
    <row r="343" spans="1:2" x14ac:dyDescent="0.25">
      <c r="A343" s="11" t="s">
        <v>5556</v>
      </c>
      <c r="B343" s="42">
        <f>'5 Sovereign'!$D$37</f>
        <v>0</v>
      </c>
    </row>
    <row r="344" spans="1:2" x14ac:dyDescent="0.25">
      <c r="A344" s="11" t="s">
        <v>5557</v>
      </c>
      <c r="B344" s="42">
        <f>'5 Sovereign'!$D$38</f>
        <v>0</v>
      </c>
    </row>
    <row r="345" spans="1:2" x14ac:dyDescent="0.25">
      <c r="A345" s="11" t="s">
        <v>5558</v>
      </c>
      <c r="B345" s="42">
        <f>'5 Sovereign'!$D$39</f>
        <v>0</v>
      </c>
    </row>
    <row r="346" spans="1:2" x14ac:dyDescent="0.25">
      <c r="A346" s="11" t="s">
        <v>5559</v>
      </c>
      <c r="B346" s="42">
        <f>'5 Sovereign'!$D$40</f>
        <v>0</v>
      </c>
    </row>
    <row r="347" spans="1:2" x14ac:dyDescent="0.25">
      <c r="A347" s="11" t="s">
        <v>5560</v>
      </c>
      <c r="B347" s="42">
        <f>'5 Sovereign'!$D$41</f>
        <v>0</v>
      </c>
    </row>
    <row r="348" spans="1:2" x14ac:dyDescent="0.25">
      <c r="A348" s="11" t="s">
        <v>5561</v>
      </c>
      <c r="B348" s="42">
        <f>'5 Sovereign'!$D$42</f>
        <v>0</v>
      </c>
    </row>
    <row r="349" spans="1:2" x14ac:dyDescent="0.25">
      <c r="A349" s="11" t="s">
        <v>5562</v>
      </c>
      <c r="B349" s="42">
        <f>'5 Sovereign'!$D$43</f>
        <v>0</v>
      </c>
    </row>
    <row r="350" spans="1:2" x14ac:dyDescent="0.25">
      <c r="A350" s="11" t="s">
        <v>5563</v>
      </c>
      <c r="B350" s="42">
        <f>'5 Sovereign'!$D$44</f>
        <v>0</v>
      </c>
    </row>
    <row r="351" spans="1:2" x14ac:dyDescent="0.25">
      <c r="A351" s="11" t="s">
        <v>5564</v>
      </c>
      <c r="B351" s="42">
        <f>'5 Sovereign'!$D$45</f>
        <v>0</v>
      </c>
    </row>
    <row r="352" spans="1:2" x14ac:dyDescent="0.25">
      <c r="A352" s="11" t="s">
        <v>5565</v>
      </c>
      <c r="B352" s="42">
        <f>'5 Sovereign'!$D$46</f>
        <v>0</v>
      </c>
    </row>
    <row r="353" spans="1:2" x14ac:dyDescent="0.25">
      <c r="A353" s="11" t="s">
        <v>5566</v>
      </c>
      <c r="B353" s="42">
        <f>'5 Sovereign'!$F$36</f>
        <v>0</v>
      </c>
    </row>
    <row r="354" spans="1:2" x14ac:dyDescent="0.25">
      <c r="A354" s="11" t="s">
        <v>5567</v>
      </c>
      <c r="B354" s="42">
        <f>'5 Sovereign'!$F$37</f>
        <v>0</v>
      </c>
    </row>
    <row r="355" spans="1:2" x14ac:dyDescent="0.25">
      <c r="A355" s="11" t="s">
        <v>5568</v>
      </c>
      <c r="B355" s="42">
        <f>'5 Sovereign'!$F$38</f>
        <v>0</v>
      </c>
    </row>
    <row r="356" spans="1:2" x14ac:dyDescent="0.25">
      <c r="A356" s="11" t="s">
        <v>5569</v>
      </c>
      <c r="B356" s="42">
        <f>'5 Sovereign'!$F$39</f>
        <v>0</v>
      </c>
    </row>
    <row r="357" spans="1:2" x14ac:dyDescent="0.25">
      <c r="A357" s="11" t="s">
        <v>5570</v>
      </c>
      <c r="B357" s="42">
        <f>'5 Sovereign'!$F$40</f>
        <v>0</v>
      </c>
    </row>
    <row r="358" spans="1:2" x14ac:dyDescent="0.25">
      <c r="A358" s="11" t="s">
        <v>5571</v>
      </c>
      <c r="B358" s="42">
        <f>'5 Sovereign'!$F$41</f>
        <v>0</v>
      </c>
    </row>
    <row r="359" spans="1:2" x14ac:dyDescent="0.25">
      <c r="A359" s="11" t="s">
        <v>5572</v>
      </c>
      <c r="B359" s="42">
        <f>'5 Sovereign'!$F$42</f>
        <v>0</v>
      </c>
    </row>
    <row r="360" spans="1:2" x14ac:dyDescent="0.25">
      <c r="A360" s="11" t="s">
        <v>5573</v>
      </c>
      <c r="B360" s="42">
        <f>'5 Sovereign'!$F$43</f>
        <v>0</v>
      </c>
    </row>
    <row r="361" spans="1:2" x14ac:dyDescent="0.25">
      <c r="A361" s="11" t="s">
        <v>5574</v>
      </c>
      <c r="B361" s="42">
        <f>'5 Sovereign'!$F$44</f>
        <v>0</v>
      </c>
    </row>
    <row r="362" spans="1:2" x14ac:dyDescent="0.25">
      <c r="A362" s="11" t="s">
        <v>5575</v>
      </c>
      <c r="B362" s="42">
        <f>'5 Sovereign'!$F$45</f>
        <v>0</v>
      </c>
    </row>
    <row r="363" spans="1:2" x14ac:dyDescent="0.25">
      <c r="A363" s="11" t="s">
        <v>5576</v>
      </c>
      <c r="B363" s="42">
        <f>'5 Sovereign'!$G$36</f>
        <v>0</v>
      </c>
    </row>
    <row r="364" spans="1:2" x14ac:dyDescent="0.25">
      <c r="A364" s="11" t="s">
        <v>5577</v>
      </c>
      <c r="B364" s="42">
        <f>'5 Sovereign'!$G$37</f>
        <v>0</v>
      </c>
    </row>
    <row r="365" spans="1:2" x14ac:dyDescent="0.25">
      <c r="A365" s="11" t="s">
        <v>5578</v>
      </c>
      <c r="B365" s="42">
        <f>'5 Sovereign'!$G$38</f>
        <v>0</v>
      </c>
    </row>
    <row r="366" spans="1:2" x14ac:dyDescent="0.25">
      <c r="A366" s="11" t="s">
        <v>5579</v>
      </c>
      <c r="B366" s="42">
        <f>'5 Sovereign'!$G$39</f>
        <v>0</v>
      </c>
    </row>
    <row r="367" spans="1:2" x14ac:dyDescent="0.25">
      <c r="A367" s="11" t="s">
        <v>5580</v>
      </c>
      <c r="B367" s="42">
        <f>'5 Sovereign'!$G$40</f>
        <v>0</v>
      </c>
    </row>
    <row r="368" spans="1:2" x14ac:dyDescent="0.25">
      <c r="A368" s="11" t="s">
        <v>5581</v>
      </c>
      <c r="B368" s="42">
        <f>'5 Sovereign'!$G$41</f>
        <v>0</v>
      </c>
    </row>
    <row r="369" spans="1:2" x14ac:dyDescent="0.25">
      <c r="A369" s="11" t="s">
        <v>5582</v>
      </c>
      <c r="B369" s="42">
        <f>'5 Sovereign'!$G$42</f>
        <v>0</v>
      </c>
    </row>
    <row r="370" spans="1:2" x14ac:dyDescent="0.25">
      <c r="A370" s="11" t="s">
        <v>5583</v>
      </c>
      <c r="B370" s="42">
        <f>'5 Sovereign'!$G$43</f>
        <v>0</v>
      </c>
    </row>
    <row r="371" spans="1:2" x14ac:dyDescent="0.25">
      <c r="A371" s="11" t="s">
        <v>5584</v>
      </c>
      <c r="B371" s="42">
        <f>'5 Sovereign'!$G$44</f>
        <v>0</v>
      </c>
    </row>
    <row r="372" spans="1:2" x14ac:dyDescent="0.25">
      <c r="A372" s="11" t="s">
        <v>5585</v>
      </c>
      <c r="B372" s="42">
        <f>'5 Sovereign'!$G$45</f>
        <v>0</v>
      </c>
    </row>
    <row r="373" spans="1:2" x14ac:dyDescent="0.25">
      <c r="A373" s="11" t="s">
        <v>5586</v>
      </c>
      <c r="B373" s="42">
        <f>'5 Sovereign'!$H$36</f>
        <v>0</v>
      </c>
    </row>
    <row r="374" spans="1:2" x14ac:dyDescent="0.25">
      <c r="A374" s="11" t="s">
        <v>5587</v>
      </c>
      <c r="B374" s="42">
        <f>'5 Sovereign'!$H$37</f>
        <v>0</v>
      </c>
    </row>
    <row r="375" spans="1:2" x14ac:dyDescent="0.25">
      <c r="A375" s="11" t="s">
        <v>5588</v>
      </c>
      <c r="B375" s="42">
        <f>'5 Sovereign'!$H$38</f>
        <v>0</v>
      </c>
    </row>
    <row r="376" spans="1:2" x14ac:dyDescent="0.25">
      <c r="A376" s="11" t="s">
        <v>5589</v>
      </c>
      <c r="B376" s="42">
        <f>'5 Sovereign'!$H$39</f>
        <v>0</v>
      </c>
    </row>
    <row r="377" spans="1:2" x14ac:dyDescent="0.25">
      <c r="A377" s="11" t="s">
        <v>5590</v>
      </c>
      <c r="B377" s="42">
        <f>'5 Sovereign'!$H$40</f>
        <v>0</v>
      </c>
    </row>
    <row r="378" spans="1:2" x14ac:dyDescent="0.25">
      <c r="A378" s="11" t="s">
        <v>5591</v>
      </c>
      <c r="B378" s="42">
        <f>'5 Sovereign'!$H$41</f>
        <v>0</v>
      </c>
    </row>
    <row r="379" spans="1:2" x14ac:dyDescent="0.25">
      <c r="A379" s="11" t="s">
        <v>5592</v>
      </c>
      <c r="B379" s="42">
        <f>'5 Sovereign'!$H$42</f>
        <v>0</v>
      </c>
    </row>
    <row r="380" spans="1:2" x14ac:dyDescent="0.25">
      <c r="A380" s="11" t="s">
        <v>5593</v>
      </c>
      <c r="B380" s="42">
        <f>'5 Sovereign'!$H$43</f>
        <v>0</v>
      </c>
    </row>
    <row r="381" spans="1:2" x14ac:dyDescent="0.25">
      <c r="A381" s="11" t="s">
        <v>5594</v>
      </c>
      <c r="B381" s="42">
        <f>'5 Sovereign'!$H$44</f>
        <v>0</v>
      </c>
    </row>
    <row r="382" spans="1:2" x14ac:dyDescent="0.25">
      <c r="A382" s="11" t="s">
        <v>5595</v>
      </c>
      <c r="B382" s="42">
        <f>'5 Sovereign'!$H$45</f>
        <v>0</v>
      </c>
    </row>
    <row r="383" spans="1:2" x14ac:dyDescent="0.25">
      <c r="A383" s="11" t="s">
        <v>5596</v>
      </c>
      <c r="B383" s="42">
        <f>'5 Sovereign'!$H$46</f>
        <v>0</v>
      </c>
    </row>
    <row r="384" spans="1:2" x14ac:dyDescent="0.25">
      <c r="A384" s="11" t="s">
        <v>5597</v>
      </c>
      <c r="B384" s="42">
        <f>'5 Sovereign'!$J$36</f>
        <v>0</v>
      </c>
    </row>
    <row r="385" spans="1:2" x14ac:dyDescent="0.25">
      <c r="A385" s="11" t="s">
        <v>5598</v>
      </c>
      <c r="B385" s="42">
        <f>'5 Sovereign'!$J$37</f>
        <v>0</v>
      </c>
    </row>
    <row r="386" spans="1:2" x14ac:dyDescent="0.25">
      <c r="A386" s="11" t="s">
        <v>5599</v>
      </c>
      <c r="B386" s="42">
        <f>'5 Sovereign'!$J$38</f>
        <v>0</v>
      </c>
    </row>
    <row r="387" spans="1:2" x14ac:dyDescent="0.25">
      <c r="A387" s="11" t="s">
        <v>5600</v>
      </c>
      <c r="B387" s="42">
        <f>'5 Sovereign'!$J$39</f>
        <v>0</v>
      </c>
    </row>
    <row r="388" spans="1:2" x14ac:dyDescent="0.25">
      <c r="A388" s="11" t="s">
        <v>5601</v>
      </c>
      <c r="B388" s="42">
        <f>'5 Sovereign'!$J$40</f>
        <v>0</v>
      </c>
    </row>
    <row r="389" spans="1:2" x14ac:dyDescent="0.25">
      <c r="A389" s="11" t="s">
        <v>5602</v>
      </c>
      <c r="B389" s="42">
        <f>'5 Sovereign'!$J$41</f>
        <v>0</v>
      </c>
    </row>
    <row r="390" spans="1:2" x14ac:dyDescent="0.25">
      <c r="A390" s="11" t="s">
        <v>5603</v>
      </c>
      <c r="B390" s="42">
        <f>'5 Sovereign'!$J$42</f>
        <v>0</v>
      </c>
    </row>
    <row r="391" spans="1:2" x14ac:dyDescent="0.25">
      <c r="A391" s="11" t="s">
        <v>5604</v>
      </c>
      <c r="B391" s="42">
        <f>'5 Sovereign'!$J$43</f>
        <v>0</v>
      </c>
    </row>
    <row r="392" spans="1:2" x14ac:dyDescent="0.25">
      <c r="A392" s="11" t="s">
        <v>5605</v>
      </c>
      <c r="B392" s="42">
        <f>'5 Sovereign'!$J$44</f>
        <v>0</v>
      </c>
    </row>
    <row r="393" spans="1:2" x14ac:dyDescent="0.25">
      <c r="A393" s="11" t="s">
        <v>5606</v>
      </c>
      <c r="B393" s="42">
        <f>'5 Sovereign'!$J$45</f>
        <v>0</v>
      </c>
    </row>
    <row r="394" spans="1:2" x14ac:dyDescent="0.25">
      <c r="A394" s="11" t="s">
        <v>5607</v>
      </c>
      <c r="B394" s="42">
        <f>'5 Sovereign'!$J$46</f>
        <v>0</v>
      </c>
    </row>
    <row r="395" spans="1:2" x14ac:dyDescent="0.25">
      <c r="A395" s="11" t="s">
        <v>5608</v>
      </c>
      <c r="B395" s="42">
        <f>'5 Sovereign'!$L$36</f>
        <v>0</v>
      </c>
    </row>
    <row r="396" spans="1:2" x14ac:dyDescent="0.25">
      <c r="A396" s="11" t="s">
        <v>5609</v>
      </c>
      <c r="B396" s="42">
        <f>'5 Sovereign'!$L$37</f>
        <v>0</v>
      </c>
    </row>
    <row r="397" spans="1:2" x14ac:dyDescent="0.25">
      <c r="A397" s="11" t="s">
        <v>5610</v>
      </c>
      <c r="B397" s="42">
        <f>'5 Sovereign'!$L$38</f>
        <v>0</v>
      </c>
    </row>
    <row r="398" spans="1:2" x14ac:dyDescent="0.25">
      <c r="A398" s="11" t="s">
        <v>5611</v>
      </c>
      <c r="B398" s="42">
        <f>'5 Sovereign'!$L$39</f>
        <v>0</v>
      </c>
    </row>
    <row r="399" spans="1:2" x14ac:dyDescent="0.25">
      <c r="A399" s="11" t="s">
        <v>5612</v>
      </c>
      <c r="B399" s="42">
        <f>'5 Sovereign'!$L$40</f>
        <v>0</v>
      </c>
    </row>
    <row r="400" spans="1:2" x14ac:dyDescent="0.25">
      <c r="A400" s="11" t="s">
        <v>5613</v>
      </c>
      <c r="B400" s="42">
        <f>'5 Sovereign'!$L$41</f>
        <v>0</v>
      </c>
    </row>
    <row r="401" spans="1:2" x14ac:dyDescent="0.25">
      <c r="A401" s="11" t="s">
        <v>5614</v>
      </c>
      <c r="B401" s="42">
        <f>'5 Sovereign'!$L$42</f>
        <v>0</v>
      </c>
    </row>
    <row r="402" spans="1:2" x14ac:dyDescent="0.25">
      <c r="A402" s="11" t="s">
        <v>5615</v>
      </c>
      <c r="B402" s="42">
        <f>'5 Sovereign'!$L$43</f>
        <v>0</v>
      </c>
    </row>
    <row r="403" spans="1:2" x14ac:dyDescent="0.25">
      <c r="A403" s="11" t="s">
        <v>5616</v>
      </c>
      <c r="B403" s="42">
        <f>'5 Sovereign'!$L$44</f>
        <v>0</v>
      </c>
    </row>
    <row r="404" spans="1:2" x14ac:dyDescent="0.25">
      <c r="A404" s="11" t="s">
        <v>5617</v>
      </c>
      <c r="B404" s="42">
        <f>'5 Sovereign'!$L$45</f>
        <v>0</v>
      </c>
    </row>
    <row r="405" spans="1:2" x14ac:dyDescent="0.25">
      <c r="A405" s="11" t="s">
        <v>5618</v>
      </c>
      <c r="B405" s="42">
        <f>'5 Sovereign'!$L$46</f>
        <v>0</v>
      </c>
    </row>
    <row r="406" spans="1:2" x14ac:dyDescent="0.25">
      <c r="A406" s="11" t="s">
        <v>5619</v>
      </c>
      <c r="B406" s="42">
        <f>'5 Sovereign'!$B$49</f>
        <v>0</v>
      </c>
    </row>
    <row r="407" spans="1:2" x14ac:dyDescent="0.25">
      <c r="A407" s="11" t="s">
        <v>5620</v>
      </c>
      <c r="B407" s="42">
        <f>'5 Sovereign'!$B$50</f>
        <v>0</v>
      </c>
    </row>
    <row r="408" spans="1:2" x14ac:dyDescent="0.25">
      <c r="A408" s="11" t="s">
        <v>5621</v>
      </c>
      <c r="B408" s="42">
        <f>'5 Sovereign'!$B$51</f>
        <v>0</v>
      </c>
    </row>
    <row r="409" spans="1:2" x14ac:dyDescent="0.25">
      <c r="A409" s="11" t="s">
        <v>5622</v>
      </c>
      <c r="B409" s="42">
        <f>'5 Sovereign'!$B$52</f>
        <v>0</v>
      </c>
    </row>
    <row r="410" spans="1:2" x14ac:dyDescent="0.25">
      <c r="A410" s="11" t="s">
        <v>5623</v>
      </c>
      <c r="B410" s="42">
        <f>'5 Sovereign'!$B$53</f>
        <v>0</v>
      </c>
    </row>
    <row r="411" spans="1:2" x14ac:dyDescent="0.25">
      <c r="A411" s="11" t="s">
        <v>5624</v>
      </c>
      <c r="B411" s="42">
        <f>'5 Sovereign'!$B$54</f>
        <v>0</v>
      </c>
    </row>
    <row r="412" spans="1:2" x14ac:dyDescent="0.25">
      <c r="A412" s="11" t="s">
        <v>5625</v>
      </c>
      <c r="B412" s="42">
        <f>'5 Sovereign'!$B$55</f>
        <v>0</v>
      </c>
    </row>
    <row r="413" spans="1:2" x14ac:dyDescent="0.25">
      <c r="A413" s="11" t="s">
        <v>5626</v>
      </c>
      <c r="B413" s="42">
        <f>'5 Sovereign'!$B$56</f>
        <v>0</v>
      </c>
    </row>
    <row r="414" spans="1:2" x14ac:dyDescent="0.25">
      <c r="A414" s="11" t="s">
        <v>5627</v>
      </c>
      <c r="B414" s="42">
        <f>'5 Sovereign'!$B$57</f>
        <v>0</v>
      </c>
    </row>
    <row r="415" spans="1:2" x14ac:dyDescent="0.25">
      <c r="A415" s="11" t="s">
        <v>5628</v>
      </c>
      <c r="B415" s="42">
        <f>'5 Sovereign'!$B$58</f>
        <v>0</v>
      </c>
    </row>
    <row r="416" spans="1:2" x14ac:dyDescent="0.25">
      <c r="A416" s="11" t="s">
        <v>5629</v>
      </c>
      <c r="B416" s="42">
        <f>'5 Sovereign'!$B$59</f>
        <v>0</v>
      </c>
    </row>
    <row r="417" spans="1:2" x14ac:dyDescent="0.25">
      <c r="A417" s="11" t="s">
        <v>5630</v>
      </c>
      <c r="B417" s="42">
        <f>'5 Sovereign'!$C$49</f>
        <v>0</v>
      </c>
    </row>
    <row r="418" spans="1:2" x14ac:dyDescent="0.25">
      <c r="A418" s="11" t="s">
        <v>5631</v>
      </c>
      <c r="B418" s="42">
        <f>'5 Sovereign'!$C$50</f>
        <v>0</v>
      </c>
    </row>
    <row r="419" spans="1:2" x14ac:dyDescent="0.25">
      <c r="A419" s="11" t="s">
        <v>5632</v>
      </c>
      <c r="B419" s="42">
        <f>'5 Sovereign'!$C$51</f>
        <v>0</v>
      </c>
    </row>
    <row r="420" spans="1:2" x14ac:dyDescent="0.25">
      <c r="A420" s="11" t="s">
        <v>5633</v>
      </c>
      <c r="B420" s="42">
        <f>'5 Sovereign'!$C$52</f>
        <v>0</v>
      </c>
    </row>
    <row r="421" spans="1:2" x14ac:dyDescent="0.25">
      <c r="A421" s="11" t="s">
        <v>5634</v>
      </c>
      <c r="B421" s="42">
        <f>'5 Sovereign'!$C$53</f>
        <v>0</v>
      </c>
    </row>
    <row r="422" spans="1:2" x14ac:dyDescent="0.25">
      <c r="A422" s="11" t="s">
        <v>5635</v>
      </c>
      <c r="B422" s="42">
        <f>'5 Sovereign'!$C$54</f>
        <v>0</v>
      </c>
    </row>
    <row r="423" spans="1:2" x14ac:dyDescent="0.25">
      <c r="A423" s="11" t="s">
        <v>5636</v>
      </c>
      <c r="B423" s="42">
        <f>'5 Sovereign'!$C$55</f>
        <v>0</v>
      </c>
    </row>
    <row r="424" spans="1:2" x14ac:dyDescent="0.25">
      <c r="A424" s="11" t="s">
        <v>5637</v>
      </c>
      <c r="B424" s="42">
        <f>'5 Sovereign'!$C$56</f>
        <v>0</v>
      </c>
    </row>
    <row r="425" spans="1:2" x14ac:dyDescent="0.25">
      <c r="A425" s="11" t="s">
        <v>5638</v>
      </c>
      <c r="B425" s="42">
        <f>'5 Sovereign'!$C$57</f>
        <v>0</v>
      </c>
    </row>
    <row r="426" spans="1:2" x14ac:dyDescent="0.25">
      <c r="A426" s="11" t="s">
        <v>5639</v>
      </c>
      <c r="B426" s="42">
        <f>'5 Sovereign'!$C$58</f>
        <v>0</v>
      </c>
    </row>
    <row r="427" spans="1:2" x14ac:dyDescent="0.25">
      <c r="A427" s="11" t="s">
        <v>5640</v>
      </c>
      <c r="B427" s="42">
        <f>'5 Sovereign'!$C$59</f>
        <v>0</v>
      </c>
    </row>
    <row r="428" spans="1:2" x14ac:dyDescent="0.25">
      <c r="A428" s="11" t="s">
        <v>5641</v>
      </c>
      <c r="B428" s="42">
        <f>'5 Sovereign'!$D$49</f>
        <v>0</v>
      </c>
    </row>
    <row r="429" spans="1:2" x14ac:dyDescent="0.25">
      <c r="A429" s="11" t="s">
        <v>5642</v>
      </c>
      <c r="B429" s="42">
        <f>'5 Sovereign'!$D$50</f>
        <v>0</v>
      </c>
    </row>
    <row r="430" spans="1:2" x14ac:dyDescent="0.25">
      <c r="A430" s="11" t="s">
        <v>5643</v>
      </c>
      <c r="B430" s="42">
        <f>'5 Sovereign'!$D$51</f>
        <v>0</v>
      </c>
    </row>
    <row r="431" spans="1:2" x14ac:dyDescent="0.25">
      <c r="A431" s="11" t="s">
        <v>5644</v>
      </c>
      <c r="B431" s="42">
        <f>'5 Sovereign'!$D$52</f>
        <v>0</v>
      </c>
    </row>
    <row r="432" spans="1:2" x14ac:dyDescent="0.25">
      <c r="A432" s="11" t="s">
        <v>5645</v>
      </c>
      <c r="B432" s="42">
        <f>'5 Sovereign'!$D$53</f>
        <v>0</v>
      </c>
    </row>
    <row r="433" spans="1:2" x14ac:dyDescent="0.25">
      <c r="A433" s="11" t="s">
        <v>5646</v>
      </c>
      <c r="B433" s="42">
        <f>'5 Sovereign'!$D$54</f>
        <v>0</v>
      </c>
    </row>
    <row r="434" spans="1:2" x14ac:dyDescent="0.25">
      <c r="A434" s="11" t="s">
        <v>5647</v>
      </c>
      <c r="B434" s="42">
        <f>'5 Sovereign'!$D$55</f>
        <v>0</v>
      </c>
    </row>
    <row r="435" spans="1:2" x14ac:dyDescent="0.25">
      <c r="A435" s="11" t="s">
        <v>5648</v>
      </c>
      <c r="B435" s="42">
        <f>'5 Sovereign'!$D$56</f>
        <v>0</v>
      </c>
    </row>
    <row r="436" spans="1:2" x14ac:dyDescent="0.25">
      <c r="A436" s="11" t="s">
        <v>5649</v>
      </c>
      <c r="B436" s="42">
        <f>'5 Sovereign'!$D$57</f>
        <v>0</v>
      </c>
    </row>
    <row r="437" spans="1:2" x14ac:dyDescent="0.25">
      <c r="A437" s="11" t="s">
        <v>5650</v>
      </c>
      <c r="B437" s="42">
        <f>'5 Sovereign'!$D$58</f>
        <v>0</v>
      </c>
    </row>
    <row r="438" spans="1:2" x14ac:dyDescent="0.25">
      <c r="A438" s="11" t="s">
        <v>5651</v>
      </c>
      <c r="B438" s="42">
        <f>'5 Sovereign'!$D$59</f>
        <v>0</v>
      </c>
    </row>
    <row r="439" spans="1:2" x14ac:dyDescent="0.25">
      <c r="A439" s="11" t="s">
        <v>5652</v>
      </c>
      <c r="B439" s="42">
        <f>'5 Sovereign'!$F$49</f>
        <v>0</v>
      </c>
    </row>
    <row r="440" spans="1:2" x14ac:dyDescent="0.25">
      <c r="A440" s="11" t="s">
        <v>5653</v>
      </c>
      <c r="B440" s="42">
        <f>'5 Sovereign'!$F$50</f>
        <v>0</v>
      </c>
    </row>
    <row r="441" spans="1:2" x14ac:dyDescent="0.25">
      <c r="A441" s="11" t="s">
        <v>5654</v>
      </c>
      <c r="B441" s="42">
        <f>'5 Sovereign'!$F$51</f>
        <v>0</v>
      </c>
    </row>
    <row r="442" spans="1:2" x14ac:dyDescent="0.25">
      <c r="A442" s="11" t="s">
        <v>5655</v>
      </c>
      <c r="B442" s="42">
        <f>'5 Sovereign'!$F$52</f>
        <v>0</v>
      </c>
    </row>
    <row r="443" spans="1:2" x14ac:dyDescent="0.25">
      <c r="A443" s="11" t="s">
        <v>5656</v>
      </c>
      <c r="B443" s="42">
        <f>'5 Sovereign'!$F$53</f>
        <v>0</v>
      </c>
    </row>
    <row r="444" spans="1:2" x14ac:dyDescent="0.25">
      <c r="A444" s="11" t="s">
        <v>5657</v>
      </c>
      <c r="B444" s="42">
        <f>'5 Sovereign'!$F$54</f>
        <v>0</v>
      </c>
    </row>
    <row r="445" spans="1:2" x14ac:dyDescent="0.25">
      <c r="A445" s="11" t="s">
        <v>5658</v>
      </c>
      <c r="B445" s="42">
        <f>'5 Sovereign'!$F$55</f>
        <v>0</v>
      </c>
    </row>
    <row r="446" spans="1:2" x14ac:dyDescent="0.25">
      <c r="A446" s="11" t="s">
        <v>5659</v>
      </c>
      <c r="B446" s="42">
        <f>'5 Sovereign'!$F$56</f>
        <v>0</v>
      </c>
    </row>
    <row r="447" spans="1:2" x14ac:dyDescent="0.25">
      <c r="A447" s="11" t="s">
        <v>5660</v>
      </c>
      <c r="B447" s="42">
        <f>'5 Sovereign'!$F$57</f>
        <v>0</v>
      </c>
    </row>
    <row r="448" spans="1:2" x14ac:dyDescent="0.25">
      <c r="A448" s="11" t="s">
        <v>5661</v>
      </c>
      <c r="B448" s="42">
        <f>'5 Sovereign'!$F$58</f>
        <v>0</v>
      </c>
    </row>
    <row r="449" spans="1:2" x14ac:dyDescent="0.25">
      <c r="A449" s="11" t="s">
        <v>5662</v>
      </c>
      <c r="B449" s="42">
        <f>'5 Sovereign'!$G$49</f>
        <v>0</v>
      </c>
    </row>
    <row r="450" spans="1:2" x14ac:dyDescent="0.25">
      <c r="A450" s="11" t="s">
        <v>5663</v>
      </c>
      <c r="B450" s="42">
        <f>'5 Sovereign'!$G$50</f>
        <v>0</v>
      </c>
    </row>
    <row r="451" spans="1:2" x14ac:dyDescent="0.25">
      <c r="A451" s="11" t="s">
        <v>5664</v>
      </c>
      <c r="B451" s="42">
        <f>'5 Sovereign'!$G$51</f>
        <v>0</v>
      </c>
    </row>
    <row r="452" spans="1:2" x14ac:dyDescent="0.25">
      <c r="A452" s="11" t="s">
        <v>5665</v>
      </c>
      <c r="B452" s="42">
        <f>'5 Sovereign'!$G$52</f>
        <v>0</v>
      </c>
    </row>
    <row r="453" spans="1:2" x14ac:dyDescent="0.25">
      <c r="A453" s="11" t="s">
        <v>5666</v>
      </c>
      <c r="B453" s="42">
        <f>'5 Sovereign'!$G$53</f>
        <v>0</v>
      </c>
    </row>
    <row r="454" spans="1:2" x14ac:dyDescent="0.25">
      <c r="A454" s="11" t="s">
        <v>5667</v>
      </c>
      <c r="B454" s="42">
        <f>'5 Sovereign'!$G$54</f>
        <v>0</v>
      </c>
    </row>
    <row r="455" spans="1:2" x14ac:dyDescent="0.25">
      <c r="A455" s="11" t="s">
        <v>5668</v>
      </c>
      <c r="B455" s="42">
        <f>'5 Sovereign'!$G$55</f>
        <v>0</v>
      </c>
    </row>
    <row r="456" spans="1:2" x14ac:dyDescent="0.25">
      <c r="A456" s="11" t="s">
        <v>5669</v>
      </c>
      <c r="B456" s="42">
        <f>'5 Sovereign'!$G$56</f>
        <v>0</v>
      </c>
    </row>
    <row r="457" spans="1:2" x14ac:dyDescent="0.25">
      <c r="A457" s="11" t="s">
        <v>5670</v>
      </c>
      <c r="B457" s="42">
        <f>'5 Sovereign'!$G$57</f>
        <v>0</v>
      </c>
    </row>
    <row r="458" spans="1:2" x14ac:dyDescent="0.25">
      <c r="A458" s="11" t="s">
        <v>5671</v>
      </c>
      <c r="B458" s="42">
        <f>'5 Sovereign'!$G$58</f>
        <v>0</v>
      </c>
    </row>
    <row r="459" spans="1:2" x14ac:dyDescent="0.25">
      <c r="A459" s="11" t="s">
        <v>5672</v>
      </c>
      <c r="B459" s="42">
        <f>'5 Sovereign'!$H$49</f>
        <v>0</v>
      </c>
    </row>
    <row r="460" spans="1:2" x14ac:dyDescent="0.25">
      <c r="A460" s="11" t="s">
        <v>5673</v>
      </c>
      <c r="B460" s="42">
        <f>'5 Sovereign'!$H$50</f>
        <v>0</v>
      </c>
    </row>
    <row r="461" spans="1:2" x14ac:dyDescent="0.25">
      <c r="A461" s="11" t="s">
        <v>5674</v>
      </c>
      <c r="B461" s="42">
        <f>'5 Sovereign'!$H$51</f>
        <v>0</v>
      </c>
    </row>
    <row r="462" spans="1:2" x14ac:dyDescent="0.25">
      <c r="A462" s="11" t="s">
        <v>5675</v>
      </c>
      <c r="B462" s="42">
        <f>'5 Sovereign'!$H$52</f>
        <v>0</v>
      </c>
    </row>
    <row r="463" spans="1:2" x14ac:dyDescent="0.25">
      <c r="A463" s="11" t="s">
        <v>5676</v>
      </c>
      <c r="B463" s="42">
        <f>'5 Sovereign'!$H$53</f>
        <v>0</v>
      </c>
    </row>
    <row r="464" spans="1:2" x14ac:dyDescent="0.25">
      <c r="A464" s="11" t="s">
        <v>5677</v>
      </c>
      <c r="B464" s="42">
        <f>'5 Sovereign'!$H$54</f>
        <v>0</v>
      </c>
    </row>
    <row r="465" spans="1:2" x14ac:dyDescent="0.25">
      <c r="A465" s="11" t="s">
        <v>5678</v>
      </c>
      <c r="B465" s="42">
        <f>'5 Sovereign'!$H$55</f>
        <v>0</v>
      </c>
    </row>
    <row r="466" spans="1:2" x14ac:dyDescent="0.25">
      <c r="A466" s="11" t="s">
        <v>5679</v>
      </c>
      <c r="B466" s="42">
        <f>'5 Sovereign'!$H$56</f>
        <v>0</v>
      </c>
    </row>
    <row r="467" spans="1:2" x14ac:dyDescent="0.25">
      <c r="A467" s="11" t="s">
        <v>5680</v>
      </c>
      <c r="B467" s="42">
        <f>'5 Sovereign'!$H$57</f>
        <v>0</v>
      </c>
    </row>
    <row r="468" spans="1:2" x14ac:dyDescent="0.25">
      <c r="A468" s="11" t="s">
        <v>5681</v>
      </c>
      <c r="B468" s="42">
        <f>'5 Sovereign'!$H$58</f>
        <v>0</v>
      </c>
    </row>
    <row r="469" spans="1:2" x14ac:dyDescent="0.25">
      <c r="A469" s="11" t="s">
        <v>5682</v>
      </c>
      <c r="B469" s="42">
        <f>'5 Sovereign'!$H$59</f>
        <v>0</v>
      </c>
    </row>
    <row r="470" spans="1:2" x14ac:dyDescent="0.25">
      <c r="A470" s="11" t="s">
        <v>5683</v>
      </c>
      <c r="B470" s="42">
        <f>'5 Sovereign'!$J$49</f>
        <v>0</v>
      </c>
    </row>
    <row r="471" spans="1:2" x14ac:dyDescent="0.25">
      <c r="A471" s="11" t="s">
        <v>5684</v>
      </c>
      <c r="B471" s="42">
        <f>'5 Sovereign'!$J$50</f>
        <v>0</v>
      </c>
    </row>
    <row r="472" spans="1:2" x14ac:dyDescent="0.25">
      <c r="A472" s="11" t="s">
        <v>5685</v>
      </c>
      <c r="B472" s="42">
        <f>'5 Sovereign'!$J$51</f>
        <v>0</v>
      </c>
    </row>
    <row r="473" spans="1:2" x14ac:dyDescent="0.25">
      <c r="A473" s="11" t="s">
        <v>5686</v>
      </c>
      <c r="B473" s="42">
        <f>'5 Sovereign'!$J$52</f>
        <v>0</v>
      </c>
    </row>
    <row r="474" spans="1:2" x14ac:dyDescent="0.25">
      <c r="A474" s="11" t="s">
        <v>5687</v>
      </c>
      <c r="B474" s="42">
        <f>'5 Sovereign'!$J$53</f>
        <v>0</v>
      </c>
    </row>
    <row r="475" spans="1:2" x14ac:dyDescent="0.25">
      <c r="A475" s="11" t="s">
        <v>5688</v>
      </c>
      <c r="B475" s="42">
        <f>'5 Sovereign'!$J$54</f>
        <v>0</v>
      </c>
    </row>
    <row r="476" spans="1:2" x14ac:dyDescent="0.25">
      <c r="A476" s="11" t="s">
        <v>5689</v>
      </c>
      <c r="B476" s="42">
        <f>'5 Sovereign'!$J$55</f>
        <v>0</v>
      </c>
    </row>
    <row r="477" spans="1:2" x14ac:dyDescent="0.25">
      <c r="A477" s="11" t="s">
        <v>5690</v>
      </c>
      <c r="B477" s="42">
        <f>'5 Sovereign'!$J$56</f>
        <v>0</v>
      </c>
    </row>
    <row r="478" spans="1:2" x14ac:dyDescent="0.25">
      <c r="A478" s="11" t="s">
        <v>5691</v>
      </c>
      <c r="B478" s="42">
        <f>'5 Sovereign'!$J$57</f>
        <v>0</v>
      </c>
    </row>
    <row r="479" spans="1:2" x14ac:dyDescent="0.25">
      <c r="A479" s="11" t="s">
        <v>5692</v>
      </c>
      <c r="B479" s="42">
        <f>'5 Sovereign'!$J$58</f>
        <v>0</v>
      </c>
    </row>
    <row r="480" spans="1:2" x14ac:dyDescent="0.25">
      <c r="A480" s="11" t="s">
        <v>5693</v>
      </c>
      <c r="B480" s="42">
        <f>'5 Sovereign'!$J$59</f>
        <v>0</v>
      </c>
    </row>
    <row r="481" spans="1:2" x14ac:dyDescent="0.25">
      <c r="A481" s="11" t="s">
        <v>5694</v>
      </c>
      <c r="B481" s="42">
        <f>'5 Sovereign'!$L$49</f>
        <v>0</v>
      </c>
    </row>
    <row r="482" spans="1:2" x14ac:dyDescent="0.25">
      <c r="A482" s="11" t="s">
        <v>5695</v>
      </c>
      <c r="B482" s="42">
        <f>'5 Sovereign'!$L$50</f>
        <v>0</v>
      </c>
    </row>
    <row r="483" spans="1:2" x14ac:dyDescent="0.25">
      <c r="A483" s="11" t="s">
        <v>5696</v>
      </c>
      <c r="B483" s="42">
        <f>'5 Sovereign'!$L$51</f>
        <v>0</v>
      </c>
    </row>
    <row r="484" spans="1:2" x14ac:dyDescent="0.25">
      <c r="A484" s="11" t="s">
        <v>5697</v>
      </c>
      <c r="B484" s="42">
        <f>'5 Sovereign'!$L$52</f>
        <v>0</v>
      </c>
    </row>
    <row r="485" spans="1:2" x14ac:dyDescent="0.25">
      <c r="A485" s="11" t="s">
        <v>5698</v>
      </c>
      <c r="B485" s="42">
        <f>'5 Sovereign'!$L$53</f>
        <v>0</v>
      </c>
    </row>
    <row r="486" spans="1:2" x14ac:dyDescent="0.25">
      <c r="A486" s="11" t="s">
        <v>5699</v>
      </c>
      <c r="B486" s="42">
        <f>'5 Sovereign'!$L$54</f>
        <v>0</v>
      </c>
    </row>
    <row r="487" spans="1:2" x14ac:dyDescent="0.25">
      <c r="A487" s="11" t="s">
        <v>5700</v>
      </c>
      <c r="B487" s="42">
        <f>'5 Sovereign'!$L$55</f>
        <v>0</v>
      </c>
    </row>
    <row r="488" spans="1:2" x14ac:dyDescent="0.25">
      <c r="A488" s="11" t="s">
        <v>5701</v>
      </c>
      <c r="B488" s="42">
        <f>'5 Sovereign'!$L$56</f>
        <v>0</v>
      </c>
    </row>
    <row r="489" spans="1:2" x14ac:dyDescent="0.25">
      <c r="A489" s="11" t="s">
        <v>5702</v>
      </c>
      <c r="B489" s="42">
        <f>'5 Sovereign'!$L$57</f>
        <v>0</v>
      </c>
    </row>
    <row r="490" spans="1:2" x14ac:dyDescent="0.25">
      <c r="A490" s="11" t="s">
        <v>5703</v>
      </c>
      <c r="B490" s="42">
        <f>'5 Sovereign'!$L$58</f>
        <v>0</v>
      </c>
    </row>
    <row r="491" spans="1:2" x14ac:dyDescent="0.25">
      <c r="A491" s="11" t="s">
        <v>5704</v>
      </c>
      <c r="B491" s="42">
        <f>'5 Sovereign'!$L$59</f>
        <v>0</v>
      </c>
    </row>
    <row r="492" spans="1:2" x14ac:dyDescent="0.25">
      <c r="A492" s="11" t="s">
        <v>5705</v>
      </c>
      <c r="B492" s="42">
        <f>'5 Sovereign'!$B$62</f>
        <v>0</v>
      </c>
    </row>
    <row r="493" spans="1:2" x14ac:dyDescent="0.25">
      <c r="A493" s="11" t="s">
        <v>5706</v>
      </c>
      <c r="B493" s="42">
        <f>'5 Sovereign'!$B$63</f>
        <v>0</v>
      </c>
    </row>
    <row r="494" spans="1:2" x14ac:dyDescent="0.25">
      <c r="A494" s="11" t="s">
        <v>5707</v>
      </c>
      <c r="B494" s="42">
        <f>'5 Sovereign'!$B$64</f>
        <v>0</v>
      </c>
    </row>
    <row r="495" spans="1:2" x14ac:dyDescent="0.25">
      <c r="A495" s="11" t="s">
        <v>5708</v>
      </c>
      <c r="B495" s="42">
        <f>'5 Sovereign'!$B$65</f>
        <v>0</v>
      </c>
    </row>
    <row r="496" spans="1:2" x14ac:dyDescent="0.25">
      <c r="A496" s="11" t="s">
        <v>5709</v>
      </c>
      <c r="B496" s="42">
        <f>'5 Sovereign'!$B$66</f>
        <v>0</v>
      </c>
    </row>
    <row r="497" spans="1:2" x14ac:dyDescent="0.25">
      <c r="A497" s="11" t="s">
        <v>5710</v>
      </c>
      <c r="B497" s="42">
        <f>'5 Sovereign'!$B$67</f>
        <v>0</v>
      </c>
    </row>
    <row r="498" spans="1:2" x14ac:dyDescent="0.25">
      <c r="A498" s="11" t="s">
        <v>5711</v>
      </c>
      <c r="B498" s="42">
        <f>'5 Sovereign'!$B$68</f>
        <v>0</v>
      </c>
    </row>
    <row r="499" spans="1:2" x14ac:dyDescent="0.25">
      <c r="A499" s="11" t="s">
        <v>5712</v>
      </c>
      <c r="B499" s="42">
        <f>'5 Sovereign'!$B$69</f>
        <v>0</v>
      </c>
    </row>
    <row r="500" spans="1:2" x14ac:dyDescent="0.25">
      <c r="A500" s="11" t="s">
        <v>5713</v>
      </c>
      <c r="B500" s="42">
        <f>'5 Sovereign'!$B$70</f>
        <v>0</v>
      </c>
    </row>
    <row r="501" spans="1:2" x14ac:dyDescent="0.25">
      <c r="A501" s="11" t="s">
        <v>5714</v>
      </c>
      <c r="B501" s="42">
        <f>'5 Sovereign'!$B$71</f>
        <v>0</v>
      </c>
    </row>
    <row r="502" spans="1:2" x14ac:dyDescent="0.25">
      <c r="A502" s="11" t="s">
        <v>5715</v>
      </c>
      <c r="B502" s="42">
        <f>'5 Sovereign'!$B$72</f>
        <v>0</v>
      </c>
    </row>
    <row r="503" spans="1:2" x14ac:dyDescent="0.25">
      <c r="A503" s="11" t="s">
        <v>5716</v>
      </c>
      <c r="B503" s="42">
        <f>'5 Sovereign'!$C$62</f>
        <v>0</v>
      </c>
    </row>
    <row r="504" spans="1:2" x14ac:dyDescent="0.25">
      <c r="A504" s="11" t="s">
        <v>5717</v>
      </c>
      <c r="B504" s="42">
        <f>'5 Sovereign'!$C$63</f>
        <v>0</v>
      </c>
    </row>
    <row r="505" spans="1:2" x14ac:dyDescent="0.25">
      <c r="A505" s="11" t="s">
        <v>5718</v>
      </c>
      <c r="B505" s="42">
        <f>'5 Sovereign'!$C$64</f>
        <v>0</v>
      </c>
    </row>
    <row r="506" spans="1:2" x14ac:dyDescent="0.25">
      <c r="A506" s="11" t="s">
        <v>5719</v>
      </c>
      <c r="B506" s="42">
        <f>'5 Sovereign'!$C$65</f>
        <v>0</v>
      </c>
    </row>
    <row r="507" spans="1:2" x14ac:dyDescent="0.25">
      <c r="A507" s="11" t="s">
        <v>5720</v>
      </c>
      <c r="B507" s="42">
        <f>'5 Sovereign'!$C$66</f>
        <v>0</v>
      </c>
    </row>
    <row r="508" spans="1:2" x14ac:dyDescent="0.25">
      <c r="A508" s="11" t="s">
        <v>5721</v>
      </c>
      <c r="B508" s="42">
        <f>'5 Sovereign'!$C$67</f>
        <v>0</v>
      </c>
    </row>
    <row r="509" spans="1:2" x14ac:dyDescent="0.25">
      <c r="A509" s="11" t="s">
        <v>5722</v>
      </c>
      <c r="B509" s="42">
        <f>'5 Sovereign'!$C$68</f>
        <v>0</v>
      </c>
    </row>
    <row r="510" spans="1:2" x14ac:dyDescent="0.25">
      <c r="A510" s="11" t="s">
        <v>5723</v>
      </c>
      <c r="B510" s="42">
        <f>'5 Sovereign'!$C$69</f>
        <v>0</v>
      </c>
    </row>
    <row r="511" spans="1:2" x14ac:dyDescent="0.25">
      <c r="A511" s="11" t="s">
        <v>5724</v>
      </c>
      <c r="B511" s="42">
        <f>'5 Sovereign'!$C$70</f>
        <v>0</v>
      </c>
    </row>
    <row r="512" spans="1:2" x14ac:dyDescent="0.25">
      <c r="A512" s="11" t="s">
        <v>5725</v>
      </c>
      <c r="B512" s="42">
        <f>'5 Sovereign'!$C$71</f>
        <v>0</v>
      </c>
    </row>
    <row r="513" spans="1:2" x14ac:dyDescent="0.25">
      <c r="A513" s="11" t="s">
        <v>5726</v>
      </c>
      <c r="B513" s="42">
        <f>'5 Sovereign'!$C$72</f>
        <v>0</v>
      </c>
    </row>
    <row r="514" spans="1:2" x14ac:dyDescent="0.25">
      <c r="A514" s="11" t="s">
        <v>5727</v>
      </c>
      <c r="B514" s="42">
        <f>'5 Sovereign'!$D$62</f>
        <v>0</v>
      </c>
    </row>
    <row r="515" spans="1:2" x14ac:dyDescent="0.25">
      <c r="A515" s="11" t="s">
        <v>5728</v>
      </c>
      <c r="B515" s="42">
        <f>'5 Sovereign'!$D$63</f>
        <v>0</v>
      </c>
    </row>
    <row r="516" spans="1:2" x14ac:dyDescent="0.25">
      <c r="A516" s="11" t="s">
        <v>5729</v>
      </c>
      <c r="B516" s="42">
        <f>'5 Sovereign'!$D$64</f>
        <v>0</v>
      </c>
    </row>
    <row r="517" spans="1:2" x14ac:dyDescent="0.25">
      <c r="A517" s="11" t="s">
        <v>5730</v>
      </c>
      <c r="B517" s="42">
        <f>'5 Sovereign'!$D$65</f>
        <v>0</v>
      </c>
    </row>
    <row r="518" spans="1:2" x14ac:dyDescent="0.25">
      <c r="A518" s="11" t="s">
        <v>5731</v>
      </c>
      <c r="B518" s="42">
        <f>'5 Sovereign'!$D$66</f>
        <v>0</v>
      </c>
    </row>
    <row r="519" spans="1:2" x14ac:dyDescent="0.25">
      <c r="A519" s="11" t="s">
        <v>5732</v>
      </c>
      <c r="B519" s="42">
        <f>'5 Sovereign'!$D$67</f>
        <v>0</v>
      </c>
    </row>
    <row r="520" spans="1:2" x14ac:dyDescent="0.25">
      <c r="A520" s="11" t="s">
        <v>5733</v>
      </c>
      <c r="B520" s="42">
        <f>'5 Sovereign'!$D$68</f>
        <v>0</v>
      </c>
    </row>
    <row r="521" spans="1:2" x14ac:dyDescent="0.25">
      <c r="A521" s="11" t="s">
        <v>5734</v>
      </c>
      <c r="B521" s="42">
        <f>'5 Sovereign'!$D$69</f>
        <v>0</v>
      </c>
    </row>
    <row r="522" spans="1:2" x14ac:dyDescent="0.25">
      <c r="A522" s="11" t="s">
        <v>5735</v>
      </c>
      <c r="B522" s="42">
        <f>'5 Sovereign'!$D$70</f>
        <v>0</v>
      </c>
    </row>
    <row r="523" spans="1:2" x14ac:dyDescent="0.25">
      <c r="A523" s="11" t="s">
        <v>5736</v>
      </c>
      <c r="B523" s="42">
        <f>'5 Sovereign'!$D$71</f>
        <v>0</v>
      </c>
    </row>
    <row r="524" spans="1:2" x14ac:dyDescent="0.25">
      <c r="A524" s="11" t="s">
        <v>5737</v>
      </c>
      <c r="B524" s="42">
        <f>'5 Sovereign'!$D$72</f>
        <v>0</v>
      </c>
    </row>
    <row r="525" spans="1:2" x14ac:dyDescent="0.25">
      <c r="A525" s="11" t="s">
        <v>5738</v>
      </c>
      <c r="B525" s="42">
        <f>'5 Sovereign'!$F$62</f>
        <v>0</v>
      </c>
    </row>
    <row r="526" spans="1:2" x14ac:dyDescent="0.25">
      <c r="A526" s="11" t="s">
        <v>5739</v>
      </c>
      <c r="B526" s="42">
        <f>'5 Sovereign'!$F$63</f>
        <v>0</v>
      </c>
    </row>
    <row r="527" spans="1:2" x14ac:dyDescent="0.25">
      <c r="A527" s="11" t="s">
        <v>5740</v>
      </c>
      <c r="B527" s="42">
        <f>'5 Sovereign'!$F$64</f>
        <v>0</v>
      </c>
    </row>
    <row r="528" spans="1:2" x14ac:dyDescent="0.25">
      <c r="A528" s="11" t="s">
        <v>5741</v>
      </c>
      <c r="B528" s="42">
        <f>'5 Sovereign'!$F$65</f>
        <v>0</v>
      </c>
    </row>
    <row r="529" spans="1:2" x14ac:dyDescent="0.25">
      <c r="A529" s="11" t="s">
        <v>5742</v>
      </c>
      <c r="B529" s="42">
        <f>'5 Sovereign'!$F$66</f>
        <v>0</v>
      </c>
    </row>
    <row r="530" spans="1:2" x14ac:dyDescent="0.25">
      <c r="A530" s="11" t="s">
        <v>5743</v>
      </c>
      <c r="B530" s="42">
        <f>'5 Sovereign'!$F$67</f>
        <v>0</v>
      </c>
    </row>
    <row r="531" spans="1:2" x14ac:dyDescent="0.25">
      <c r="A531" s="11" t="s">
        <v>5744</v>
      </c>
      <c r="B531" s="42">
        <f>'5 Sovereign'!$F$68</f>
        <v>0</v>
      </c>
    </row>
    <row r="532" spans="1:2" x14ac:dyDescent="0.25">
      <c r="A532" s="11" t="s">
        <v>5745</v>
      </c>
      <c r="B532" s="42">
        <f>'5 Sovereign'!$F$69</f>
        <v>0</v>
      </c>
    </row>
    <row r="533" spans="1:2" x14ac:dyDescent="0.25">
      <c r="A533" s="11" t="s">
        <v>5746</v>
      </c>
      <c r="B533" s="42">
        <f>'5 Sovereign'!$F$70</f>
        <v>0</v>
      </c>
    </row>
    <row r="534" spans="1:2" x14ac:dyDescent="0.25">
      <c r="A534" s="11" t="s">
        <v>5747</v>
      </c>
      <c r="B534" s="42">
        <f>'5 Sovereign'!$F$71</f>
        <v>0</v>
      </c>
    </row>
    <row r="535" spans="1:2" x14ac:dyDescent="0.25">
      <c r="A535" s="11" t="s">
        <v>5748</v>
      </c>
      <c r="B535" s="42">
        <f>'5 Sovereign'!$G$62</f>
        <v>0</v>
      </c>
    </row>
    <row r="536" spans="1:2" x14ac:dyDescent="0.25">
      <c r="A536" s="11" t="s">
        <v>5749</v>
      </c>
      <c r="B536" s="42">
        <f>'5 Sovereign'!$G$63</f>
        <v>0</v>
      </c>
    </row>
    <row r="537" spans="1:2" x14ac:dyDescent="0.25">
      <c r="A537" s="11" t="s">
        <v>5750</v>
      </c>
      <c r="B537" s="42">
        <f>'5 Sovereign'!$G$64</f>
        <v>0</v>
      </c>
    </row>
    <row r="538" spans="1:2" x14ac:dyDescent="0.25">
      <c r="A538" s="11" t="s">
        <v>5751</v>
      </c>
      <c r="B538" s="42">
        <f>'5 Sovereign'!$G$65</f>
        <v>0</v>
      </c>
    </row>
    <row r="539" spans="1:2" x14ac:dyDescent="0.25">
      <c r="A539" s="11" t="s">
        <v>5752</v>
      </c>
      <c r="B539" s="42">
        <f>'5 Sovereign'!$G$66</f>
        <v>0</v>
      </c>
    </row>
    <row r="540" spans="1:2" x14ac:dyDescent="0.25">
      <c r="A540" s="11" t="s">
        <v>5753</v>
      </c>
      <c r="B540" s="42">
        <f>'5 Sovereign'!$G$67</f>
        <v>0</v>
      </c>
    </row>
    <row r="541" spans="1:2" x14ac:dyDescent="0.25">
      <c r="A541" s="11" t="s">
        <v>5754</v>
      </c>
      <c r="B541" s="42">
        <f>'5 Sovereign'!$G$68</f>
        <v>0</v>
      </c>
    </row>
    <row r="542" spans="1:2" x14ac:dyDescent="0.25">
      <c r="A542" s="11" t="s">
        <v>5755</v>
      </c>
      <c r="B542" s="42">
        <f>'5 Sovereign'!$G$69</f>
        <v>0</v>
      </c>
    </row>
    <row r="543" spans="1:2" x14ac:dyDescent="0.25">
      <c r="A543" s="11" t="s">
        <v>5756</v>
      </c>
      <c r="B543" s="42">
        <f>'5 Sovereign'!$G$70</f>
        <v>0</v>
      </c>
    </row>
    <row r="544" spans="1:2" x14ac:dyDescent="0.25">
      <c r="A544" s="11" t="s">
        <v>5757</v>
      </c>
      <c r="B544" s="42">
        <f>'5 Sovereign'!$G$71</f>
        <v>0</v>
      </c>
    </row>
    <row r="545" spans="1:2" x14ac:dyDescent="0.25">
      <c r="A545" s="11" t="s">
        <v>5758</v>
      </c>
      <c r="B545" s="42">
        <f>'5 Sovereign'!$H$62</f>
        <v>0</v>
      </c>
    </row>
    <row r="546" spans="1:2" x14ac:dyDescent="0.25">
      <c r="A546" s="11" t="s">
        <v>5759</v>
      </c>
      <c r="B546" s="42">
        <f>'5 Sovereign'!$H$63</f>
        <v>0</v>
      </c>
    </row>
    <row r="547" spans="1:2" x14ac:dyDescent="0.25">
      <c r="A547" s="11" t="s">
        <v>5760</v>
      </c>
      <c r="B547" s="42">
        <f>'5 Sovereign'!$H$64</f>
        <v>0</v>
      </c>
    </row>
    <row r="548" spans="1:2" x14ac:dyDescent="0.25">
      <c r="A548" s="11" t="s">
        <v>5761</v>
      </c>
      <c r="B548" s="42">
        <f>'5 Sovereign'!$H$65</f>
        <v>0</v>
      </c>
    </row>
    <row r="549" spans="1:2" x14ac:dyDescent="0.25">
      <c r="A549" s="11" t="s">
        <v>5762</v>
      </c>
      <c r="B549" s="42">
        <f>'5 Sovereign'!$H$66</f>
        <v>0</v>
      </c>
    </row>
    <row r="550" spans="1:2" x14ac:dyDescent="0.25">
      <c r="A550" s="11" t="s">
        <v>5763</v>
      </c>
      <c r="B550" s="42">
        <f>'5 Sovereign'!$H$67</f>
        <v>0</v>
      </c>
    </row>
    <row r="551" spans="1:2" x14ac:dyDescent="0.25">
      <c r="A551" s="11" t="s">
        <v>5764</v>
      </c>
      <c r="B551" s="42">
        <f>'5 Sovereign'!$H$68</f>
        <v>0</v>
      </c>
    </row>
    <row r="552" spans="1:2" x14ac:dyDescent="0.25">
      <c r="A552" s="11" t="s">
        <v>5765</v>
      </c>
      <c r="B552" s="42">
        <f>'5 Sovereign'!$H$69</f>
        <v>0</v>
      </c>
    </row>
    <row r="553" spans="1:2" x14ac:dyDescent="0.25">
      <c r="A553" s="11" t="s">
        <v>5766</v>
      </c>
      <c r="B553" s="42">
        <f>'5 Sovereign'!$H$70</f>
        <v>0</v>
      </c>
    </row>
    <row r="554" spans="1:2" x14ac:dyDescent="0.25">
      <c r="A554" s="11" t="s">
        <v>5767</v>
      </c>
      <c r="B554" s="42">
        <f>'5 Sovereign'!$H$71</f>
        <v>0</v>
      </c>
    </row>
    <row r="555" spans="1:2" x14ac:dyDescent="0.25">
      <c r="A555" s="11" t="s">
        <v>5768</v>
      </c>
      <c r="B555" s="42">
        <f>'5 Sovereign'!$H$72</f>
        <v>0</v>
      </c>
    </row>
    <row r="556" spans="1:2" x14ac:dyDescent="0.25">
      <c r="A556" s="11" t="s">
        <v>5769</v>
      </c>
      <c r="B556" s="42">
        <f>'5 Sovereign'!$J$62</f>
        <v>0</v>
      </c>
    </row>
    <row r="557" spans="1:2" x14ac:dyDescent="0.25">
      <c r="A557" s="11" t="s">
        <v>5770</v>
      </c>
      <c r="B557" s="42">
        <f>'5 Sovereign'!$J$63</f>
        <v>0</v>
      </c>
    </row>
    <row r="558" spans="1:2" x14ac:dyDescent="0.25">
      <c r="A558" s="11" t="s">
        <v>5771</v>
      </c>
      <c r="B558" s="42">
        <f>'5 Sovereign'!$J$64</f>
        <v>0</v>
      </c>
    </row>
    <row r="559" spans="1:2" x14ac:dyDescent="0.25">
      <c r="A559" s="11" t="s">
        <v>5772</v>
      </c>
      <c r="B559" s="42">
        <f>'5 Sovereign'!$J$65</f>
        <v>0</v>
      </c>
    </row>
    <row r="560" spans="1:2" x14ac:dyDescent="0.25">
      <c r="A560" s="11" t="s">
        <v>5773</v>
      </c>
      <c r="B560" s="42">
        <f>'5 Sovereign'!$J$66</f>
        <v>0</v>
      </c>
    </row>
    <row r="561" spans="1:2" x14ac:dyDescent="0.25">
      <c r="A561" s="11" t="s">
        <v>5774</v>
      </c>
      <c r="B561" s="42">
        <f>'5 Sovereign'!$J$67</f>
        <v>0</v>
      </c>
    </row>
    <row r="562" spans="1:2" x14ac:dyDescent="0.25">
      <c r="A562" s="11" t="s">
        <v>5775</v>
      </c>
      <c r="B562" s="42">
        <f>'5 Sovereign'!$J$68</f>
        <v>0</v>
      </c>
    </row>
    <row r="563" spans="1:2" x14ac:dyDescent="0.25">
      <c r="A563" s="11" t="s">
        <v>5776</v>
      </c>
      <c r="B563" s="42">
        <f>'5 Sovereign'!$J$69</f>
        <v>0</v>
      </c>
    </row>
    <row r="564" spans="1:2" x14ac:dyDescent="0.25">
      <c r="A564" s="11" t="s">
        <v>5777</v>
      </c>
      <c r="B564" s="42">
        <f>'5 Sovereign'!$J$70</f>
        <v>0</v>
      </c>
    </row>
    <row r="565" spans="1:2" x14ac:dyDescent="0.25">
      <c r="A565" s="11" t="s">
        <v>5778</v>
      </c>
      <c r="B565" s="42">
        <f>'5 Sovereign'!$J$71</f>
        <v>0</v>
      </c>
    </row>
    <row r="566" spans="1:2" x14ac:dyDescent="0.25">
      <c r="A566" s="11" t="s">
        <v>5779</v>
      </c>
      <c r="B566" s="42">
        <f>'5 Sovereign'!$J$72</f>
        <v>0</v>
      </c>
    </row>
    <row r="567" spans="1:2" x14ac:dyDescent="0.25">
      <c r="A567" s="11" t="s">
        <v>5780</v>
      </c>
      <c r="B567" s="42">
        <f>'5 Sovereign'!$L$62</f>
        <v>0</v>
      </c>
    </row>
    <row r="568" spans="1:2" x14ac:dyDescent="0.25">
      <c r="A568" s="11" t="s">
        <v>5781</v>
      </c>
      <c r="B568" s="42">
        <f>'5 Sovereign'!$L$63</f>
        <v>0</v>
      </c>
    </row>
    <row r="569" spans="1:2" x14ac:dyDescent="0.25">
      <c r="A569" s="11" t="s">
        <v>5782</v>
      </c>
      <c r="B569" s="42">
        <f>'5 Sovereign'!$L$64</f>
        <v>0</v>
      </c>
    </row>
    <row r="570" spans="1:2" x14ac:dyDescent="0.25">
      <c r="A570" s="11" t="s">
        <v>5783</v>
      </c>
      <c r="B570" s="42">
        <f>'5 Sovereign'!$L$65</f>
        <v>0</v>
      </c>
    </row>
    <row r="571" spans="1:2" x14ac:dyDescent="0.25">
      <c r="A571" s="11" t="s">
        <v>5784</v>
      </c>
      <c r="B571" s="42">
        <f>'5 Sovereign'!$L$66</f>
        <v>0</v>
      </c>
    </row>
    <row r="572" spans="1:2" x14ac:dyDescent="0.25">
      <c r="A572" s="11" t="s">
        <v>5785</v>
      </c>
      <c r="B572" s="42">
        <f>'5 Sovereign'!$L$67</f>
        <v>0</v>
      </c>
    </row>
    <row r="573" spans="1:2" x14ac:dyDescent="0.25">
      <c r="A573" s="11" t="s">
        <v>5786</v>
      </c>
      <c r="B573" s="42">
        <f>'5 Sovereign'!$L$68</f>
        <v>0</v>
      </c>
    </row>
    <row r="574" spans="1:2" x14ac:dyDescent="0.25">
      <c r="A574" s="11" t="s">
        <v>5787</v>
      </c>
      <c r="B574" s="42">
        <f>'5 Sovereign'!$L$69</f>
        <v>0</v>
      </c>
    </row>
    <row r="575" spans="1:2" x14ac:dyDescent="0.25">
      <c r="A575" s="11" t="s">
        <v>5788</v>
      </c>
      <c r="B575" s="42">
        <f>'5 Sovereign'!$L$70</f>
        <v>0</v>
      </c>
    </row>
    <row r="576" spans="1:2" x14ac:dyDescent="0.25">
      <c r="A576" s="11" t="s">
        <v>5789</v>
      </c>
      <c r="B576" s="42">
        <f>'5 Sovereign'!$L$71</f>
        <v>0</v>
      </c>
    </row>
    <row r="577" spans="1:2" x14ac:dyDescent="0.25">
      <c r="A577" s="11" t="s">
        <v>5790</v>
      </c>
      <c r="B577" s="42">
        <f>'5 Sovereign'!$L$72</f>
        <v>0</v>
      </c>
    </row>
    <row r="578" spans="1:2" x14ac:dyDescent="0.25">
      <c r="A578" s="11" t="s">
        <v>5791</v>
      </c>
      <c r="B578" s="42">
        <f>'5 Sovereign'!$C$74</f>
        <v>0</v>
      </c>
    </row>
    <row r="579" spans="1:2" x14ac:dyDescent="0.25">
      <c r="A579" s="11" t="s">
        <v>5792</v>
      </c>
      <c r="B579" s="42">
        <f>'5 Sovereign'!$D$74</f>
        <v>0</v>
      </c>
    </row>
    <row r="580" spans="1:2" x14ac:dyDescent="0.25">
      <c r="A580" s="11" t="s">
        <v>5793</v>
      </c>
      <c r="B580" s="42">
        <f>'5 Sovereign'!$L$74</f>
        <v>0</v>
      </c>
    </row>
    <row r="581" spans="1:2" x14ac:dyDescent="0.25">
      <c r="A581" s="11" t="s">
        <v>5794</v>
      </c>
      <c r="B581" s="42">
        <f>'6 PSEs'!$C$11</f>
        <v>0</v>
      </c>
    </row>
    <row r="582" spans="1:2" x14ac:dyDescent="0.25">
      <c r="A582" s="11" t="s">
        <v>5795</v>
      </c>
      <c r="B582" s="42">
        <f>'6 PSEs'!$C$12</f>
        <v>0</v>
      </c>
    </row>
    <row r="583" spans="1:2" x14ac:dyDescent="0.25">
      <c r="A583" s="11" t="s">
        <v>5796</v>
      </c>
      <c r="B583" s="42">
        <f>'6 PSEs'!$C$13</f>
        <v>0</v>
      </c>
    </row>
    <row r="584" spans="1:2" x14ac:dyDescent="0.25">
      <c r="A584" s="11" t="s">
        <v>5797</v>
      </c>
      <c r="B584" s="42">
        <f>'6 PSEs'!$C$14</f>
        <v>0</v>
      </c>
    </row>
    <row r="585" spans="1:2" x14ac:dyDescent="0.25">
      <c r="A585" s="11" t="s">
        <v>5798</v>
      </c>
      <c r="B585" s="42">
        <f>'6 PSEs'!$C$15</f>
        <v>0</v>
      </c>
    </row>
    <row r="586" spans="1:2" x14ac:dyDescent="0.25">
      <c r="A586" s="11" t="s">
        <v>5799</v>
      </c>
      <c r="B586" s="42">
        <f>'6 PSEs'!$D$11</f>
        <v>0</v>
      </c>
    </row>
    <row r="587" spans="1:2" x14ac:dyDescent="0.25">
      <c r="A587" s="11" t="s">
        <v>5800</v>
      </c>
      <c r="B587" s="42">
        <f>'6 PSEs'!$D$12</f>
        <v>0</v>
      </c>
    </row>
    <row r="588" spans="1:2" x14ac:dyDescent="0.25">
      <c r="A588" s="11" t="s">
        <v>5801</v>
      </c>
      <c r="B588" s="42">
        <f>'6 PSEs'!$D$13</f>
        <v>0</v>
      </c>
    </row>
    <row r="589" spans="1:2" x14ac:dyDescent="0.25">
      <c r="A589" s="11" t="s">
        <v>5802</v>
      </c>
      <c r="B589" s="42">
        <f>'6 PSEs'!$D$14</f>
        <v>0</v>
      </c>
    </row>
    <row r="590" spans="1:2" x14ac:dyDescent="0.25">
      <c r="A590" s="11" t="s">
        <v>5803</v>
      </c>
      <c r="B590" s="42">
        <f>'6 PSEs'!$D$15</f>
        <v>0</v>
      </c>
    </row>
    <row r="591" spans="1:2" x14ac:dyDescent="0.25">
      <c r="A591" s="11" t="s">
        <v>5804</v>
      </c>
      <c r="B591" s="42">
        <f>'6 PSEs'!$F$10</f>
        <v>0</v>
      </c>
    </row>
    <row r="592" spans="1:2" x14ac:dyDescent="0.25">
      <c r="A592" s="11" t="s">
        <v>5805</v>
      </c>
      <c r="B592" s="42">
        <f>'6 PSEs'!$F$11</f>
        <v>0</v>
      </c>
    </row>
    <row r="593" spans="1:2" x14ac:dyDescent="0.25">
      <c r="A593" s="11" t="s">
        <v>5806</v>
      </c>
      <c r="B593" s="42">
        <f>'6 PSEs'!$F$12</f>
        <v>0</v>
      </c>
    </row>
    <row r="594" spans="1:2" x14ac:dyDescent="0.25">
      <c r="A594" s="11" t="s">
        <v>5807</v>
      </c>
      <c r="B594" s="42">
        <f>'6 PSEs'!$F$13</f>
        <v>0</v>
      </c>
    </row>
    <row r="595" spans="1:2" x14ac:dyDescent="0.25">
      <c r="A595" s="11" t="s">
        <v>5808</v>
      </c>
      <c r="B595" s="42">
        <f>'6 PSEs'!$F$14</f>
        <v>0</v>
      </c>
    </row>
    <row r="596" spans="1:2" x14ac:dyDescent="0.25">
      <c r="A596" s="11" t="s">
        <v>5809</v>
      </c>
      <c r="B596" s="42">
        <f>'6 PSEs'!$G$10</f>
        <v>0</v>
      </c>
    </row>
    <row r="597" spans="1:2" x14ac:dyDescent="0.25">
      <c r="A597" s="11" t="s">
        <v>5810</v>
      </c>
      <c r="B597" s="42">
        <f>'6 PSEs'!$G$11</f>
        <v>0</v>
      </c>
    </row>
    <row r="598" spans="1:2" x14ac:dyDescent="0.25">
      <c r="A598" s="11" t="s">
        <v>5811</v>
      </c>
      <c r="B598" s="42">
        <f>'6 PSEs'!$G$12</f>
        <v>0</v>
      </c>
    </row>
    <row r="599" spans="1:2" x14ac:dyDescent="0.25">
      <c r="A599" s="11" t="s">
        <v>5812</v>
      </c>
      <c r="B599" s="42">
        <f>'6 PSEs'!$G$13</f>
        <v>0</v>
      </c>
    </row>
    <row r="600" spans="1:2" x14ac:dyDescent="0.25">
      <c r="A600" s="11" t="s">
        <v>5813</v>
      </c>
      <c r="B600" s="42">
        <f>'6 PSEs'!$G$14</f>
        <v>0</v>
      </c>
    </row>
    <row r="601" spans="1:2" x14ac:dyDescent="0.25">
      <c r="A601" s="11" t="s">
        <v>5814</v>
      </c>
      <c r="B601" s="42">
        <f>'6 PSEs'!$H$10</f>
        <v>0</v>
      </c>
    </row>
    <row r="602" spans="1:2" x14ac:dyDescent="0.25">
      <c r="A602" s="11" t="s">
        <v>5815</v>
      </c>
      <c r="B602" s="42">
        <f>'6 PSEs'!$H$11</f>
        <v>0</v>
      </c>
    </row>
    <row r="603" spans="1:2" x14ac:dyDescent="0.25">
      <c r="A603" s="11" t="s">
        <v>5816</v>
      </c>
      <c r="B603" s="42">
        <f>'6 PSEs'!$H$12</f>
        <v>0</v>
      </c>
    </row>
    <row r="604" spans="1:2" x14ac:dyDescent="0.25">
      <c r="A604" s="11" t="s">
        <v>5817</v>
      </c>
      <c r="B604" s="42">
        <f>'6 PSEs'!$H$13</f>
        <v>0</v>
      </c>
    </row>
    <row r="605" spans="1:2" x14ac:dyDescent="0.25">
      <c r="A605" s="11" t="s">
        <v>5818</v>
      </c>
      <c r="B605" s="42">
        <f>'6 PSEs'!$H$14</f>
        <v>0</v>
      </c>
    </row>
    <row r="606" spans="1:2" x14ac:dyDescent="0.25">
      <c r="A606" s="11" t="s">
        <v>5819</v>
      </c>
      <c r="B606" s="42">
        <f>'6 PSEs'!$H$15</f>
        <v>0</v>
      </c>
    </row>
    <row r="607" spans="1:2" x14ac:dyDescent="0.25">
      <c r="A607" s="11" t="s">
        <v>5820</v>
      </c>
      <c r="B607" s="42">
        <f>'6 PSEs'!$J$10</f>
        <v>0</v>
      </c>
    </row>
    <row r="608" spans="1:2" x14ac:dyDescent="0.25">
      <c r="A608" s="11" t="s">
        <v>5821</v>
      </c>
      <c r="B608" s="42">
        <f>'6 PSEs'!$J$11</f>
        <v>0</v>
      </c>
    </row>
    <row r="609" spans="1:2" x14ac:dyDescent="0.25">
      <c r="A609" s="11" t="s">
        <v>5822</v>
      </c>
      <c r="B609" s="42">
        <f>'6 PSEs'!$J$12</f>
        <v>0</v>
      </c>
    </row>
    <row r="610" spans="1:2" x14ac:dyDescent="0.25">
      <c r="A610" s="11" t="s">
        <v>5823</v>
      </c>
      <c r="B610" s="42">
        <f>'6 PSEs'!$J$13</f>
        <v>0</v>
      </c>
    </row>
    <row r="611" spans="1:2" x14ac:dyDescent="0.25">
      <c r="A611" s="11" t="s">
        <v>5824</v>
      </c>
      <c r="B611" s="42">
        <f>'6 PSEs'!$J$14</f>
        <v>0</v>
      </c>
    </row>
    <row r="612" spans="1:2" x14ac:dyDescent="0.25">
      <c r="A612" s="11" t="s">
        <v>5825</v>
      </c>
      <c r="B612" s="42">
        <f>'6 PSEs'!$J$15</f>
        <v>0</v>
      </c>
    </row>
    <row r="613" spans="1:2" x14ac:dyDescent="0.25">
      <c r="A613" s="11" t="s">
        <v>5826</v>
      </c>
      <c r="B613" s="42">
        <f>'6 PSEs'!$L$10</f>
        <v>0</v>
      </c>
    </row>
    <row r="614" spans="1:2" x14ac:dyDescent="0.25">
      <c r="A614" s="11" t="s">
        <v>5827</v>
      </c>
      <c r="B614" s="42">
        <f>'6 PSEs'!$L$11</f>
        <v>0</v>
      </c>
    </row>
    <row r="615" spans="1:2" x14ac:dyDescent="0.25">
      <c r="A615" s="11" t="s">
        <v>5828</v>
      </c>
      <c r="B615" s="42">
        <f>'6 PSEs'!$L$12</f>
        <v>0</v>
      </c>
    </row>
    <row r="616" spans="1:2" x14ac:dyDescent="0.25">
      <c r="A616" s="11" t="s">
        <v>5829</v>
      </c>
      <c r="B616" s="42">
        <f>'6 PSEs'!$L$13</f>
        <v>0</v>
      </c>
    </row>
    <row r="617" spans="1:2" x14ac:dyDescent="0.25">
      <c r="A617" s="11" t="s">
        <v>5830</v>
      </c>
      <c r="B617" s="42">
        <f>'6 PSEs'!$L$14</f>
        <v>0</v>
      </c>
    </row>
    <row r="618" spans="1:2" x14ac:dyDescent="0.25">
      <c r="A618" s="11" t="s">
        <v>5831</v>
      </c>
      <c r="B618" s="42">
        <f>'6 PSEs'!$L$15</f>
        <v>0</v>
      </c>
    </row>
    <row r="619" spans="1:2" x14ac:dyDescent="0.25">
      <c r="A619" s="11" t="s">
        <v>5832</v>
      </c>
      <c r="B619" s="42">
        <f>'6 PSEs'!$B$18</f>
        <v>0</v>
      </c>
    </row>
    <row r="620" spans="1:2" x14ac:dyDescent="0.25">
      <c r="A620" s="11" t="s">
        <v>5833</v>
      </c>
      <c r="B620" s="42">
        <f>'6 PSEs'!$B$19</f>
        <v>0</v>
      </c>
    </row>
    <row r="621" spans="1:2" x14ac:dyDescent="0.25">
      <c r="A621" s="11" t="s">
        <v>5834</v>
      </c>
      <c r="B621" s="42">
        <f>'6 PSEs'!$B$20</f>
        <v>0</v>
      </c>
    </row>
    <row r="622" spans="1:2" x14ac:dyDescent="0.25">
      <c r="A622" s="11" t="s">
        <v>5835</v>
      </c>
      <c r="B622" s="42">
        <f>'6 PSEs'!$B$21</f>
        <v>0</v>
      </c>
    </row>
    <row r="623" spans="1:2" x14ac:dyDescent="0.25">
      <c r="A623" s="11" t="s">
        <v>5836</v>
      </c>
      <c r="B623" s="42">
        <f>'6 PSEs'!$B$22</f>
        <v>0</v>
      </c>
    </row>
    <row r="624" spans="1:2" x14ac:dyDescent="0.25">
      <c r="A624" s="11" t="s">
        <v>5837</v>
      </c>
      <c r="B624" s="42">
        <f>'6 PSEs'!$B$23</f>
        <v>0</v>
      </c>
    </row>
    <row r="625" spans="1:2" x14ac:dyDescent="0.25">
      <c r="A625" s="11" t="s">
        <v>5838</v>
      </c>
      <c r="B625" s="42">
        <f>'6 PSEs'!$C$18</f>
        <v>0</v>
      </c>
    </row>
    <row r="626" spans="1:2" x14ac:dyDescent="0.25">
      <c r="A626" s="11" t="s">
        <v>5839</v>
      </c>
      <c r="B626" s="42">
        <f>'6 PSEs'!$C$19</f>
        <v>0</v>
      </c>
    </row>
    <row r="627" spans="1:2" x14ac:dyDescent="0.25">
      <c r="A627" s="11" t="s">
        <v>5840</v>
      </c>
      <c r="B627" s="42">
        <f>'6 PSEs'!$C$20</f>
        <v>0</v>
      </c>
    </row>
    <row r="628" spans="1:2" x14ac:dyDescent="0.25">
      <c r="A628" s="11" t="s">
        <v>5841</v>
      </c>
      <c r="B628" s="42">
        <f>'6 PSEs'!$C$21</f>
        <v>0</v>
      </c>
    </row>
    <row r="629" spans="1:2" x14ac:dyDescent="0.25">
      <c r="A629" s="11" t="s">
        <v>5842</v>
      </c>
      <c r="B629" s="42">
        <f>'6 PSEs'!$C$22</f>
        <v>0</v>
      </c>
    </row>
    <row r="630" spans="1:2" x14ac:dyDescent="0.25">
      <c r="A630" s="11" t="s">
        <v>5843</v>
      </c>
      <c r="B630" s="42">
        <f>'6 PSEs'!$C$23</f>
        <v>0</v>
      </c>
    </row>
    <row r="631" spans="1:2" x14ac:dyDescent="0.25">
      <c r="A631" s="11" t="s">
        <v>5844</v>
      </c>
      <c r="B631" s="42">
        <f>'6 PSEs'!$D$18</f>
        <v>0</v>
      </c>
    </row>
    <row r="632" spans="1:2" x14ac:dyDescent="0.25">
      <c r="A632" s="11" t="s">
        <v>5845</v>
      </c>
      <c r="B632" s="42">
        <f>'6 PSEs'!$D$19</f>
        <v>0</v>
      </c>
    </row>
    <row r="633" spans="1:2" x14ac:dyDescent="0.25">
      <c r="A633" s="11" t="s">
        <v>5846</v>
      </c>
      <c r="B633" s="42">
        <f>'6 PSEs'!$D$20</f>
        <v>0</v>
      </c>
    </row>
    <row r="634" spans="1:2" x14ac:dyDescent="0.25">
      <c r="A634" s="11" t="s">
        <v>5847</v>
      </c>
      <c r="B634" s="42">
        <f>'6 PSEs'!$D$21</f>
        <v>0</v>
      </c>
    </row>
    <row r="635" spans="1:2" x14ac:dyDescent="0.25">
      <c r="A635" s="11" t="s">
        <v>5848</v>
      </c>
      <c r="B635" s="42">
        <f>'6 PSEs'!$D$22</f>
        <v>0</v>
      </c>
    </row>
    <row r="636" spans="1:2" x14ac:dyDescent="0.25">
      <c r="A636" s="11" t="s">
        <v>5849</v>
      </c>
      <c r="B636" s="42">
        <f>'6 PSEs'!$D$23</f>
        <v>0</v>
      </c>
    </row>
    <row r="637" spans="1:2" x14ac:dyDescent="0.25">
      <c r="A637" s="11" t="s">
        <v>5850</v>
      </c>
      <c r="B637" s="42">
        <f>'6 PSEs'!$F$18</f>
        <v>0</v>
      </c>
    </row>
    <row r="638" spans="1:2" x14ac:dyDescent="0.25">
      <c r="A638" s="11" t="s">
        <v>5851</v>
      </c>
      <c r="B638" s="42">
        <f>'6 PSEs'!$F$19</f>
        <v>0</v>
      </c>
    </row>
    <row r="639" spans="1:2" x14ac:dyDescent="0.25">
      <c r="A639" s="11" t="s">
        <v>5852</v>
      </c>
      <c r="B639" s="42">
        <f>'6 PSEs'!$F$20</f>
        <v>0</v>
      </c>
    </row>
    <row r="640" spans="1:2" x14ac:dyDescent="0.25">
      <c r="A640" s="11" t="s">
        <v>5853</v>
      </c>
      <c r="B640" s="42">
        <f>'6 PSEs'!$F$21</f>
        <v>0</v>
      </c>
    </row>
    <row r="641" spans="1:2" x14ac:dyDescent="0.25">
      <c r="A641" s="11" t="s">
        <v>5854</v>
      </c>
      <c r="B641" s="42">
        <f>'6 PSEs'!$F$22</f>
        <v>0</v>
      </c>
    </row>
    <row r="642" spans="1:2" x14ac:dyDescent="0.25">
      <c r="A642" s="11" t="s">
        <v>5855</v>
      </c>
      <c r="B642" s="42">
        <f>'6 PSEs'!$G$18</f>
        <v>0</v>
      </c>
    </row>
    <row r="643" spans="1:2" x14ac:dyDescent="0.25">
      <c r="A643" s="11" t="s">
        <v>5856</v>
      </c>
      <c r="B643" s="42">
        <f>'6 PSEs'!$G$19</f>
        <v>0</v>
      </c>
    </row>
    <row r="644" spans="1:2" x14ac:dyDescent="0.25">
      <c r="A644" s="11" t="s">
        <v>5857</v>
      </c>
      <c r="B644" s="42">
        <f>'6 PSEs'!$G$20</f>
        <v>0</v>
      </c>
    </row>
    <row r="645" spans="1:2" x14ac:dyDescent="0.25">
      <c r="A645" s="11" t="s">
        <v>5858</v>
      </c>
      <c r="B645" s="42">
        <f>'6 PSEs'!$G$21</f>
        <v>0</v>
      </c>
    </row>
    <row r="646" spans="1:2" x14ac:dyDescent="0.25">
      <c r="A646" s="11" t="s">
        <v>5859</v>
      </c>
      <c r="B646" s="42">
        <f>'6 PSEs'!$G$22</f>
        <v>0</v>
      </c>
    </row>
    <row r="647" spans="1:2" x14ac:dyDescent="0.25">
      <c r="A647" s="11" t="s">
        <v>5860</v>
      </c>
      <c r="B647" s="42">
        <f>'6 PSEs'!$H$18</f>
        <v>0</v>
      </c>
    </row>
    <row r="648" spans="1:2" x14ac:dyDescent="0.25">
      <c r="A648" s="11" t="s">
        <v>5861</v>
      </c>
      <c r="B648" s="42">
        <f>'6 PSEs'!$H$19</f>
        <v>0</v>
      </c>
    </row>
    <row r="649" spans="1:2" x14ac:dyDescent="0.25">
      <c r="A649" s="11" t="s">
        <v>5862</v>
      </c>
      <c r="B649" s="42">
        <f>'6 PSEs'!$H$20</f>
        <v>0</v>
      </c>
    </row>
    <row r="650" spans="1:2" x14ac:dyDescent="0.25">
      <c r="A650" s="11" t="s">
        <v>5863</v>
      </c>
      <c r="B650" s="42">
        <f>'6 PSEs'!$H$21</f>
        <v>0</v>
      </c>
    </row>
    <row r="651" spans="1:2" x14ac:dyDescent="0.25">
      <c r="A651" s="11" t="s">
        <v>5864</v>
      </c>
      <c r="B651" s="42">
        <f>'6 PSEs'!$H$22</f>
        <v>0</v>
      </c>
    </row>
    <row r="652" spans="1:2" x14ac:dyDescent="0.25">
      <c r="A652" s="11" t="s">
        <v>5865</v>
      </c>
      <c r="B652" s="42">
        <f>'6 PSEs'!$H$23</f>
        <v>0</v>
      </c>
    </row>
    <row r="653" spans="1:2" x14ac:dyDescent="0.25">
      <c r="A653" s="11" t="s">
        <v>5866</v>
      </c>
      <c r="B653" s="42">
        <f>'6 PSEs'!$J$18</f>
        <v>0</v>
      </c>
    </row>
    <row r="654" spans="1:2" x14ac:dyDescent="0.25">
      <c r="A654" s="11" t="s">
        <v>5867</v>
      </c>
      <c r="B654" s="42">
        <f>'6 PSEs'!$J$19</f>
        <v>0</v>
      </c>
    </row>
    <row r="655" spans="1:2" x14ac:dyDescent="0.25">
      <c r="A655" s="11" t="s">
        <v>5868</v>
      </c>
      <c r="B655" s="42">
        <f>'6 PSEs'!$J$20</f>
        <v>0</v>
      </c>
    </row>
    <row r="656" spans="1:2" x14ac:dyDescent="0.25">
      <c r="A656" s="11" t="s">
        <v>5869</v>
      </c>
      <c r="B656" s="42">
        <f>'6 PSEs'!$J$21</f>
        <v>0</v>
      </c>
    </row>
    <row r="657" spans="1:2" x14ac:dyDescent="0.25">
      <c r="A657" s="11" t="s">
        <v>5870</v>
      </c>
      <c r="B657" s="42">
        <f>'6 PSEs'!$J$22</f>
        <v>0</v>
      </c>
    </row>
    <row r="658" spans="1:2" x14ac:dyDescent="0.25">
      <c r="A658" s="11" t="s">
        <v>5871</v>
      </c>
      <c r="B658" s="42">
        <f>'6 PSEs'!$J$23</f>
        <v>0</v>
      </c>
    </row>
    <row r="659" spans="1:2" x14ac:dyDescent="0.25">
      <c r="A659" s="11" t="s">
        <v>5872</v>
      </c>
      <c r="B659" s="42">
        <f>'6 PSEs'!$L$18</f>
        <v>0</v>
      </c>
    </row>
    <row r="660" spans="1:2" x14ac:dyDescent="0.25">
      <c r="A660" s="11" t="s">
        <v>5873</v>
      </c>
      <c r="B660" s="42">
        <f>'6 PSEs'!$L$19</f>
        <v>0</v>
      </c>
    </row>
    <row r="661" spans="1:2" x14ac:dyDescent="0.25">
      <c r="A661" s="11" t="s">
        <v>5874</v>
      </c>
      <c r="B661" s="42">
        <f>'6 PSEs'!$L$20</f>
        <v>0</v>
      </c>
    </row>
    <row r="662" spans="1:2" x14ac:dyDescent="0.25">
      <c r="A662" s="11" t="s">
        <v>5875</v>
      </c>
      <c r="B662" s="42">
        <f>'6 PSEs'!$L$21</f>
        <v>0</v>
      </c>
    </row>
    <row r="663" spans="1:2" x14ac:dyDescent="0.25">
      <c r="A663" s="11" t="s">
        <v>5876</v>
      </c>
      <c r="B663" s="42">
        <f>'6 PSEs'!$L$22</f>
        <v>0</v>
      </c>
    </row>
    <row r="664" spans="1:2" x14ac:dyDescent="0.25">
      <c r="A664" s="11" t="s">
        <v>5877</v>
      </c>
      <c r="B664" s="42">
        <f>'6 PSEs'!$L$23</f>
        <v>0</v>
      </c>
    </row>
    <row r="665" spans="1:2" x14ac:dyDescent="0.25">
      <c r="A665" s="11" t="s">
        <v>5878</v>
      </c>
      <c r="B665" s="42">
        <f>'6 PSEs'!$C$26</f>
        <v>0</v>
      </c>
    </row>
    <row r="666" spans="1:2" x14ac:dyDescent="0.25">
      <c r="A666" s="11" t="s">
        <v>5879</v>
      </c>
      <c r="B666" s="42">
        <f>'6 PSEs'!$C$27</f>
        <v>0</v>
      </c>
    </row>
    <row r="667" spans="1:2" x14ac:dyDescent="0.25">
      <c r="A667" s="11" t="s">
        <v>5880</v>
      </c>
      <c r="B667" s="42">
        <f>'6 PSEs'!$C$28</f>
        <v>0</v>
      </c>
    </row>
    <row r="668" spans="1:2" x14ac:dyDescent="0.25">
      <c r="A668" s="11" t="s">
        <v>5881</v>
      </c>
      <c r="B668" s="42">
        <f>'6 PSEs'!$C$29</f>
        <v>0</v>
      </c>
    </row>
    <row r="669" spans="1:2" x14ac:dyDescent="0.25">
      <c r="A669" s="11" t="s">
        <v>5882</v>
      </c>
      <c r="B669" s="42">
        <f>'6 PSEs'!$C$30</f>
        <v>0</v>
      </c>
    </row>
    <row r="670" spans="1:2" x14ac:dyDescent="0.25">
      <c r="A670" s="11" t="s">
        <v>5883</v>
      </c>
      <c r="B670" s="42">
        <f>'6 PSEs'!$C$31</f>
        <v>0</v>
      </c>
    </row>
    <row r="671" spans="1:2" x14ac:dyDescent="0.25">
      <c r="A671" s="11" t="s">
        <v>5884</v>
      </c>
      <c r="B671" s="42">
        <f>'6 PSEs'!$D$26</f>
        <v>0</v>
      </c>
    </row>
    <row r="672" spans="1:2" x14ac:dyDescent="0.25">
      <c r="A672" s="11" t="s">
        <v>5885</v>
      </c>
      <c r="B672" s="42">
        <f>'6 PSEs'!$D$27</f>
        <v>0</v>
      </c>
    </row>
    <row r="673" spans="1:2" x14ac:dyDescent="0.25">
      <c r="A673" s="11" t="s">
        <v>5886</v>
      </c>
      <c r="B673" s="42">
        <f>'6 PSEs'!$D$28</f>
        <v>0</v>
      </c>
    </row>
    <row r="674" spans="1:2" x14ac:dyDescent="0.25">
      <c r="A674" s="11" t="s">
        <v>5887</v>
      </c>
      <c r="B674" s="42">
        <f>'6 PSEs'!$D$29</f>
        <v>0</v>
      </c>
    </row>
    <row r="675" spans="1:2" x14ac:dyDescent="0.25">
      <c r="A675" s="11" t="s">
        <v>5888</v>
      </c>
      <c r="B675" s="42">
        <f>'6 PSEs'!$D$30</f>
        <v>0</v>
      </c>
    </row>
    <row r="676" spans="1:2" x14ac:dyDescent="0.25">
      <c r="A676" s="11" t="s">
        <v>5889</v>
      </c>
      <c r="B676" s="42">
        <f>'6 PSEs'!$D$31</f>
        <v>0</v>
      </c>
    </row>
    <row r="677" spans="1:2" x14ac:dyDescent="0.25">
      <c r="A677" s="11" t="s">
        <v>5890</v>
      </c>
      <c r="B677" s="42">
        <f>'6 PSEs'!$F$26</f>
        <v>0</v>
      </c>
    </row>
    <row r="678" spans="1:2" x14ac:dyDescent="0.25">
      <c r="A678" s="11" t="s">
        <v>5891</v>
      </c>
      <c r="B678" s="42">
        <f>'6 PSEs'!$F$27</f>
        <v>0</v>
      </c>
    </row>
    <row r="679" spans="1:2" x14ac:dyDescent="0.25">
      <c r="A679" s="11" t="s">
        <v>5892</v>
      </c>
      <c r="B679" s="42">
        <f>'6 PSEs'!$F$28</f>
        <v>0</v>
      </c>
    </row>
    <row r="680" spans="1:2" x14ac:dyDescent="0.25">
      <c r="A680" s="11" t="s">
        <v>5893</v>
      </c>
      <c r="B680" s="42">
        <f>'6 PSEs'!$F$29</f>
        <v>0</v>
      </c>
    </row>
    <row r="681" spans="1:2" x14ac:dyDescent="0.25">
      <c r="A681" s="11" t="s">
        <v>5894</v>
      </c>
      <c r="B681" s="42">
        <f>'6 PSEs'!$F$30</f>
        <v>0</v>
      </c>
    </row>
    <row r="682" spans="1:2" x14ac:dyDescent="0.25">
      <c r="A682" s="11" t="s">
        <v>5895</v>
      </c>
      <c r="B682" s="42">
        <f>'6 PSEs'!$G$26</f>
        <v>0</v>
      </c>
    </row>
    <row r="683" spans="1:2" x14ac:dyDescent="0.25">
      <c r="A683" s="11" t="s">
        <v>5896</v>
      </c>
      <c r="B683" s="42">
        <f>'6 PSEs'!$G$27</f>
        <v>0</v>
      </c>
    </row>
    <row r="684" spans="1:2" x14ac:dyDescent="0.25">
      <c r="A684" s="11" t="s">
        <v>5897</v>
      </c>
      <c r="B684" s="42">
        <f>'6 PSEs'!$G$28</f>
        <v>0</v>
      </c>
    </row>
    <row r="685" spans="1:2" x14ac:dyDescent="0.25">
      <c r="A685" s="11" t="s">
        <v>5898</v>
      </c>
      <c r="B685" s="42">
        <f>'6 PSEs'!$G$29</f>
        <v>0</v>
      </c>
    </row>
    <row r="686" spans="1:2" x14ac:dyDescent="0.25">
      <c r="A686" s="11" t="s">
        <v>5899</v>
      </c>
      <c r="B686" s="42">
        <f>'6 PSEs'!$G$30</f>
        <v>0</v>
      </c>
    </row>
    <row r="687" spans="1:2" x14ac:dyDescent="0.25">
      <c r="A687" s="11" t="s">
        <v>5900</v>
      </c>
      <c r="B687" s="42">
        <f>'6 PSEs'!$H$26</f>
        <v>0</v>
      </c>
    </row>
    <row r="688" spans="1:2" x14ac:dyDescent="0.25">
      <c r="A688" s="11" t="s">
        <v>5901</v>
      </c>
      <c r="B688" s="42">
        <f>'6 PSEs'!$H$27</f>
        <v>0</v>
      </c>
    </row>
    <row r="689" spans="1:2" x14ac:dyDescent="0.25">
      <c r="A689" s="11" t="s">
        <v>5902</v>
      </c>
      <c r="B689" s="42">
        <f>'6 PSEs'!$H$28</f>
        <v>0</v>
      </c>
    </row>
    <row r="690" spans="1:2" x14ac:dyDescent="0.25">
      <c r="A690" s="11" t="s">
        <v>5903</v>
      </c>
      <c r="B690" s="42">
        <f>'6 PSEs'!$H$29</f>
        <v>0</v>
      </c>
    </row>
    <row r="691" spans="1:2" x14ac:dyDescent="0.25">
      <c r="A691" s="11" t="s">
        <v>5904</v>
      </c>
      <c r="B691" s="42">
        <f>'6 PSEs'!$H$30</f>
        <v>0</v>
      </c>
    </row>
    <row r="692" spans="1:2" x14ac:dyDescent="0.25">
      <c r="A692" s="11" t="s">
        <v>5905</v>
      </c>
      <c r="B692" s="42">
        <f>'6 PSEs'!$H$31</f>
        <v>0</v>
      </c>
    </row>
    <row r="693" spans="1:2" x14ac:dyDescent="0.25">
      <c r="A693" s="11" t="s">
        <v>5906</v>
      </c>
      <c r="B693" s="42">
        <f>'6 PSEs'!$J$26</f>
        <v>0</v>
      </c>
    </row>
    <row r="694" spans="1:2" x14ac:dyDescent="0.25">
      <c r="A694" s="11" t="s">
        <v>5907</v>
      </c>
      <c r="B694" s="42">
        <f>'6 PSEs'!$J$27</f>
        <v>0</v>
      </c>
    </row>
    <row r="695" spans="1:2" x14ac:dyDescent="0.25">
      <c r="A695" s="11" t="s">
        <v>5908</v>
      </c>
      <c r="B695" s="42">
        <f>'6 PSEs'!$J$28</f>
        <v>0</v>
      </c>
    </row>
    <row r="696" spans="1:2" x14ac:dyDescent="0.25">
      <c r="A696" s="11" t="s">
        <v>5909</v>
      </c>
      <c r="B696" s="42">
        <f>'6 PSEs'!$J$29</f>
        <v>0</v>
      </c>
    </row>
    <row r="697" spans="1:2" x14ac:dyDescent="0.25">
      <c r="A697" s="11" t="s">
        <v>5910</v>
      </c>
      <c r="B697" s="42">
        <f>'6 PSEs'!$J$30</f>
        <v>0</v>
      </c>
    </row>
    <row r="698" spans="1:2" x14ac:dyDescent="0.25">
      <c r="A698" s="11" t="s">
        <v>5911</v>
      </c>
      <c r="B698" s="42">
        <f>'6 PSEs'!$J$31</f>
        <v>0</v>
      </c>
    </row>
    <row r="699" spans="1:2" x14ac:dyDescent="0.25">
      <c r="A699" s="11" t="s">
        <v>5912</v>
      </c>
      <c r="B699" s="42">
        <f>'6 PSEs'!$L$26</f>
        <v>0</v>
      </c>
    </row>
    <row r="700" spans="1:2" x14ac:dyDescent="0.25">
      <c r="A700" s="11" t="s">
        <v>5913</v>
      </c>
      <c r="B700" s="42">
        <f>'6 PSEs'!$L$27</f>
        <v>0</v>
      </c>
    </row>
    <row r="701" spans="1:2" x14ac:dyDescent="0.25">
      <c r="A701" s="11" t="s">
        <v>5914</v>
      </c>
      <c r="B701" s="42">
        <f>'6 PSEs'!$L$28</f>
        <v>0</v>
      </c>
    </row>
    <row r="702" spans="1:2" x14ac:dyDescent="0.25">
      <c r="A702" s="11" t="s">
        <v>5915</v>
      </c>
      <c r="B702" s="42">
        <f>'6 PSEs'!$L$29</f>
        <v>0</v>
      </c>
    </row>
    <row r="703" spans="1:2" x14ac:dyDescent="0.25">
      <c r="A703" s="11" t="s">
        <v>5916</v>
      </c>
      <c r="B703" s="42">
        <f>'6 PSEs'!$L$30</f>
        <v>0</v>
      </c>
    </row>
    <row r="704" spans="1:2" x14ac:dyDescent="0.25">
      <c r="A704" s="11" t="s">
        <v>5917</v>
      </c>
      <c r="B704" s="42">
        <f>'6 PSEs'!$L$31</f>
        <v>0</v>
      </c>
    </row>
    <row r="705" spans="1:2" x14ac:dyDescent="0.25">
      <c r="A705" s="11" t="s">
        <v>5918</v>
      </c>
      <c r="B705" s="42">
        <f>'6 PSEs'!$B$34</f>
        <v>0</v>
      </c>
    </row>
    <row r="706" spans="1:2" x14ac:dyDescent="0.25">
      <c r="A706" s="11" t="s">
        <v>5919</v>
      </c>
      <c r="B706" s="42">
        <f>'6 PSEs'!$B$35</f>
        <v>0</v>
      </c>
    </row>
    <row r="707" spans="1:2" x14ac:dyDescent="0.25">
      <c r="A707" s="11" t="s">
        <v>5920</v>
      </c>
      <c r="B707" s="42">
        <f>'6 PSEs'!$B$36</f>
        <v>0</v>
      </c>
    </row>
    <row r="708" spans="1:2" x14ac:dyDescent="0.25">
      <c r="A708" s="11" t="s">
        <v>5921</v>
      </c>
      <c r="B708" s="42">
        <f>'6 PSEs'!$B$37</f>
        <v>0</v>
      </c>
    </row>
    <row r="709" spans="1:2" x14ac:dyDescent="0.25">
      <c r="A709" s="11" t="s">
        <v>5922</v>
      </c>
      <c r="B709" s="42">
        <f>'6 PSEs'!$B$38</f>
        <v>0</v>
      </c>
    </row>
    <row r="710" spans="1:2" x14ac:dyDescent="0.25">
      <c r="A710" s="11" t="s">
        <v>5923</v>
      </c>
      <c r="B710" s="42">
        <f>'6 PSEs'!$B$39</f>
        <v>0</v>
      </c>
    </row>
    <row r="711" spans="1:2" x14ac:dyDescent="0.25">
      <c r="A711" s="11" t="s">
        <v>5924</v>
      </c>
      <c r="B711" s="42">
        <f>'6 PSEs'!$C$34</f>
        <v>0</v>
      </c>
    </row>
    <row r="712" spans="1:2" x14ac:dyDescent="0.25">
      <c r="A712" s="11" t="s">
        <v>5925</v>
      </c>
      <c r="B712" s="42">
        <f>'6 PSEs'!$C$35</f>
        <v>0</v>
      </c>
    </row>
    <row r="713" spans="1:2" x14ac:dyDescent="0.25">
      <c r="A713" s="11" t="s">
        <v>5926</v>
      </c>
      <c r="B713" s="42">
        <f>'6 PSEs'!$C$36</f>
        <v>0</v>
      </c>
    </row>
    <row r="714" spans="1:2" x14ac:dyDescent="0.25">
      <c r="A714" s="11" t="s">
        <v>5927</v>
      </c>
      <c r="B714" s="42">
        <f>'6 PSEs'!$C$37</f>
        <v>0</v>
      </c>
    </row>
    <row r="715" spans="1:2" x14ac:dyDescent="0.25">
      <c r="A715" s="11" t="s">
        <v>5928</v>
      </c>
      <c r="B715" s="42">
        <f>'6 PSEs'!$C$38</f>
        <v>0</v>
      </c>
    </row>
    <row r="716" spans="1:2" x14ac:dyDescent="0.25">
      <c r="A716" s="11" t="s">
        <v>5929</v>
      </c>
      <c r="B716" s="42">
        <f>'6 PSEs'!$C$39</f>
        <v>0</v>
      </c>
    </row>
    <row r="717" spans="1:2" x14ac:dyDescent="0.25">
      <c r="A717" s="11" t="s">
        <v>5930</v>
      </c>
      <c r="B717" s="42">
        <f>'6 PSEs'!$D$34</f>
        <v>0</v>
      </c>
    </row>
    <row r="718" spans="1:2" x14ac:dyDescent="0.25">
      <c r="A718" s="11" t="s">
        <v>5931</v>
      </c>
      <c r="B718" s="42">
        <f>'6 PSEs'!$D$35</f>
        <v>0</v>
      </c>
    </row>
    <row r="719" spans="1:2" x14ac:dyDescent="0.25">
      <c r="A719" s="11" t="s">
        <v>5932</v>
      </c>
      <c r="B719" s="42">
        <f>'6 PSEs'!$D$36</f>
        <v>0</v>
      </c>
    </row>
    <row r="720" spans="1:2" x14ac:dyDescent="0.25">
      <c r="A720" s="11" t="s">
        <v>5933</v>
      </c>
      <c r="B720" s="42">
        <f>'6 PSEs'!$D$37</f>
        <v>0</v>
      </c>
    </row>
    <row r="721" spans="1:2" x14ac:dyDescent="0.25">
      <c r="A721" s="11" t="s">
        <v>5934</v>
      </c>
      <c r="B721" s="42">
        <f>'6 PSEs'!$D$38</f>
        <v>0</v>
      </c>
    </row>
    <row r="722" spans="1:2" x14ac:dyDescent="0.25">
      <c r="A722" s="11" t="s">
        <v>5935</v>
      </c>
      <c r="B722" s="42">
        <f>'6 PSEs'!$D$39</f>
        <v>0</v>
      </c>
    </row>
    <row r="723" spans="1:2" x14ac:dyDescent="0.25">
      <c r="A723" s="11" t="s">
        <v>5936</v>
      </c>
      <c r="B723" s="42">
        <f>'6 PSEs'!$F$34</f>
        <v>0</v>
      </c>
    </row>
    <row r="724" spans="1:2" x14ac:dyDescent="0.25">
      <c r="A724" s="11" t="s">
        <v>5937</v>
      </c>
      <c r="B724" s="42">
        <f>'6 PSEs'!$F$35</f>
        <v>0</v>
      </c>
    </row>
    <row r="725" spans="1:2" x14ac:dyDescent="0.25">
      <c r="A725" s="11" t="s">
        <v>5938</v>
      </c>
      <c r="B725" s="42">
        <f>'6 PSEs'!$F$36</f>
        <v>0</v>
      </c>
    </row>
    <row r="726" spans="1:2" x14ac:dyDescent="0.25">
      <c r="A726" s="11" t="s">
        <v>5939</v>
      </c>
      <c r="B726" s="42">
        <f>'6 PSEs'!$F$37</f>
        <v>0</v>
      </c>
    </row>
    <row r="727" spans="1:2" x14ac:dyDescent="0.25">
      <c r="A727" s="11" t="s">
        <v>5940</v>
      </c>
      <c r="B727" s="42">
        <f>'6 PSEs'!$F$38</f>
        <v>0</v>
      </c>
    </row>
    <row r="728" spans="1:2" x14ac:dyDescent="0.25">
      <c r="A728" s="11" t="s">
        <v>5941</v>
      </c>
      <c r="B728" s="42">
        <f>'6 PSEs'!$G$34</f>
        <v>0</v>
      </c>
    </row>
    <row r="729" spans="1:2" x14ac:dyDescent="0.25">
      <c r="A729" s="11" t="s">
        <v>5942</v>
      </c>
      <c r="B729" s="42">
        <f>'6 PSEs'!$G$35</f>
        <v>0</v>
      </c>
    </row>
    <row r="730" spans="1:2" x14ac:dyDescent="0.25">
      <c r="A730" s="11" t="s">
        <v>5943</v>
      </c>
      <c r="B730" s="42">
        <f>'6 PSEs'!$G$36</f>
        <v>0</v>
      </c>
    </row>
    <row r="731" spans="1:2" x14ac:dyDescent="0.25">
      <c r="A731" s="11" t="s">
        <v>5944</v>
      </c>
      <c r="B731" s="42">
        <f>'6 PSEs'!$G$37</f>
        <v>0</v>
      </c>
    </row>
    <row r="732" spans="1:2" x14ac:dyDescent="0.25">
      <c r="A732" s="11" t="s">
        <v>5945</v>
      </c>
      <c r="B732" s="42">
        <f>'6 PSEs'!$G$38</f>
        <v>0</v>
      </c>
    </row>
    <row r="733" spans="1:2" x14ac:dyDescent="0.25">
      <c r="A733" s="11" t="s">
        <v>5946</v>
      </c>
      <c r="B733" s="42">
        <f>'6 PSEs'!$H$34</f>
        <v>0</v>
      </c>
    </row>
    <row r="734" spans="1:2" x14ac:dyDescent="0.25">
      <c r="A734" s="11" t="s">
        <v>5947</v>
      </c>
      <c r="B734" s="42">
        <f>'6 PSEs'!$H$35</f>
        <v>0</v>
      </c>
    </row>
    <row r="735" spans="1:2" x14ac:dyDescent="0.25">
      <c r="A735" s="11" t="s">
        <v>5948</v>
      </c>
      <c r="B735" s="42">
        <f>'6 PSEs'!$H$36</f>
        <v>0</v>
      </c>
    </row>
    <row r="736" spans="1:2" x14ac:dyDescent="0.25">
      <c r="A736" s="11" t="s">
        <v>5949</v>
      </c>
      <c r="B736" s="42">
        <f>'6 PSEs'!$H$37</f>
        <v>0</v>
      </c>
    </row>
    <row r="737" spans="1:2" x14ac:dyDescent="0.25">
      <c r="A737" s="11" t="s">
        <v>5950</v>
      </c>
      <c r="B737" s="42">
        <f>'6 PSEs'!$H$38</f>
        <v>0</v>
      </c>
    </row>
    <row r="738" spans="1:2" x14ac:dyDescent="0.25">
      <c r="A738" s="11" t="s">
        <v>5951</v>
      </c>
      <c r="B738" s="42">
        <f>'6 PSEs'!$H$39</f>
        <v>0</v>
      </c>
    </row>
    <row r="739" spans="1:2" x14ac:dyDescent="0.25">
      <c r="A739" s="11" t="s">
        <v>5952</v>
      </c>
      <c r="B739" s="42">
        <f>'6 PSEs'!$J$34</f>
        <v>0</v>
      </c>
    </row>
    <row r="740" spans="1:2" x14ac:dyDescent="0.25">
      <c r="A740" s="11" t="s">
        <v>5953</v>
      </c>
      <c r="B740" s="42">
        <f>'6 PSEs'!$J$35</f>
        <v>0</v>
      </c>
    </row>
    <row r="741" spans="1:2" x14ac:dyDescent="0.25">
      <c r="A741" s="11" t="s">
        <v>5954</v>
      </c>
      <c r="B741" s="42">
        <f>'6 PSEs'!$J$36</f>
        <v>0</v>
      </c>
    </row>
    <row r="742" spans="1:2" x14ac:dyDescent="0.25">
      <c r="A742" s="11" t="s">
        <v>5955</v>
      </c>
      <c r="B742" s="42">
        <f>'6 PSEs'!$J$37</f>
        <v>0</v>
      </c>
    </row>
    <row r="743" spans="1:2" x14ac:dyDescent="0.25">
      <c r="A743" s="11" t="s">
        <v>5956</v>
      </c>
      <c r="B743" s="42">
        <f>'6 PSEs'!$J$38</f>
        <v>0</v>
      </c>
    </row>
    <row r="744" spans="1:2" x14ac:dyDescent="0.25">
      <c r="A744" s="11" t="s">
        <v>5957</v>
      </c>
      <c r="B744" s="42">
        <f>'6 PSEs'!$J$39</f>
        <v>0</v>
      </c>
    </row>
    <row r="745" spans="1:2" x14ac:dyDescent="0.25">
      <c r="A745" s="11" t="s">
        <v>5958</v>
      </c>
      <c r="B745" s="42">
        <f>'6 PSEs'!$L$34</f>
        <v>0</v>
      </c>
    </row>
    <row r="746" spans="1:2" x14ac:dyDescent="0.25">
      <c r="A746" s="11" t="s">
        <v>5959</v>
      </c>
      <c r="B746" s="42">
        <f>'6 PSEs'!$L$35</f>
        <v>0</v>
      </c>
    </row>
    <row r="747" spans="1:2" x14ac:dyDescent="0.25">
      <c r="A747" s="11" t="s">
        <v>5960</v>
      </c>
      <c r="B747" s="42">
        <f>'6 PSEs'!$L$36</f>
        <v>0</v>
      </c>
    </row>
    <row r="748" spans="1:2" x14ac:dyDescent="0.25">
      <c r="A748" s="11" t="s">
        <v>5961</v>
      </c>
      <c r="B748" s="42">
        <f>'6 PSEs'!$L$37</f>
        <v>0</v>
      </c>
    </row>
    <row r="749" spans="1:2" x14ac:dyDescent="0.25">
      <c r="A749" s="11" t="s">
        <v>5962</v>
      </c>
      <c r="B749" s="42">
        <f>'6 PSEs'!$L$38</f>
        <v>0</v>
      </c>
    </row>
    <row r="750" spans="1:2" x14ac:dyDescent="0.25">
      <c r="A750" s="11" t="s">
        <v>5963</v>
      </c>
      <c r="B750" s="42">
        <f>'6 PSEs'!$L$39</f>
        <v>0</v>
      </c>
    </row>
    <row r="751" spans="1:2" x14ac:dyDescent="0.25">
      <c r="A751" s="11" t="s">
        <v>5964</v>
      </c>
      <c r="B751" s="42">
        <f>'6 PSEs'!$B$42</f>
        <v>0</v>
      </c>
    </row>
    <row r="752" spans="1:2" x14ac:dyDescent="0.25">
      <c r="A752" s="11" t="s">
        <v>5965</v>
      </c>
      <c r="B752" s="42">
        <f>'6 PSEs'!$B$43</f>
        <v>0</v>
      </c>
    </row>
    <row r="753" spans="1:2" x14ac:dyDescent="0.25">
      <c r="A753" s="11" t="s">
        <v>5966</v>
      </c>
      <c r="B753" s="42">
        <f>'6 PSEs'!$B$44</f>
        <v>0</v>
      </c>
    </row>
    <row r="754" spans="1:2" x14ac:dyDescent="0.25">
      <c r="A754" s="11" t="s">
        <v>5967</v>
      </c>
      <c r="B754" s="42">
        <f>'6 PSEs'!$B$45</f>
        <v>0</v>
      </c>
    </row>
    <row r="755" spans="1:2" x14ac:dyDescent="0.25">
      <c r="A755" s="11" t="s">
        <v>5968</v>
      </c>
      <c r="B755" s="42">
        <f>'6 PSEs'!$B$46</f>
        <v>0</v>
      </c>
    </row>
    <row r="756" spans="1:2" x14ac:dyDescent="0.25">
      <c r="A756" s="11" t="s">
        <v>5969</v>
      </c>
      <c r="B756" s="42">
        <f>'6 PSEs'!$B$47</f>
        <v>0</v>
      </c>
    </row>
    <row r="757" spans="1:2" x14ac:dyDescent="0.25">
      <c r="A757" s="11" t="s">
        <v>5970</v>
      </c>
      <c r="B757" s="42">
        <f>'6 PSEs'!$C$42</f>
        <v>0</v>
      </c>
    </row>
    <row r="758" spans="1:2" x14ac:dyDescent="0.25">
      <c r="A758" s="11" t="s">
        <v>5971</v>
      </c>
      <c r="B758" s="42">
        <f>'6 PSEs'!$C$43</f>
        <v>0</v>
      </c>
    </row>
    <row r="759" spans="1:2" x14ac:dyDescent="0.25">
      <c r="A759" s="11" t="s">
        <v>5972</v>
      </c>
      <c r="B759" s="42">
        <f>'6 PSEs'!$C$44</f>
        <v>0</v>
      </c>
    </row>
    <row r="760" spans="1:2" x14ac:dyDescent="0.25">
      <c r="A760" s="11" t="s">
        <v>5973</v>
      </c>
      <c r="B760" s="42">
        <f>'6 PSEs'!$C$45</f>
        <v>0</v>
      </c>
    </row>
    <row r="761" spans="1:2" x14ac:dyDescent="0.25">
      <c r="A761" s="11" t="s">
        <v>5974</v>
      </c>
      <c r="B761" s="42">
        <f>'6 PSEs'!$C$46</f>
        <v>0</v>
      </c>
    </row>
    <row r="762" spans="1:2" x14ac:dyDescent="0.25">
      <c r="A762" s="11" t="s">
        <v>5975</v>
      </c>
      <c r="B762" s="42">
        <f>'6 PSEs'!$C$47</f>
        <v>0</v>
      </c>
    </row>
    <row r="763" spans="1:2" x14ac:dyDescent="0.25">
      <c r="A763" s="11" t="s">
        <v>5976</v>
      </c>
      <c r="B763" s="42">
        <f>'6 PSEs'!$D$42</f>
        <v>0</v>
      </c>
    </row>
    <row r="764" spans="1:2" x14ac:dyDescent="0.25">
      <c r="A764" s="11" t="s">
        <v>5977</v>
      </c>
      <c r="B764" s="42">
        <f>'6 PSEs'!$D$43</f>
        <v>0</v>
      </c>
    </row>
    <row r="765" spans="1:2" x14ac:dyDescent="0.25">
      <c r="A765" s="11" t="s">
        <v>5978</v>
      </c>
      <c r="B765" s="42">
        <f>'6 PSEs'!$D$44</f>
        <v>0</v>
      </c>
    </row>
    <row r="766" spans="1:2" x14ac:dyDescent="0.25">
      <c r="A766" s="11" t="s">
        <v>5979</v>
      </c>
      <c r="B766" s="42">
        <f>'6 PSEs'!$D$45</f>
        <v>0</v>
      </c>
    </row>
    <row r="767" spans="1:2" x14ac:dyDescent="0.25">
      <c r="A767" s="11" t="s">
        <v>5980</v>
      </c>
      <c r="B767" s="42">
        <f>'6 PSEs'!$D$46</f>
        <v>0</v>
      </c>
    </row>
    <row r="768" spans="1:2" x14ac:dyDescent="0.25">
      <c r="A768" s="11" t="s">
        <v>5981</v>
      </c>
      <c r="B768" s="42">
        <f>'6 PSEs'!$D$47</f>
        <v>0</v>
      </c>
    </row>
    <row r="769" spans="1:2" x14ac:dyDescent="0.25">
      <c r="A769" s="11" t="s">
        <v>5982</v>
      </c>
      <c r="B769" s="42">
        <f>'6 PSEs'!$F$42</f>
        <v>0</v>
      </c>
    </row>
    <row r="770" spans="1:2" x14ac:dyDescent="0.25">
      <c r="A770" s="11" t="s">
        <v>5983</v>
      </c>
      <c r="B770" s="42">
        <f>'6 PSEs'!$F$43</f>
        <v>0</v>
      </c>
    </row>
    <row r="771" spans="1:2" x14ac:dyDescent="0.25">
      <c r="A771" s="11" t="s">
        <v>5984</v>
      </c>
      <c r="B771" s="42">
        <f>'6 PSEs'!$F$44</f>
        <v>0</v>
      </c>
    </row>
    <row r="772" spans="1:2" x14ac:dyDescent="0.25">
      <c r="A772" s="11" t="s">
        <v>5985</v>
      </c>
      <c r="B772" s="42">
        <f>'6 PSEs'!$F$45</f>
        <v>0</v>
      </c>
    </row>
    <row r="773" spans="1:2" x14ac:dyDescent="0.25">
      <c r="A773" s="11" t="s">
        <v>5986</v>
      </c>
      <c r="B773" s="42">
        <f>'6 PSEs'!$F$46</f>
        <v>0</v>
      </c>
    </row>
    <row r="774" spans="1:2" x14ac:dyDescent="0.25">
      <c r="A774" s="11" t="s">
        <v>5987</v>
      </c>
      <c r="B774" s="42">
        <f>'6 PSEs'!$G$42</f>
        <v>0</v>
      </c>
    </row>
    <row r="775" spans="1:2" x14ac:dyDescent="0.25">
      <c r="A775" s="11" t="s">
        <v>5988</v>
      </c>
      <c r="B775" s="42">
        <f>'6 PSEs'!$G$43</f>
        <v>0</v>
      </c>
    </row>
    <row r="776" spans="1:2" x14ac:dyDescent="0.25">
      <c r="A776" s="11" t="s">
        <v>5989</v>
      </c>
      <c r="B776" s="42">
        <f>'6 PSEs'!$G$44</f>
        <v>0</v>
      </c>
    </row>
    <row r="777" spans="1:2" x14ac:dyDescent="0.25">
      <c r="A777" s="11" t="s">
        <v>5990</v>
      </c>
      <c r="B777" s="42">
        <f>'6 PSEs'!$G$45</f>
        <v>0</v>
      </c>
    </row>
    <row r="778" spans="1:2" x14ac:dyDescent="0.25">
      <c r="A778" s="11" t="s">
        <v>5991</v>
      </c>
      <c r="B778" s="42">
        <f>'6 PSEs'!$G$46</f>
        <v>0</v>
      </c>
    </row>
    <row r="779" spans="1:2" x14ac:dyDescent="0.25">
      <c r="A779" s="11" t="s">
        <v>5992</v>
      </c>
      <c r="B779" s="42">
        <f>'6 PSEs'!$H$42</f>
        <v>0</v>
      </c>
    </row>
    <row r="780" spans="1:2" x14ac:dyDescent="0.25">
      <c r="A780" s="11" t="s">
        <v>5993</v>
      </c>
      <c r="B780" s="42">
        <f>'6 PSEs'!$H$43</f>
        <v>0</v>
      </c>
    </row>
    <row r="781" spans="1:2" x14ac:dyDescent="0.25">
      <c r="A781" s="11" t="s">
        <v>5994</v>
      </c>
      <c r="B781" s="42">
        <f>'6 PSEs'!$H$44</f>
        <v>0</v>
      </c>
    </row>
    <row r="782" spans="1:2" x14ac:dyDescent="0.25">
      <c r="A782" s="11" t="s">
        <v>5995</v>
      </c>
      <c r="B782" s="42">
        <f>'6 PSEs'!$H$45</f>
        <v>0</v>
      </c>
    </row>
    <row r="783" spans="1:2" x14ac:dyDescent="0.25">
      <c r="A783" s="11" t="s">
        <v>5996</v>
      </c>
      <c r="B783" s="42">
        <f>'6 PSEs'!$H$46</f>
        <v>0</v>
      </c>
    </row>
    <row r="784" spans="1:2" x14ac:dyDescent="0.25">
      <c r="A784" s="11" t="s">
        <v>5997</v>
      </c>
      <c r="B784" s="42">
        <f>'6 PSEs'!$H$47</f>
        <v>0</v>
      </c>
    </row>
    <row r="785" spans="1:2" x14ac:dyDescent="0.25">
      <c r="A785" s="11" t="s">
        <v>5998</v>
      </c>
      <c r="B785" s="42">
        <f>'6 PSEs'!$J$42</f>
        <v>0</v>
      </c>
    </row>
    <row r="786" spans="1:2" x14ac:dyDescent="0.25">
      <c r="A786" s="11" t="s">
        <v>5999</v>
      </c>
      <c r="B786" s="42">
        <f>'6 PSEs'!$J$43</f>
        <v>0</v>
      </c>
    </row>
    <row r="787" spans="1:2" x14ac:dyDescent="0.25">
      <c r="A787" s="11" t="s">
        <v>6000</v>
      </c>
      <c r="B787" s="42">
        <f>'6 PSEs'!$J$44</f>
        <v>0</v>
      </c>
    </row>
    <row r="788" spans="1:2" x14ac:dyDescent="0.25">
      <c r="A788" s="11" t="s">
        <v>6001</v>
      </c>
      <c r="B788" s="42">
        <f>'6 PSEs'!$J$45</f>
        <v>0</v>
      </c>
    </row>
    <row r="789" spans="1:2" x14ac:dyDescent="0.25">
      <c r="A789" s="11" t="s">
        <v>6002</v>
      </c>
      <c r="B789" s="42">
        <f>'6 PSEs'!$J$46</f>
        <v>0</v>
      </c>
    </row>
    <row r="790" spans="1:2" x14ac:dyDescent="0.25">
      <c r="A790" s="11" t="s">
        <v>6003</v>
      </c>
      <c r="B790" s="42">
        <f>'6 PSEs'!$J$47</f>
        <v>0</v>
      </c>
    </row>
    <row r="791" spans="1:2" x14ac:dyDescent="0.25">
      <c r="A791" s="11" t="s">
        <v>6004</v>
      </c>
      <c r="B791" s="42">
        <f>'6 PSEs'!$L$42</f>
        <v>0</v>
      </c>
    </row>
    <row r="792" spans="1:2" x14ac:dyDescent="0.25">
      <c r="A792" s="11" t="s">
        <v>6005</v>
      </c>
      <c r="B792" s="42">
        <f>'6 PSEs'!$L$43</f>
        <v>0</v>
      </c>
    </row>
    <row r="793" spans="1:2" x14ac:dyDescent="0.25">
      <c r="A793" s="11" t="s">
        <v>6006</v>
      </c>
      <c r="B793" s="42">
        <f>'6 PSEs'!$L$44</f>
        <v>0</v>
      </c>
    </row>
    <row r="794" spans="1:2" x14ac:dyDescent="0.25">
      <c r="A794" s="11" t="s">
        <v>6007</v>
      </c>
      <c r="B794" s="42">
        <f>'6 PSEs'!$L$45</f>
        <v>0</v>
      </c>
    </row>
    <row r="795" spans="1:2" x14ac:dyDescent="0.25">
      <c r="A795" s="11" t="s">
        <v>6008</v>
      </c>
      <c r="B795" s="42">
        <f>'6 PSEs'!$L$46</f>
        <v>0</v>
      </c>
    </row>
    <row r="796" spans="1:2" x14ac:dyDescent="0.25">
      <c r="A796" s="11" t="s">
        <v>6009</v>
      </c>
      <c r="B796" s="42">
        <f>'6 PSEs'!$L$47</f>
        <v>0</v>
      </c>
    </row>
    <row r="797" spans="1:2" x14ac:dyDescent="0.25">
      <c r="A797" s="11" t="s">
        <v>6010</v>
      </c>
      <c r="B797" s="42">
        <f>'6 PSEs'!$C$49</f>
        <v>0</v>
      </c>
    </row>
    <row r="798" spans="1:2" x14ac:dyDescent="0.25">
      <c r="A798" s="11" t="s">
        <v>6011</v>
      </c>
      <c r="B798" s="42">
        <f>'6 PSEs'!$D$49</f>
        <v>0</v>
      </c>
    </row>
    <row r="799" spans="1:2" x14ac:dyDescent="0.25">
      <c r="A799" s="11" t="s">
        <v>6012</v>
      </c>
      <c r="B799" s="42">
        <f>'6 PSEs'!$L$49</f>
        <v>0</v>
      </c>
    </row>
    <row r="800" spans="1:2" x14ac:dyDescent="0.25">
      <c r="A800" s="11" t="s">
        <v>6013</v>
      </c>
      <c r="B800" s="42">
        <f>'7 MDBs'!$C$10</f>
        <v>0</v>
      </c>
    </row>
    <row r="801" spans="1:2" x14ac:dyDescent="0.25">
      <c r="A801" s="11" t="s">
        <v>6014</v>
      </c>
      <c r="B801" s="42">
        <f>'7 MDBs'!$C$11</f>
        <v>0</v>
      </c>
    </row>
    <row r="802" spans="1:2" x14ac:dyDescent="0.25">
      <c r="A802" s="11" t="s">
        <v>6015</v>
      </c>
      <c r="B802" s="42">
        <f>'7 MDBs'!$C$12</f>
        <v>0</v>
      </c>
    </row>
    <row r="803" spans="1:2" x14ac:dyDescent="0.25">
      <c r="A803" s="11" t="s">
        <v>6016</v>
      </c>
      <c r="B803" s="42">
        <f>'7 MDBs'!$C$13</f>
        <v>0</v>
      </c>
    </row>
    <row r="804" spans="1:2" x14ac:dyDescent="0.25">
      <c r="A804" s="11" t="s">
        <v>6017</v>
      </c>
      <c r="B804" s="42">
        <f>'7 MDBs'!$C$14</f>
        <v>0</v>
      </c>
    </row>
    <row r="805" spans="1:2" x14ac:dyDescent="0.25">
      <c r="A805" s="11" t="s">
        <v>6018</v>
      </c>
      <c r="B805" s="42">
        <f>'7 MDBs'!$C$15</f>
        <v>0</v>
      </c>
    </row>
    <row r="806" spans="1:2" x14ac:dyDescent="0.25">
      <c r="A806" s="11" t="s">
        <v>6019</v>
      </c>
      <c r="B806" s="42">
        <f>'7 MDBs'!$D$10</f>
        <v>0</v>
      </c>
    </row>
    <row r="807" spans="1:2" x14ac:dyDescent="0.25">
      <c r="A807" s="11" t="s">
        <v>6020</v>
      </c>
      <c r="B807" s="42">
        <f>'7 MDBs'!$D$11</f>
        <v>0</v>
      </c>
    </row>
    <row r="808" spans="1:2" x14ac:dyDescent="0.25">
      <c r="A808" s="11" t="s">
        <v>6021</v>
      </c>
      <c r="B808" s="42">
        <f>'7 MDBs'!$D$12</f>
        <v>0</v>
      </c>
    </row>
    <row r="809" spans="1:2" x14ac:dyDescent="0.25">
      <c r="A809" s="11" t="s">
        <v>6022</v>
      </c>
      <c r="B809" s="42">
        <f>'7 MDBs'!$D$13</f>
        <v>0</v>
      </c>
    </row>
    <row r="810" spans="1:2" x14ac:dyDescent="0.25">
      <c r="A810" s="11" t="s">
        <v>6023</v>
      </c>
      <c r="B810" s="42">
        <f>'7 MDBs'!$D$14</f>
        <v>0</v>
      </c>
    </row>
    <row r="811" spans="1:2" x14ac:dyDescent="0.25">
      <c r="A811" s="11" t="s">
        <v>6024</v>
      </c>
      <c r="B811" s="42">
        <f>'7 MDBs'!$D$15</f>
        <v>0</v>
      </c>
    </row>
    <row r="812" spans="1:2" x14ac:dyDescent="0.25">
      <c r="A812" s="11" t="s">
        <v>6025</v>
      </c>
      <c r="B812" s="42">
        <f>'7 MDBs'!$F$10</f>
        <v>0</v>
      </c>
    </row>
    <row r="813" spans="1:2" x14ac:dyDescent="0.25">
      <c r="A813" s="11" t="s">
        <v>6026</v>
      </c>
      <c r="B813" s="42">
        <f>'7 MDBs'!$F$11</f>
        <v>0</v>
      </c>
    </row>
    <row r="814" spans="1:2" x14ac:dyDescent="0.25">
      <c r="A814" s="11" t="s">
        <v>6027</v>
      </c>
      <c r="B814" s="42">
        <f>'7 MDBs'!$F$12</f>
        <v>0</v>
      </c>
    </row>
    <row r="815" spans="1:2" x14ac:dyDescent="0.25">
      <c r="A815" s="11" t="s">
        <v>6028</v>
      </c>
      <c r="B815" s="42">
        <f>'7 MDBs'!$F$13</f>
        <v>0</v>
      </c>
    </row>
    <row r="816" spans="1:2" x14ac:dyDescent="0.25">
      <c r="A816" s="11" t="s">
        <v>6029</v>
      </c>
      <c r="B816" s="42">
        <f>'7 MDBs'!$F$14</f>
        <v>0</v>
      </c>
    </row>
    <row r="817" spans="1:2" x14ac:dyDescent="0.25">
      <c r="A817" s="11" t="s">
        <v>6030</v>
      </c>
      <c r="B817" s="42">
        <f>'7 MDBs'!$G$10</f>
        <v>0</v>
      </c>
    </row>
    <row r="818" spans="1:2" x14ac:dyDescent="0.25">
      <c r="A818" s="11" t="s">
        <v>6031</v>
      </c>
      <c r="B818" s="42">
        <f>'7 MDBs'!$G$11</f>
        <v>0</v>
      </c>
    </row>
    <row r="819" spans="1:2" x14ac:dyDescent="0.25">
      <c r="A819" s="11" t="s">
        <v>6032</v>
      </c>
      <c r="B819" s="42">
        <f>'7 MDBs'!$G$12</f>
        <v>0</v>
      </c>
    </row>
    <row r="820" spans="1:2" x14ac:dyDescent="0.25">
      <c r="A820" s="11" t="s">
        <v>6033</v>
      </c>
      <c r="B820" s="42">
        <f>'7 MDBs'!$G$13</f>
        <v>0</v>
      </c>
    </row>
    <row r="821" spans="1:2" x14ac:dyDescent="0.25">
      <c r="A821" s="11" t="s">
        <v>6034</v>
      </c>
      <c r="B821" s="42">
        <f>'7 MDBs'!$G$14</f>
        <v>0</v>
      </c>
    </row>
    <row r="822" spans="1:2" x14ac:dyDescent="0.25">
      <c r="A822" s="11" t="s">
        <v>6035</v>
      </c>
      <c r="B822" s="42">
        <f>'7 MDBs'!$H$10</f>
        <v>0</v>
      </c>
    </row>
    <row r="823" spans="1:2" x14ac:dyDescent="0.25">
      <c r="A823" s="11" t="s">
        <v>6036</v>
      </c>
      <c r="B823" s="42">
        <f>'7 MDBs'!$H$11</f>
        <v>0</v>
      </c>
    </row>
    <row r="824" spans="1:2" x14ac:dyDescent="0.25">
      <c r="A824" s="11" t="s">
        <v>6037</v>
      </c>
      <c r="B824" s="42">
        <f>'7 MDBs'!$H$12</f>
        <v>0</v>
      </c>
    </row>
    <row r="825" spans="1:2" x14ac:dyDescent="0.25">
      <c r="A825" s="11" t="s">
        <v>6038</v>
      </c>
      <c r="B825" s="42">
        <f>'7 MDBs'!$H$13</f>
        <v>0</v>
      </c>
    </row>
    <row r="826" spans="1:2" x14ac:dyDescent="0.25">
      <c r="A826" s="11" t="s">
        <v>6039</v>
      </c>
      <c r="B826" s="42">
        <f>'7 MDBs'!$H$14</f>
        <v>0</v>
      </c>
    </row>
    <row r="827" spans="1:2" x14ac:dyDescent="0.25">
      <c r="A827" s="11" t="s">
        <v>6040</v>
      </c>
      <c r="B827" s="42">
        <f>'7 MDBs'!$H$15</f>
        <v>0</v>
      </c>
    </row>
    <row r="828" spans="1:2" x14ac:dyDescent="0.25">
      <c r="A828" s="11" t="s">
        <v>6041</v>
      </c>
      <c r="B828" s="42">
        <f>'7 MDBs'!$J$10</f>
        <v>0</v>
      </c>
    </row>
    <row r="829" spans="1:2" x14ac:dyDescent="0.25">
      <c r="A829" s="11" t="s">
        <v>6042</v>
      </c>
      <c r="B829" s="42">
        <f>'7 MDBs'!$J$11</f>
        <v>0</v>
      </c>
    </row>
    <row r="830" spans="1:2" x14ac:dyDescent="0.25">
      <c r="A830" s="11" t="s">
        <v>6043</v>
      </c>
      <c r="B830" s="42">
        <f>'7 MDBs'!$J$12</f>
        <v>0</v>
      </c>
    </row>
    <row r="831" spans="1:2" x14ac:dyDescent="0.25">
      <c r="A831" s="11" t="s">
        <v>6044</v>
      </c>
      <c r="B831" s="42">
        <f>'7 MDBs'!$J$13</f>
        <v>0</v>
      </c>
    </row>
    <row r="832" spans="1:2" x14ac:dyDescent="0.25">
      <c r="A832" s="11" t="s">
        <v>6045</v>
      </c>
      <c r="B832" s="42">
        <f>'7 MDBs'!$J$14</f>
        <v>0</v>
      </c>
    </row>
    <row r="833" spans="1:2" x14ac:dyDescent="0.25">
      <c r="A833" s="11" t="s">
        <v>6046</v>
      </c>
      <c r="B833" s="42">
        <f>'7 MDBs'!$J$15</f>
        <v>0</v>
      </c>
    </row>
    <row r="834" spans="1:2" x14ac:dyDescent="0.25">
      <c r="A834" s="11" t="s">
        <v>6047</v>
      </c>
      <c r="B834" s="42">
        <f>'7 MDBs'!$L$10</f>
        <v>0</v>
      </c>
    </row>
    <row r="835" spans="1:2" x14ac:dyDescent="0.25">
      <c r="A835" s="11" t="s">
        <v>6048</v>
      </c>
      <c r="B835" s="42">
        <f>'7 MDBs'!$L$11</f>
        <v>0</v>
      </c>
    </row>
    <row r="836" spans="1:2" x14ac:dyDescent="0.25">
      <c r="A836" s="11" t="s">
        <v>6049</v>
      </c>
      <c r="B836" s="42">
        <f>'7 MDBs'!$L$12</f>
        <v>0</v>
      </c>
    </row>
    <row r="837" spans="1:2" x14ac:dyDescent="0.25">
      <c r="A837" s="11" t="s">
        <v>6050</v>
      </c>
      <c r="B837" s="42">
        <f>'7 MDBs'!$L$13</f>
        <v>0</v>
      </c>
    </row>
    <row r="838" spans="1:2" x14ac:dyDescent="0.25">
      <c r="A838" s="11" t="s">
        <v>6051</v>
      </c>
      <c r="B838" s="42">
        <f>'7 MDBs'!$L$14</f>
        <v>0</v>
      </c>
    </row>
    <row r="839" spans="1:2" x14ac:dyDescent="0.25">
      <c r="A839" s="11" t="s">
        <v>6052</v>
      </c>
      <c r="B839" s="42">
        <f>'7 MDBs'!$L$15</f>
        <v>0</v>
      </c>
    </row>
    <row r="840" spans="1:2" x14ac:dyDescent="0.25">
      <c r="A840" s="11" t="s">
        <v>6053</v>
      </c>
      <c r="B840" s="42">
        <f>'7 MDBs'!$B$18</f>
        <v>0</v>
      </c>
    </row>
    <row r="841" spans="1:2" x14ac:dyDescent="0.25">
      <c r="A841" s="11" t="s">
        <v>6054</v>
      </c>
      <c r="B841" s="42">
        <f>'7 MDBs'!$B$19</f>
        <v>0</v>
      </c>
    </row>
    <row r="842" spans="1:2" x14ac:dyDescent="0.25">
      <c r="A842" s="11" t="s">
        <v>6055</v>
      </c>
      <c r="B842" s="42">
        <f>'7 MDBs'!$B$20</f>
        <v>0</v>
      </c>
    </row>
    <row r="843" spans="1:2" x14ac:dyDescent="0.25">
      <c r="A843" s="11" t="s">
        <v>6056</v>
      </c>
      <c r="B843" s="42">
        <f>'7 MDBs'!$B$21</f>
        <v>0</v>
      </c>
    </row>
    <row r="844" spans="1:2" x14ac:dyDescent="0.25">
      <c r="A844" s="11" t="s">
        <v>6057</v>
      </c>
      <c r="B844" s="42">
        <f>'7 MDBs'!$B$22</f>
        <v>0</v>
      </c>
    </row>
    <row r="845" spans="1:2" x14ac:dyDescent="0.25">
      <c r="A845" s="11" t="s">
        <v>6058</v>
      </c>
      <c r="B845" s="42">
        <f>'7 MDBs'!$B$23</f>
        <v>0</v>
      </c>
    </row>
    <row r="846" spans="1:2" x14ac:dyDescent="0.25">
      <c r="A846" s="11" t="s">
        <v>6059</v>
      </c>
      <c r="B846" s="42">
        <f>'7 MDBs'!$C$18</f>
        <v>0</v>
      </c>
    </row>
    <row r="847" spans="1:2" x14ac:dyDescent="0.25">
      <c r="A847" s="11" t="s">
        <v>6060</v>
      </c>
      <c r="B847" s="42">
        <f>'7 MDBs'!$C$19</f>
        <v>0</v>
      </c>
    </row>
    <row r="848" spans="1:2" x14ac:dyDescent="0.25">
      <c r="A848" s="11" t="s">
        <v>6061</v>
      </c>
      <c r="B848" s="42">
        <f>'7 MDBs'!$C$20</f>
        <v>0</v>
      </c>
    </row>
    <row r="849" spans="1:2" x14ac:dyDescent="0.25">
      <c r="A849" s="11" t="s">
        <v>6062</v>
      </c>
      <c r="B849" s="42">
        <f>'7 MDBs'!$C$21</f>
        <v>0</v>
      </c>
    </row>
    <row r="850" spans="1:2" x14ac:dyDescent="0.25">
      <c r="A850" s="11" t="s">
        <v>6063</v>
      </c>
      <c r="B850" s="42">
        <f>'7 MDBs'!$C$22</f>
        <v>0</v>
      </c>
    </row>
    <row r="851" spans="1:2" x14ac:dyDescent="0.25">
      <c r="A851" s="11" t="s">
        <v>6064</v>
      </c>
      <c r="B851" s="42">
        <f>'7 MDBs'!$C$23</f>
        <v>0</v>
      </c>
    </row>
    <row r="852" spans="1:2" x14ac:dyDescent="0.25">
      <c r="A852" s="11" t="s">
        <v>6065</v>
      </c>
      <c r="B852" s="42">
        <f>'7 MDBs'!$D$18</f>
        <v>0</v>
      </c>
    </row>
    <row r="853" spans="1:2" x14ac:dyDescent="0.25">
      <c r="A853" s="11" t="s">
        <v>6066</v>
      </c>
      <c r="B853" s="42">
        <f>'7 MDBs'!$D$19</f>
        <v>0</v>
      </c>
    </row>
    <row r="854" spans="1:2" x14ac:dyDescent="0.25">
      <c r="A854" s="11" t="s">
        <v>6067</v>
      </c>
      <c r="B854" s="42">
        <f>'7 MDBs'!$D$20</f>
        <v>0</v>
      </c>
    </row>
    <row r="855" spans="1:2" x14ac:dyDescent="0.25">
      <c r="A855" s="11" t="s">
        <v>6068</v>
      </c>
      <c r="B855" s="42">
        <f>'7 MDBs'!$D$21</f>
        <v>0</v>
      </c>
    </row>
    <row r="856" spans="1:2" x14ac:dyDescent="0.25">
      <c r="A856" s="11" t="s">
        <v>6069</v>
      </c>
      <c r="B856" s="42">
        <f>'7 MDBs'!$D$22</f>
        <v>0</v>
      </c>
    </row>
    <row r="857" spans="1:2" x14ac:dyDescent="0.25">
      <c r="A857" s="11" t="s">
        <v>6070</v>
      </c>
      <c r="B857" s="42">
        <f>'7 MDBs'!$D$23</f>
        <v>0</v>
      </c>
    </row>
    <row r="858" spans="1:2" x14ac:dyDescent="0.25">
      <c r="A858" s="11" t="s">
        <v>6071</v>
      </c>
      <c r="B858" s="42">
        <f>'7 MDBs'!$F$18</f>
        <v>0</v>
      </c>
    </row>
    <row r="859" spans="1:2" x14ac:dyDescent="0.25">
      <c r="A859" s="11" t="s">
        <v>6072</v>
      </c>
      <c r="B859" s="42">
        <f>'7 MDBs'!$F$19</f>
        <v>0</v>
      </c>
    </row>
    <row r="860" spans="1:2" x14ac:dyDescent="0.25">
      <c r="A860" s="11" t="s">
        <v>6073</v>
      </c>
      <c r="B860" s="42">
        <f>'7 MDBs'!$F$20</f>
        <v>0</v>
      </c>
    </row>
    <row r="861" spans="1:2" x14ac:dyDescent="0.25">
      <c r="A861" s="11" t="s">
        <v>6074</v>
      </c>
      <c r="B861" s="42">
        <f>'7 MDBs'!$F$21</f>
        <v>0</v>
      </c>
    </row>
    <row r="862" spans="1:2" x14ac:dyDescent="0.25">
      <c r="A862" s="11" t="s">
        <v>6075</v>
      </c>
      <c r="B862" s="42">
        <f>'7 MDBs'!$F$22</f>
        <v>0</v>
      </c>
    </row>
    <row r="863" spans="1:2" x14ac:dyDescent="0.25">
      <c r="A863" s="11" t="s">
        <v>6076</v>
      </c>
      <c r="B863" s="42">
        <f>'7 MDBs'!$G$18</f>
        <v>0</v>
      </c>
    </row>
    <row r="864" spans="1:2" x14ac:dyDescent="0.25">
      <c r="A864" s="11" t="s">
        <v>6077</v>
      </c>
      <c r="B864" s="42">
        <f>'7 MDBs'!$G$19</f>
        <v>0</v>
      </c>
    </row>
    <row r="865" spans="1:2" x14ac:dyDescent="0.25">
      <c r="A865" s="11" t="s">
        <v>6078</v>
      </c>
      <c r="B865" s="42">
        <f>'7 MDBs'!$G$20</f>
        <v>0</v>
      </c>
    </row>
    <row r="866" spans="1:2" x14ac:dyDescent="0.25">
      <c r="A866" s="11" t="s">
        <v>6079</v>
      </c>
      <c r="B866" s="42">
        <f>'7 MDBs'!$G$21</f>
        <v>0</v>
      </c>
    </row>
    <row r="867" spans="1:2" x14ac:dyDescent="0.25">
      <c r="A867" s="11" t="s">
        <v>6080</v>
      </c>
      <c r="B867" s="42">
        <f>'7 MDBs'!$G$22</f>
        <v>0</v>
      </c>
    </row>
    <row r="868" spans="1:2" x14ac:dyDescent="0.25">
      <c r="A868" s="11" t="s">
        <v>6081</v>
      </c>
      <c r="B868" s="42">
        <f>'7 MDBs'!$H$18</f>
        <v>0</v>
      </c>
    </row>
    <row r="869" spans="1:2" x14ac:dyDescent="0.25">
      <c r="A869" s="11" t="s">
        <v>6082</v>
      </c>
      <c r="B869" s="42">
        <f>'7 MDBs'!$H$19</f>
        <v>0</v>
      </c>
    </row>
    <row r="870" spans="1:2" x14ac:dyDescent="0.25">
      <c r="A870" s="11" t="s">
        <v>6083</v>
      </c>
      <c r="B870" s="42">
        <f>'7 MDBs'!$H$20</f>
        <v>0</v>
      </c>
    </row>
    <row r="871" spans="1:2" x14ac:dyDescent="0.25">
      <c r="A871" s="11" t="s">
        <v>6084</v>
      </c>
      <c r="B871" s="42">
        <f>'7 MDBs'!$H$21</f>
        <v>0</v>
      </c>
    </row>
    <row r="872" spans="1:2" x14ac:dyDescent="0.25">
      <c r="A872" s="11" t="s">
        <v>6085</v>
      </c>
      <c r="B872" s="42">
        <f>'7 MDBs'!$H$22</f>
        <v>0</v>
      </c>
    </row>
    <row r="873" spans="1:2" x14ac:dyDescent="0.25">
      <c r="A873" s="11" t="s">
        <v>6086</v>
      </c>
      <c r="B873" s="42">
        <f>'7 MDBs'!$H$23</f>
        <v>0</v>
      </c>
    </row>
    <row r="874" spans="1:2" x14ac:dyDescent="0.25">
      <c r="A874" s="11" t="s">
        <v>6087</v>
      </c>
      <c r="B874" s="42">
        <f>'7 MDBs'!$J$18</f>
        <v>0</v>
      </c>
    </row>
    <row r="875" spans="1:2" x14ac:dyDescent="0.25">
      <c r="A875" s="11" t="s">
        <v>6088</v>
      </c>
      <c r="B875" s="42">
        <f>'7 MDBs'!$J$19</f>
        <v>0</v>
      </c>
    </row>
    <row r="876" spans="1:2" x14ac:dyDescent="0.25">
      <c r="A876" s="11" t="s">
        <v>6089</v>
      </c>
      <c r="B876" s="42">
        <f>'7 MDBs'!$J$20</f>
        <v>0</v>
      </c>
    </row>
    <row r="877" spans="1:2" x14ac:dyDescent="0.25">
      <c r="A877" s="11" t="s">
        <v>6090</v>
      </c>
      <c r="B877" s="42">
        <f>'7 MDBs'!$J$21</f>
        <v>0</v>
      </c>
    </row>
    <row r="878" spans="1:2" x14ac:dyDescent="0.25">
      <c r="A878" s="11" t="s">
        <v>6091</v>
      </c>
      <c r="B878" s="42">
        <f>'7 MDBs'!$J$22</f>
        <v>0</v>
      </c>
    </row>
    <row r="879" spans="1:2" x14ac:dyDescent="0.25">
      <c r="A879" s="11" t="s">
        <v>6092</v>
      </c>
      <c r="B879" s="42">
        <f>'7 MDBs'!$J$23</f>
        <v>0</v>
      </c>
    </row>
    <row r="880" spans="1:2" x14ac:dyDescent="0.25">
      <c r="A880" s="11" t="s">
        <v>6093</v>
      </c>
      <c r="B880" s="42">
        <f>'7 MDBs'!$L$18</f>
        <v>0</v>
      </c>
    </row>
    <row r="881" spans="1:2" x14ac:dyDescent="0.25">
      <c r="A881" s="11" t="s">
        <v>6094</v>
      </c>
      <c r="B881" s="42">
        <f>'7 MDBs'!$L$19</f>
        <v>0</v>
      </c>
    </row>
    <row r="882" spans="1:2" x14ac:dyDescent="0.25">
      <c r="A882" s="11" t="s">
        <v>6095</v>
      </c>
      <c r="B882" s="42">
        <f>'7 MDBs'!$L$20</f>
        <v>0</v>
      </c>
    </row>
    <row r="883" spans="1:2" x14ac:dyDescent="0.25">
      <c r="A883" s="11" t="s">
        <v>6096</v>
      </c>
      <c r="B883" s="42">
        <f>'7 MDBs'!$L$21</f>
        <v>0</v>
      </c>
    </row>
    <row r="884" spans="1:2" x14ac:dyDescent="0.25">
      <c r="A884" s="11" t="s">
        <v>6097</v>
      </c>
      <c r="B884" s="42">
        <f>'7 MDBs'!$L$22</f>
        <v>0</v>
      </c>
    </row>
    <row r="885" spans="1:2" x14ac:dyDescent="0.25">
      <c r="A885" s="11" t="s">
        <v>6098</v>
      </c>
      <c r="B885" s="42">
        <f>'7 MDBs'!$L$23</f>
        <v>0</v>
      </c>
    </row>
    <row r="886" spans="1:2" x14ac:dyDescent="0.25">
      <c r="A886" s="11" t="s">
        <v>6099</v>
      </c>
      <c r="B886" s="42">
        <f>'7 MDBs'!$C$26</f>
        <v>0</v>
      </c>
    </row>
    <row r="887" spans="1:2" x14ac:dyDescent="0.25">
      <c r="A887" s="11" t="s">
        <v>6100</v>
      </c>
      <c r="B887" s="42">
        <f>'7 MDBs'!$C$27</f>
        <v>0</v>
      </c>
    </row>
    <row r="888" spans="1:2" x14ac:dyDescent="0.25">
      <c r="A888" s="11" t="s">
        <v>6101</v>
      </c>
      <c r="B888" s="42">
        <f>'7 MDBs'!$C$28</f>
        <v>0</v>
      </c>
    </row>
    <row r="889" spans="1:2" x14ac:dyDescent="0.25">
      <c r="A889" s="11" t="s">
        <v>6102</v>
      </c>
      <c r="B889" s="42">
        <f>'7 MDBs'!$C$29</f>
        <v>0</v>
      </c>
    </row>
    <row r="890" spans="1:2" x14ac:dyDescent="0.25">
      <c r="A890" s="11" t="s">
        <v>6103</v>
      </c>
      <c r="B890" s="42">
        <f>'7 MDBs'!$C$30</f>
        <v>0</v>
      </c>
    </row>
    <row r="891" spans="1:2" x14ac:dyDescent="0.25">
      <c r="A891" s="11" t="s">
        <v>6104</v>
      </c>
      <c r="B891" s="42">
        <f>'7 MDBs'!$C$31</f>
        <v>0</v>
      </c>
    </row>
    <row r="892" spans="1:2" x14ac:dyDescent="0.25">
      <c r="A892" s="11" t="s">
        <v>6105</v>
      </c>
      <c r="B892" s="42">
        <f>'7 MDBs'!$D$26</f>
        <v>0</v>
      </c>
    </row>
    <row r="893" spans="1:2" x14ac:dyDescent="0.25">
      <c r="A893" s="11" t="s">
        <v>6106</v>
      </c>
      <c r="B893" s="42">
        <f>'7 MDBs'!$D$27</f>
        <v>0</v>
      </c>
    </row>
    <row r="894" spans="1:2" x14ac:dyDescent="0.25">
      <c r="A894" s="11" t="s">
        <v>6107</v>
      </c>
      <c r="B894" s="42">
        <f>'7 MDBs'!$D$28</f>
        <v>0</v>
      </c>
    </row>
    <row r="895" spans="1:2" x14ac:dyDescent="0.25">
      <c r="A895" s="11" t="s">
        <v>6108</v>
      </c>
      <c r="B895" s="42">
        <f>'7 MDBs'!$D$29</f>
        <v>0</v>
      </c>
    </row>
    <row r="896" spans="1:2" x14ac:dyDescent="0.25">
      <c r="A896" s="11" t="s">
        <v>6109</v>
      </c>
      <c r="B896" s="42">
        <f>'7 MDBs'!$D$30</f>
        <v>0</v>
      </c>
    </row>
    <row r="897" spans="1:2" x14ac:dyDescent="0.25">
      <c r="A897" s="11" t="s">
        <v>6110</v>
      </c>
      <c r="B897" s="42">
        <f>'7 MDBs'!$D$31</f>
        <v>0</v>
      </c>
    </row>
    <row r="898" spans="1:2" x14ac:dyDescent="0.25">
      <c r="A898" s="11" t="s">
        <v>6111</v>
      </c>
      <c r="B898" s="42">
        <f>'7 MDBs'!$F$26</f>
        <v>0</v>
      </c>
    </row>
    <row r="899" spans="1:2" x14ac:dyDescent="0.25">
      <c r="A899" s="11" t="s">
        <v>6112</v>
      </c>
      <c r="B899" s="42">
        <f>'7 MDBs'!$F$27</f>
        <v>0</v>
      </c>
    </row>
    <row r="900" spans="1:2" x14ac:dyDescent="0.25">
      <c r="A900" s="11" t="s">
        <v>6113</v>
      </c>
      <c r="B900" s="42">
        <f>'7 MDBs'!$F$28</f>
        <v>0</v>
      </c>
    </row>
    <row r="901" spans="1:2" x14ac:dyDescent="0.25">
      <c r="A901" s="11" t="s">
        <v>6114</v>
      </c>
      <c r="B901" s="42">
        <f>'7 MDBs'!$F$29</f>
        <v>0</v>
      </c>
    </row>
    <row r="902" spans="1:2" x14ac:dyDescent="0.25">
      <c r="A902" s="11" t="s">
        <v>6115</v>
      </c>
      <c r="B902" s="42">
        <f>'7 MDBs'!$F$30</f>
        <v>0</v>
      </c>
    </row>
    <row r="903" spans="1:2" x14ac:dyDescent="0.25">
      <c r="A903" s="11" t="s">
        <v>6116</v>
      </c>
      <c r="B903" s="42">
        <f>'7 MDBs'!$G$26</f>
        <v>0</v>
      </c>
    </row>
    <row r="904" spans="1:2" x14ac:dyDescent="0.25">
      <c r="A904" s="11" t="s">
        <v>6117</v>
      </c>
      <c r="B904" s="42">
        <f>'7 MDBs'!$G$27</f>
        <v>0</v>
      </c>
    </row>
    <row r="905" spans="1:2" x14ac:dyDescent="0.25">
      <c r="A905" s="11" t="s">
        <v>6118</v>
      </c>
      <c r="B905" s="42">
        <f>'7 MDBs'!$G$28</f>
        <v>0</v>
      </c>
    </row>
    <row r="906" spans="1:2" x14ac:dyDescent="0.25">
      <c r="A906" s="11" t="s">
        <v>6119</v>
      </c>
      <c r="B906" s="42">
        <f>'7 MDBs'!$G$29</f>
        <v>0</v>
      </c>
    </row>
    <row r="907" spans="1:2" x14ac:dyDescent="0.25">
      <c r="A907" s="11" t="s">
        <v>6120</v>
      </c>
      <c r="B907" s="42">
        <f>'7 MDBs'!$G$30</f>
        <v>0</v>
      </c>
    </row>
    <row r="908" spans="1:2" x14ac:dyDescent="0.25">
      <c r="A908" s="11" t="s">
        <v>6121</v>
      </c>
      <c r="B908" s="42">
        <f>'7 MDBs'!$H$26</f>
        <v>0</v>
      </c>
    </row>
    <row r="909" spans="1:2" x14ac:dyDescent="0.25">
      <c r="A909" s="11" t="s">
        <v>6122</v>
      </c>
      <c r="B909" s="42">
        <f>'7 MDBs'!$H$27</f>
        <v>0</v>
      </c>
    </row>
    <row r="910" spans="1:2" x14ac:dyDescent="0.25">
      <c r="A910" s="11" t="s">
        <v>6123</v>
      </c>
      <c r="B910" s="42">
        <f>'7 MDBs'!$H$28</f>
        <v>0</v>
      </c>
    </row>
    <row r="911" spans="1:2" x14ac:dyDescent="0.25">
      <c r="A911" s="11" t="s">
        <v>6124</v>
      </c>
      <c r="B911" s="42">
        <f>'7 MDBs'!$H$29</f>
        <v>0</v>
      </c>
    </row>
    <row r="912" spans="1:2" x14ac:dyDescent="0.25">
      <c r="A912" s="11" t="s">
        <v>6125</v>
      </c>
      <c r="B912" s="42">
        <f>'7 MDBs'!$H$30</f>
        <v>0</v>
      </c>
    </row>
    <row r="913" spans="1:2" x14ac:dyDescent="0.25">
      <c r="A913" s="11" t="s">
        <v>6126</v>
      </c>
      <c r="B913" s="42">
        <f>'7 MDBs'!$H$31</f>
        <v>0</v>
      </c>
    </row>
    <row r="914" spans="1:2" x14ac:dyDescent="0.25">
      <c r="A914" s="11" t="s">
        <v>6127</v>
      </c>
      <c r="B914" s="42">
        <f>'7 MDBs'!$J$26</f>
        <v>0</v>
      </c>
    </row>
    <row r="915" spans="1:2" x14ac:dyDescent="0.25">
      <c r="A915" s="11" t="s">
        <v>6128</v>
      </c>
      <c r="B915" s="42">
        <f>'7 MDBs'!$J$27</f>
        <v>0</v>
      </c>
    </row>
    <row r="916" spans="1:2" x14ac:dyDescent="0.25">
      <c r="A916" s="11" t="s">
        <v>6129</v>
      </c>
      <c r="B916" s="42">
        <f>'7 MDBs'!$J$28</f>
        <v>0</v>
      </c>
    </row>
    <row r="917" spans="1:2" x14ac:dyDescent="0.25">
      <c r="A917" s="11" t="s">
        <v>6130</v>
      </c>
      <c r="B917" s="42">
        <f>'7 MDBs'!$J$29</f>
        <v>0</v>
      </c>
    </row>
    <row r="918" spans="1:2" x14ac:dyDescent="0.25">
      <c r="A918" s="11" t="s">
        <v>6131</v>
      </c>
      <c r="B918" s="42">
        <f>'7 MDBs'!$J$30</f>
        <v>0</v>
      </c>
    </row>
    <row r="919" spans="1:2" x14ac:dyDescent="0.25">
      <c r="A919" s="11" t="s">
        <v>6132</v>
      </c>
      <c r="B919" s="42">
        <f>'7 MDBs'!$J$31</f>
        <v>0</v>
      </c>
    </row>
    <row r="920" spans="1:2" x14ac:dyDescent="0.25">
      <c r="A920" s="11" t="s">
        <v>6133</v>
      </c>
      <c r="B920" s="42">
        <f>'7 MDBs'!$L$26</f>
        <v>0</v>
      </c>
    </row>
    <row r="921" spans="1:2" x14ac:dyDescent="0.25">
      <c r="A921" s="11" t="s">
        <v>6134</v>
      </c>
      <c r="B921" s="42">
        <f>'7 MDBs'!$L$27</f>
        <v>0</v>
      </c>
    </row>
    <row r="922" spans="1:2" x14ac:dyDescent="0.25">
      <c r="A922" s="11" t="s">
        <v>6135</v>
      </c>
      <c r="B922" s="42">
        <f>'7 MDBs'!$L$28</f>
        <v>0</v>
      </c>
    </row>
    <row r="923" spans="1:2" x14ac:dyDescent="0.25">
      <c r="A923" s="11" t="s">
        <v>6136</v>
      </c>
      <c r="B923" s="42">
        <f>'7 MDBs'!$L$29</f>
        <v>0</v>
      </c>
    </row>
    <row r="924" spans="1:2" x14ac:dyDescent="0.25">
      <c r="A924" s="11" t="s">
        <v>6137</v>
      </c>
      <c r="B924" s="42">
        <f>'7 MDBs'!$L$30</f>
        <v>0</v>
      </c>
    </row>
    <row r="925" spans="1:2" x14ac:dyDescent="0.25">
      <c r="A925" s="11" t="s">
        <v>6138</v>
      </c>
      <c r="B925" s="42">
        <f>'7 MDBs'!$L$31</f>
        <v>0</v>
      </c>
    </row>
    <row r="926" spans="1:2" x14ac:dyDescent="0.25">
      <c r="A926" s="11" t="s">
        <v>6139</v>
      </c>
      <c r="B926" s="42">
        <f>'7 MDBs'!$B$34</f>
        <v>0</v>
      </c>
    </row>
    <row r="927" spans="1:2" x14ac:dyDescent="0.25">
      <c r="A927" s="11" t="s">
        <v>6140</v>
      </c>
      <c r="B927" s="42">
        <f>'7 MDBs'!$B$35</f>
        <v>0</v>
      </c>
    </row>
    <row r="928" spans="1:2" x14ac:dyDescent="0.25">
      <c r="A928" s="11" t="s">
        <v>6141</v>
      </c>
      <c r="B928" s="42">
        <f>'7 MDBs'!$B$36</f>
        <v>0</v>
      </c>
    </row>
    <row r="929" spans="1:2" x14ac:dyDescent="0.25">
      <c r="A929" s="11" t="s">
        <v>6142</v>
      </c>
      <c r="B929" s="42">
        <f>'7 MDBs'!$B$37</f>
        <v>0</v>
      </c>
    </row>
    <row r="930" spans="1:2" x14ac:dyDescent="0.25">
      <c r="A930" s="11" t="s">
        <v>6143</v>
      </c>
      <c r="B930" s="42">
        <f>'7 MDBs'!$B$38</f>
        <v>0</v>
      </c>
    </row>
    <row r="931" spans="1:2" x14ac:dyDescent="0.25">
      <c r="A931" s="11" t="s">
        <v>6144</v>
      </c>
      <c r="B931" s="42">
        <f>'7 MDBs'!$B$39</f>
        <v>0</v>
      </c>
    </row>
    <row r="932" spans="1:2" x14ac:dyDescent="0.25">
      <c r="A932" s="11" t="s">
        <v>6145</v>
      </c>
      <c r="B932" s="42">
        <f>'7 MDBs'!$C$34</f>
        <v>0</v>
      </c>
    </row>
    <row r="933" spans="1:2" x14ac:dyDescent="0.25">
      <c r="A933" s="11" t="s">
        <v>6146</v>
      </c>
      <c r="B933" s="42">
        <f>'7 MDBs'!$C$35</f>
        <v>0</v>
      </c>
    </row>
    <row r="934" spans="1:2" x14ac:dyDescent="0.25">
      <c r="A934" s="11" t="s">
        <v>6147</v>
      </c>
      <c r="B934" s="42">
        <f>'7 MDBs'!$C$36</f>
        <v>0</v>
      </c>
    </row>
    <row r="935" spans="1:2" x14ac:dyDescent="0.25">
      <c r="A935" s="11" t="s">
        <v>6148</v>
      </c>
      <c r="B935" s="42">
        <f>'7 MDBs'!$C$37</f>
        <v>0</v>
      </c>
    </row>
    <row r="936" spans="1:2" x14ac:dyDescent="0.25">
      <c r="A936" s="11" t="s">
        <v>6149</v>
      </c>
      <c r="B936" s="42">
        <f>'7 MDBs'!$C$38</f>
        <v>0</v>
      </c>
    </row>
    <row r="937" spans="1:2" x14ac:dyDescent="0.25">
      <c r="A937" s="11" t="s">
        <v>6150</v>
      </c>
      <c r="B937" s="42">
        <f>'7 MDBs'!$C$39</f>
        <v>0</v>
      </c>
    </row>
    <row r="938" spans="1:2" x14ac:dyDescent="0.25">
      <c r="A938" s="11" t="s">
        <v>6151</v>
      </c>
      <c r="B938" s="42">
        <f>'7 MDBs'!$D$34</f>
        <v>0</v>
      </c>
    </row>
    <row r="939" spans="1:2" x14ac:dyDescent="0.25">
      <c r="A939" s="11" t="s">
        <v>6152</v>
      </c>
      <c r="B939" s="42">
        <f>'7 MDBs'!$D$35</f>
        <v>0</v>
      </c>
    </row>
    <row r="940" spans="1:2" x14ac:dyDescent="0.25">
      <c r="A940" s="11" t="s">
        <v>6153</v>
      </c>
      <c r="B940" s="42">
        <f>'7 MDBs'!$D$36</f>
        <v>0</v>
      </c>
    </row>
    <row r="941" spans="1:2" x14ac:dyDescent="0.25">
      <c r="A941" s="11" t="s">
        <v>6154</v>
      </c>
      <c r="B941" s="42">
        <f>'7 MDBs'!$D$37</f>
        <v>0</v>
      </c>
    </row>
    <row r="942" spans="1:2" x14ac:dyDescent="0.25">
      <c r="A942" s="11" t="s">
        <v>6155</v>
      </c>
      <c r="B942" s="42">
        <f>'7 MDBs'!$D$38</f>
        <v>0</v>
      </c>
    </row>
    <row r="943" spans="1:2" x14ac:dyDescent="0.25">
      <c r="A943" s="11" t="s">
        <v>6156</v>
      </c>
      <c r="B943" s="42">
        <f>'7 MDBs'!$D$39</f>
        <v>0</v>
      </c>
    </row>
    <row r="944" spans="1:2" x14ac:dyDescent="0.25">
      <c r="A944" s="11" t="s">
        <v>6157</v>
      </c>
      <c r="B944" s="42">
        <f>'7 MDBs'!$F$34</f>
        <v>0</v>
      </c>
    </row>
    <row r="945" spans="1:2" x14ac:dyDescent="0.25">
      <c r="A945" s="11" t="s">
        <v>6158</v>
      </c>
      <c r="B945" s="42">
        <f>'7 MDBs'!$F$35</f>
        <v>0</v>
      </c>
    </row>
    <row r="946" spans="1:2" x14ac:dyDescent="0.25">
      <c r="A946" s="11" t="s">
        <v>6159</v>
      </c>
      <c r="B946" s="42">
        <f>'7 MDBs'!$F$36</f>
        <v>0</v>
      </c>
    </row>
    <row r="947" spans="1:2" x14ac:dyDescent="0.25">
      <c r="A947" s="11" t="s">
        <v>6160</v>
      </c>
      <c r="B947" s="42">
        <f>'7 MDBs'!$F$37</f>
        <v>0</v>
      </c>
    </row>
    <row r="948" spans="1:2" x14ac:dyDescent="0.25">
      <c r="A948" s="11" t="s">
        <v>6161</v>
      </c>
      <c r="B948" s="42">
        <f>'7 MDBs'!$F$38</f>
        <v>0</v>
      </c>
    </row>
    <row r="949" spans="1:2" x14ac:dyDescent="0.25">
      <c r="A949" s="11" t="s">
        <v>6162</v>
      </c>
      <c r="B949" s="42">
        <f>'7 MDBs'!$G$34</f>
        <v>0</v>
      </c>
    </row>
    <row r="950" spans="1:2" x14ac:dyDescent="0.25">
      <c r="A950" s="11" t="s">
        <v>6163</v>
      </c>
      <c r="B950" s="42">
        <f>'7 MDBs'!$G$35</f>
        <v>0</v>
      </c>
    </row>
    <row r="951" spans="1:2" x14ac:dyDescent="0.25">
      <c r="A951" s="11" t="s">
        <v>6164</v>
      </c>
      <c r="B951" s="42">
        <f>'7 MDBs'!$G$36</f>
        <v>0</v>
      </c>
    </row>
    <row r="952" spans="1:2" x14ac:dyDescent="0.25">
      <c r="A952" s="11" t="s">
        <v>6165</v>
      </c>
      <c r="B952" s="42">
        <f>'7 MDBs'!$G$37</f>
        <v>0</v>
      </c>
    </row>
    <row r="953" spans="1:2" x14ac:dyDescent="0.25">
      <c r="A953" s="11" t="s">
        <v>6166</v>
      </c>
      <c r="B953" s="42">
        <f>'7 MDBs'!$G$38</f>
        <v>0</v>
      </c>
    </row>
    <row r="954" spans="1:2" x14ac:dyDescent="0.25">
      <c r="A954" s="11" t="s">
        <v>6167</v>
      </c>
      <c r="B954" s="42">
        <f>'7 MDBs'!$H$34</f>
        <v>0</v>
      </c>
    </row>
    <row r="955" spans="1:2" x14ac:dyDescent="0.25">
      <c r="A955" s="11" t="s">
        <v>6168</v>
      </c>
      <c r="B955" s="42">
        <f>'7 MDBs'!$H$35</f>
        <v>0</v>
      </c>
    </row>
    <row r="956" spans="1:2" x14ac:dyDescent="0.25">
      <c r="A956" s="11" t="s">
        <v>6169</v>
      </c>
      <c r="B956" s="42">
        <f>'7 MDBs'!$H$36</f>
        <v>0</v>
      </c>
    </row>
    <row r="957" spans="1:2" x14ac:dyDescent="0.25">
      <c r="A957" s="11" t="s">
        <v>6170</v>
      </c>
      <c r="B957" s="42">
        <f>'7 MDBs'!$H$37</f>
        <v>0</v>
      </c>
    </row>
    <row r="958" spans="1:2" x14ac:dyDescent="0.25">
      <c r="A958" s="11" t="s">
        <v>6171</v>
      </c>
      <c r="B958" s="42">
        <f>'7 MDBs'!$H$38</f>
        <v>0</v>
      </c>
    </row>
    <row r="959" spans="1:2" x14ac:dyDescent="0.25">
      <c r="A959" s="11" t="s">
        <v>6172</v>
      </c>
      <c r="B959" s="42">
        <f>'7 MDBs'!$H$39</f>
        <v>0</v>
      </c>
    </row>
    <row r="960" spans="1:2" x14ac:dyDescent="0.25">
      <c r="A960" s="11" t="s">
        <v>6173</v>
      </c>
      <c r="B960" s="42">
        <f>'7 MDBs'!$J$34</f>
        <v>0</v>
      </c>
    </row>
    <row r="961" spans="1:2" x14ac:dyDescent="0.25">
      <c r="A961" s="11" t="s">
        <v>6174</v>
      </c>
      <c r="B961" s="42">
        <f>'7 MDBs'!$J$35</f>
        <v>0</v>
      </c>
    </row>
    <row r="962" spans="1:2" x14ac:dyDescent="0.25">
      <c r="A962" s="11" t="s">
        <v>6175</v>
      </c>
      <c r="B962" s="42">
        <f>'7 MDBs'!$J$36</f>
        <v>0</v>
      </c>
    </row>
    <row r="963" spans="1:2" x14ac:dyDescent="0.25">
      <c r="A963" s="11" t="s">
        <v>6176</v>
      </c>
      <c r="B963" s="42">
        <f>'7 MDBs'!$J$37</f>
        <v>0</v>
      </c>
    </row>
    <row r="964" spans="1:2" x14ac:dyDescent="0.25">
      <c r="A964" s="11" t="s">
        <v>6177</v>
      </c>
      <c r="B964" s="42">
        <f>'7 MDBs'!$J$38</f>
        <v>0</v>
      </c>
    </row>
    <row r="965" spans="1:2" x14ac:dyDescent="0.25">
      <c r="A965" s="11" t="s">
        <v>6178</v>
      </c>
      <c r="B965" s="42">
        <f>'7 MDBs'!$J$39</f>
        <v>0</v>
      </c>
    </row>
    <row r="966" spans="1:2" x14ac:dyDescent="0.25">
      <c r="A966" s="11" t="s">
        <v>6179</v>
      </c>
      <c r="B966" s="42">
        <f>'7 MDBs'!$L$34</f>
        <v>0</v>
      </c>
    </row>
    <row r="967" spans="1:2" x14ac:dyDescent="0.25">
      <c r="A967" s="11" t="s">
        <v>6180</v>
      </c>
      <c r="B967" s="42">
        <f>'7 MDBs'!$L$35</f>
        <v>0</v>
      </c>
    </row>
    <row r="968" spans="1:2" x14ac:dyDescent="0.25">
      <c r="A968" s="11" t="s">
        <v>6181</v>
      </c>
      <c r="B968" s="42">
        <f>'7 MDBs'!$L$36</f>
        <v>0</v>
      </c>
    </row>
    <row r="969" spans="1:2" x14ac:dyDescent="0.25">
      <c r="A969" s="11" t="s">
        <v>6182</v>
      </c>
      <c r="B969" s="42">
        <f>'7 MDBs'!$L$37</f>
        <v>0</v>
      </c>
    </row>
    <row r="970" spans="1:2" x14ac:dyDescent="0.25">
      <c r="A970" s="11" t="s">
        <v>6183</v>
      </c>
      <c r="B970" s="42">
        <f>'7 MDBs'!$L$38</f>
        <v>0</v>
      </c>
    </row>
    <row r="971" spans="1:2" x14ac:dyDescent="0.25">
      <c r="A971" s="11" t="s">
        <v>6184</v>
      </c>
      <c r="B971" s="42">
        <f>'7 MDBs'!$L$39</f>
        <v>0</v>
      </c>
    </row>
    <row r="972" spans="1:2" x14ac:dyDescent="0.25">
      <c r="A972" s="11" t="s">
        <v>6185</v>
      </c>
      <c r="B972" s="42">
        <f>'7 MDBs'!$B$42</f>
        <v>0</v>
      </c>
    </row>
    <row r="973" spans="1:2" x14ac:dyDescent="0.25">
      <c r="A973" s="11" t="s">
        <v>6186</v>
      </c>
      <c r="B973" s="42">
        <f>'7 MDBs'!$B$43</f>
        <v>0</v>
      </c>
    </row>
    <row r="974" spans="1:2" x14ac:dyDescent="0.25">
      <c r="A974" s="11" t="s">
        <v>6187</v>
      </c>
      <c r="B974" s="42">
        <f>'7 MDBs'!$B$44</f>
        <v>0</v>
      </c>
    </row>
    <row r="975" spans="1:2" x14ac:dyDescent="0.25">
      <c r="A975" s="11" t="s">
        <v>6188</v>
      </c>
      <c r="B975" s="42">
        <f>'7 MDBs'!$B$45</f>
        <v>0</v>
      </c>
    </row>
    <row r="976" spans="1:2" x14ac:dyDescent="0.25">
      <c r="A976" s="11" t="s">
        <v>6189</v>
      </c>
      <c r="B976" s="42">
        <f>'7 MDBs'!$B$46</f>
        <v>0</v>
      </c>
    </row>
    <row r="977" spans="1:2" x14ac:dyDescent="0.25">
      <c r="A977" s="11" t="s">
        <v>6190</v>
      </c>
      <c r="B977" s="42">
        <f>'7 MDBs'!$B$47</f>
        <v>0</v>
      </c>
    </row>
    <row r="978" spans="1:2" x14ac:dyDescent="0.25">
      <c r="A978" s="11" t="s">
        <v>6191</v>
      </c>
      <c r="B978" s="42">
        <f>'7 MDBs'!$C$42</f>
        <v>0</v>
      </c>
    </row>
    <row r="979" spans="1:2" x14ac:dyDescent="0.25">
      <c r="A979" s="11" t="s">
        <v>6192</v>
      </c>
      <c r="B979" s="42">
        <f>'7 MDBs'!$C$43</f>
        <v>0</v>
      </c>
    </row>
    <row r="980" spans="1:2" x14ac:dyDescent="0.25">
      <c r="A980" s="11" t="s">
        <v>6193</v>
      </c>
      <c r="B980" s="42">
        <f>'7 MDBs'!$C$44</f>
        <v>0</v>
      </c>
    </row>
    <row r="981" spans="1:2" x14ac:dyDescent="0.25">
      <c r="A981" s="11" t="s">
        <v>6194</v>
      </c>
      <c r="B981" s="42">
        <f>'7 MDBs'!$C$45</f>
        <v>0</v>
      </c>
    </row>
    <row r="982" spans="1:2" x14ac:dyDescent="0.25">
      <c r="A982" s="11" t="s">
        <v>6195</v>
      </c>
      <c r="B982" s="42">
        <f>'7 MDBs'!$C$46</f>
        <v>0</v>
      </c>
    </row>
    <row r="983" spans="1:2" x14ac:dyDescent="0.25">
      <c r="A983" s="11" t="s">
        <v>6196</v>
      </c>
      <c r="B983" s="42">
        <f>'7 MDBs'!$C$47</f>
        <v>0</v>
      </c>
    </row>
    <row r="984" spans="1:2" x14ac:dyDescent="0.25">
      <c r="A984" s="11" t="s">
        <v>6197</v>
      </c>
      <c r="B984" s="42">
        <f>'7 MDBs'!$D$42</f>
        <v>0</v>
      </c>
    </row>
    <row r="985" spans="1:2" x14ac:dyDescent="0.25">
      <c r="A985" s="11" t="s">
        <v>6198</v>
      </c>
      <c r="B985" s="42">
        <f>'7 MDBs'!$D$43</f>
        <v>0</v>
      </c>
    </row>
    <row r="986" spans="1:2" x14ac:dyDescent="0.25">
      <c r="A986" s="11" t="s">
        <v>6199</v>
      </c>
      <c r="B986" s="42">
        <f>'7 MDBs'!$D$44</f>
        <v>0</v>
      </c>
    </row>
    <row r="987" spans="1:2" x14ac:dyDescent="0.25">
      <c r="A987" s="11" t="s">
        <v>6200</v>
      </c>
      <c r="B987" s="42">
        <f>'7 MDBs'!$D$45</f>
        <v>0</v>
      </c>
    </row>
    <row r="988" spans="1:2" x14ac:dyDescent="0.25">
      <c r="A988" s="11" t="s">
        <v>6201</v>
      </c>
      <c r="B988" s="42">
        <f>'7 MDBs'!$D$46</f>
        <v>0</v>
      </c>
    </row>
    <row r="989" spans="1:2" x14ac:dyDescent="0.25">
      <c r="A989" s="11" t="s">
        <v>6202</v>
      </c>
      <c r="B989" s="42">
        <f>'7 MDBs'!$D$47</f>
        <v>0</v>
      </c>
    </row>
    <row r="990" spans="1:2" x14ac:dyDescent="0.25">
      <c r="A990" s="11" t="s">
        <v>6203</v>
      </c>
      <c r="B990" s="42">
        <f>'7 MDBs'!$F$42</f>
        <v>0</v>
      </c>
    </row>
    <row r="991" spans="1:2" x14ac:dyDescent="0.25">
      <c r="A991" s="11" t="s">
        <v>6204</v>
      </c>
      <c r="B991" s="42">
        <f>'7 MDBs'!$F$43</f>
        <v>0</v>
      </c>
    </row>
    <row r="992" spans="1:2" x14ac:dyDescent="0.25">
      <c r="A992" s="11" t="s">
        <v>6205</v>
      </c>
      <c r="B992" s="42">
        <f>'7 MDBs'!$F$44</f>
        <v>0</v>
      </c>
    </row>
    <row r="993" spans="1:2" x14ac:dyDescent="0.25">
      <c r="A993" s="11" t="s">
        <v>6206</v>
      </c>
      <c r="B993" s="42">
        <f>'7 MDBs'!$F$45</f>
        <v>0</v>
      </c>
    </row>
    <row r="994" spans="1:2" x14ac:dyDescent="0.25">
      <c r="A994" s="11" t="s">
        <v>6207</v>
      </c>
      <c r="B994" s="42">
        <f>'7 MDBs'!$F$46</f>
        <v>0</v>
      </c>
    </row>
    <row r="995" spans="1:2" x14ac:dyDescent="0.25">
      <c r="A995" s="11" t="s">
        <v>6208</v>
      </c>
      <c r="B995" s="42">
        <f>'7 MDBs'!$G$42</f>
        <v>0</v>
      </c>
    </row>
    <row r="996" spans="1:2" x14ac:dyDescent="0.25">
      <c r="A996" s="11" t="s">
        <v>6209</v>
      </c>
      <c r="B996" s="42">
        <f>'7 MDBs'!$G$43</f>
        <v>0</v>
      </c>
    </row>
    <row r="997" spans="1:2" x14ac:dyDescent="0.25">
      <c r="A997" s="11" t="s">
        <v>6210</v>
      </c>
      <c r="B997" s="42">
        <f>'7 MDBs'!$G$44</f>
        <v>0</v>
      </c>
    </row>
    <row r="998" spans="1:2" x14ac:dyDescent="0.25">
      <c r="A998" s="11" t="s">
        <v>6211</v>
      </c>
      <c r="B998" s="42">
        <f>'7 MDBs'!$G$45</f>
        <v>0</v>
      </c>
    </row>
    <row r="999" spans="1:2" x14ac:dyDescent="0.25">
      <c r="A999" s="11" t="s">
        <v>6212</v>
      </c>
      <c r="B999" s="42">
        <f>'7 MDBs'!$G$46</f>
        <v>0</v>
      </c>
    </row>
    <row r="1000" spans="1:2" x14ac:dyDescent="0.25">
      <c r="A1000" s="11" t="s">
        <v>6213</v>
      </c>
      <c r="B1000" s="42">
        <f>'7 MDBs'!$H$42</f>
        <v>0</v>
      </c>
    </row>
    <row r="1001" spans="1:2" x14ac:dyDescent="0.25">
      <c r="A1001" s="11" t="s">
        <v>6214</v>
      </c>
      <c r="B1001" s="42">
        <f>'7 MDBs'!$H$43</f>
        <v>0</v>
      </c>
    </row>
    <row r="1002" spans="1:2" x14ac:dyDescent="0.25">
      <c r="A1002" s="11" t="s">
        <v>6215</v>
      </c>
      <c r="B1002" s="42">
        <f>'7 MDBs'!$H$44</f>
        <v>0</v>
      </c>
    </row>
    <row r="1003" spans="1:2" x14ac:dyDescent="0.25">
      <c r="A1003" s="11" t="s">
        <v>6216</v>
      </c>
      <c r="B1003" s="42">
        <f>'7 MDBs'!$H$45</f>
        <v>0</v>
      </c>
    </row>
    <row r="1004" spans="1:2" x14ac:dyDescent="0.25">
      <c r="A1004" s="11" t="s">
        <v>6217</v>
      </c>
      <c r="B1004" s="42">
        <f>'7 MDBs'!$H$46</f>
        <v>0</v>
      </c>
    </row>
    <row r="1005" spans="1:2" x14ac:dyDescent="0.25">
      <c r="A1005" s="11" t="s">
        <v>6218</v>
      </c>
      <c r="B1005" s="42">
        <f>'7 MDBs'!$H$47</f>
        <v>0</v>
      </c>
    </row>
    <row r="1006" spans="1:2" x14ac:dyDescent="0.25">
      <c r="A1006" s="11" t="s">
        <v>6219</v>
      </c>
      <c r="B1006" s="42">
        <f>'7 MDBs'!$J$42</f>
        <v>0</v>
      </c>
    </row>
    <row r="1007" spans="1:2" x14ac:dyDescent="0.25">
      <c r="A1007" s="11" t="s">
        <v>6220</v>
      </c>
      <c r="B1007" s="42">
        <f>'7 MDBs'!$J$43</f>
        <v>0</v>
      </c>
    </row>
    <row r="1008" spans="1:2" x14ac:dyDescent="0.25">
      <c r="A1008" s="11" t="s">
        <v>6221</v>
      </c>
      <c r="B1008" s="42">
        <f>'7 MDBs'!$J$44</f>
        <v>0</v>
      </c>
    </row>
    <row r="1009" spans="1:2" x14ac:dyDescent="0.25">
      <c r="A1009" s="11" t="s">
        <v>6222</v>
      </c>
      <c r="B1009" s="42">
        <f>'7 MDBs'!$J$45</f>
        <v>0</v>
      </c>
    </row>
    <row r="1010" spans="1:2" x14ac:dyDescent="0.25">
      <c r="A1010" s="11" t="s">
        <v>6223</v>
      </c>
      <c r="B1010" s="42">
        <f>'7 MDBs'!$J$46</f>
        <v>0</v>
      </c>
    </row>
    <row r="1011" spans="1:2" x14ac:dyDescent="0.25">
      <c r="A1011" s="11" t="s">
        <v>6224</v>
      </c>
      <c r="B1011" s="42">
        <f>'7 MDBs'!$J$47</f>
        <v>0</v>
      </c>
    </row>
    <row r="1012" spans="1:2" x14ac:dyDescent="0.25">
      <c r="A1012" s="11" t="s">
        <v>6225</v>
      </c>
      <c r="B1012" s="42">
        <f>'7 MDBs'!$L$42</f>
        <v>0</v>
      </c>
    </row>
    <row r="1013" spans="1:2" x14ac:dyDescent="0.25">
      <c r="A1013" s="11" t="s">
        <v>6226</v>
      </c>
      <c r="B1013" s="42">
        <f>'7 MDBs'!$L$43</f>
        <v>0</v>
      </c>
    </row>
    <row r="1014" spans="1:2" x14ac:dyDescent="0.25">
      <c r="A1014" s="11" t="s">
        <v>6227</v>
      </c>
      <c r="B1014" s="42">
        <f>'7 MDBs'!$L$44</f>
        <v>0</v>
      </c>
    </row>
    <row r="1015" spans="1:2" x14ac:dyDescent="0.25">
      <c r="A1015" s="11" t="s">
        <v>6228</v>
      </c>
      <c r="B1015" s="42">
        <f>'7 MDBs'!$L$45</f>
        <v>0</v>
      </c>
    </row>
    <row r="1016" spans="1:2" x14ac:dyDescent="0.25">
      <c r="A1016" s="11" t="s">
        <v>6229</v>
      </c>
      <c r="B1016" s="42">
        <f>'7 MDBs'!$L$46</f>
        <v>0</v>
      </c>
    </row>
    <row r="1017" spans="1:2" x14ac:dyDescent="0.25">
      <c r="A1017" s="11" t="s">
        <v>6230</v>
      </c>
      <c r="B1017" s="42">
        <f>'7 MDBs'!$L$47</f>
        <v>0</v>
      </c>
    </row>
    <row r="1018" spans="1:2" x14ac:dyDescent="0.25">
      <c r="A1018" s="11" t="s">
        <v>6231</v>
      </c>
      <c r="B1018" s="42">
        <f>'7 MDBs'!$C$49</f>
        <v>0</v>
      </c>
    </row>
    <row r="1019" spans="1:2" x14ac:dyDescent="0.25">
      <c r="A1019" s="11" t="s">
        <v>6232</v>
      </c>
      <c r="B1019" s="42">
        <f>'7 MDBs'!$D$49</f>
        <v>0</v>
      </c>
    </row>
    <row r="1020" spans="1:2" x14ac:dyDescent="0.25">
      <c r="A1020" s="11" t="s">
        <v>6233</v>
      </c>
      <c r="B1020" s="42">
        <f>'7 MDBs'!$L$49</f>
        <v>0</v>
      </c>
    </row>
    <row r="1021" spans="1:2" x14ac:dyDescent="0.25">
      <c r="A1021" s="11" t="s">
        <v>6234</v>
      </c>
      <c r="B1021" s="42">
        <f>'8 Bank &amp; Sec. Firms LT'!$C$11</f>
        <v>0</v>
      </c>
    </row>
    <row r="1022" spans="1:2" x14ac:dyDescent="0.25">
      <c r="A1022" s="11" t="s">
        <v>6235</v>
      </c>
      <c r="B1022" s="42">
        <f>'8 Bank &amp; Sec. Firms LT'!$C$12</f>
        <v>0</v>
      </c>
    </row>
    <row r="1023" spans="1:2" x14ac:dyDescent="0.25">
      <c r="A1023" s="11" t="s">
        <v>6236</v>
      </c>
      <c r="B1023" s="42">
        <f>'8 Bank &amp; Sec. Firms LT'!$C$13</f>
        <v>0</v>
      </c>
    </row>
    <row r="1024" spans="1:2" x14ac:dyDescent="0.25">
      <c r="A1024" s="11" t="s">
        <v>6237</v>
      </c>
      <c r="B1024" s="42">
        <f>'8 Bank &amp; Sec. Firms LT'!$C$14</f>
        <v>0</v>
      </c>
    </row>
    <row r="1025" spans="1:2" x14ac:dyDescent="0.25">
      <c r="A1025" s="11" t="s">
        <v>6238</v>
      </c>
      <c r="B1025" s="42">
        <f>'8 Bank &amp; Sec. Firms LT'!$C$15</f>
        <v>0</v>
      </c>
    </row>
    <row r="1026" spans="1:2" x14ac:dyDescent="0.25">
      <c r="A1026" s="11" t="s">
        <v>6239</v>
      </c>
      <c r="B1026" s="42">
        <f>'8 Bank &amp; Sec. Firms LT'!$D$11</f>
        <v>0</v>
      </c>
    </row>
    <row r="1027" spans="1:2" x14ac:dyDescent="0.25">
      <c r="A1027" s="11" t="s">
        <v>6240</v>
      </c>
      <c r="B1027" s="42">
        <f>'8 Bank &amp; Sec. Firms LT'!$D$12</f>
        <v>0</v>
      </c>
    </row>
    <row r="1028" spans="1:2" x14ac:dyDescent="0.25">
      <c r="A1028" s="11" t="s">
        <v>6241</v>
      </c>
      <c r="B1028" s="42">
        <f>'8 Bank &amp; Sec. Firms LT'!$D$13</f>
        <v>0</v>
      </c>
    </row>
    <row r="1029" spans="1:2" x14ac:dyDescent="0.25">
      <c r="A1029" s="11" t="s">
        <v>6242</v>
      </c>
      <c r="B1029" s="42">
        <f>'8 Bank &amp; Sec. Firms LT'!$D$14</f>
        <v>0</v>
      </c>
    </row>
    <row r="1030" spans="1:2" x14ac:dyDescent="0.25">
      <c r="A1030" s="11" t="s">
        <v>6243</v>
      </c>
      <c r="B1030" s="42">
        <f>'8 Bank &amp; Sec. Firms LT'!$D$15</f>
        <v>0</v>
      </c>
    </row>
    <row r="1031" spans="1:2" x14ac:dyDescent="0.25">
      <c r="A1031" s="11" t="s">
        <v>6244</v>
      </c>
      <c r="B1031" s="42">
        <f>'8 Bank &amp; Sec. Firms LT'!$F$10</f>
        <v>0</v>
      </c>
    </row>
    <row r="1032" spans="1:2" x14ac:dyDescent="0.25">
      <c r="A1032" s="11" t="s">
        <v>6245</v>
      </c>
      <c r="B1032" s="42">
        <f>'8 Bank &amp; Sec. Firms LT'!$F$11</f>
        <v>0</v>
      </c>
    </row>
    <row r="1033" spans="1:2" x14ac:dyDescent="0.25">
      <c r="A1033" s="11" t="s">
        <v>6246</v>
      </c>
      <c r="B1033" s="42">
        <f>'8 Bank &amp; Sec. Firms LT'!$F$12</f>
        <v>0</v>
      </c>
    </row>
    <row r="1034" spans="1:2" x14ac:dyDescent="0.25">
      <c r="A1034" s="11" t="s">
        <v>6247</v>
      </c>
      <c r="B1034" s="42">
        <f>'8 Bank &amp; Sec. Firms LT'!$F$13</f>
        <v>0</v>
      </c>
    </row>
    <row r="1035" spans="1:2" x14ac:dyDescent="0.25">
      <c r="A1035" s="11" t="s">
        <v>6248</v>
      </c>
      <c r="B1035" s="42">
        <f>'8 Bank &amp; Sec. Firms LT'!$F$14</f>
        <v>0</v>
      </c>
    </row>
    <row r="1036" spans="1:2" x14ac:dyDescent="0.25">
      <c r="A1036" s="11" t="s">
        <v>6249</v>
      </c>
      <c r="B1036" s="42">
        <f>'8 Bank &amp; Sec. Firms LT'!$G$10</f>
        <v>0</v>
      </c>
    </row>
    <row r="1037" spans="1:2" x14ac:dyDescent="0.25">
      <c r="A1037" s="11" t="s">
        <v>6250</v>
      </c>
      <c r="B1037" s="42">
        <f>'8 Bank &amp; Sec. Firms LT'!$G$11</f>
        <v>0</v>
      </c>
    </row>
    <row r="1038" spans="1:2" x14ac:dyDescent="0.25">
      <c r="A1038" s="11" t="s">
        <v>6251</v>
      </c>
      <c r="B1038" s="42">
        <f>'8 Bank &amp; Sec. Firms LT'!$G$12</f>
        <v>0</v>
      </c>
    </row>
    <row r="1039" spans="1:2" x14ac:dyDescent="0.25">
      <c r="A1039" s="11" t="s">
        <v>6252</v>
      </c>
      <c r="B1039" s="42">
        <f>'8 Bank &amp; Sec. Firms LT'!$G$13</f>
        <v>0</v>
      </c>
    </row>
    <row r="1040" spans="1:2" x14ac:dyDescent="0.25">
      <c r="A1040" s="11" t="s">
        <v>6253</v>
      </c>
      <c r="B1040" s="42">
        <f>'8 Bank &amp; Sec. Firms LT'!$G$14</f>
        <v>0</v>
      </c>
    </row>
    <row r="1041" spans="1:2" x14ac:dyDescent="0.25">
      <c r="A1041" s="11" t="s">
        <v>6254</v>
      </c>
      <c r="B1041" s="42">
        <f>'8 Bank &amp; Sec. Firms LT'!$H$10</f>
        <v>0</v>
      </c>
    </row>
    <row r="1042" spans="1:2" x14ac:dyDescent="0.25">
      <c r="A1042" s="11" t="s">
        <v>6255</v>
      </c>
      <c r="B1042" s="42">
        <f>'8 Bank &amp; Sec. Firms LT'!$H$11</f>
        <v>0</v>
      </c>
    </row>
    <row r="1043" spans="1:2" x14ac:dyDescent="0.25">
      <c r="A1043" s="11" t="s">
        <v>6256</v>
      </c>
      <c r="B1043" s="42">
        <f>'8 Bank &amp; Sec. Firms LT'!$H$12</f>
        <v>0</v>
      </c>
    </row>
    <row r="1044" spans="1:2" x14ac:dyDescent="0.25">
      <c r="A1044" s="11" t="s">
        <v>6257</v>
      </c>
      <c r="B1044" s="42">
        <f>'8 Bank &amp; Sec. Firms LT'!$H$13</f>
        <v>0</v>
      </c>
    </row>
    <row r="1045" spans="1:2" x14ac:dyDescent="0.25">
      <c r="A1045" s="11" t="s">
        <v>6258</v>
      </c>
      <c r="B1045" s="42">
        <f>'8 Bank &amp; Sec. Firms LT'!$H$14</f>
        <v>0</v>
      </c>
    </row>
    <row r="1046" spans="1:2" x14ac:dyDescent="0.25">
      <c r="A1046" s="11" t="s">
        <v>6259</v>
      </c>
      <c r="B1046" s="42">
        <f>'8 Bank &amp; Sec. Firms LT'!$H$15</f>
        <v>0</v>
      </c>
    </row>
    <row r="1047" spans="1:2" x14ac:dyDescent="0.25">
      <c r="A1047" s="11" t="s">
        <v>6260</v>
      </c>
      <c r="B1047" s="42">
        <f>'8 Bank &amp; Sec. Firms LT'!$J$10</f>
        <v>0</v>
      </c>
    </row>
    <row r="1048" spans="1:2" x14ac:dyDescent="0.25">
      <c r="A1048" s="11" t="s">
        <v>6261</v>
      </c>
      <c r="B1048" s="42">
        <f>'8 Bank &amp; Sec. Firms LT'!$J$11</f>
        <v>0</v>
      </c>
    </row>
    <row r="1049" spans="1:2" x14ac:dyDescent="0.25">
      <c r="A1049" s="11" t="s">
        <v>6262</v>
      </c>
      <c r="B1049" s="42">
        <f>'8 Bank &amp; Sec. Firms LT'!$J$12</f>
        <v>0</v>
      </c>
    </row>
    <row r="1050" spans="1:2" x14ac:dyDescent="0.25">
      <c r="A1050" s="11" t="s">
        <v>6263</v>
      </c>
      <c r="B1050" s="42">
        <f>'8 Bank &amp; Sec. Firms LT'!$J$13</f>
        <v>0</v>
      </c>
    </row>
    <row r="1051" spans="1:2" x14ac:dyDescent="0.25">
      <c r="A1051" s="11" t="s">
        <v>6264</v>
      </c>
      <c r="B1051" s="42">
        <f>'8 Bank &amp; Sec. Firms LT'!$J$14</f>
        <v>0</v>
      </c>
    </row>
    <row r="1052" spans="1:2" x14ac:dyDescent="0.25">
      <c r="A1052" s="11" t="s">
        <v>6265</v>
      </c>
      <c r="B1052" s="42">
        <f>'8 Bank &amp; Sec. Firms LT'!$J$15</f>
        <v>0</v>
      </c>
    </row>
    <row r="1053" spans="1:2" x14ac:dyDescent="0.25">
      <c r="A1053" s="11" t="s">
        <v>6266</v>
      </c>
      <c r="B1053" s="42">
        <f>'8 Bank &amp; Sec. Firms LT'!$L$10</f>
        <v>0</v>
      </c>
    </row>
    <row r="1054" spans="1:2" x14ac:dyDescent="0.25">
      <c r="A1054" s="11" t="s">
        <v>6267</v>
      </c>
      <c r="B1054" s="42">
        <f>'8 Bank &amp; Sec. Firms LT'!$L$11</f>
        <v>0</v>
      </c>
    </row>
    <row r="1055" spans="1:2" x14ac:dyDescent="0.25">
      <c r="A1055" s="11" t="s">
        <v>6268</v>
      </c>
      <c r="B1055" s="42">
        <f>'8 Bank &amp; Sec. Firms LT'!$L$12</f>
        <v>0</v>
      </c>
    </row>
    <row r="1056" spans="1:2" x14ac:dyDescent="0.25">
      <c r="A1056" s="11" t="s">
        <v>6269</v>
      </c>
      <c r="B1056" s="42">
        <f>'8 Bank &amp; Sec. Firms LT'!$L$13</f>
        <v>0</v>
      </c>
    </row>
    <row r="1057" spans="1:2" x14ac:dyDescent="0.25">
      <c r="A1057" s="11" t="s">
        <v>6270</v>
      </c>
      <c r="B1057" s="42">
        <f>'8 Bank &amp; Sec. Firms LT'!$L$14</f>
        <v>0</v>
      </c>
    </row>
    <row r="1058" spans="1:2" x14ac:dyDescent="0.25">
      <c r="A1058" s="11" t="s">
        <v>6271</v>
      </c>
      <c r="B1058" s="42">
        <f>'8 Bank &amp; Sec. Firms LT'!$L$15</f>
        <v>0</v>
      </c>
    </row>
    <row r="1059" spans="1:2" x14ac:dyDescent="0.25">
      <c r="A1059" s="11" t="s">
        <v>6272</v>
      </c>
      <c r="B1059" s="42">
        <f>'8 Bank &amp; Sec. Firms LT'!$B$19</f>
        <v>0</v>
      </c>
    </row>
    <row r="1060" spans="1:2" x14ac:dyDescent="0.25">
      <c r="A1060" s="11" t="s">
        <v>6273</v>
      </c>
      <c r="B1060" s="42">
        <f>'8 Bank &amp; Sec. Firms LT'!$B$20</f>
        <v>0</v>
      </c>
    </row>
    <row r="1061" spans="1:2" x14ac:dyDescent="0.25">
      <c r="A1061" s="11" t="s">
        <v>6274</v>
      </c>
      <c r="B1061" s="42">
        <f>'8 Bank &amp; Sec. Firms LT'!$B$21</f>
        <v>0</v>
      </c>
    </row>
    <row r="1062" spans="1:2" x14ac:dyDescent="0.25">
      <c r="A1062" s="11" t="s">
        <v>6275</v>
      </c>
      <c r="B1062" s="42">
        <f>'8 Bank &amp; Sec. Firms LT'!$B$22</f>
        <v>0</v>
      </c>
    </row>
    <row r="1063" spans="1:2" x14ac:dyDescent="0.25">
      <c r="A1063" s="11" t="s">
        <v>6276</v>
      </c>
      <c r="B1063" s="42">
        <f>'8 Bank &amp; Sec. Firms LT'!$B$23</f>
        <v>0</v>
      </c>
    </row>
    <row r="1064" spans="1:2" x14ac:dyDescent="0.25">
      <c r="A1064" s="11" t="s">
        <v>6277</v>
      </c>
      <c r="B1064" s="42">
        <f>'8 Bank &amp; Sec. Firms LT'!$C$19</f>
        <v>0</v>
      </c>
    </row>
    <row r="1065" spans="1:2" x14ac:dyDescent="0.25">
      <c r="A1065" s="11" t="s">
        <v>6278</v>
      </c>
      <c r="B1065" s="42">
        <f>'8 Bank &amp; Sec. Firms LT'!$C$20</f>
        <v>0</v>
      </c>
    </row>
    <row r="1066" spans="1:2" x14ac:dyDescent="0.25">
      <c r="A1066" s="11" t="s">
        <v>6279</v>
      </c>
      <c r="B1066" s="42">
        <f>'8 Bank &amp; Sec. Firms LT'!$C$21</f>
        <v>0</v>
      </c>
    </row>
    <row r="1067" spans="1:2" x14ac:dyDescent="0.25">
      <c r="A1067" s="11" t="s">
        <v>6280</v>
      </c>
      <c r="B1067" s="42">
        <f>'8 Bank &amp; Sec. Firms LT'!$C$22</f>
        <v>0</v>
      </c>
    </row>
    <row r="1068" spans="1:2" x14ac:dyDescent="0.25">
      <c r="A1068" s="11" t="s">
        <v>6281</v>
      </c>
      <c r="B1068" s="42">
        <f>'8 Bank &amp; Sec. Firms LT'!$C$23</f>
        <v>0</v>
      </c>
    </row>
    <row r="1069" spans="1:2" x14ac:dyDescent="0.25">
      <c r="A1069" s="11" t="s">
        <v>6282</v>
      </c>
      <c r="B1069" s="42">
        <f>'8 Bank &amp; Sec. Firms LT'!$D$19</f>
        <v>0</v>
      </c>
    </row>
    <row r="1070" spans="1:2" x14ac:dyDescent="0.25">
      <c r="A1070" s="11" t="s">
        <v>6283</v>
      </c>
      <c r="B1070" s="42">
        <f>'8 Bank &amp; Sec. Firms LT'!$D$20</f>
        <v>0</v>
      </c>
    </row>
    <row r="1071" spans="1:2" x14ac:dyDescent="0.25">
      <c r="A1071" s="11" t="s">
        <v>6284</v>
      </c>
      <c r="B1071" s="42">
        <f>'8 Bank &amp; Sec. Firms LT'!$D$21</f>
        <v>0</v>
      </c>
    </row>
    <row r="1072" spans="1:2" x14ac:dyDescent="0.25">
      <c r="A1072" s="11" t="s">
        <v>6285</v>
      </c>
      <c r="B1072" s="42">
        <f>'8 Bank &amp; Sec. Firms LT'!$D$22</f>
        <v>0</v>
      </c>
    </row>
    <row r="1073" spans="1:2" x14ac:dyDescent="0.25">
      <c r="A1073" s="11" t="s">
        <v>6286</v>
      </c>
      <c r="B1073" s="42">
        <f>'8 Bank &amp; Sec. Firms LT'!$D$23</f>
        <v>0</v>
      </c>
    </row>
    <row r="1074" spans="1:2" x14ac:dyDescent="0.25">
      <c r="A1074" s="11" t="s">
        <v>6287</v>
      </c>
      <c r="B1074" s="42">
        <f>'8 Bank &amp; Sec. Firms LT'!$F$18</f>
        <v>0</v>
      </c>
    </row>
    <row r="1075" spans="1:2" x14ac:dyDescent="0.25">
      <c r="A1075" s="11" t="s">
        <v>6288</v>
      </c>
      <c r="B1075" s="42">
        <f>'8 Bank &amp; Sec. Firms LT'!$F$19</f>
        <v>0</v>
      </c>
    </row>
    <row r="1076" spans="1:2" x14ac:dyDescent="0.25">
      <c r="A1076" s="11" t="s">
        <v>6289</v>
      </c>
      <c r="B1076" s="42">
        <f>'8 Bank &amp; Sec. Firms LT'!$F$20</f>
        <v>0</v>
      </c>
    </row>
    <row r="1077" spans="1:2" x14ac:dyDescent="0.25">
      <c r="A1077" s="11" t="s">
        <v>6290</v>
      </c>
      <c r="B1077" s="42">
        <f>'8 Bank &amp; Sec. Firms LT'!$F$21</f>
        <v>0</v>
      </c>
    </row>
    <row r="1078" spans="1:2" x14ac:dyDescent="0.25">
      <c r="A1078" s="11" t="s">
        <v>6291</v>
      </c>
      <c r="B1078" s="42">
        <f>'8 Bank &amp; Sec. Firms LT'!$F$22</f>
        <v>0</v>
      </c>
    </row>
    <row r="1079" spans="1:2" x14ac:dyDescent="0.25">
      <c r="A1079" s="11" t="s">
        <v>6292</v>
      </c>
      <c r="B1079" s="42">
        <f>'8 Bank &amp; Sec. Firms LT'!$G$18</f>
        <v>0</v>
      </c>
    </row>
    <row r="1080" spans="1:2" x14ac:dyDescent="0.25">
      <c r="A1080" s="11" t="s">
        <v>6293</v>
      </c>
      <c r="B1080" s="42">
        <f>'8 Bank &amp; Sec. Firms LT'!$G$19</f>
        <v>0</v>
      </c>
    </row>
    <row r="1081" spans="1:2" x14ac:dyDescent="0.25">
      <c r="A1081" s="11" t="s">
        <v>6294</v>
      </c>
      <c r="B1081" s="42">
        <f>'8 Bank &amp; Sec. Firms LT'!$G$20</f>
        <v>0</v>
      </c>
    </row>
    <row r="1082" spans="1:2" x14ac:dyDescent="0.25">
      <c r="A1082" s="11" t="s">
        <v>6295</v>
      </c>
      <c r="B1082" s="42">
        <f>'8 Bank &amp; Sec. Firms LT'!$G$21</f>
        <v>0</v>
      </c>
    </row>
    <row r="1083" spans="1:2" x14ac:dyDescent="0.25">
      <c r="A1083" s="11" t="s">
        <v>6296</v>
      </c>
      <c r="B1083" s="42">
        <f>'8 Bank &amp; Sec. Firms LT'!$G$22</f>
        <v>0</v>
      </c>
    </row>
    <row r="1084" spans="1:2" x14ac:dyDescent="0.25">
      <c r="A1084" s="11" t="s">
        <v>6297</v>
      </c>
      <c r="B1084" s="42">
        <f>'8 Bank &amp; Sec. Firms LT'!$H$18</f>
        <v>0</v>
      </c>
    </row>
    <row r="1085" spans="1:2" x14ac:dyDescent="0.25">
      <c r="A1085" s="11" t="s">
        <v>6298</v>
      </c>
      <c r="B1085" s="42">
        <f>'8 Bank &amp; Sec. Firms LT'!$H$19</f>
        <v>0</v>
      </c>
    </row>
    <row r="1086" spans="1:2" x14ac:dyDescent="0.25">
      <c r="A1086" s="11" t="s">
        <v>6299</v>
      </c>
      <c r="B1086" s="42">
        <f>'8 Bank &amp; Sec. Firms LT'!$H$20</f>
        <v>0</v>
      </c>
    </row>
    <row r="1087" spans="1:2" x14ac:dyDescent="0.25">
      <c r="A1087" s="11" t="s">
        <v>6300</v>
      </c>
      <c r="B1087" s="42">
        <f>'8 Bank &amp; Sec. Firms LT'!$H$21</f>
        <v>0</v>
      </c>
    </row>
    <row r="1088" spans="1:2" x14ac:dyDescent="0.25">
      <c r="A1088" s="11" t="s">
        <v>6301</v>
      </c>
      <c r="B1088" s="42">
        <f>'8 Bank &amp; Sec. Firms LT'!$H$22</f>
        <v>0</v>
      </c>
    </row>
    <row r="1089" spans="1:2" x14ac:dyDescent="0.25">
      <c r="A1089" s="11" t="s">
        <v>6302</v>
      </c>
      <c r="B1089" s="42">
        <f>'8 Bank &amp; Sec. Firms LT'!$H$23</f>
        <v>0</v>
      </c>
    </row>
    <row r="1090" spans="1:2" x14ac:dyDescent="0.25">
      <c r="A1090" s="11" t="s">
        <v>6303</v>
      </c>
      <c r="B1090" s="42">
        <f>'8 Bank &amp; Sec. Firms LT'!$J$18</f>
        <v>0</v>
      </c>
    </row>
    <row r="1091" spans="1:2" x14ac:dyDescent="0.25">
      <c r="A1091" s="11" t="s">
        <v>6304</v>
      </c>
      <c r="B1091" s="42">
        <f>'8 Bank &amp; Sec. Firms LT'!$J$19</f>
        <v>0</v>
      </c>
    </row>
    <row r="1092" spans="1:2" x14ac:dyDescent="0.25">
      <c r="A1092" s="11" t="s">
        <v>6305</v>
      </c>
      <c r="B1092" s="42">
        <f>'8 Bank &amp; Sec. Firms LT'!$J$20</f>
        <v>0</v>
      </c>
    </row>
    <row r="1093" spans="1:2" x14ac:dyDescent="0.25">
      <c r="A1093" s="11" t="s">
        <v>6306</v>
      </c>
      <c r="B1093" s="42">
        <f>'8 Bank &amp; Sec. Firms LT'!$J$21</f>
        <v>0</v>
      </c>
    </row>
    <row r="1094" spans="1:2" x14ac:dyDescent="0.25">
      <c r="A1094" s="11" t="s">
        <v>6307</v>
      </c>
      <c r="B1094" s="42">
        <f>'8 Bank &amp; Sec. Firms LT'!$J$22</f>
        <v>0</v>
      </c>
    </row>
    <row r="1095" spans="1:2" x14ac:dyDescent="0.25">
      <c r="A1095" s="11" t="s">
        <v>6308</v>
      </c>
      <c r="B1095" s="42">
        <f>'8 Bank &amp; Sec. Firms LT'!$J$23</f>
        <v>0</v>
      </c>
    </row>
    <row r="1096" spans="1:2" x14ac:dyDescent="0.25">
      <c r="A1096" s="11" t="s">
        <v>6309</v>
      </c>
      <c r="B1096" s="42">
        <f>'8 Bank &amp; Sec. Firms LT'!$L$18</f>
        <v>0</v>
      </c>
    </row>
    <row r="1097" spans="1:2" x14ac:dyDescent="0.25">
      <c r="A1097" s="11" t="s">
        <v>6310</v>
      </c>
      <c r="B1097" s="42">
        <f>'8 Bank &amp; Sec. Firms LT'!$L$19</f>
        <v>0</v>
      </c>
    </row>
    <row r="1098" spans="1:2" x14ac:dyDescent="0.25">
      <c r="A1098" s="11" t="s">
        <v>6311</v>
      </c>
      <c r="B1098" s="42">
        <f>'8 Bank &amp; Sec. Firms LT'!$L$20</f>
        <v>0</v>
      </c>
    </row>
    <row r="1099" spans="1:2" x14ac:dyDescent="0.25">
      <c r="A1099" s="11" t="s">
        <v>6312</v>
      </c>
      <c r="B1099" s="42">
        <f>'8 Bank &amp; Sec. Firms LT'!$L$21</f>
        <v>0</v>
      </c>
    </row>
    <row r="1100" spans="1:2" x14ac:dyDescent="0.25">
      <c r="A1100" s="11" t="s">
        <v>6313</v>
      </c>
      <c r="B1100" s="42">
        <f>'8 Bank &amp; Sec. Firms LT'!$L$22</f>
        <v>0</v>
      </c>
    </row>
    <row r="1101" spans="1:2" x14ac:dyDescent="0.25">
      <c r="A1101" s="11" t="s">
        <v>6314</v>
      </c>
      <c r="B1101" s="42">
        <f>'8 Bank &amp; Sec. Firms LT'!$L$23</f>
        <v>0</v>
      </c>
    </row>
    <row r="1102" spans="1:2" x14ac:dyDescent="0.25">
      <c r="A1102" s="11" t="s">
        <v>6315</v>
      </c>
      <c r="B1102" s="42">
        <f>'8 Bank &amp; Sec. Firms LT'!$C$27</f>
        <v>0</v>
      </c>
    </row>
    <row r="1103" spans="1:2" x14ac:dyDescent="0.25">
      <c r="A1103" s="11" t="s">
        <v>6316</v>
      </c>
      <c r="B1103" s="42">
        <f>'8 Bank &amp; Sec. Firms LT'!$C$28</f>
        <v>0</v>
      </c>
    </row>
    <row r="1104" spans="1:2" x14ac:dyDescent="0.25">
      <c r="A1104" s="11" t="s">
        <v>6317</v>
      </c>
      <c r="B1104" s="42">
        <f>'8 Bank &amp; Sec. Firms LT'!$C$29</f>
        <v>0</v>
      </c>
    </row>
    <row r="1105" spans="1:2" x14ac:dyDescent="0.25">
      <c r="A1105" s="11" t="s">
        <v>6318</v>
      </c>
      <c r="B1105" s="42">
        <f>'8 Bank &amp; Sec. Firms LT'!$C$30</f>
        <v>0</v>
      </c>
    </row>
    <row r="1106" spans="1:2" x14ac:dyDescent="0.25">
      <c r="A1106" s="11" t="s">
        <v>6319</v>
      </c>
      <c r="B1106" s="42">
        <f>'8 Bank &amp; Sec. Firms LT'!$C$31</f>
        <v>0</v>
      </c>
    </row>
    <row r="1107" spans="1:2" x14ac:dyDescent="0.25">
      <c r="A1107" s="11" t="s">
        <v>6320</v>
      </c>
      <c r="B1107" s="42">
        <f>'8 Bank &amp; Sec. Firms LT'!$D$27</f>
        <v>0</v>
      </c>
    </row>
    <row r="1108" spans="1:2" x14ac:dyDescent="0.25">
      <c r="A1108" s="11" t="s">
        <v>6321</v>
      </c>
      <c r="B1108" s="42">
        <f>'8 Bank &amp; Sec. Firms LT'!$D$28</f>
        <v>0</v>
      </c>
    </row>
    <row r="1109" spans="1:2" x14ac:dyDescent="0.25">
      <c r="A1109" s="11" t="s">
        <v>6322</v>
      </c>
      <c r="B1109" s="42">
        <f>'8 Bank &amp; Sec. Firms LT'!$D$29</f>
        <v>0</v>
      </c>
    </row>
    <row r="1110" spans="1:2" x14ac:dyDescent="0.25">
      <c r="A1110" s="11" t="s">
        <v>6323</v>
      </c>
      <c r="B1110" s="42">
        <f>'8 Bank &amp; Sec. Firms LT'!$D$30</f>
        <v>0</v>
      </c>
    </row>
    <row r="1111" spans="1:2" x14ac:dyDescent="0.25">
      <c r="A1111" s="11" t="s">
        <v>6324</v>
      </c>
      <c r="B1111" s="42">
        <f>'8 Bank &amp; Sec. Firms LT'!$D$31</f>
        <v>0</v>
      </c>
    </row>
    <row r="1112" spans="1:2" x14ac:dyDescent="0.25">
      <c r="A1112" s="11" t="s">
        <v>6325</v>
      </c>
      <c r="B1112" s="42">
        <f>'8 Bank &amp; Sec. Firms LT'!$F$26</f>
        <v>0</v>
      </c>
    </row>
    <row r="1113" spans="1:2" x14ac:dyDescent="0.25">
      <c r="A1113" s="11" t="s">
        <v>6326</v>
      </c>
      <c r="B1113" s="42">
        <f>'8 Bank &amp; Sec. Firms LT'!$F$27</f>
        <v>0</v>
      </c>
    </row>
    <row r="1114" spans="1:2" x14ac:dyDescent="0.25">
      <c r="A1114" s="11" t="s">
        <v>6327</v>
      </c>
      <c r="B1114" s="42">
        <f>'8 Bank &amp; Sec. Firms LT'!$F$28</f>
        <v>0</v>
      </c>
    </row>
    <row r="1115" spans="1:2" x14ac:dyDescent="0.25">
      <c r="A1115" s="11" t="s">
        <v>6328</v>
      </c>
      <c r="B1115" s="42">
        <f>'8 Bank &amp; Sec. Firms LT'!$F$29</f>
        <v>0</v>
      </c>
    </row>
    <row r="1116" spans="1:2" x14ac:dyDescent="0.25">
      <c r="A1116" s="11" t="s">
        <v>6329</v>
      </c>
      <c r="B1116" s="42">
        <f>'8 Bank &amp; Sec. Firms LT'!$F$30</f>
        <v>0</v>
      </c>
    </row>
    <row r="1117" spans="1:2" x14ac:dyDescent="0.25">
      <c r="A1117" s="11" t="s">
        <v>6330</v>
      </c>
      <c r="B1117" s="42">
        <f>'8 Bank &amp; Sec. Firms LT'!$G$26</f>
        <v>0</v>
      </c>
    </row>
    <row r="1118" spans="1:2" x14ac:dyDescent="0.25">
      <c r="A1118" s="11" t="s">
        <v>6331</v>
      </c>
      <c r="B1118" s="42">
        <f>'8 Bank &amp; Sec. Firms LT'!$G$27</f>
        <v>0</v>
      </c>
    </row>
    <row r="1119" spans="1:2" x14ac:dyDescent="0.25">
      <c r="A1119" s="11" t="s">
        <v>6332</v>
      </c>
      <c r="B1119" s="42">
        <f>'8 Bank &amp; Sec. Firms LT'!$G$28</f>
        <v>0</v>
      </c>
    </row>
    <row r="1120" spans="1:2" x14ac:dyDescent="0.25">
      <c r="A1120" s="11" t="s">
        <v>6333</v>
      </c>
      <c r="B1120" s="42">
        <f>'8 Bank &amp; Sec. Firms LT'!$G$29</f>
        <v>0</v>
      </c>
    </row>
    <row r="1121" spans="1:2" x14ac:dyDescent="0.25">
      <c r="A1121" s="11" t="s">
        <v>6334</v>
      </c>
      <c r="B1121" s="42">
        <f>'8 Bank &amp; Sec. Firms LT'!$G$30</f>
        <v>0</v>
      </c>
    </row>
    <row r="1122" spans="1:2" x14ac:dyDescent="0.25">
      <c r="A1122" s="11" t="s">
        <v>6335</v>
      </c>
      <c r="B1122" s="42">
        <f>'8 Bank &amp; Sec. Firms LT'!$H$26</f>
        <v>0</v>
      </c>
    </row>
    <row r="1123" spans="1:2" x14ac:dyDescent="0.25">
      <c r="A1123" s="11" t="s">
        <v>6336</v>
      </c>
      <c r="B1123" s="42">
        <f>'8 Bank &amp; Sec. Firms LT'!$H$27</f>
        <v>0</v>
      </c>
    </row>
    <row r="1124" spans="1:2" x14ac:dyDescent="0.25">
      <c r="A1124" s="11" t="s">
        <v>6337</v>
      </c>
      <c r="B1124" s="42">
        <f>'8 Bank &amp; Sec. Firms LT'!$H$28</f>
        <v>0</v>
      </c>
    </row>
    <row r="1125" spans="1:2" x14ac:dyDescent="0.25">
      <c r="A1125" s="11" t="s">
        <v>6338</v>
      </c>
      <c r="B1125" s="42">
        <f>'8 Bank &amp; Sec. Firms LT'!$H$29</f>
        <v>0</v>
      </c>
    </row>
    <row r="1126" spans="1:2" x14ac:dyDescent="0.25">
      <c r="A1126" s="11" t="s">
        <v>6339</v>
      </c>
      <c r="B1126" s="42">
        <f>'8 Bank &amp; Sec. Firms LT'!$H$30</f>
        <v>0</v>
      </c>
    </row>
    <row r="1127" spans="1:2" x14ac:dyDescent="0.25">
      <c r="A1127" s="11" t="s">
        <v>6340</v>
      </c>
      <c r="B1127" s="42">
        <f>'8 Bank &amp; Sec. Firms LT'!$H$31</f>
        <v>0</v>
      </c>
    </row>
    <row r="1128" spans="1:2" x14ac:dyDescent="0.25">
      <c r="A1128" s="11" t="s">
        <v>6341</v>
      </c>
      <c r="B1128" s="42">
        <f>'8 Bank &amp; Sec. Firms LT'!$J$26</f>
        <v>0</v>
      </c>
    </row>
    <row r="1129" spans="1:2" x14ac:dyDescent="0.25">
      <c r="A1129" s="11" t="s">
        <v>6342</v>
      </c>
      <c r="B1129" s="42">
        <f>'8 Bank &amp; Sec. Firms LT'!$J$27</f>
        <v>0</v>
      </c>
    </row>
    <row r="1130" spans="1:2" x14ac:dyDescent="0.25">
      <c r="A1130" s="11" t="s">
        <v>6343</v>
      </c>
      <c r="B1130" s="42">
        <f>'8 Bank &amp; Sec. Firms LT'!$J$28</f>
        <v>0</v>
      </c>
    </row>
    <row r="1131" spans="1:2" x14ac:dyDescent="0.25">
      <c r="A1131" s="11" t="s">
        <v>6344</v>
      </c>
      <c r="B1131" s="42">
        <f>'8 Bank &amp; Sec. Firms LT'!$J$29</f>
        <v>0</v>
      </c>
    </row>
    <row r="1132" spans="1:2" x14ac:dyDescent="0.25">
      <c r="A1132" s="11" t="s">
        <v>6345</v>
      </c>
      <c r="B1132" s="42">
        <f>'8 Bank &amp; Sec. Firms LT'!$J$30</f>
        <v>0</v>
      </c>
    </row>
    <row r="1133" spans="1:2" x14ac:dyDescent="0.25">
      <c r="A1133" s="11" t="s">
        <v>6346</v>
      </c>
      <c r="B1133" s="42">
        <f>'8 Bank &amp; Sec. Firms LT'!$J$31</f>
        <v>0</v>
      </c>
    </row>
    <row r="1134" spans="1:2" x14ac:dyDescent="0.25">
      <c r="A1134" s="11" t="s">
        <v>6347</v>
      </c>
      <c r="B1134" s="42">
        <f>'8 Bank &amp; Sec. Firms LT'!$L$26</f>
        <v>0</v>
      </c>
    </row>
    <row r="1135" spans="1:2" x14ac:dyDescent="0.25">
      <c r="A1135" s="11" t="s">
        <v>6348</v>
      </c>
      <c r="B1135" s="42">
        <f>'8 Bank &amp; Sec. Firms LT'!$L$27</f>
        <v>0</v>
      </c>
    </row>
    <row r="1136" spans="1:2" x14ac:dyDescent="0.25">
      <c r="A1136" s="11" t="s">
        <v>6349</v>
      </c>
      <c r="B1136" s="42">
        <f>'8 Bank &amp; Sec. Firms LT'!$L$28</f>
        <v>0</v>
      </c>
    </row>
    <row r="1137" spans="1:2" x14ac:dyDescent="0.25">
      <c r="A1137" s="11" t="s">
        <v>6350</v>
      </c>
      <c r="B1137" s="42">
        <f>'8 Bank &amp; Sec. Firms LT'!$L$29</f>
        <v>0</v>
      </c>
    </row>
    <row r="1138" spans="1:2" x14ac:dyDescent="0.25">
      <c r="A1138" s="11" t="s">
        <v>6351</v>
      </c>
      <c r="B1138" s="42">
        <f>'8 Bank &amp; Sec. Firms LT'!$L$30</f>
        <v>0</v>
      </c>
    </row>
    <row r="1139" spans="1:2" x14ac:dyDescent="0.25">
      <c r="A1139" s="11" t="s">
        <v>6352</v>
      </c>
      <c r="B1139" s="42">
        <f>'8 Bank &amp; Sec. Firms LT'!$L$31</f>
        <v>0</v>
      </c>
    </row>
    <row r="1140" spans="1:2" x14ac:dyDescent="0.25">
      <c r="A1140" s="11" t="s">
        <v>6353</v>
      </c>
      <c r="B1140" s="42">
        <f>'8 Bank &amp; Sec. Firms LT'!$B$35</f>
        <v>0</v>
      </c>
    </row>
    <row r="1141" spans="1:2" x14ac:dyDescent="0.25">
      <c r="A1141" s="11" t="s">
        <v>6354</v>
      </c>
      <c r="B1141" s="42">
        <f>'8 Bank &amp; Sec. Firms LT'!$B$36</f>
        <v>0</v>
      </c>
    </row>
    <row r="1142" spans="1:2" x14ac:dyDescent="0.25">
      <c r="A1142" s="11" t="s">
        <v>6355</v>
      </c>
      <c r="B1142" s="42">
        <f>'8 Bank &amp; Sec. Firms LT'!$B$37</f>
        <v>0</v>
      </c>
    </row>
    <row r="1143" spans="1:2" x14ac:dyDescent="0.25">
      <c r="A1143" s="11" t="s">
        <v>6356</v>
      </c>
      <c r="B1143" s="42">
        <f>'8 Bank &amp; Sec. Firms LT'!$B$38</f>
        <v>0</v>
      </c>
    </row>
    <row r="1144" spans="1:2" x14ac:dyDescent="0.25">
      <c r="A1144" s="11" t="s">
        <v>6357</v>
      </c>
      <c r="B1144" s="42">
        <f>'8 Bank &amp; Sec. Firms LT'!$B$39</f>
        <v>0</v>
      </c>
    </row>
    <row r="1145" spans="1:2" x14ac:dyDescent="0.25">
      <c r="A1145" s="11" t="s">
        <v>6358</v>
      </c>
      <c r="B1145" s="42">
        <f>'8 Bank &amp; Sec. Firms LT'!$C$35</f>
        <v>0</v>
      </c>
    </row>
    <row r="1146" spans="1:2" x14ac:dyDescent="0.25">
      <c r="A1146" s="11" t="s">
        <v>6359</v>
      </c>
      <c r="B1146" s="42">
        <f>'8 Bank &amp; Sec. Firms LT'!$C$36</f>
        <v>0</v>
      </c>
    </row>
    <row r="1147" spans="1:2" x14ac:dyDescent="0.25">
      <c r="A1147" s="11" t="s">
        <v>6360</v>
      </c>
      <c r="B1147" s="42">
        <f>'8 Bank &amp; Sec. Firms LT'!$C$37</f>
        <v>0</v>
      </c>
    </row>
    <row r="1148" spans="1:2" x14ac:dyDescent="0.25">
      <c r="A1148" s="11" t="s">
        <v>6361</v>
      </c>
      <c r="B1148" s="42">
        <f>'8 Bank &amp; Sec. Firms LT'!$C$38</f>
        <v>0</v>
      </c>
    </row>
    <row r="1149" spans="1:2" x14ac:dyDescent="0.25">
      <c r="A1149" s="11" t="s">
        <v>6362</v>
      </c>
      <c r="B1149" s="42">
        <f>'8 Bank &amp; Sec. Firms LT'!$C$39</f>
        <v>0</v>
      </c>
    </row>
    <row r="1150" spans="1:2" x14ac:dyDescent="0.25">
      <c r="A1150" s="11" t="s">
        <v>6363</v>
      </c>
      <c r="B1150" s="42">
        <f>'8 Bank &amp; Sec. Firms LT'!$D$35</f>
        <v>0</v>
      </c>
    </row>
    <row r="1151" spans="1:2" x14ac:dyDescent="0.25">
      <c r="A1151" s="11" t="s">
        <v>6364</v>
      </c>
      <c r="B1151" s="42">
        <f>'8 Bank &amp; Sec. Firms LT'!$D$36</f>
        <v>0</v>
      </c>
    </row>
    <row r="1152" spans="1:2" x14ac:dyDescent="0.25">
      <c r="A1152" s="11" t="s">
        <v>6365</v>
      </c>
      <c r="B1152" s="42">
        <f>'8 Bank &amp; Sec. Firms LT'!$D$37</f>
        <v>0</v>
      </c>
    </row>
    <row r="1153" spans="1:2" x14ac:dyDescent="0.25">
      <c r="A1153" s="11" t="s">
        <v>6366</v>
      </c>
      <c r="B1153" s="42">
        <f>'8 Bank &amp; Sec. Firms LT'!$D$38</f>
        <v>0</v>
      </c>
    </row>
    <row r="1154" spans="1:2" x14ac:dyDescent="0.25">
      <c r="A1154" s="11" t="s">
        <v>6367</v>
      </c>
      <c r="B1154" s="42">
        <f>'8 Bank &amp; Sec. Firms LT'!$D$39</f>
        <v>0</v>
      </c>
    </row>
    <row r="1155" spans="1:2" x14ac:dyDescent="0.25">
      <c r="A1155" s="11" t="s">
        <v>6368</v>
      </c>
      <c r="B1155" s="42">
        <f>'8 Bank &amp; Sec. Firms LT'!$F$34</f>
        <v>0</v>
      </c>
    </row>
    <row r="1156" spans="1:2" x14ac:dyDescent="0.25">
      <c r="A1156" s="11" t="s">
        <v>6369</v>
      </c>
      <c r="B1156" s="42">
        <f>'8 Bank &amp; Sec. Firms LT'!$F$35</f>
        <v>0</v>
      </c>
    </row>
    <row r="1157" spans="1:2" x14ac:dyDescent="0.25">
      <c r="A1157" s="11" t="s">
        <v>6370</v>
      </c>
      <c r="B1157" s="42">
        <f>'8 Bank &amp; Sec. Firms LT'!$F$36</f>
        <v>0</v>
      </c>
    </row>
    <row r="1158" spans="1:2" x14ac:dyDescent="0.25">
      <c r="A1158" s="11" t="s">
        <v>6371</v>
      </c>
      <c r="B1158" s="42">
        <f>'8 Bank &amp; Sec. Firms LT'!$F$37</f>
        <v>0</v>
      </c>
    </row>
    <row r="1159" spans="1:2" x14ac:dyDescent="0.25">
      <c r="A1159" s="11" t="s">
        <v>6372</v>
      </c>
      <c r="B1159" s="42">
        <f>'8 Bank &amp; Sec. Firms LT'!$F$38</f>
        <v>0</v>
      </c>
    </row>
    <row r="1160" spans="1:2" x14ac:dyDescent="0.25">
      <c r="A1160" s="11" t="s">
        <v>6373</v>
      </c>
      <c r="B1160" s="42">
        <f>'8 Bank &amp; Sec. Firms LT'!$G$34</f>
        <v>0</v>
      </c>
    </row>
    <row r="1161" spans="1:2" x14ac:dyDescent="0.25">
      <c r="A1161" s="11" t="s">
        <v>6374</v>
      </c>
      <c r="B1161" s="42">
        <f>'8 Bank &amp; Sec. Firms LT'!$G$35</f>
        <v>0</v>
      </c>
    </row>
    <row r="1162" spans="1:2" x14ac:dyDescent="0.25">
      <c r="A1162" s="11" t="s">
        <v>6375</v>
      </c>
      <c r="B1162" s="42">
        <f>'8 Bank &amp; Sec. Firms LT'!$G$36</f>
        <v>0</v>
      </c>
    </row>
    <row r="1163" spans="1:2" x14ac:dyDescent="0.25">
      <c r="A1163" s="11" t="s">
        <v>6376</v>
      </c>
      <c r="B1163" s="42">
        <f>'8 Bank &amp; Sec. Firms LT'!$G$37</f>
        <v>0</v>
      </c>
    </row>
    <row r="1164" spans="1:2" x14ac:dyDescent="0.25">
      <c r="A1164" s="11" t="s">
        <v>6377</v>
      </c>
      <c r="B1164" s="42">
        <f>'8 Bank &amp; Sec. Firms LT'!$G$38</f>
        <v>0</v>
      </c>
    </row>
    <row r="1165" spans="1:2" x14ac:dyDescent="0.25">
      <c r="A1165" s="11" t="s">
        <v>6378</v>
      </c>
      <c r="B1165" s="42">
        <f>'8 Bank &amp; Sec. Firms LT'!$H$34</f>
        <v>0</v>
      </c>
    </row>
    <row r="1166" spans="1:2" x14ac:dyDescent="0.25">
      <c r="A1166" s="11" t="s">
        <v>6379</v>
      </c>
      <c r="B1166" s="42">
        <f>'8 Bank &amp; Sec. Firms LT'!$H$35</f>
        <v>0</v>
      </c>
    </row>
    <row r="1167" spans="1:2" x14ac:dyDescent="0.25">
      <c r="A1167" s="11" t="s">
        <v>6380</v>
      </c>
      <c r="B1167" s="42">
        <f>'8 Bank &amp; Sec. Firms LT'!$H$36</f>
        <v>0</v>
      </c>
    </row>
    <row r="1168" spans="1:2" x14ac:dyDescent="0.25">
      <c r="A1168" s="11" t="s">
        <v>6381</v>
      </c>
      <c r="B1168" s="42">
        <f>'8 Bank &amp; Sec. Firms LT'!$H$37</f>
        <v>0</v>
      </c>
    </row>
    <row r="1169" spans="1:2" x14ac:dyDescent="0.25">
      <c r="A1169" s="11" t="s">
        <v>6382</v>
      </c>
      <c r="B1169" s="42">
        <f>'8 Bank &amp; Sec. Firms LT'!$H$38</f>
        <v>0</v>
      </c>
    </row>
    <row r="1170" spans="1:2" x14ac:dyDescent="0.25">
      <c r="A1170" s="11" t="s">
        <v>6383</v>
      </c>
      <c r="B1170" s="42">
        <f>'8 Bank &amp; Sec. Firms LT'!$H$39</f>
        <v>0</v>
      </c>
    </row>
    <row r="1171" spans="1:2" x14ac:dyDescent="0.25">
      <c r="A1171" s="11" t="s">
        <v>6384</v>
      </c>
      <c r="B1171" s="42">
        <f>'8 Bank &amp; Sec. Firms LT'!$J$34</f>
        <v>0</v>
      </c>
    </row>
    <row r="1172" spans="1:2" x14ac:dyDescent="0.25">
      <c r="A1172" s="11" t="s">
        <v>6385</v>
      </c>
      <c r="B1172" s="42">
        <f>'8 Bank &amp; Sec. Firms LT'!$J$35</f>
        <v>0</v>
      </c>
    </row>
    <row r="1173" spans="1:2" x14ac:dyDescent="0.25">
      <c r="A1173" s="11" t="s">
        <v>6386</v>
      </c>
      <c r="B1173" s="42">
        <f>'8 Bank &amp; Sec. Firms LT'!$J$36</f>
        <v>0</v>
      </c>
    </row>
    <row r="1174" spans="1:2" x14ac:dyDescent="0.25">
      <c r="A1174" s="11" t="s">
        <v>6387</v>
      </c>
      <c r="B1174" s="42">
        <f>'8 Bank &amp; Sec. Firms LT'!$J$37</f>
        <v>0</v>
      </c>
    </row>
    <row r="1175" spans="1:2" x14ac:dyDescent="0.25">
      <c r="A1175" s="11" t="s">
        <v>6388</v>
      </c>
      <c r="B1175" s="42">
        <f>'8 Bank &amp; Sec. Firms LT'!$J$38</f>
        <v>0</v>
      </c>
    </row>
    <row r="1176" spans="1:2" x14ac:dyDescent="0.25">
      <c r="A1176" s="11" t="s">
        <v>6389</v>
      </c>
      <c r="B1176" s="42">
        <f>'8 Bank &amp; Sec. Firms LT'!$J$39</f>
        <v>0</v>
      </c>
    </row>
    <row r="1177" spans="1:2" x14ac:dyDescent="0.25">
      <c r="A1177" s="11" t="s">
        <v>6390</v>
      </c>
      <c r="B1177" s="42">
        <f>'8 Bank &amp; Sec. Firms LT'!$L$34</f>
        <v>0</v>
      </c>
    </row>
    <row r="1178" spans="1:2" x14ac:dyDescent="0.25">
      <c r="A1178" s="11" t="s">
        <v>6391</v>
      </c>
      <c r="B1178" s="42">
        <f>'8 Bank &amp; Sec. Firms LT'!$L$35</f>
        <v>0</v>
      </c>
    </row>
    <row r="1179" spans="1:2" x14ac:dyDescent="0.25">
      <c r="A1179" s="11" t="s">
        <v>6392</v>
      </c>
      <c r="B1179" s="42">
        <f>'8 Bank &amp; Sec. Firms LT'!$L$36</f>
        <v>0</v>
      </c>
    </row>
    <row r="1180" spans="1:2" x14ac:dyDescent="0.25">
      <c r="A1180" s="11" t="s">
        <v>6393</v>
      </c>
      <c r="B1180" s="42">
        <f>'8 Bank &amp; Sec. Firms LT'!$L$37</f>
        <v>0</v>
      </c>
    </row>
    <row r="1181" spans="1:2" x14ac:dyDescent="0.25">
      <c r="A1181" s="11" t="s">
        <v>6394</v>
      </c>
      <c r="B1181" s="42">
        <f>'8 Bank &amp; Sec. Firms LT'!$L$38</f>
        <v>0</v>
      </c>
    </row>
    <row r="1182" spans="1:2" x14ac:dyDescent="0.25">
      <c r="A1182" s="11" t="s">
        <v>6395</v>
      </c>
      <c r="B1182" s="42">
        <f>'8 Bank &amp; Sec. Firms LT'!$L$39</f>
        <v>0</v>
      </c>
    </row>
    <row r="1183" spans="1:2" x14ac:dyDescent="0.25">
      <c r="A1183" s="11" t="s">
        <v>6396</v>
      </c>
      <c r="B1183" s="42">
        <f>'8 Bank &amp; Sec. Firms LT'!$B$43</f>
        <v>0</v>
      </c>
    </row>
    <row r="1184" spans="1:2" x14ac:dyDescent="0.25">
      <c r="A1184" s="11" t="s">
        <v>6397</v>
      </c>
      <c r="B1184" s="42">
        <f>'8 Bank &amp; Sec. Firms LT'!$B$44</f>
        <v>0</v>
      </c>
    </row>
    <row r="1185" spans="1:2" x14ac:dyDescent="0.25">
      <c r="A1185" s="11" t="s">
        <v>6398</v>
      </c>
      <c r="B1185" s="42">
        <f>'8 Bank &amp; Sec. Firms LT'!$B$45</f>
        <v>0</v>
      </c>
    </row>
    <row r="1186" spans="1:2" x14ac:dyDescent="0.25">
      <c r="A1186" s="11" t="s">
        <v>6399</v>
      </c>
      <c r="B1186" s="42">
        <f>'8 Bank &amp; Sec. Firms LT'!$B$46</f>
        <v>0</v>
      </c>
    </row>
    <row r="1187" spans="1:2" x14ac:dyDescent="0.25">
      <c r="A1187" s="11" t="s">
        <v>6400</v>
      </c>
      <c r="B1187" s="42">
        <f>'8 Bank &amp; Sec. Firms LT'!$B$47</f>
        <v>0</v>
      </c>
    </row>
    <row r="1188" spans="1:2" x14ac:dyDescent="0.25">
      <c r="A1188" s="11" t="s">
        <v>6401</v>
      </c>
      <c r="B1188" s="42">
        <f>'8 Bank &amp; Sec. Firms LT'!$C$43</f>
        <v>0</v>
      </c>
    </row>
    <row r="1189" spans="1:2" x14ac:dyDescent="0.25">
      <c r="A1189" s="11" t="s">
        <v>6402</v>
      </c>
      <c r="B1189" s="42">
        <f>'8 Bank &amp; Sec. Firms LT'!$C$44</f>
        <v>0</v>
      </c>
    </row>
    <row r="1190" spans="1:2" x14ac:dyDescent="0.25">
      <c r="A1190" s="11" t="s">
        <v>6403</v>
      </c>
      <c r="B1190" s="42">
        <f>'8 Bank &amp; Sec. Firms LT'!$C$45</f>
        <v>0</v>
      </c>
    </row>
    <row r="1191" spans="1:2" x14ac:dyDescent="0.25">
      <c r="A1191" s="11" t="s">
        <v>6404</v>
      </c>
      <c r="B1191" s="42">
        <f>'8 Bank &amp; Sec. Firms LT'!$C$46</f>
        <v>0</v>
      </c>
    </row>
    <row r="1192" spans="1:2" x14ac:dyDescent="0.25">
      <c r="A1192" s="11" t="s">
        <v>6405</v>
      </c>
      <c r="B1192" s="42">
        <f>'8 Bank &amp; Sec. Firms LT'!$C$47</f>
        <v>0</v>
      </c>
    </row>
    <row r="1193" spans="1:2" x14ac:dyDescent="0.25">
      <c r="A1193" s="11" t="s">
        <v>6406</v>
      </c>
      <c r="B1193" s="42">
        <f>'8 Bank &amp; Sec. Firms LT'!$D$43</f>
        <v>0</v>
      </c>
    </row>
    <row r="1194" spans="1:2" x14ac:dyDescent="0.25">
      <c r="A1194" s="11" t="s">
        <v>6407</v>
      </c>
      <c r="B1194" s="42">
        <f>'8 Bank &amp; Sec. Firms LT'!$D$44</f>
        <v>0</v>
      </c>
    </row>
    <row r="1195" spans="1:2" x14ac:dyDescent="0.25">
      <c r="A1195" s="11" t="s">
        <v>6408</v>
      </c>
      <c r="B1195" s="42">
        <f>'8 Bank &amp; Sec. Firms LT'!$D$45</f>
        <v>0</v>
      </c>
    </row>
    <row r="1196" spans="1:2" x14ac:dyDescent="0.25">
      <c r="A1196" s="11" t="s">
        <v>6409</v>
      </c>
      <c r="B1196" s="42">
        <f>'8 Bank &amp; Sec. Firms LT'!$D$46</f>
        <v>0</v>
      </c>
    </row>
    <row r="1197" spans="1:2" x14ac:dyDescent="0.25">
      <c r="A1197" s="11" t="s">
        <v>6410</v>
      </c>
      <c r="B1197" s="42">
        <f>'8 Bank &amp; Sec. Firms LT'!$D$47</f>
        <v>0</v>
      </c>
    </row>
    <row r="1198" spans="1:2" x14ac:dyDescent="0.25">
      <c r="A1198" s="11" t="s">
        <v>6411</v>
      </c>
      <c r="B1198" s="42">
        <f>'8 Bank &amp; Sec. Firms LT'!$F$42</f>
        <v>0</v>
      </c>
    </row>
    <row r="1199" spans="1:2" x14ac:dyDescent="0.25">
      <c r="A1199" s="11" t="s">
        <v>6412</v>
      </c>
      <c r="B1199" s="42">
        <f>'8 Bank &amp; Sec. Firms LT'!$F$43</f>
        <v>0</v>
      </c>
    </row>
    <row r="1200" spans="1:2" x14ac:dyDescent="0.25">
      <c r="A1200" s="11" t="s">
        <v>6413</v>
      </c>
      <c r="B1200" s="42">
        <f>'8 Bank &amp; Sec. Firms LT'!$F$44</f>
        <v>0</v>
      </c>
    </row>
    <row r="1201" spans="1:2" x14ac:dyDescent="0.25">
      <c r="A1201" s="11" t="s">
        <v>6414</v>
      </c>
      <c r="B1201" s="42">
        <f>'8 Bank &amp; Sec. Firms LT'!$F$45</f>
        <v>0</v>
      </c>
    </row>
    <row r="1202" spans="1:2" x14ac:dyDescent="0.25">
      <c r="A1202" s="11" t="s">
        <v>6415</v>
      </c>
      <c r="B1202" s="42">
        <f>'8 Bank &amp; Sec. Firms LT'!$F$46</f>
        <v>0</v>
      </c>
    </row>
    <row r="1203" spans="1:2" x14ac:dyDescent="0.25">
      <c r="A1203" s="11" t="s">
        <v>6416</v>
      </c>
      <c r="B1203" s="42">
        <f>'8 Bank &amp; Sec. Firms LT'!$G$42</f>
        <v>0</v>
      </c>
    </row>
    <row r="1204" spans="1:2" x14ac:dyDescent="0.25">
      <c r="A1204" s="11" t="s">
        <v>6417</v>
      </c>
      <c r="B1204" s="42">
        <f>'8 Bank &amp; Sec. Firms LT'!$G$43</f>
        <v>0</v>
      </c>
    </row>
    <row r="1205" spans="1:2" x14ac:dyDescent="0.25">
      <c r="A1205" s="11" t="s">
        <v>6418</v>
      </c>
      <c r="B1205" s="42">
        <f>'8 Bank &amp; Sec. Firms LT'!$G$44</f>
        <v>0</v>
      </c>
    </row>
    <row r="1206" spans="1:2" x14ac:dyDescent="0.25">
      <c r="A1206" s="11" t="s">
        <v>6419</v>
      </c>
      <c r="B1206" s="42">
        <f>'8 Bank &amp; Sec. Firms LT'!$G$45</f>
        <v>0</v>
      </c>
    </row>
    <row r="1207" spans="1:2" x14ac:dyDescent="0.25">
      <c r="A1207" s="11" t="s">
        <v>6420</v>
      </c>
      <c r="B1207" s="42">
        <f>'8 Bank &amp; Sec. Firms LT'!$G$46</f>
        <v>0</v>
      </c>
    </row>
    <row r="1208" spans="1:2" x14ac:dyDescent="0.25">
      <c r="A1208" s="11" t="s">
        <v>6421</v>
      </c>
      <c r="B1208" s="42">
        <f>'8 Bank &amp; Sec. Firms LT'!$H$42</f>
        <v>0</v>
      </c>
    </row>
    <row r="1209" spans="1:2" x14ac:dyDescent="0.25">
      <c r="A1209" s="11" t="s">
        <v>6422</v>
      </c>
      <c r="B1209" s="42">
        <f>'8 Bank &amp; Sec. Firms LT'!$H$43</f>
        <v>0</v>
      </c>
    </row>
    <row r="1210" spans="1:2" x14ac:dyDescent="0.25">
      <c r="A1210" s="11" t="s">
        <v>6423</v>
      </c>
      <c r="B1210" s="42">
        <f>'8 Bank &amp; Sec. Firms LT'!$H$44</f>
        <v>0</v>
      </c>
    </row>
    <row r="1211" spans="1:2" x14ac:dyDescent="0.25">
      <c r="A1211" s="11" t="s">
        <v>6424</v>
      </c>
      <c r="B1211" s="42">
        <f>'8 Bank &amp; Sec. Firms LT'!$H$45</f>
        <v>0</v>
      </c>
    </row>
    <row r="1212" spans="1:2" x14ac:dyDescent="0.25">
      <c r="A1212" s="11" t="s">
        <v>6425</v>
      </c>
      <c r="B1212" s="42">
        <f>'8 Bank &amp; Sec. Firms LT'!$H$46</f>
        <v>0</v>
      </c>
    </row>
    <row r="1213" spans="1:2" x14ac:dyDescent="0.25">
      <c r="A1213" s="11" t="s">
        <v>6426</v>
      </c>
      <c r="B1213" s="42">
        <f>'8 Bank &amp; Sec. Firms LT'!$H$47</f>
        <v>0</v>
      </c>
    </row>
    <row r="1214" spans="1:2" x14ac:dyDescent="0.25">
      <c r="A1214" s="11" t="s">
        <v>6427</v>
      </c>
      <c r="B1214" s="42">
        <f>'8 Bank &amp; Sec. Firms LT'!$J$42</f>
        <v>0</v>
      </c>
    </row>
    <row r="1215" spans="1:2" x14ac:dyDescent="0.25">
      <c r="A1215" s="11" t="s">
        <v>6428</v>
      </c>
      <c r="B1215" s="42">
        <f>'8 Bank &amp; Sec. Firms LT'!$J$43</f>
        <v>0</v>
      </c>
    </row>
    <row r="1216" spans="1:2" x14ac:dyDescent="0.25">
      <c r="A1216" s="11" t="s">
        <v>6429</v>
      </c>
      <c r="B1216" s="42">
        <f>'8 Bank &amp; Sec. Firms LT'!$J$44</f>
        <v>0</v>
      </c>
    </row>
    <row r="1217" spans="1:2" x14ac:dyDescent="0.25">
      <c r="A1217" s="11" t="s">
        <v>6430</v>
      </c>
      <c r="B1217" s="42">
        <f>'8 Bank &amp; Sec. Firms LT'!$J$45</f>
        <v>0</v>
      </c>
    </row>
    <row r="1218" spans="1:2" x14ac:dyDescent="0.25">
      <c r="A1218" s="11" t="s">
        <v>6431</v>
      </c>
      <c r="B1218" s="42">
        <f>'8 Bank &amp; Sec. Firms LT'!$J$46</f>
        <v>0</v>
      </c>
    </row>
    <row r="1219" spans="1:2" x14ac:dyDescent="0.25">
      <c r="A1219" s="11" t="s">
        <v>6432</v>
      </c>
      <c r="B1219" s="42">
        <f>'8 Bank &amp; Sec. Firms LT'!$J$47</f>
        <v>0</v>
      </c>
    </row>
    <row r="1220" spans="1:2" x14ac:dyDescent="0.25">
      <c r="A1220" s="11" t="s">
        <v>6433</v>
      </c>
      <c r="B1220" s="42">
        <f>'8 Bank &amp; Sec. Firms LT'!$L$42</f>
        <v>0</v>
      </c>
    </row>
    <row r="1221" spans="1:2" x14ac:dyDescent="0.25">
      <c r="A1221" s="11" t="s">
        <v>6434</v>
      </c>
      <c r="B1221" s="42">
        <f>'8 Bank &amp; Sec. Firms LT'!$L$43</f>
        <v>0</v>
      </c>
    </row>
    <row r="1222" spans="1:2" x14ac:dyDescent="0.25">
      <c r="A1222" s="11" t="s">
        <v>6435</v>
      </c>
      <c r="B1222" s="42">
        <f>'8 Bank &amp; Sec. Firms LT'!$L$44</f>
        <v>0</v>
      </c>
    </row>
    <row r="1223" spans="1:2" x14ac:dyDescent="0.25">
      <c r="A1223" s="11" t="s">
        <v>6436</v>
      </c>
      <c r="B1223" s="42">
        <f>'8 Bank &amp; Sec. Firms LT'!$L$45</f>
        <v>0</v>
      </c>
    </row>
    <row r="1224" spans="1:2" x14ac:dyDescent="0.25">
      <c r="A1224" s="11" t="s">
        <v>6437</v>
      </c>
      <c r="B1224" s="42">
        <f>'8 Bank &amp; Sec. Firms LT'!$L$46</f>
        <v>0</v>
      </c>
    </row>
    <row r="1225" spans="1:2" x14ac:dyDescent="0.25">
      <c r="A1225" s="11" t="s">
        <v>6438</v>
      </c>
      <c r="B1225" s="42">
        <f>'8 Bank &amp; Sec. Firms LT'!$L$47</f>
        <v>0</v>
      </c>
    </row>
    <row r="1226" spans="1:2" x14ac:dyDescent="0.25">
      <c r="A1226" s="11" t="s">
        <v>6439</v>
      </c>
      <c r="B1226" s="42">
        <f>'8 Bank &amp; Sec. Firms LT'!$C$49</f>
        <v>0</v>
      </c>
    </row>
    <row r="1227" spans="1:2" x14ac:dyDescent="0.25">
      <c r="A1227" s="11" t="s">
        <v>6440</v>
      </c>
      <c r="B1227" s="42">
        <f>'8 Bank &amp; Sec. Firms LT'!$D$49</f>
        <v>0</v>
      </c>
    </row>
    <row r="1228" spans="1:2" x14ac:dyDescent="0.25">
      <c r="A1228" s="11" t="s">
        <v>6441</v>
      </c>
      <c r="B1228" s="42">
        <f>'8 Bank &amp; Sec. Firms LT'!$L$49</f>
        <v>0</v>
      </c>
    </row>
    <row r="1229" spans="1:2" x14ac:dyDescent="0.25">
      <c r="A1229" s="11" t="s">
        <v>6442</v>
      </c>
      <c r="B1229" s="42">
        <f>'8A Bank &amp; Sec. Firms ST'!$C$11</f>
        <v>0</v>
      </c>
    </row>
    <row r="1230" spans="1:2" x14ac:dyDescent="0.25">
      <c r="A1230" s="11" t="s">
        <v>6443</v>
      </c>
      <c r="B1230" s="42">
        <f>'8A Bank &amp; Sec. Firms ST'!$C$12</f>
        <v>0</v>
      </c>
    </row>
    <row r="1231" spans="1:2" x14ac:dyDescent="0.25">
      <c r="A1231" s="11" t="s">
        <v>6444</v>
      </c>
      <c r="B1231" s="42">
        <f>'8A Bank &amp; Sec. Firms ST'!$C$13</f>
        <v>0</v>
      </c>
    </row>
    <row r="1232" spans="1:2" x14ac:dyDescent="0.25">
      <c r="A1232" s="11" t="s">
        <v>6445</v>
      </c>
      <c r="B1232" s="42">
        <f>'8A Bank &amp; Sec. Firms ST'!$C$14</f>
        <v>0</v>
      </c>
    </row>
    <row r="1233" spans="1:2" x14ac:dyDescent="0.25">
      <c r="A1233" s="11" t="s">
        <v>6446</v>
      </c>
      <c r="B1233" s="42">
        <f>'8A Bank &amp; Sec. Firms ST'!$C$15</f>
        <v>0</v>
      </c>
    </row>
    <row r="1234" spans="1:2" x14ac:dyDescent="0.25">
      <c r="A1234" s="11" t="s">
        <v>6447</v>
      </c>
      <c r="B1234" s="42">
        <f>'8A Bank &amp; Sec. Firms ST'!$D$11</f>
        <v>0</v>
      </c>
    </row>
    <row r="1235" spans="1:2" x14ac:dyDescent="0.25">
      <c r="A1235" s="11" t="s">
        <v>6448</v>
      </c>
      <c r="B1235" s="42">
        <f>'8A Bank &amp; Sec. Firms ST'!$D$12</f>
        <v>0</v>
      </c>
    </row>
    <row r="1236" spans="1:2" x14ac:dyDescent="0.25">
      <c r="A1236" s="11" t="s">
        <v>6449</v>
      </c>
      <c r="B1236" s="42">
        <f>'8A Bank &amp; Sec. Firms ST'!$D$13</f>
        <v>0</v>
      </c>
    </row>
    <row r="1237" spans="1:2" x14ac:dyDescent="0.25">
      <c r="A1237" s="11" t="s">
        <v>6450</v>
      </c>
      <c r="B1237" s="42">
        <f>'8A Bank &amp; Sec. Firms ST'!$D$14</f>
        <v>0</v>
      </c>
    </row>
    <row r="1238" spans="1:2" x14ac:dyDescent="0.25">
      <c r="A1238" s="11" t="s">
        <v>6451</v>
      </c>
      <c r="B1238" s="42">
        <f>'8A Bank &amp; Sec. Firms ST'!$D$15</f>
        <v>0</v>
      </c>
    </row>
    <row r="1239" spans="1:2" x14ac:dyDescent="0.25">
      <c r="A1239" s="11" t="s">
        <v>6452</v>
      </c>
      <c r="B1239" s="42">
        <f>'8A Bank &amp; Sec. Firms ST'!$F$10</f>
        <v>0</v>
      </c>
    </row>
    <row r="1240" spans="1:2" x14ac:dyDescent="0.25">
      <c r="A1240" s="11" t="s">
        <v>6453</v>
      </c>
      <c r="B1240" s="42">
        <f>'8A Bank &amp; Sec. Firms ST'!$F$11</f>
        <v>0</v>
      </c>
    </row>
    <row r="1241" spans="1:2" x14ac:dyDescent="0.25">
      <c r="A1241" s="11" t="s">
        <v>6454</v>
      </c>
      <c r="B1241" s="42">
        <f>'8A Bank &amp; Sec. Firms ST'!$F$12</f>
        <v>0</v>
      </c>
    </row>
    <row r="1242" spans="1:2" x14ac:dyDescent="0.25">
      <c r="A1242" s="11" t="s">
        <v>6455</v>
      </c>
      <c r="B1242" s="42">
        <f>'8A Bank &amp; Sec. Firms ST'!$F$13</f>
        <v>0</v>
      </c>
    </row>
    <row r="1243" spans="1:2" x14ac:dyDescent="0.25">
      <c r="A1243" s="11" t="s">
        <v>6456</v>
      </c>
      <c r="B1243" s="42">
        <f>'8A Bank &amp; Sec. Firms ST'!$F$14</f>
        <v>0</v>
      </c>
    </row>
    <row r="1244" spans="1:2" x14ac:dyDescent="0.25">
      <c r="A1244" s="11" t="s">
        <v>6457</v>
      </c>
      <c r="B1244" s="42">
        <f>'8A Bank &amp; Sec. Firms ST'!$G$10</f>
        <v>0</v>
      </c>
    </row>
    <row r="1245" spans="1:2" x14ac:dyDescent="0.25">
      <c r="A1245" s="11" t="s">
        <v>6458</v>
      </c>
      <c r="B1245" s="42">
        <f>'8A Bank &amp; Sec. Firms ST'!$G$11</f>
        <v>0</v>
      </c>
    </row>
    <row r="1246" spans="1:2" x14ac:dyDescent="0.25">
      <c r="A1246" s="11" t="s">
        <v>6459</v>
      </c>
      <c r="B1246" s="42">
        <f>'8A Bank &amp; Sec. Firms ST'!$G$12</f>
        <v>0</v>
      </c>
    </row>
    <row r="1247" spans="1:2" x14ac:dyDescent="0.25">
      <c r="A1247" s="11" t="s">
        <v>6460</v>
      </c>
      <c r="B1247" s="42">
        <f>'8A Bank &amp; Sec. Firms ST'!$G$13</f>
        <v>0</v>
      </c>
    </row>
    <row r="1248" spans="1:2" x14ac:dyDescent="0.25">
      <c r="A1248" s="11" t="s">
        <v>6461</v>
      </c>
      <c r="B1248" s="42">
        <f>'8A Bank &amp; Sec. Firms ST'!$G$14</f>
        <v>0</v>
      </c>
    </row>
    <row r="1249" spans="1:2" x14ac:dyDescent="0.25">
      <c r="A1249" s="11" t="s">
        <v>6462</v>
      </c>
      <c r="B1249" s="42">
        <f>'8A Bank &amp; Sec. Firms ST'!$H$10</f>
        <v>0</v>
      </c>
    </row>
    <row r="1250" spans="1:2" x14ac:dyDescent="0.25">
      <c r="A1250" s="11" t="s">
        <v>6463</v>
      </c>
      <c r="B1250" s="42">
        <f>'8A Bank &amp; Sec. Firms ST'!$H$11</f>
        <v>0</v>
      </c>
    </row>
    <row r="1251" spans="1:2" x14ac:dyDescent="0.25">
      <c r="A1251" s="11" t="s">
        <v>6464</v>
      </c>
      <c r="B1251" s="42">
        <f>'8A Bank &amp; Sec. Firms ST'!$H$12</f>
        <v>0</v>
      </c>
    </row>
    <row r="1252" spans="1:2" x14ac:dyDescent="0.25">
      <c r="A1252" s="11" t="s">
        <v>6465</v>
      </c>
      <c r="B1252" s="42">
        <f>'8A Bank &amp; Sec. Firms ST'!$H$13</f>
        <v>0</v>
      </c>
    </row>
    <row r="1253" spans="1:2" x14ac:dyDescent="0.25">
      <c r="A1253" s="11" t="s">
        <v>6466</v>
      </c>
      <c r="B1253" s="42">
        <f>'8A Bank &amp; Sec. Firms ST'!$H$14</f>
        <v>0</v>
      </c>
    </row>
    <row r="1254" spans="1:2" x14ac:dyDescent="0.25">
      <c r="A1254" s="11" t="s">
        <v>6467</v>
      </c>
      <c r="B1254" s="42">
        <f>'8A Bank &amp; Sec. Firms ST'!$H$15</f>
        <v>0</v>
      </c>
    </row>
    <row r="1255" spans="1:2" x14ac:dyDescent="0.25">
      <c r="A1255" s="11" t="s">
        <v>6468</v>
      </c>
      <c r="B1255" s="42">
        <f>'8A Bank &amp; Sec. Firms ST'!$J$10</f>
        <v>0</v>
      </c>
    </row>
    <row r="1256" spans="1:2" x14ac:dyDescent="0.25">
      <c r="A1256" s="11" t="s">
        <v>6469</v>
      </c>
      <c r="B1256" s="42">
        <f>'8A Bank &amp; Sec. Firms ST'!$J$11</f>
        <v>0</v>
      </c>
    </row>
    <row r="1257" spans="1:2" x14ac:dyDescent="0.25">
      <c r="A1257" s="11" t="s">
        <v>6470</v>
      </c>
      <c r="B1257" s="42">
        <f>'8A Bank &amp; Sec. Firms ST'!$J$12</f>
        <v>0</v>
      </c>
    </row>
    <row r="1258" spans="1:2" x14ac:dyDescent="0.25">
      <c r="A1258" s="11" t="s">
        <v>6471</v>
      </c>
      <c r="B1258" s="42">
        <f>'8A Bank &amp; Sec. Firms ST'!$J$13</f>
        <v>0</v>
      </c>
    </row>
    <row r="1259" spans="1:2" x14ac:dyDescent="0.25">
      <c r="A1259" s="11" t="s">
        <v>6472</v>
      </c>
      <c r="B1259" s="42">
        <f>'8A Bank &amp; Sec. Firms ST'!$J$14</f>
        <v>0</v>
      </c>
    </row>
    <row r="1260" spans="1:2" x14ac:dyDescent="0.25">
      <c r="A1260" s="11" t="s">
        <v>6473</v>
      </c>
      <c r="B1260" s="42">
        <f>'8A Bank &amp; Sec. Firms ST'!$J$15</f>
        <v>0</v>
      </c>
    </row>
    <row r="1261" spans="1:2" x14ac:dyDescent="0.25">
      <c r="A1261" s="11" t="s">
        <v>6474</v>
      </c>
      <c r="B1261" s="42">
        <f>'8A Bank &amp; Sec. Firms ST'!$L$10</f>
        <v>0</v>
      </c>
    </row>
    <row r="1262" spans="1:2" x14ac:dyDescent="0.25">
      <c r="A1262" s="11" t="s">
        <v>6475</v>
      </c>
      <c r="B1262" s="42">
        <f>'8A Bank &amp; Sec. Firms ST'!$L$11</f>
        <v>0</v>
      </c>
    </row>
    <row r="1263" spans="1:2" x14ac:dyDescent="0.25">
      <c r="A1263" s="11" t="s">
        <v>6476</v>
      </c>
      <c r="B1263" s="42">
        <f>'8A Bank &amp; Sec. Firms ST'!$L$12</f>
        <v>0</v>
      </c>
    </row>
    <row r="1264" spans="1:2" x14ac:dyDescent="0.25">
      <c r="A1264" s="11" t="s">
        <v>6477</v>
      </c>
      <c r="B1264" s="42">
        <f>'8A Bank &amp; Sec. Firms ST'!$L$13</f>
        <v>0</v>
      </c>
    </row>
    <row r="1265" spans="1:2" x14ac:dyDescent="0.25">
      <c r="A1265" s="11" t="s">
        <v>6478</v>
      </c>
      <c r="B1265" s="42">
        <f>'8A Bank &amp; Sec. Firms ST'!$L$14</f>
        <v>0</v>
      </c>
    </row>
    <row r="1266" spans="1:2" x14ac:dyDescent="0.25">
      <c r="A1266" s="11" t="s">
        <v>6479</v>
      </c>
      <c r="B1266" s="42">
        <f>'8A Bank &amp; Sec. Firms ST'!$L$15</f>
        <v>0</v>
      </c>
    </row>
    <row r="1267" spans="1:2" x14ac:dyDescent="0.25">
      <c r="A1267" s="11" t="s">
        <v>6480</v>
      </c>
      <c r="B1267" s="42">
        <f>'8A Bank &amp; Sec. Firms ST'!$B$19</f>
        <v>0</v>
      </c>
    </row>
    <row r="1268" spans="1:2" x14ac:dyDescent="0.25">
      <c r="A1268" s="11" t="s">
        <v>6481</v>
      </c>
      <c r="B1268" s="42">
        <f>'8A Bank &amp; Sec. Firms ST'!$B$20</f>
        <v>0</v>
      </c>
    </row>
    <row r="1269" spans="1:2" x14ac:dyDescent="0.25">
      <c r="A1269" s="11" t="s">
        <v>6482</v>
      </c>
      <c r="B1269" s="42">
        <f>'8A Bank &amp; Sec. Firms ST'!$B$21</f>
        <v>0</v>
      </c>
    </row>
    <row r="1270" spans="1:2" x14ac:dyDescent="0.25">
      <c r="A1270" s="11" t="s">
        <v>6483</v>
      </c>
      <c r="B1270" s="42">
        <f>'8A Bank &amp; Sec. Firms ST'!$B$22</f>
        <v>0</v>
      </c>
    </row>
    <row r="1271" spans="1:2" x14ac:dyDescent="0.25">
      <c r="A1271" s="11" t="s">
        <v>6484</v>
      </c>
      <c r="B1271" s="42">
        <f>'8A Bank &amp; Sec. Firms ST'!$B$23</f>
        <v>0</v>
      </c>
    </row>
    <row r="1272" spans="1:2" x14ac:dyDescent="0.25">
      <c r="A1272" s="11" t="s">
        <v>6485</v>
      </c>
      <c r="B1272" s="42">
        <f>'8A Bank &amp; Sec. Firms ST'!$C$19</f>
        <v>0</v>
      </c>
    </row>
    <row r="1273" spans="1:2" x14ac:dyDescent="0.25">
      <c r="A1273" s="11" t="s">
        <v>6486</v>
      </c>
      <c r="B1273" s="42">
        <f>'8A Bank &amp; Sec. Firms ST'!$C$20</f>
        <v>0</v>
      </c>
    </row>
    <row r="1274" spans="1:2" x14ac:dyDescent="0.25">
      <c r="A1274" s="11" t="s">
        <v>6487</v>
      </c>
      <c r="B1274" s="42">
        <f>'8A Bank &amp; Sec. Firms ST'!$C$21</f>
        <v>0</v>
      </c>
    </row>
    <row r="1275" spans="1:2" x14ac:dyDescent="0.25">
      <c r="A1275" s="11" t="s">
        <v>6488</v>
      </c>
      <c r="B1275" s="42">
        <f>'8A Bank &amp; Sec. Firms ST'!$C$22</f>
        <v>0</v>
      </c>
    </row>
    <row r="1276" spans="1:2" x14ac:dyDescent="0.25">
      <c r="A1276" s="11" t="s">
        <v>6489</v>
      </c>
      <c r="B1276" s="42">
        <f>'8A Bank &amp; Sec. Firms ST'!$C$23</f>
        <v>0</v>
      </c>
    </row>
    <row r="1277" spans="1:2" x14ac:dyDescent="0.25">
      <c r="A1277" s="11" t="s">
        <v>6490</v>
      </c>
      <c r="B1277" s="42">
        <f>'8A Bank &amp; Sec. Firms ST'!$D$19</f>
        <v>0</v>
      </c>
    </row>
    <row r="1278" spans="1:2" x14ac:dyDescent="0.25">
      <c r="A1278" s="11" t="s">
        <v>6491</v>
      </c>
      <c r="B1278" s="42">
        <f>'8A Bank &amp; Sec. Firms ST'!$D$20</f>
        <v>0</v>
      </c>
    </row>
    <row r="1279" spans="1:2" x14ac:dyDescent="0.25">
      <c r="A1279" s="11" t="s">
        <v>6492</v>
      </c>
      <c r="B1279" s="42">
        <f>'8A Bank &amp; Sec. Firms ST'!$D$21</f>
        <v>0</v>
      </c>
    </row>
    <row r="1280" spans="1:2" x14ac:dyDescent="0.25">
      <c r="A1280" s="11" t="s">
        <v>6493</v>
      </c>
      <c r="B1280" s="42">
        <f>'8A Bank &amp; Sec. Firms ST'!$D$22</f>
        <v>0</v>
      </c>
    </row>
    <row r="1281" spans="1:2" x14ac:dyDescent="0.25">
      <c r="A1281" s="11" t="s">
        <v>6494</v>
      </c>
      <c r="B1281" s="42">
        <f>'8A Bank &amp; Sec. Firms ST'!$D$23</f>
        <v>0</v>
      </c>
    </row>
    <row r="1282" spans="1:2" x14ac:dyDescent="0.25">
      <c r="A1282" s="11" t="s">
        <v>6495</v>
      </c>
      <c r="B1282" s="42">
        <f>'8A Bank &amp; Sec. Firms ST'!$F$18</f>
        <v>0</v>
      </c>
    </row>
    <row r="1283" spans="1:2" x14ac:dyDescent="0.25">
      <c r="A1283" s="11" t="s">
        <v>6496</v>
      </c>
      <c r="B1283" s="42">
        <f>'8A Bank &amp; Sec. Firms ST'!$F$19</f>
        <v>0</v>
      </c>
    </row>
    <row r="1284" spans="1:2" x14ac:dyDescent="0.25">
      <c r="A1284" s="11" t="s">
        <v>6497</v>
      </c>
      <c r="B1284" s="42">
        <f>'8A Bank &amp; Sec. Firms ST'!$F$20</f>
        <v>0</v>
      </c>
    </row>
    <row r="1285" spans="1:2" x14ac:dyDescent="0.25">
      <c r="A1285" s="11" t="s">
        <v>6498</v>
      </c>
      <c r="B1285" s="42">
        <f>'8A Bank &amp; Sec. Firms ST'!$F$21</f>
        <v>0</v>
      </c>
    </row>
    <row r="1286" spans="1:2" x14ac:dyDescent="0.25">
      <c r="A1286" s="11" t="s">
        <v>6499</v>
      </c>
      <c r="B1286" s="42">
        <f>'8A Bank &amp; Sec. Firms ST'!$F$22</f>
        <v>0</v>
      </c>
    </row>
    <row r="1287" spans="1:2" x14ac:dyDescent="0.25">
      <c r="A1287" s="11" t="s">
        <v>6500</v>
      </c>
      <c r="B1287" s="42">
        <f>'8A Bank &amp; Sec. Firms ST'!$G$18</f>
        <v>0</v>
      </c>
    </row>
    <row r="1288" spans="1:2" x14ac:dyDescent="0.25">
      <c r="A1288" s="11" t="s">
        <v>6501</v>
      </c>
      <c r="B1288" s="42">
        <f>'8A Bank &amp; Sec. Firms ST'!$G$19</f>
        <v>0</v>
      </c>
    </row>
    <row r="1289" spans="1:2" x14ac:dyDescent="0.25">
      <c r="A1289" s="11" t="s">
        <v>6502</v>
      </c>
      <c r="B1289" s="42">
        <f>'8A Bank &amp; Sec. Firms ST'!$G$20</f>
        <v>0</v>
      </c>
    </row>
    <row r="1290" spans="1:2" x14ac:dyDescent="0.25">
      <c r="A1290" s="11" t="s">
        <v>6503</v>
      </c>
      <c r="B1290" s="42">
        <f>'8A Bank &amp; Sec. Firms ST'!$G$21</f>
        <v>0</v>
      </c>
    </row>
    <row r="1291" spans="1:2" x14ac:dyDescent="0.25">
      <c r="A1291" s="11" t="s">
        <v>6504</v>
      </c>
      <c r="B1291" s="42">
        <f>'8A Bank &amp; Sec. Firms ST'!$G$22</f>
        <v>0</v>
      </c>
    </row>
    <row r="1292" spans="1:2" x14ac:dyDescent="0.25">
      <c r="A1292" s="11" t="s">
        <v>6505</v>
      </c>
      <c r="B1292" s="42">
        <f>'8A Bank &amp; Sec. Firms ST'!$H$18</f>
        <v>0</v>
      </c>
    </row>
    <row r="1293" spans="1:2" x14ac:dyDescent="0.25">
      <c r="A1293" s="11" t="s">
        <v>6506</v>
      </c>
      <c r="B1293" s="42">
        <f>'8A Bank &amp; Sec. Firms ST'!$H$19</f>
        <v>0</v>
      </c>
    </row>
    <row r="1294" spans="1:2" x14ac:dyDescent="0.25">
      <c r="A1294" s="11" t="s">
        <v>6507</v>
      </c>
      <c r="B1294" s="42">
        <f>'8A Bank &amp; Sec. Firms ST'!$H$20</f>
        <v>0</v>
      </c>
    </row>
    <row r="1295" spans="1:2" x14ac:dyDescent="0.25">
      <c r="A1295" s="11" t="s">
        <v>6508</v>
      </c>
      <c r="B1295" s="42">
        <f>'8A Bank &amp; Sec. Firms ST'!$H$21</f>
        <v>0</v>
      </c>
    </row>
    <row r="1296" spans="1:2" x14ac:dyDescent="0.25">
      <c r="A1296" s="11" t="s">
        <v>6509</v>
      </c>
      <c r="B1296" s="42">
        <f>'8A Bank &amp; Sec. Firms ST'!$H$22</f>
        <v>0</v>
      </c>
    </row>
    <row r="1297" spans="1:2" x14ac:dyDescent="0.25">
      <c r="A1297" s="11" t="s">
        <v>6510</v>
      </c>
      <c r="B1297" s="42">
        <f>'8A Bank &amp; Sec. Firms ST'!$H$23</f>
        <v>0</v>
      </c>
    </row>
    <row r="1298" spans="1:2" x14ac:dyDescent="0.25">
      <c r="A1298" s="11" t="s">
        <v>6511</v>
      </c>
      <c r="B1298" s="42">
        <f>'8A Bank &amp; Sec. Firms ST'!$J$18</f>
        <v>0</v>
      </c>
    </row>
    <row r="1299" spans="1:2" x14ac:dyDescent="0.25">
      <c r="A1299" s="11" t="s">
        <v>6512</v>
      </c>
      <c r="B1299" s="42">
        <f>'8A Bank &amp; Sec. Firms ST'!$J$19</f>
        <v>0</v>
      </c>
    </row>
    <row r="1300" spans="1:2" x14ac:dyDescent="0.25">
      <c r="A1300" s="11" t="s">
        <v>6513</v>
      </c>
      <c r="B1300" s="42">
        <f>'8A Bank &amp; Sec. Firms ST'!$J$20</f>
        <v>0</v>
      </c>
    </row>
    <row r="1301" spans="1:2" x14ac:dyDescent="0.25">
      <c r="A1301" s="11" t="s">
        <v>6514</v>
      </c>
      <c r="B1301" s="42">
        <f>'8A Bank &amp; Sec. Firms ST'!$J$21</f>
        <v>0</v>
      </c>
    </row>
    <row r="1302" spans="1:2" x14ac:dyDescent="0.25">
      <c r="A1302" s="11" t="s">
        <v>6515</v>
      </c>
      <c r="B1302" s="42">
        <f>'8A Bank &amp; Sec. Firms ST'!$J$22</f>
        <v>0</v>
      </c>
    </row>
    <row r="1303" spans="1:2" x14ac:dyDescent="0.25">
      <c r="A1303" s="11" t="s">
        <v>6516</v>
      </c>
      <c r="B1303" s="42">
        <f>'8A Bank &amp; Sec. Firms ST'!$J$23</f>
        <v>0</v>
      </c>
    </row>
    <row r="1304" spans="1:2" x14ac:dyDescent="0.25">
      <c r="A1304" s="11" t="s">
        <v>6517</v>
      </c>
      <c r="B1304" s="42">
        <f>'8A Bank &amp; Sec. Firms ST'!$L$18</f>
        <v>0</v>
      </c>
    </row>
    <row r="1305" spans="1:2" x14ac:dyDescent="0.25">
      <c r="A1305" s="11" t="s">
        <v>6518</v>
      </c>
      <c r="B1305" s="42">
        <f>'8A Bank &amp; Sec. Firms ST'!$L$19</f>
        <v>0</v>
      </c>
    </row>
    <row r="1306" spans="1:2" x14ac:dyDescent="0.25">
      <c r="A1306" s="11" t="s">
        <v>6519</v>
      </c>
      <c r="B1306" s="42">
        <f>'8A Bank &amp; Sec. Firms ST'!$L$20</f>
        <v>0</v>
      </c>
    </row>
    <row r="1307" spans="1:2" x14ac:dyDescent="0.25">
      <c r="A1307" s="11" t="s">
        <v>6520</v>
      </c>
      <c r="B1307" s="42">
        <f>'8A Bank &amp; Sec. Firms ST'!$L$21</f>
        <v>0</v>
      </c>
    </row>
    <row r="1308" spans="1:2" x14ac:dyDescent="0.25">
      <c r="A1308" s="11" t="s">
        <v>6521</v>
      </c>
      <c r="B1308" s="42">
        <f>'8A Bank &amp; Sec. Firms ST'!$L$22</f>
        <v>0</v>
      </c>
    </row>
    <row r="1309" spans="1:2" x14ac:dyDescent="0.25">
      <c r="A1309" s="11" t="s">
        <v>6522</v>
      </c>
      <c r="B1309" s="42">
        <f>'8A Bank &amp; Sec. Firms ST'!$L$23</f>
        <v>0</v>
      </c>
    </row>
    <row r="1310" spans="1:2" x14ac:dyDescent="0.25">
      <c r="A1310" s="11" t="s">
        <v>6523</v>
      </c>
      <c r="B1310" s="42">
        <f>'8A Bank &amp; Sec. Firms ST'!$C$27</f>
        <v>0</v>
      </c>
    </row>
    <row r="1311" spans="1:2" x14ac:dyDescent="0.25">
      <c r="A1311" s="11" t="s">
        <v>6524</v>
      </c>
      <c r="B1311" s="42">
        <f>'8A Bank &amp; Sec. Firms ST'!$C$28</f>
        <v>0</v>
      </c>
    </row>
    <row r="1312" spans="1:2" x14ac:dyDescent="0.25">
      <c r="A1312" s="11" t="s">
        <v>6525</v>
      </c>
      <c r="B1312" s="42">
        <f>'8A Bank &amp; Sec. Firms ST'!$C$29</f>
        <v>0</v>
      </c>
    </row>
    <row r="1313" spans="1:2" x14ac:dyDescent="0.25">
      <c r="A1313" s="11" t="s">
        <v>6526</v>
      </c>
      <c r="B1313" s="42">
        <f>'8A Bank &amp; Sec. Firms ST'!$C$30</f>
        <v>0</v>
      </c>
    </row>
    <row r="1314" spans="1:2" x14ac:dyDescent="0.25">
      <c r="A1314" s="11" t="s">
        <v>6527</v>
      </c>
      <c r="B1314" s="42">
        <f>'8A Bank &amp; Sec. Firms ST'!$C$31</f>
        <v>0</v>
      </c>
    </row>
    <row r="1315" spans="1:2" x14ac:dyDescent="0.25">
      <c r="A1315" s="11" t="s">
        <v>6528</v>
      </c>
      <c r="B1315" s="42">
        <f>'8A Bank &amp; Sec. Firms ST'!$D$27</f>
        <v>0</v>
      </c>
    </row>
    <row r="1316" spans="1:2" x14ac:dyDescent="0.25">
      <c r="A1316" s="11" t="s">
        <v>6529</v>
      </c>
      <c r="B1316" s="42">
        <f>'8A Bank &amp; Sec. Firms ST'!$D$28</f>
        <v>0</v>
      </c>
    </row>
    <row r="1317" spans="1:2" x14ac:dyDescent="0.25">
      <c r="A1317" s="11" t="s">
        <v>6530</v>
      </c>
      <c r="B1317" s="42">
        <f>'8A Bank &amp; Sec. Firms ST'!$D$29</f>
        <v>0</v>
      </c>
    </row>
    <row r="1318" spans="1:2" x14ac:dyDescent="0.25">
      <c r="A1318" s="11" t="s">
        <v>6531</v>
      </c>
      <c r="B1318" s="42">
        <f>'8A Bank &amp; Sec. Firms ST'!$D$30</f>
        <v>0</v>
      </c>
    </row>
    <row r="1319" spans="1:2" x14ac:dyDescent="0.25">
      <c r="A1319" s="11" t="s">
        <v>6532</v>
      </c>
      <c r="B1319" s="42">
        <f>'8A Bank &amp; Sec. Firms ST'!$D$31</f>
        <v>0</v>
      </c>
    </row>
    <row r="1320" spans="1:2" x14ac:dyDescent="0.25">
      <c r="A1320" s="11" t="s">
        <v>6533</v>
      </c>
      <c r="B1320" s="42">
        <f>'8A Bank &amp; Sec. Firms ST'!$F$26</f>
        <v>0</v>
      </c>
    </row>
    <row r="1321" spans="1:2" x14ac:dyDescent="0.25">
      <c r="A1321" s="11" t="s">
        <v>6534</v>
      </c>
      <c r="B1321" s="42">
        <f>'8A Bank &amp; Sec. Firms ST'!$F$27</f>
        <v>0</v>
      </c>
    </row>
    <row r="1322" spans="1:2" x14ac:dyDescent="0.25">
      <c r="A1322" s="11" t="s">
        <v>6535</v>
      </c>
      <c r="B1322" s="42">
        <f>'8A Bank &amp; Sec. Firms ST'!$F$28</f>
        <v>0</v>
      </c>
    </row>
    <row r="1323" spans="1:2" x14ac:dyDescent="0.25">
      <c r="A1323" s="11" t="s">
        <v>6536</v>
      </c>
      <c r="B1323" s="42">
        <f>'8A Bank &amp; Sec. Firms ST'!$F$29</f>
        <v>0</v>
      </c>
    </row>
    <row r="1324" spans="1:2" x14ac:dyDescent="0.25">
      <c r="A1324" s="11" t="s">
        <v>6537</v>
      </c>
      <c r="B1324" s="42">
        <f>'8A Bank &amp; Sec. Firms ST'!$F$30</f>
        <v>0</v>
      </c>
    </row>
    <row r="1325" spans="1:2" x14ac:dyDescent="0.25">
      <c r="A1325" s="11" t="s">
        <v>6538</v>
      </c>
      <c r="B1325" s="42">
        <f>'8A Bank &amp; Sec. Firms ST'!$G$26</f>
        <v>0</v>
      </c>
    </row>
    <row r="1326" spans="1:2" x14ac:dyDescent="0.25">
      <c r="A1326" s="11" t="s">
        <v>6539</v>
      </c>
      <c r="B1326" s="42">
        <f>'8A Bank &amp; Sec. Firms ST'!$G$27</f>
        <v>0</v>
      </c>
    </row>
    <row r="1327" spans="1:2" x14ac:dyDescent="0.25">
      <c r="A1327" s="11" t="s">
        <v>6540</v>
      </c>
      <c r="B1327" s="42">
        <f>'8A Bank &amp; Sec. Firms ST'!$G$28</f>
        <v>0</v>
      </c>
    </row>
    <row r="1328" spans="1:2" x14ac:dyDescent="0.25">
      <c r="A1328" s="11" t="s">
        <v>6541</v>
      </c>
      <c r="B1328" s="42">
        <f>'8A Bank &amp; Sec. Firms ST'!$G$29</f>
        <v>0</v>
      </c>
    </row>
    <row r="1329" spans="1:2" x14ac:dyDescent="0.25">
      <c r="A1329" s="11" t="s">
        <v>6542</v>
      </c>
      <c r="B1329" s="42">
        <f>'8A Bank &amp; Sec. Firms ST'!$G$30</f>
        <v>0</v>
      </c>
    </row>
    <row r="1330" spans="1:2" x14ac:dyDescent="0.25">
      <c r="A1330" s="11" t="s">
        <v>6543</v>
      </c>
      <c r="B1330" s="42">
        <f>'8A Bank &amp; Sec. Firms ST'!$H$26</f>
        <v>0</v>
      </c>
    </row>
    <row r="1331" spans="1:2" x14ac:dyDescent="0.25">
      <c r="A1331" s="11" t="s">
        <v>6544</v>
      </c>
      <c r="B1331" s="42">
        <f>'8A Bank &amp; Sec. Firms ST'!$H$27</f>
        <v>0</v>
      </c>
    </row>
    <row r="1332" spans="1:2" x14ac:dyDescent="0.25">
      <c r="A1332" s="11" t="s">
        <v>6545</v>
      </c>
      <c r="B1332" s="42">
        <f>'8A Bank &amp; Sec. Firms ST'!$H$28</f>
        <v>0</v>
      </c>
    </row>
    <row r="1333" spans="1:2" x14ac:dyDescent="0.25">
      <c r="A1333" s="11" t="s">
        <v>6546</v>
      </c>
      <c r="B1333" s="42">
        <f>'8A Bank &amp; Sec. Firms ST'!$H$29</f>
        <v>0</v>
      </c>
    </row>
    <row r="1334" spans="1:2" x14ac:dyDescent="0.25">
      <c r="A1334" s="11" t="s">
        <v>6547</v>
      </c>
      <c r="B1334" s="42">
        <f>'8A Bank &amp; Sec. Firms ST'!$H$30</f>
        <v>0</v>
      </c>
    </row>
    <row r="1335" spans="1:2" x14ac:dyDescent="0.25">
      <c r="A1335" s="11" t="s">
        <v>6548</v>
      </c>
      <c r="B1335" s="42">
        <f>'8A Bank &amp; Sec. Firms ST'!$H$31</f>
        <v>0</v>
      </c>
    </row>
    <row r="1336" spans="1:2" x14ac:dyDescent="0.25">
      <c r="A1336" s="11" t="s">
        <v>6549</v>
      </c>
      <c r="B1336" s="42">
        <f>'8A Bank &amp; Sec. Firms ST'!$J$26</f>
        <v>0</v>
      </c>
    </row>
    <row r="1337" spans="1:2" x14ac:dyDescent="0.25">
      <c r="A1337" s="11" t="s">
        <v>6550</v>
      </c>
      <c r="B1337" s="42">
        <f>'8A Bank &amp; Sec. Firms ST'!$J$27</f>
        <v>0</v>
      </c>
    </row>
    <row r="1338" spans="1:2" x14ac:dyDescent="0.25">
      <c r="A1338" s="11" t="s">
        <v>6551</v>
      </c>
      <c r="B1338" s="42">
        <f>'8A Bank &amp; Sec. Firms ST'!$J$28</f>
        <v>0</v>
      </c>
    </row>
    <row r="1339" spans="1:2" x14ac:dyDescent="0.25">
      <c r="A1339" s="11" t="s">
        <v>6552</v>
      </c>
      <c r="B1339" s="42">
        <f>'8A Bank &amp; Sec. Firms ST'!$J$29</f>
        <v>0</v>
      </c>
    </row>
    <row r="1340" spans="1:2" x14ac:dyDescent="0.25">
      <c r="A1340" s="11" t="s">
        <v>6553</v>
      </c>
      <c r="B1340" s="42">
        <f>'8A Bank &amp; Sec. Firms ST'!$J$30</f>
        <v>0</v>
      </c>
    </row>
    <row r="1341" spans="1:2" x14ac:dyDescent="0.25">
      <c r="A1341" s="11" t="s">
        <v>6554</v>
      </c>
      <c r="B1341" s="42">
        <f>'8A Bank &amp; Sec. Firms ST'!$J$31</f>
        <v>0</v>
      </c>
    </row>
    <row r="1342" spans="1:2" x14ac:dyDescent="0.25">
      <c r="A1342" s="11" t="s">
        <v>6555</v>
      </c>
      <c r="B1342" s="42">
        <f>'8A Bank &amp; Sec. Firms ST'!$L$26</f>
        <v>0</v>
      </c>
    </row>
    <row r="1343" spans="1:2" x14ac:dyDescent="0.25">
      <c r="A1343" s="11" t="s">
        <v>6556</v>
      </c>
      <c r="B1343" s="42">
        <f>'8A Bank &amp; Sec. Firms ST'!$L$27</f>
        <v>0</v>
      </c>
    </row>
    <row r="1344" spans="1:2" x14ac:dyDescent="0.25">
      <c r="A1344" s="11" t="s">
        <v>6557</v>
      </c>
      <c r="B1344" s="42">
        <f>'8A Bank &amp; Sec. Firms ST'!$L$28</f>
        <v>0</v>
      </c>
    </row>
    <row r="1345" spans="1:2" x14ac:dyDescent="0.25">
      <c r="A1345" s="11" t="s">
        <v>6558</v>
      </c>
      <c r="B1345" s="42">
        <f>'8A Bank &amp; Sec. Firms ST'!$L$29</f>
        <v>0</v>
      </c>
    </row>
    <row r="1346" spans="1:2" x14ac:dyDescent="0.25">
      <c r="A1346" s="11" t="s">
        <v>6559</v>
      </c>
      <c r="B1346" s="42">
        <f>'8A Bank &amp; Sec. Firms ST'!$L$30</f>
        <v>0</v>
      </c>
    </row>
    <row r="1347" spans="1:2" x14ac:dyDescent="0.25">
      <c r="A1347" s="11" t="s">
        <v>6560</v>
      </c>
      <c r="B1347" s="42">
        <f>'8A Bank &amp; Sec. Firms ST'!$L$31</f>
        <v>0</v>
      </c>
    </row>
    <row r="1348" spans="1:2" x14ac:dyDescent="0.25">
      <c r="A1348" s="11" t="s">
        <v>6561</v>
      </c>
      <c r="B1348" s="42">
        <f>'8A Bank &amp; Sec. Firms ST'!$B$35</f>
        <v>0</v>
      </c>
    </row>
    <row r="1349" spans="1:2" x14ac:dyDescent="0.25">
      <c r="A1349" s="11" t="s">
        <v>6562</v>
      </c>
      <c r="B1349" s="42">
        <f>'8A Bank &amp; Sec. Firms ST'!$B$36</f>
        <v>0</v>
      </c>
    </row>
    <row r="1350" spans="1:2" x14ac:dyDescent="0.25">
      <c r="A1350" s="11" t="s">
        <v>6563</v>
      </c>
      <c r="B1350" s="42">
        <f>'8A Bank &amp; Sec. Firms ST'!$B$37</f>
        <v>0</v>
      </c>
    </row>
    <row r="1351" spans="1:2" x14ac:dyDescent="0.25">
      <c r="A1351" s="11" t="s">
        <v>6564</v>
      </c>
      <c r="B1351" s="42">
        <f>'8A Bank &amp; Sec. Firms ST'!$B$38</f>
        <v>0</v>
      </c>
    </row>
    <row r="1352" spans="1:2" x14ac:dyDescent="0.25">
      <c r="A1352" s="11" t="s">
        <v>6565</v>
      </c>
      <c r="B1352" s="42">
        <f>'8A Bank &amp; Sec. Firms ST'!$B$39</f>
        <v>0</v>
      </c>
    </row>
    <row r="1353" spans="1:2" x14ac:dyDescent="0.25">
      <c r="A1353" s="11" t="s">
        <v>6566</v>
      </c>
      <c r="B1353" s="42">
        <f>'8A Bank &amp; Sec. Firms ST'!$C$35</f>
        <v>0</v>
      </c>
    </row>
    <row r="1354" spans="1:2" x14ac:dyDescent="0.25">
      <c r="A1354" s="11" t="s">
        <v>6567</v>
      </c>
      <c r="B1354" s="42">
        <f>'8A Bank &amp; Sec. Firms ST'!$C$36</f>
        <v>0</v>
      </c>
    </row>
    <row r="1355" spans="1:2" x14ac:dyDescent="0.25">
      <c r="A1355" s="11" t="s">
        <v>6568</v>
      </c>
      <c r="B1355" s="42">
        <f>'8A Bank &amp; Sec. Firms ST'!$C$37</f>
        <v>0</v>
      </c>
    </row>
    <row r="1356" spans="1:2" x14ac:dyDescent="0.25">
      <c r="A1356" s="11" t="s">
        <v>6569</v>
      </c>
      <c r="B1356" s="42">
        <f>'8A Bank &amp; Sec. Firms ST'!$C$38</f>
        <v>0</v>
      </c>
    </row>
    <row r="1357" spans="1:2" x14ac:dyDescent="0.25">
      <c r="A1357" s="11" t="s">
        <v>6570</v>
      </c>
      <c r="B1357" s="42">
        <f>'8A Bank &amp; Sec. Firms ST'!$C$39</f>
        <v>0</v>
      </c>
    </row>
    <row r="1358" spans="1:2" x14ac:dyDescent="0.25">
      <c r="A1358" s="11" t="s">
        <v>6571</v>
      </c>
      <c r="B1358" s="42">
        <f>'8A Bank &amp; Sec. Firms ST'!$D$35</f>
        <v>0</v>
      </c>
    </row>
    <row r="1359" spans="1:2" x14ac:dyDescent="0.25">
      <c r="A1359" s="11" t="s">
        <v>6572</v>
      </c>
      <c r="B1359" s="42">
        <f>'8A Bank &amp; Sec. Firms ST'!$D$36</f>
        <v>0</v>
      </c>
    </row>
    <row r="1360" spans="1:2" x14ac:dyDescent="0.25">
      <c r="A1360" s="11" t="s">
        <v>6573</v>
      </c>
      <c r="B1360" s="42">
        <f>'8A Bank &amp; Sec. Firms ST'!$D$37</f>
        <v>0</v>
      </c>
    </row>
    <row r="1361" spans="1:2" x14ac:dyDescent="0.25">
      <c r="A1361" s="11" t="s">
        <v>6574</v>
      </c>
      <c r="B1361" s="42">
        <f>'8A Bank &amp; Sec. Firms ST'!$D$38</f>
        <v>0</v>
      </c>
    </row>
    <row r="1362" spans="1:2" x14ac:dyDescent="0.25">
      <c r="A1362" s="11" t="s">
        <v>6575</v>
      </c>
      <c r="B1362" s="42">
        <f>'8A Bank &amp; Sec. Firms ST'!$D$39</f>
        <v>0</v>
      </c>
    </row>
    <row r="1363" spans="1:2" x14ac:dyDescent="0.25">
      <c r="A1363" s="11" t="s">
        <v>6576</v>
      </c>
      <c r="B1363" s="42">
        <f>'8A Bank &amp; Sec. Firms ST'!$F$34</f>
        <v>0</v>
      </c>
    </row>
    <row r="1364" spans="1:2" x14ac:dyDescent="0.25">
      <c r="A1364" s="11" t="s">
        <v>6577</v>
      </c>
      <c r="B1364" s="42">
        <f>'8A Bank &amp; Sec. Firms ST'!$F$35</f>
        <v>0</v>
      </c>
    </row>
    <row r="1365" spans="1:2" x14ac:dyDescent="0.25">
      <c r="A1365" s="11" t="s">
        <v>6578</v>
      </c>
      <c r="B1365" s="42">
        <f>'8A Bank &amp; Sec. Firms ST'!$F$36</f>
        <v>0</v>
      </c>
    </row>
    <row r="1366" spans="1:2" x14ac:dyDescent="0.25">
      <c r="A1366" s="11" t="s">
        <v>6579</v>
      </c>
      <c r="B1366" s="42">
        <f>'8A Bank &amp; Sec. Firms ST'!$F$37</f>
        <v>0</v>
      </c>
    </row>
    <row r="1367" spans="1:2" x14ac:dyDescent="0.25">
      <c r="A1367" s="11" t="s">
        <v>6580</v>
      </c>
      <c r="B1367" s="42">
        <f>'8A Bank &amp; Sec. Firms ST'!$F$38</f>
        <v>0</v>
      </c>
    </row>
    <row r="1368" spans="1:2" x14ac:dyDescent="0.25">
      <c r="A1368" s="11" t="s">
        <v>6581</v>
      </c>
      <c r="B1368" s="42">
        <f>'8A Bank &amp; Sec. Firms ST'!$G$34</f>
        <v>0</v>
      </c>
    </row>
    <row r="1369" spans="1:2" x14ac:dyDescent="0.25">
      <c r="A1369" s="11" t="s">
        <v>6582</v>
      </c>
      <c r="B1369" s="42">
        <f>'8A Bank &amp; Sec. Firms ST'!$G$35</f>
        <v>0</v>
      </c>
    </row>
    <row r="1370" spans="1:2" x14ac:dyDescent="0.25">
      <c r="A1370" s="11" t="s">
        <v>6583</v>
      </c>
      <c r="B1370" s="42">
        <f>'8A Bank &amp; Sec. Firms ST'!$G$36</f>
        <v>0</v>
      </c>
    </row>
    <row r="1371" spans="1:2" x14ac:dyDescent="0.25">
      <c r="A1371" s="11" t="s">
        <v>6584</v>
      </c>
      <c r="B1371" s="42">
        <f>'8A Bank &amp; Sec. Firms ST'!$G$37</f>
        <v>0</v>
      </c>
    </row>
    <row r="1372" spans="1:2" x14ac:dyDescent="0.25">
      <c r="A1372" s="11" t="s">
        <v>6585</v>
      </c>
      <c r="B1372" s="42">
        <f>'8A Bank &amp; Sec. Firms ST'!$G$38</f>
        <v>0</v>
      </c>
    </row>
    <row r="1373" spans="1:2" x14ac:dyDescent="0.25">
      <c r="A1373" s="11" t="s">
        <v>6586</v>
      </c>
      <c r="B1373" s="42">
        <f>'8A Bank &amp; Sec. Firms ST'!$H$34</f>
        <v>0</v>
      </c>
    </row>
    <row r="1374" spans="1:2" x14ac:dyDescent="0.25">
      <c r="A1374" s="11" t="s">
        <v>6587</v>
      </c>
      <c r="B1374" s="42">
        <f>'8A Bank &amp; Sec. Firms ST'!$H$35</f>
        <v>0</v>
      </c>
    </row>
    <row r="1375" spans="1:2" x14ac:dyDescent="0.25">
      <c r="A1375" s="11" t="s">
        <v>6588</v>
      </c>
      <c r="B1375" s="42">
        <f>'8A Bank &amp; Sec. Firms ST'!$H$36</f>
        <v>0</v>
      </c>
    </row>
    <row r="1376" spans="1:2" x14ac:dyDescent="0.25">
      <c r="A1376" s="11" t="s">
        <v>6589</v>
      </c>
      <c r="B1376" s="42">
        <f>'8A Bank &amp; Sec. Firms ST'!$H$37</f>
        <v>0</v>
      </c>
    </row>
    <row r="1377" spans="1:2" x14ac:dyDescent="0.25">
      <c r="A1377" s="11" t="s">
        <v>6590</v>
      </c>
      <c r="B1377" s="42">
        <f>'8A Bank &amp; Sec. Firms ST'!$H$38</f>
        <v>0</v>
      </c>
    </row>
    <row r="1378" spans="1:2" x14ac:dyDescent="0.25">
      <c r="A1378" s="11" t="s">
        <v>6591</v>
      </c>
      <c r="B1378" s="42">
        <f>'8A Bank &amp; Sec. Firms ST'!$H$39</f>
        <v>0</v>
      </c>
    </row>
    <row r="1379" spans="1:2" x14ac:dyDescent="0.25">
      <c r="A1379" s="11" t="s">
        <v>6592</v>
      </c>
      <c r="B1379" s="42">
        <f>'8A Bank &amp; Sec. Firms ST'!$J$34</f>
        <v>0</v>
      </c>
    </row>
    <row r="1380" spans="1:2" x14ac:dyDescent="0.25">
      <c r="A1380" s="11" t="s">
        <v>6593</v>
      </c>
      <c r="B1380" s="42">
        <f>'8A Bank &amp; Sec. Firms ST'!$J$35</f>
        <v>0</v>
      </c>
    </row>
    <row r="1381" spans="1:2" x14ac:dyDescent="0.25">
      <c r="A1381" s="11" t="s">
        <v>6594</v>
      </c>
      <c r="B1381" s="42">
        <f>'8A Bank &amp; Sec. Firms ST'!$J$36</f>
        <v>0</v>
      </c>
    </row>
    <row r="1382" spans="1:2" x14ac:dyDescent="0.25">
      <c r="A1382" s="11" t="s">
        <v>6595</v>
      </c>
      <c r="B1382" s="42">
        <f>'8A Bank &amp; Sec. Firms ST'!$J$37</f>
        <v>0</v>
      </c>
    </row>
    <row r="1383" spans="1:2" x14ac:dyDescent="0.25">
      <c r="A1383" s="11" t="s">
        <v>6596</v>
      </c>
      <c r="B1383" s="42">
        <f>'8A Bank &amp; Sec. Firms ST'!$J$38</f>
        <v>0</v>
      </c>
    </row>
    <row r="1384" spans="1:2" x14ac:dyDescent="0.25">
      <c r="A1384" s="11" t="s">
        <v>6597</v>
      </c>
      <c r="B1384" s="42">
        <f>'8A Bank &amp; Sec. Firms ST'!$J$39</f>
        <v>0</v>
      </c>
    </row>
    <row r="1385" spans="1:2" x14ac:dyDescent="0.25">
      <c r="A1385" s="11" t="s">
        <v>6598</v>
      </c>
      <c r="B1385" s="42">
        <f>'8A Bank &amp; Sec. Firms ST'!$L$34</f>
        <v>0</v>
      </c>
    </row>
    <row r="1386" spans="1:2" x14ac:dyDescent="0.25">
      <c r="A1386" s="11" t="s">
        <v>6599</v>
      </c>
      <c r="B1386" s="42">
        <f>'8A Bank &amp; Sec. Firms ST'!$L$35</f>
        <v>0</v>
      </c>
    </row>
    <row r="1387" spans="1:2" x14ac:dyDescent="0.25">
      <c r="A1387" s="11" t="s">
        <v>6600</v>
      </c>
      <c r="B1387" s="42">
        <f>'8A Bank &amp; Sec. Firms ST'!$L$36</f>
        <v>0</v>
      </c>
    </row>
    <row r="1388" spans="1:2" x14ac:dyDescent="0.25">
      <c r="A1388" s="11" t="s">
        <v>6601</v>
      </c>
      <c r="B1388" s="42">
        <f>'8A Bank &amp; Sec. Firms ST'!$L$37</f>
        <v>0</v>
      </c>
    </row>
    <row r="1389" spans="1:2" x14ac:dyDescent="0.25">
      <c r="A1389" s="11" t="s">
        <v>6602</v>
      </c>
      <c r="B1389" s="42">
        <f>'8A Bank &amp; Sec. Firms ST'!$L$38</f>
        <v>0</v>
      </c>
    </row>
    <row r="1390" spans="1:2" x14ac:dyDescent="0.25">
      <c r="A1390" s="11" t="s">
        <v>6603</v>
      </c>
      <c r="B1390" s="42">
        <f>'8A Bank &amp; Sec. Firms ST'!$L$39</f>
        <v>0</v>
      </c>
    </row>
    <row r="1391" spans="1:2" x14ac:dyDescent="0.25">
      <c r="A1391" s="11" t="s">
        <v>6604</v>
      </c>
      <c r="B1391" s="42">
        <f>'8A Bank &amp; Sec. Firms ST'!$B$43</f>
        <v>0</v>
      </c>
    </row>
    <row r="1392" spans="1:2" x14ac:dyDescent="0.25">
      <c r="A1392" s="11" t="s">
        <v>6605</v>
      </c>
      <c r="B1392" s="42">
        <f>'8A Bank &amp; Sec. Firms ST'!$B$44</f>
        <v>0</v>
      </c>
    </row>
    <row r="1393" spans="1:2" x14ac:dyDescent="0.25">
      <c r="A1393" s="11" t="s">
        <v>6606</v>
      </c>
      <c r="B1393" s="42">
        <f>'8A Bank &amp; Sec. Firms ST'!$B$45</f>
        <v>0</v>
      </c>
    </row>
    <row r="1394" spans="1:2" x14ac:dyDescent="0.25">
      <c r="A1394" s="11" t="s">
        <v>6607</v>
      </c>
      <c r="B1394" s="42">
        <f>'8A Bank &amp; Sec. Firms ST'!$B$46</f>
        <v>0</v>
      </c>
    </row>
    <row r="1395" spans="1:2" x14ac:dyDescent="0.25">
      <c r="A1395" s="11" t="s">
        <v>6608</v>
      </c>
      <c r="B1395" s="42">
        <f>'8A Bank &amp; Sec. Firms ST'!$B$47</f>
        <v>0</v>
      </c>
    </row>
    <row r="1396" spans="1:2" x14ac:dyDescent="0.25">
      <c r="A1396" s="11" t="s">
        <v>6609</v>
      </c>
      <c r="B1396" s="42">
        <f>'8A Bank &amp; Sec. Firms ST'!$C$43</f>
        <v>0</v>
      </c>
    </row>
    <row r="1397" spans="1:2" x14ac:dyDescent="0.25">
      <c r="A1397" s="11" t="s">
        <v>6610</v>
      </c>
      <c r="B1397" s="42">
        <f>'8A Bank &amp; Sec. Firms ST'!$C$44</f>
        <v>0</v>
      </c>
    </row>
    <row r="1398" spans="1:2" x14ac:dyDescent="0.25">
      <c r="A1398" s="11" t="s">
        <v>6611</v>
      </c>
      <c r="B1398" s="42">
        <f>'8A Bank &amp; Sec. Firms ST'!$C$45</f>
        <v>0</v>
      </c>
    </row>
    <row r="1399" spans="1:2" x14ac:dyDescent="0.25">
      <c r="A1399" s="11" t="s">
        <v>6612</v>
      </c>
      <c r="B1399" s="42">
        <f>'8A Bank &amp; Sec. Firms ST'!$C$46</f>
        <v>0</v>
      </c>
    </row>
    <row r="1400" spans="1:2" x14ac:dyDescent="0.25">
      <c r="A1400" s="11" t="s">
        <v>6613</v>
      </c>
      <c r="B1400" s="42">
        <f>'8A Bank &amp; Sec. Firms ST'!$C$47</f>
        <v>0</v>
      </c>
    </row>
    <row r="1401" spans="1:2" x14ac:dyDescent="0.25">
      <c r="A1401" s="11" t="s">
        <v>6614</v>
      </c>
      <c r="B1401" s="42">
        <f>'8A Bank &amp; Sec. Firms ST'!$D$43</f>
        <v>0</v>
      </c>
    </row>
    <row r="1402" spans="1:2" x14ac:dyDescent="0.25">
      <c r="A1402" s="11" t="s">
        <v>6615</v>
      </c>
      <c r="B1402" s="42">
        <f>'8A Bank &amp; Sec. Firms ST'!$D$44</f>
        <v>0</v>
      </c>
    </row>
    <row r="1403" spans="1:2" x14ac:dyDescent="0.25">
      <c r="A1403" s="11" t="s">
        <v>6616</v>
      </c>
      <c r="B1403" s="42">
        <f>'8A Bank &amp; Sec. Firms ST'!$D$45</f>
        <v>0</v>
      </c>
    </row>
    <row r="1404" spans="1:2" x14ac:dyDescent="0.25">
      <c r="A1404" s="11" t="s">
        <v>6617</v>
      </c>
      <c r="B1404" s="42">
        <f>'8A Bank &amp; Sec. Firms ST'!$D$46</f>
        <v>0</v>
      </c>
    </row>
    <row r="1405" spans="1:2" x14ac:dyDescent="0.25">
      <c r="A1405" s="11" t="s">
        <v>6618</v>
      </c>
      <c r="B1405" s="42">
        <f>'8A Bank &amp; Sec. Firms ST'!$D$47</f>
        <v>0</v>
      </c>
    </row>
    <row r="1406" spans="1:2" x14ac:dyDescent="0.25">
      <c r="A1406" s="11" t="s">
        <v>6619</v>
      </c>
      <c r="B1406" s="42">
        <f>'8A Bank &amp; Sec. Firms ST'!$F$42</f>
        <v>0</v>
      </c>
    </row>
    <row r="1407" spans="1:2" x14ac:dyDescent="0.25">
      <c r="A1407" s="11" t="s">
        <v>6620</v>
      </c>
      <c r="B1407" s="42">
        <f>'8A Bank &amp; Sec. Firms ST'!$F$43</f>
        <v>0</v>
      </c>
    </row>
    <row r="1408" spans="1:2" x14ac:dyDescent="0.25">
      <c r="A1408" s="11" t="s">
        <v>6621</v>
      </c>
      <c r="B1408" s="42">
        <f>'8A Bank &amp; Sec. Firms ST'!$F$44</f>
        <v>0</v>
      </c>
    </row>
    <row r="1409" spans="1:2" x14ac:dyDescent="0.25">
      <c r="A1409" s="11" t="s">
        <v>6622</v>
      </c>
      <c r="B1409" s="42">
        <f>'8A Bank &amp; Sec. Firms ST'!$F$45</f>
        <v>0</v>
      </c>
    </row>
    <row r="1410" spans="1:2" x14ac:dyDescent="0.25">
      <c r="A1410" s="11" t="s">
        <v>6623</v>
      </c>
      <c r="B1410" s="42">
        <f>'8A Bank &amp; Sec. Firms ST'!$F$46</f>
        <v>0</v>
      </c>
    </row>
    <row r="1411" spans="1:2" x14ac:dyDescent="0.25">
      <c r="A1411" s="11" t="s">
        <v>6624</v>
      </c>
      <c r="B1411" s="42">
        <f>'8A Bank &amp; Sec. Firms ST'!$G$42</f>
        <v>0</v>
      </c>
    </row>
    <row r="1412" spans="1:2" x14ac:dyDescent="0.25">
      <c r="A1412" s="11" t="s">
        <v>6625</v>
      </c>
      <c r="B1412" s="42">
        <f>'8A Bank &amp; Sec. Firms ST'!$G$43</f>
        <v>0</v>
      </c>
    </row>
    <row r="1413" spans="1:2" x14ac:dyDescent="0.25">
      <c r="A1413" s="11" t="s">
        <v>6626</v>
      </c>
      <c r="B1413" s="42">
        <f>'8A Bank &amp; Sec. Firms ST'!$G$44</f>
        <v>0</v>
      </c>
    </row>
    <row r="1414" spans="1:2" x14ac:dyDescent="0.25">
      <c r="A1414" s="11" t="s">
        <v>6627</v>
      </c>
      <c r="B1414" s="42">
        <f>'8A Bank &amp; Sec. Firms ST'!$G$45</f>
        <v>0</v>
      </c>
    </row>
    <row r="1415" spans="1:2" x14ac:dyDescent="0.25">
      <c r="A1415" s="11" t="s">
        <v>6628</v>
      </c>
      <c r="B1415" s="42">
        <f>'8A Bank &amp; Sec. Firms ST'!$G$46</f>
        <v>0</v>
      </c>
    </row>
    <row r="1416" spans="1:2" x14ac:dyDescent="0.25">
      <c r="A1416" s="11" t="s">
        <v>6629</v>
      </c>
      <c r="B1416" s="42">
        <f>'8A Bank &amp; Sec. Firms ST'!$H$42</f>
        <v>0</v>
      </c>
    </row>
    <row r="1417" spans="1:2" x14ac:dyDescent="0.25">
      <c r="A1417" s="11" t="s">
        <v>6630</v>
      </c>
      <c r="B1417" s="42">
        <f>'8A Bank &amp; Sec. Firms ST'!$H$43</f>
        <v>0</v>
      </c>
    </row>
    <row r="1418" spans="1:2" x14ac:dyDescent="0.25">
      <c r="A1418" s="11" t="s">
        <v>6631</v>
      </c>
      <c r="B1418" s="42">
        <f>'8A Bank &amp; Sec. Firms ST'!$H$44</f>
        <v>0</v>
      </c>
    </row>
    <row r="1419" spans="1:2" x14ac:dyDescent="0.25">
      <c r="A1419" s="11" t="s">
        <v>6632</v>
      </c>
      <c r="B1419" s="42">
        <f>'8A Bank &amp; Sec. Firms ST'!$H$45</f>
        <v>0</v>
      </c>
    </row>
    <row r="1420" spans="1:2" x14ac:dyDescent="0.25">
      <c r="A1420" s="11" t="s">
        <v>6633</v>
      </c>
      <c r="B1420" s="42">
        <f>'8A Bank &amp; Sec. Firms ST'!$H$46</f>
        <v>0</v>
      </c>
    </row>
    <row r="1421" spans="1:2" x14ac:dyDescent="0.25">
      <c r="A1421" s="11" t="s">
        <v>6634</v>
      </c>
      <c r="B1421" s="42">
        <f>'8A Bank &amp; Sec. Firms ST'!$H$47</f>
        <v>0</v>
      </c>
    </row>
    <row r="1422" spans="1:2" x14ac:dyDescent="0.25">
      <c r="A1422" s="11" t="s">
        <v>6635</v>
      </c>
      <c r="B1422" s="42">
        <f>'8A Bank &amp; Sec. Firms ST'!$J$42</f>
        <v>0</v>
      </c>
    </row>
    <row r="1423" spans="1:2" x14ac:dyDescent="0.25">
      <c r="A1423" s="11" t="s">
        <v>6636</v>
      </c>
      <c r="B1423" s="42">
        <f>'8A Bank &amp; Sec. Firms ST'!$J$43</f>
        <v>0</v>
      </c>
    </row>
    <row r="1424" spans="1:2" x14ac:dyDescent="0.25">
      <c r="A1424" s="11" t="s">
        <v>6637</v>
      </c>
      <c r="B1424" s="42">
        <f>'8A Bank &amp; Sec. Firms ST'!$J$44</f>
        <v>0</v>
      </c>
    </row>
    <row r="1425" spans="1:2" x14ac:dyDescent="0.25">
      <c r="A1425" s="11" t="s">
        <v>6638</v>
      </c>
      <c r="B1425" s="42">
        <f>'8A Bank &amp; Sec. Firms ST'!$J$45</f>
        <v>0</v>
      </c>
    </row>
    <row r="1426" spans="1:2" x14ac:dyDescent="0.25">
      <c r="A1426" s="11" t="s">
        <v>6639</v>
      </c>
      <c r="B1426" s="42">
        <f>'8A Bank &amp; Sec. Firms ST'!$J$46</f>
        <v>0</v>
      </c>
    </row>
    <row r="1427" spans="1:2" x14ac:dyDescent="0.25">
      <c r="A1427" s="11" t="s">
        <v>6640</v>
      </c>
      <c r="B1427" s="42">
        <f>'8A Bank &amp; Sec. Firms ST'!$J$47</f>
        <v>0</v>
      </c>
    </row>
    <row r="1428" spans="1:2" x14ac:dyDescent="0.25">
      <c r="A1428" s="11" t="s">
        <v>6641</v>
      </c>
      <c r="B1428" s="42">
        <f>'8A Bank &amp; Sec. Firms ST'!$L$42</f>
        <v>0</v>
      </c>
    </row>
    <row r="1429" spans="1:2" x14ac:dyDescent="0.25">
      <c r="A1429" s="11" t="s">
        <v>6642</v>
      </c>
      <c r="B1429" s="42">
        <f>'8A Bank &amp; Sec. Firms ST'!$L$43</f>
        <v>0</v>
      </c>
    </row>
    <row r="1430" spans="1:2" x14ac:dyDescent="0.25">
      <c r="A1430" s="11" t="s">
        <v>6643</v>
      </c>
      <c r="B1430" s="42">
        <f>'8A Bank &amp; Sec. Firms ST'!$L$44</f>
        <v>0</v>
      </c>
    </row>
    <row r="1431" spans="1:2" x14ac:dyDescent="0.25">
      <c r="A1431" s="11" t="s">
        <v>6644</v>
      </c>
      <c r="B1431" s="42">
        <f>'8A Bank &amp; Sec. Firms ST'!$L$45</f>
        <v>0</v>
      </c>
    </row>
    <row r="1432" spans="1:2" x14ac:dyDescent="0.25">
      <c r="A1432" s="11" t="s">
        <v>6645</v>
      </c>
      <c r="B1432" s="42">
        <f>'8A Bank &amp; Sec. Firms ST'!$L$46</f>
        <v>0</v>
      </c>
    </row>
    <row r="1433" spans="1:2" x14ac:dyDescent="0.25">
      <c r="A1433" s="11" t="s">
        <v>6646</v>
      </c>
      <c r="B1433" s="42">
        <f>'8A Bank &amp; Sec. Firms ST'!$L$47</f>
        <v>0</v>
      </c>
    </row>
    <row r="1434" spans="1:2" x14ac:dyDescent="0.25">
      <c r="A1434" s="11" t="s">
        <v>6647</v>
      </c>
      <c r="B1434" s="42">
        <f>'8A Bank &amp; Sec. Firms ST'!$C$49</f>
        <v>0</v>
      </c>
    </row>
    <row r="1435" spans="1:2" x14ac:dyDescent="0.25">
      <c r="A1435" s="11" t="s">
        <v>6648</v>
      </c>
      <c r="B1435" s="42">
        <f>'8A Bank &amp; Sec. Firms ST'!$D$49</f>
        <v>0</v>
      </c>
    </row>
    <row r="1436" spans="1:2" x14ac:dyDescent="0.25">
      <c r="A1436" s="11" t="s">
        <v>6649</v>
      </c>
      <c r="B1436" s="42">
        <f>'8A Bank &amp; Sec. Firms ST'!$L$49</f>
        <v>0</v>
      </c>
    </row>
    <row r="1437" spans="1:2" x14ac:dyDescent="0.25">
      <c r="A1437" s="11" t="s">
        <v>6650</v>
      </c>
      <c r="B1437" s="42">
        <f>' 9 Corp. &amp; Sec. firms LT'!$C$11</f>
        <v>0</v>
      </c>
    </row>
    <row r="1438" spans="1:2" x14ac:dyDescent="0.25">
      <c r="A1438" s="11" t="s">
        <v>6651</v>
      </c>
      <c r="B1438" s="42">
        <f>' 9 Corp. &amp; Sec. firms LT'!$C$12</f>
        <v>0</v>
      </c>
    </row>
    <row r="1439" spans="1:2" x14ac:dyDescent="0.25">
      <c r="A1439" s="11" t="s">
        <v>6652</v>
      </c>
      <c r="B1439" s="42">
        <f>' 9 Corp. &amp; Sec. firms LT'!$C$13</f>
        <v>0</v>
      </c>
    </row>
    <row r="1440" spans="1:2" x14ac:dyDescent="0.25">
      <c r="A1440" s="11" t="s">
        <v>6653</v>
      </c>
      <c r="B1440" s="42">
        <f>' 9 Corp. &amp; Sec. firms LT'!$C$14</f>
        <v>0</v>
      </c>
    </row>
    <row r="1441" spans="1:2" x14ac:dyDescent="0.25">
      <c r="A1441" s="11" t="s">
        <v>6654</v>
      </c>
      <c r="B1441" s="42">
        <f>' 9 Corp. &amp; Sec. firms LT'!$C$15</f>
        <v>0</v>
      </c>
    </row>
    <row r="1442" spans="1:2" x14ac:dyDescent="0.25">
      <c r="A1442" s="11" t="s">
        <v>6655</v>
      </c>
      <c r="B1442" s="42">
        <f>' 9 Corp. &amp; Sec. firms LT'!$D$11</f>
        <v>0</v>
      </c>
    </row>
    <row r="1443" spans="1:2" x14ac:dyDescent="0.25">
      <c r="A1443" s="11" t="s">
        <v>6656</v>
      </c>
      <c r="B1443" s="42">
        <f>' 9 Corp. &amp; Sec. firms LT'!$D$12</f>
        <v>0</v>
      </c>
    </row>
    <row r="1444" spans="1:2" x14ac:dyDescent="0.25">
      <c r="A1444" s="11" t="s">
        <v>6657</v>
      </c>
      <c r="B1444" s="42">
        <f>' 9 Corp. &amp; Sec. firms LT'!$D$13</f>
        <v>0</v>
      </c>
    </row>
    <row r="1445" spans="1:2" x14ac:dyDescent="0.25">
      <c r="A1445" s="11" t="s">
        <v>6658</v>
      </c>
      <c r="B1445" s="42">
        <f>' 9 Corp. &amp; Sec. firms LT'!$D$14</f>
        <v>0</v>
      </c>
    </row>
    <row r="1446" spans="1:2" x14ac:dyDescent="0.25">
      <c r="A1446" s="11" t="s">
        <v>6659</v>
      </c>
      <c r="B1446" s="42">
        <f>' 9 Corp. &amp; Sec. firms LT'!$D$15</f>
        <v>0</v>
      </c>
    </row>
    <row r="1447" spans="1:2" x14ac:dyDescent="0.25">
      <c r="A1447" s="11" t="s">
        <v>6660</v>
      </c>
      <c r="B1447" s="42">
        <f>' 9 Corp. &amp; Sec. firms LT'!$F$10</f>
        <v>0</v>
      </c>
    </row>
    <row r="1448" spans="1:2" x14ac:dyDescent="0.25">
      <c r="A1448" s="11" t="s">
        <v>6661</v>
      </c>
      <c r="B1448" s="42">
        <f>' 9 Corp. &amp; Sec. firms LT'!$F$11</f>
        <v>0</v>
      </c>
    </row>
    <row r="1449" spans="1:2" x14ac:dyDescent="0.25">
      <c r="A1449" s="11" t="s">
        <v>6662</v>
      </c>
      <c r="B1449" s="42">
        <f>' 9 Corp. &amp; Sec. firms LT'!$F$12</f>
        <v>0</v>
      </c>
    </row>
    <row r="1450" spans="1:2" x14ac:dyDescent="0.25">
      <c r="A1450" s="11" t="s">
        <v>6663</v>
      </c>
      <c r="B1450" s="42">
        <f>' 9 Corp. &amp; Sec. firms LT'!$F$13</f>
        <v>0</v>
      </c>
    </row>
    <row r="1451" spans="1:2" x14ac:dyDescent="0.25">
      <c r="A1451" s="11" t="s">
        <v>6664</v>
      </c>
      <c r="B1451" s="42">
        <f>' 9 Corp. &amp; Sec. firms LT'!$F$14</f>
        <v>0</v>
      </c>
    </row>
    <row r="1452" spans="1:2" x14ac:dyDescent="0.25">
      <c r="A1452" s="11" t="s">
        <v>6665</v>
      </c>
      <c r="B1452" s="42">
        <f>' 9 Corp. &amp; Sec. firms LT'!$G$10</f>
        <v>0</v>
      </c>
    </row>
    <row r="1453" spans="1:2" x14ac:dyDescent="0.25">
      <c r="A1453" s="11" t="s">
        <v>6666</v>
      </c>
      <c r="B1453" s="42">
        <f>' 9 Corp. &amp; Sec. firms LT'!$G$11</f>
        <v>0</v>
      </c>
    </row>
    <row r="1454" spans="1:2" x14ac:dyDescent="0.25">
      <c r="A1454" s="11" t="s">
        <v>6667</v>
      </c>
      <c r="B1454" s="42">
        <f>' 9 Corp. &amp; Sec. firms LT'!$G$12</f>
        <v>0</v>
      </c>
    </row>
    <row r="1455" spans="1:2" x14ac:dyDescent="0.25">
      <c r="A1455" s="11" t="s">
        <v>6668</v>
      </c>
      <c r="B1455" s="42">
        <f>' 9 Corp. &amp; Sec. firms LT'!$G$13</f>
        <v>0</v>
      </c>
    </row>
    <row r="1456" spans="1:2" x14ac:dyDescent="0.25">
      <c r="A1456" s="11" t="s">
        <v>6669</v>
      </c>
      <c r="B1456" s="42">
        <f>' 9 Corp. &amp; Sec. firms LT'!$G$14</f>
        <v>0</v>
      </c>
    </row>
    <row r="1457" spans="1:2" x14ac:dyDescent="0.25">
      <c r="A1457" s="11" t="s">
        <v>6670</v>
      </c>
      <c r="B1457" s="42">
        <f>' 9 Corp. &amp; Sec. firms LT'!$H$10</f>
        <v>0</v>
      </c>
    </row>
    <row r="1458" spans="1:2" x14ac:dyDescent="0.25">
      <c r="A1458" s="11" t="s">
        <v>6671</v>
      </c>
      <c r="B1458" s="42">
        <f>' 9 Corp. &amp; Sec. firms LT'!$H$11</f>
        <v>0</v>
      </c>
    </row>
    <row r="1459" spans="1:2" x14ac:dyDescent="0.25">
      <c r="A1459" s="11" t="s">
        <v>6672</v>
      </c>
      <c r="B1459" s="42">
        <f>' 9 Corp. &amp; Sec. firms LT'!$H$12</f>
        <v>0</v>
      </c>
    </row>
    <row r="1460" spans="1:2" x14ac:dyDescent="0.25">
      <c r="A1460" s="11" t="s">
        <v>6673</v>
      </c>
      <c r="B1460" s="42">
        <f>' 9 Corp. &amp; Sec. firms LT'!$H$13</f>
        <v>0</v>
      </c>
    </row>
    <row r="1461" spans="1:2" x14ac:dyDescent="0.25">
      <c r="A1461" s="11" t="s">
        <v>6674</v>
      </c>
      <c r="B1461" s="42">
        <f>' 9 Corp. &amp; Sec. firms LT'!$H$14</f>
        <v>0</v>
      </c>
    </row>
    <row r="1462" spans="1:2" x14ac:dyDescent="0.25">
      <c r="A1462" s="11" t="s">
        <v>6675</v>
      </c>
      <c r="B1462" s="42">
        <f>' 9 Corp. &amp; Sec. firms LT'!$H$15</f>
        <v>0</v>
      </c>
    </row>
    <row r="1463" spans="1:2" x14ac:dyDescent="0.25">
      <c r="A1463" s="11" t="s">
        <v>6676</v>
      </c>
      <c r="B1463" s="42">
        <f>' 9 Corp. &amp; Sec. firms LT'!$J$10</f>
        <v>0</v>
      </c>
    </row>
    <row r="1464" spans="1:2" x14ac:dyDescent="0.25">
      <c r="A1464" s="11" t="s">
        <v>6677</v>
      </c>
      <c r="B1464" s="42">
        <f>' 9 Corp. &amp; Sec. firms LT'!$J$11</f>
        <v>0</v>
      </c>
    </row>
    <row r="1465" spans="1:2" x14ac:dyDescent="0.25">
      <c r="A1465" s="11" t="s">
        <v>6678</v>
      </c>
      <c r="B1465" s="42">
        <f>' 9 Corp. &amp; Sec. firms LT'!$J$12</f>
        <v>0</v>
      </c>
    </row>
    <row r="1466" spans="1:2" x14ac:dyDescent="0.25">
      <c r="A1466" s="11" t="s">
        <v>6679</v>
      </c>
      <c r="B1466" s="42">
        <f>' 9 Corp. &amp; Sec. firms LT'!$J$13</f>
        <v>0</v>
      </c>
    </row>
    <row r="1467" spans="1:2" x14ac:dyDescent="0.25">
      <c r="A1467" s="11" t="s">
        <v>6680</v>
      </c>
      <c r="B1467" s="42">
        <f>' 9 Corp. &amp; Sec. firms LT'!$J$14</f>
        <v>0</v>
      </c>
    </row>
    <row r="1468" spans="1:2" x14ac:dyDescent="0.25">
      <c r="A1468" s="11" t="s">
        <v>6681</v>
      </c>
      <c r="B1468" s="42">
        <f>' 9 Corp. &amp; Sec. firms LT'!$J$15</f>
        <v>0</v>
      </c>
    </row>
    <row r="1469" spans="1:2" x14ac:dyDescent="0.25">
      <c r="A1469" s="11" t="s">
        <v>6682</v>
      </c>
      <c r="B1469" s="42">
        <f>' 9 Corp. &amp; Sec. firms LT'!$L$10</f>
        <v>0</v>
      </c>
    </row>
    <row r="1470" spans="1:2" x14ac:dyDescent="0.25">
      <c r="A1470" s="11" t="s">
        <v>6683</v>
      </c>
      <c r="B1470" s="42">
        <f>' 9 Corp. &amp; Sec. firms LT'!$L$11</f>
        <v>0</v>
      </c>
    </row>
    <row r="1471" spans="1:2" x14ac:dyDescent="0.25">
      <c r="A1471" s="11" t="s">
        <v>6684</v>
      </c>
      <c r="B1471" s="42">
        <f>' 9 Corp. &amp; Sec. firms LT'!$L$12</f>
        <v>0</v>
      </c>
    </row>
    <row r="1472" spans="1:2" x14ac:dyDescent="0.25">
      <c r="A1472" s="11" t="s">
        <v>6685</v>
      </c>
      <c r="B1472" s="42">
        <f>' 9 Corp. &amp; Sec. firms LT'!$L$13</f>
        <v>0</v>
      </c>
    </row>
    <row r="1473" spans="1:2" x14ac:dyDescent="0.25">
      <c r="A1473" s="11" t="s">
        <v>6686</v>
      </c>
      <c r="B1473" s="42">
        <f>' 9 Corp. &amp; Sec. firms LT'!$L$14</f>
        <v>0</v>
      </c>
    </row>
    <row r="1474" spans="1:2" x14ac:dyDescent="0.25">
      <c r="A1474" s="11" t="s">
        <v>6687</v>
      </c>
      <c r="B1474" s="42">
        <f>' 9 Corp. &amp; Sec. firms LT'!$L$15</f>
        <v>0</v>
      </c>
    </row>
    <row r="1475" spans="1:2" x14ac:dyDescent="0.25">
      <c r="A1475" s="11" t="s">
        <v>6688</v>
      </c>
      <c r="B1475" s="42">
        <f>' 9 Corp. &amp; Sec. firms LT'!$B$19</f>
        <v>0</v>
      </c>
    </row>
    <row r="1476" spans="1:2" x14ac:dyDescent="0.25">
      <c r="A1476" s="11" t="s">
        <v>6689</v>
      </c>
      <c r="B1476" s="42">
        <f>' 9 Corp. &amp; Sec. firms LT'!$B$20</f>
        <v>0</v>
      </c>
    </row>
    <row r="1477" spans="1:2" x14ac:dyDescent="0.25">
      <c r="A1477" s="11" t="s">
        <v>6690</v>
      </c>
      <c r="B1477" s="42">
        <f>' 9 Corp. &amp; Sec. firms LT'!$B$21</f>
        <v>0</v>
      </c>
    </row>
    <row r="1478" spans="1:2" x14ac:dyDescent="0.25">
      <c r="A1478" s="11" t="s">
        <v>6691</v>
      </c>
      <c r="B1478" s="42">
        <f>' 9 Corp. &amp; Sec. firms LT'!$B$22</f>
        <v>0</v>
      </c>
    </row>
    <row r="1479" spans="1:2" x14ac:dyDescent="0.25">
      <c r="A1479" s="11" t="s">
        <v>6692</v>
      </c>
      <c r="B1479" s="42">
        <f>' 9 Corp. &amp; Sec. firms LT'!$B$23</f>
        <v>0</v>
      </c>
    </row>
    <row r="1480" spans="1:2" x14ac:dyDescent="0.25">
      <c r="A1480" s="11" t="s">
        <v>6693</v>
      </c>
      <c r="B1480" s="42">
        <f>' 9 Corp. &amp; Sec. firms LT'!$C$19</f>
        <v>0</v>
      </c>
    </row>
    <row r="1481" spans="1:2" x14ac:dyDescent="0.25">
      <c r="A1481" s="11" t="s">
        <v>6694</v>
      </c>
      <c r="B1481" s="42">
        <f>' 9 Corp. &amp; Sec. firms LT'!$C$20</f>
        <v>0</v>
      </c>
    </row>
    <row r="1482" spans="1:2" x14ac:dyDescent="0.25">
      <c r="A1482" s="11" t="s">
        <v>6695</v>
      </c>
      <c r="B1482" s="42">
        <f>' 9 Corp. &amp; Sec. firms LT'!$C$21</f>
        <v>0</v>
      </c>
    </row>
    <row r="1483" spans="1:2" x14ac:dyDescent="0.25">
      <c r="A1483" s="11" t="s">
        <v>6696</v>
      </c>
      <c r="B1483" s="42">
        <f>' 9 Corp. &amp; Sec. firms LT'!$C$22</f>
        <v>0</v>
      </c>
    </row>
    <row r="1484" spans="1:2" x14ac:dyDescent="0.25">
      <c r="A1484" s="11" t="s">
        <v>6697</v>
      </c>
      <c r="B1484" s="42">
        <f>' 9 Corp. &amp; Sec. firms LT'!$C$23</f>
        <v>0</v>
      </c>
    </row>
    <row r="1485" spans="1:2" x14ac:dyDescent="0.25">
      <c r="A1485" s="11" t="s">
        <v>6698</v>
      </c>
      <c r="B1485" s="42">
        <f>' 9 Corp. &amp; Sec. firms LT'!$D$19</f>
        <v>0</v>
      </c>
    </row>
    <row r="1486" spans="1:2" x14ac:dyDescent="0.25">
      <c r="A1486" s="11" t="s">
        <v>6699</v>
      </c>
      <c r="B1486" s="42">
        <f>' 9 Corp. &amp; Sec. firms LT'!$D$20</f>
        <v>0</v>
      </c>
    </row>
    <row r="1487" spans="1:2" x14ac:dyDescent="0.25">
      <c r="A1487" s="11" t="s">
        <v>6700</v>
      </c>
      <c r="B1487" s="42">
        <f>' 9 Corp. &amp; Sec. firms LT'!$D$21</f>
        <v>0</v>
      </c>
    </row>
    <row r="1488" spans="1:2" x14ac:dyDescent="0.25">
      <c r="A1488" s="11" t="s">
        <v>6701</v>
      </c>
      <c r="B1488" s="42">
        <f>' 9 Corp. &amp; Sec. firms LT'!$D$22</f>
        <v>0</v>
      </c>
    </row>
    <row r="1489" spans="1:2" x14ac:dyDescent="0.25">
      <c r="A1489" s="11" t="s">
        <v>6702</v>
      </c>
      <c r="B1489" s="42">
        <f>' 9 Corp. &amp; Sec. firms LT'!$D$23</f>
        <v>0</v>
      </c>
    </row>
    <row r="1490" spans="1:2" x14ac:dyDescent="0.25">
      <c r="A1490" s="11" t="s">
        <v>6703</v>
      </c>
      <c r="B1490" s="42">
        <f>' 9 Corp. &amp; Sec. firms LT'!$F$18</f>
        <v>0</v>
      </c>
    </row>
    <row r="1491" spans="1:2" x14ac:dyDescent="0.25">
      <c r="A1491" s="11" t="s">
        <v>6704</v>
      </c>
      <c r="B1491" s="42">
        <f>' 9 Corp. &amp; Sec. firms LT'!$F$19</f>
        <v>0</v>
      </c>
    </row>
    <row r="1492" spans="1:2" x14ac:dyDescent="0.25">
      <c r="A1492" s="11" t="s">
        <v>6705</v>
      </c>
      <c r="B1492" s="42">
        <f>' 9 Corp. &amp; Sec. firms LT'!$F$20</f>
        <v>0</v>
      </c>
    </row>
    <row r="1493" spans="1:2" x14ac:dyDescent="0.25">
      <c r="A1493" s="11" t="s">
        <v>6706</v>
      </c>
      <c r="B1493" s="42">
        <f>' 9 Corp. &amp; Sec. firms LT'!$F$21</f>
        <v>0</v>
      </c>
    </row>
    <row r="1494" spans="1:2" x14ac:dyDescent="0.25">
      <c r="A1494" s="11" t="s">
        <v>6707</v>
      </c>
      <c r="B1494" s="42">
        <f>' 9 Corp. &amp; Sec. firms LT'!$F$22</f>
        <v>0</v>
      </c>
    </row>
    <row r="1495" spans="1:2" x14ac:dyDescent="0.25">
      <c r="A1495" s="11" t="s">
        <v>6708</v>
      </c>
      <c r="B1495" s="42">
        <f>' 9 Corp. &amp; Sec. firms LT'!$G$18</f>
        <v>0</v>
      </c>
    </row>
    <row r="1496" spans="1:2" x14ac:dyDescent="0.25">
      <c r="A1496" s="11" t="s">
        <v>6709</v>
      </c>
      <c r="B1496" s="42">
        <f>' 9 Corp. &amp; Sec. firms LT'!$G$19</f>
        <v>0</v>
      </c>
    </row>
    <row r="1497" spans="1:2" x14ac:dyDescent="0.25">
      <c r="A1497" s="11" t="s">
        <v>6710</v>
      </c>
      <c r="B1497" s="42">
        <f>' 9 Corp. &amp; Sec. firms LT'!$G$20</f>
        <v>0</v>
      </c>
    </row>
    <row r="1498" spans="1:2" x14ac:dyDescent="0.25">
      <c r="A1498" s="11" t="s">
        <v>6711</v>
      </c>
      <c r="B1498" s="42">
        <f>' 9 Corp. &amp; Sec. firms LT'!$G$21</f>
        <v>0</v>
      </c>
    </row>
    <row r="1499" spans="1:2" x14ac:dyDescent="0.25">
      <c r="A1499" s="11" t="s">
        <v>6712</v>
      </c>
      <c r="B1499" s="42">
        <f>' 9 Corp. &amp; Sec. firms LT'!$G$22</f>
        <v>0</v>
      </c>
    </row>
    <row r="1500" spans="1:2" x14ac:dyDescent="0.25">
      <c r="A1500" s="11" t="s">
        <v>6713</v>
      </c>
      <c r="B1500" s="42">
        <f>' 9 Corp. &amp; Sec. firms LT'!$H$18</f>
        <v>0</v>
      </c>
    </row>
    <row r="1501" spans="1:2" x14ac:dyDescent="0.25">
      <c r="A1501" s="11" t="s">
        <v>6714</v>
      </c>
      <c r="B1501" s="42">
        <f>' 9 Corp. &amp; Sec. firms LT'!$H$19</f>
        <v>0</v>
      </c>
    </row>
    <row r="1502" spans="1:2" x14ac:dyDescent="0.25">
      <c r="A1502" s="11" t="s">
        <v>6715</v>
      </c>
      <c r="B1502" s="42">
        <f>' 9 Corp. &amp; Sec. firms LT'!$H$20</f>
        <v>0</v>
      </c>
    </row>
    <row r="1503" spans="1:2" x14ac:dyDescent="0.25">
      <c r="A1503" s="11" t="s">
        <v>6716</v>
      </c>
      <c r="B1503" s="42">
        <f>' 9 Corp. &amp; Sec. firms LT'!$H$21</f>
        <v>0</v>
      </c>
    </row>
    <row r="1504" spans="1:2" x14ac:dyDescent="0.25">
      <c r="A1504" s="11" t="s">
        <v>6717</v>
      </c>
      <c r="B1504" s="42">
        <f>' 9 Corp. &amp; Sec. firms LT'!$H$22</f>
        <v>0</v>
      </c>
    </row>
    <row r="1505" spans="1:2" x14ac:dyDescent="0.25">
      <c r="A1505" s="11" t="s">
        <v>6718</v>
      </c>
      <c r="B1505" s="42">
        <f>' 9 Corp. &amp; Sec. firms LT'!$H$23</f>
        <v>0</v>
      </c>
    </row>
    <row r="1506" spans="1:2" x14ac:dyDescent="0.25">
      <c r="A1506" s="11" t="s">
        <v>6719</v>
      </c>
      <c r="B1506" s="42">
        <f>' 9 Corp. &amp; Sec. firms LT'!$J$18</f>
        <v>0</v>
      </c>
    </row>
    <row r="1507" spans="1:2" x14ac:dyDescent="0.25">
      <c r="A1507" s="11" t="s">
        <v>6720</v>
      </c>
      <c r="B1507" s="42">
        <f>' 9 Corp. &amp; Sec. firms LT'!$J$19</f>
        <v>0</v>
      </c>
    </row>
    <row r="1508" spans="1:2" x14ac:dyDescent="0.25">
      <c r="A1508" s="11" t="s">
        <v>6721</v>
      </c>
      <c r="B1508" s="42">
        <f>' 9 Corp. &amp; Sec. firms LT'!$J$20</f>
        <v>0</v>
      </c>
    </row>
    <row r="1509" spans="1:2" x14ac:dyDescent="0.25">
      <c r="A1509" s="11" t="s">
        <v>6722</v>
      </c>
      <c r="B1509" s="42">
        <f>' 9 Corp. &amp; Sec. firms LT'!$J$21</f>
        <v>0</v>
      </c>
    </row>
    <row r="1510" spans="1:2" x14ac:dyDescent="0.25">
      <c r="A1510" s="11" t="s">
        <v>6723</v>
      </c>
      <c r="B1510" s="42">
        <f>' 9 Corp. &amp; Sec. firms LT'!$J$22</f>
        <v>0</v>
      </c>
    </row>
    <row r="1511" spans="1:2" x14ac:dyDescent="0.25">
      <c r="A1511" s="11" t="s">
        <v>6724</v>
      </c>
      <c r="B1511" s="42">
        <f>' 9 Corp. &amp; Sec. firms LT'!$J$23</f>
        <v>0</v>
      </c>
    </row>
    <row r="1512" spans="1:2" x14ac:dyDescent="0.25">
      <c r="A1512" s="11" t="s">
        <v>6725</v>
      </c>
      <c r="B1512" s="42">
        <f>' 9 Corp. &amp; Sec. firms LT'!$L$18</f>
        <v>0</v>
      </c>
    </row>
    <row r="1513" spans="1:2" x14ac:dyDescent="0.25">
      <c r="A1513" s="11" t="s">
        <v>6726</v>
      </c>
      <c r="B1513" s="42">
        <f>' 9 Corp. &amp; Sec. firms LT'!$L$19</f>
        <v>0</v>
      </c>
    </row>
    <row r="1514" spans="1:2" x14ac:dyDescent="0.25">
      <c r="A1514" s="11" t="s">
        <v>6727</v>
      </c>
      <c r="B1514" s="42">
        <f>' 9 Corp. &amp; Sec. firms LT'!$L$20</f>
        <v>0</v>
      </c>
    </row>
    <row r="1515" spans="1:2" x14ac:dyDescent="0.25">
      <c r="A1515" s="11" t="s">
        <v>6728</v>
      </c>
      <c r="B1515" s="42">
        <f>' 9 Corp. &amp; Sec. firms LT'!$L$21</f>
        <v>0</v>
      </c>
    </row>
    <row r="1516" spans="1:2" x14ac:dyDescent="0.25">
      <c r="A1516" s="11" t="s">
        <v>6729</v>
      </c>
      <c r="B1516" s="42">
        <f>' 9 Corp. &amp; Sec. firms LT'!$L$22</f>
        <v>0</v>
      </c>
    </row>
    <row r="1517" spans="1:2" x14ac:dyDescent="0.25">
      <c r="A1517" s="11" t="s">
        <v>6730</v>
      </c>
      <c r="B1517" s="42">
        <f>' 9 Corp. &amp; Sec. firms LT'!$L$23</f>
        <v>0</v>
      </c>
    </row>
    <row r="1518" spans="1:2" x14ac:dyDescent="0.25">
      <c r="A1518" s="11" t="s">
        <v>6731</v>
      </c>
      <c r="B1518" s="42">
        <f>' 9 Corp. &amp; Sec. firms LT'!$C$27</f>
        <v>0</v>
      </c>
    </row>
    <row r="1519" spans="1:2" x14ac:dyDescent="0.25">
      <c r="A1519" s="11" t="s">
        <v>6732</v>
      </c>
      <c r="B1519" s="42">
        <f>' 9 Corp. &amp; Sec. firms LT'!$C$28</f>
        <v>0</v>
      </c>
    </row>
    <row r="1520" spans="1:2" x14ac:dyDescent="0.25">
      <c r="A1520" s="11" t="s">
        <v>6733</v>
      </c>
      <c r="B1520" s="42">
        <f>' 9 Corp. &amp; Sec. firms LT'!$C$29</f>
        <v>0</v>
      </c>
    </row>
    <row r="1521" spans="1:2" x14ac:dyDescent="0.25">
      <c r="A1521" s="11" t="s">
        <v>6734</v>
      </c>
      <c r="B1521" s="42">
        <f>' 9 Corp. &amp; Sec. firms LT'!$C$30</f>
        <v>0</v>
      </c>
    </row>
    <row r="1522" spans="1:2" x14ac:dyDescent="0.25">
      <c r="A1522" s="11" t="s">
        <v>6735</v>
      </c>
      <c r="B1522" s="42">
        <f>' 9 Corp. &amp; Sec. firms LT'!$C$31</f>
        <v>0</v>
      </c>
    </row>
    <row r="1523" spans="1:2" x14ac:dyDescent="0.25">
      <c r="A1523" s="11" t="s">
        <v>6736</v>
      </c>
      <c r="B1523" s="42">
        <f>' 9 Corp. &amp; Sec. firms LT'!$D$27</f>
        <v>0</v>
      </c>
    </row>
    <row r="1524" spans="1:2" x14ac:dyDescent="0.25">
      <c r="A1524" s="11" t="s">
        <v>6737</v>
      </c>
      <c r="B1524" s="42">
        <f>' 9 Corp. &amp; Sec. firms LT'!$D$28</f>
        <v>0</v>
      </c>
    </row>
    <row r="1525" spans="1:2" x14ac:dyDescent="0.25">
      <c r="A1525" s="11" t="s">
        <v>6738</v>
      </c>
      <c r="B1525" s="42">
        <f>' 9 Corp. &amp; Sec. firms LT'!$D$29</f>
        <v>0</v>
      </c>
    </row>
    <row r="1526" spans="1:2" x14ac:dyDescent="0.25">
      <c r="A1526" s="11" t="s">
        <v>6739</v>
      </c>
      <c r="B1526" s="42">
        <f>' 9 Corp. &amp; Sec. firms LT'!$D$30</f>
        <v>0</v>
      </c>
    </row>
    <row r="1527" spans="1:2" x14ac:dyDescent="0.25">
      <c r="A1527" s="11" t="s">
        <v>6740</v>
      </c>
      <c r="B1527" s="42">
        <f>' 9 Corp. &amp; Sec. firms LT'!$D$31</f>
        <v>0</v>
      </c>
    </row>
    <row r="1528" spans="1:2" x14ac:dyDescent="0.25">
      <c r="A1528" s="11" t="s">
        <v>6741</v>
      </c>
      <c r="B1528" s="42">
        <f>' 9 Corp. &amp; Sec. firms LT'!$F$26</f>
        <v>0</v>
      </c>
    </row>
    <row r="1529" spans="1:2" x14ac:dyDescent="0.25">
      <c r="A1529" s="11" t="s">
        <v>6742</v>
      </c>
      <c r="B1529" s="42">
        <f>' 9 Corp. &amp; Sec. firms LT'!$F$27</f>
        <v>0</v>
      </c>
    </row>
    <row r="1530" spans="1:2" x14ac:dyDescent="0.25">
      <c r="A1530" s="11" t="s">
        <v>6743</v>
      </c>
      <c r="B1530" s="42">
        <f>' 9 Corp. &amp; Sec. firms LT'!$F$28</f>
        <v>0</v>
      </c>
    </row>
    <row r="1531" spans="1:2" x14ac:dyDescent="0.25">
      <c r="A1531" s="11" t="s">
        <v>6744</v>
      </c>
      <c r="B1531" s="42">
        <f>' 9 Corp. &amp; Sec. firms LT'!$F$29</f>
        <v>0</v>
      </c>
    </row>
    <row r="1532" spans="1:2" x14ac:dyDescent="0.25">
      <c r="A1532" s="11" t="s">
        <v>6745</v>
      </c>
      <c r="B1532" s="42">
        <f>' 9 Corp. &amp; Sec. firms LT'!$F$30</f>
        <v>0</v>
      </c>
    </row>
    <row r="1533" spans="1:2" x14ac:dyDescent="0.25">
      <c r="A1533" s="11" t="s">
        <v>6746</v>
      </c>
      <c r="B1533" s="42">
        <f>' 9 Corp. &amp; Sec. firms LT'!$G$26</f>
        <v>0</v>
      </c>
    </row>
    <row r="1534" spans="1:2" x14ac:dyDescent="0.25">
      <c r="A1534" s="11" t="s">
        <v>6747</v>
      </c>
      <c r="B1534" s="42">
        <f>' 9 Corp. &amp; Sec. firms LT'!$G$27</f>
        <v>0</v>
      </c>
    </row>
    <row r="1535" spans="1:2" x14ac:dyDescent="0.25">
      <c r="A1535" s="11" t="s">
        <v>6748</v>
      </c>
      <c r="B1535" s="42">
        <f>' 9 Corp. &amp; Sec. firms LT'!$G$28</f>
        <v>0</v>
      </c>
    </row>
    <row r="1536" spans="1:2" x14ac:dyDescent="0.25">
      <c r="A1536" s="11" t="s">
        <v>6749</v>
      </c>
      <c r="B1536" s="42">
        <f>' 9 Corp. &amp; Sec. firms LT'!$G$29</f>
        <v>0</v>
      </c>
    </row>
    <row r="1537" spans="1:2" x14ac:dyDescent="0.25">
      <c r="A1537" s="11" t="s">
        <v>6750</v>
      </c>
      <c r="B1537" s="42">
        <f>' 9 Corp. &amp; Sec. firms LT'!$G$30</f>
        <v>0</v>
      </c>
    </row>
    <row r="1538" spans="1:2" x14ac:dyDescent="0.25">
      <c r="A1538" s="11" t="s">
        <v>6751</v>
      </c>
      <c r="B1538" s="42">
        <f>' 9 Corp. &amp; Sec. firms LT'!$H$26</f>
        <v>0</v>
      </c>
    </row>
    <row r="1539" spans="1:2" x14ac:dyDescent="0.25">
      <c r="A1539" s="11" t="s">
        <v>6752</v>
      </c>
      <c r="B1539" s="42">
        <f>' 9 Corp. &amp; Sec. firms LT'!$H$27</f>
        <v>0</v>
      </c>
    </row>
    <row r="1540" spans="1:2" x14ac:dyDescent="0.25">
      <c r="A1540" s="11" t="s">
        <v>6753</v>
      </c>
      <c r="B1540" s="42">
        <f>' 9 Corp. &amp; Sec. firms LT'!$H$28</f>
        <v>0</v>
      </c>
    </row>
    <row r="1541" spans="1:2" x14ac:dyDescent="0.25">
      <c r="A1541" s="11" t="s">
        <v>6754</v>
      </c>
      <c r="B1541" s="42">
        <f>' 9 Corp. &amp; Sec. firms LT'!$H$29</f>
        <v>0</v>
      </c>
    </row>
    <row r="1542" spans="1:2" x14ac:dyDescent="0.25">
      <c r="A1542" s="11" t="s">
        <v>6755</v>
      </c>
      <c r="B1542" s="42">
        <f>' 9 Corp. &amp; Sec. firms LT'!$H$30</f>
        <v>0</v>
      </c>
    </row>
    <row r="1543" spans="1:2" x14ac:dyDescent="0.25">
      <c r="A1543" s="11" t="s">
        <v>6756</v>
      </c>
      <c r="B1543" s="42">
        <f>' 9 Corp. &amp; Sec. firms LT'!$H$31</f>
        <v>0</v>
      </c>
    </row>
    <row r="1544" spans="1:2" x14ac:dyDescent="0.25">
      <c r="A1544" s="11" t="s">
        <v>6757</v>
      </c>
      <c r="B1544" s="42">
        <f>' 9 Corp. &amp; Sec. firms LT'!$J$26</f>
        <v>0</v>
      </c>
    </row>
    <row r="1545" spans="1:2" x14ac:dyDescent="0.25">
      <c r="A1545" s="11" t="s">
        <v>6758</v>
      </c>
      <c r="B1545" s="42">
        <f>' 9 Corp. &amp; Sec. firms LT'!$J$27</f>
        <v>0</v>
      </c>
    </row>
    <row r="1546" spans="1:2" x14ac:dyDescent="0.25">
      <c r="A1546" s="11" t="s">
        <v>6759</v>
      </c>
      <c r="B1546" s="42">
        <f>' 9 Corp. &amp; Sec. firms LT'!$J$28</f>
        <v>0</v>
      </c>
    </row>
    <row r="1547" spans="1:2" x14ac:dyDescent="0.25">
      <c r="A1547" s="11" t="s">
        <v>6760</v>
      </c>
      <c r="B1547" s="42">
        <f>' 9 Corp. &amp; Sec. firms LT'!$J$29</f>
        <v>0</v>
      </c>
    </row>
    <row r="1548" spans="1:2" x14ac:dyDescent="0.25">
      <c r="A1548" s="11" t="s">
        <v>6761</v>
      </c>
      <c r="B1548" s="42">
        <f>' 9 Corp. &amp; Sec. firms LT'!$J$30</f>
        <v>0</v>
      </c>
    </row>
    <row r="1549" spans="1:2" x14ac:dyDescent="0.25">
      <c r="A1549" s="11" t="s">
        <v>6762</v>
      </c>
      <c r="B1549" s="42">
        <f>' 9 Corp. &amp; Sec. firms LT'!$J$31</f>
        <v>0</v>
      </c>
    </row>
    <row r="1550" spans="1:2" x14ac:dyDescent="0.25">
      <c r="A1550" s="11" t="s">
        <v>6763</v>
      </c>
      <c r="B1550" s="42">
        <f>' 9 Corp. &amp; Sec. firms LT'!$L$26</f>
        <v>0</v>
      </c>
    </row>
    <row r="1551" spans="1:2" x14ac:dyDescent="0.25">
      <c r="A1551" s="11" t="s">
        <v>6764</v>
      </c>
      <c r="B1551" s="42">
        <f>' 9 Corp. &amp; Sec. firms LT'!$L$27</f>
        <v>0</v>
      </c>
    </row>
    <row r="1552" spans="1:2" x14ac:dyDescent="0.25">
      <c r="A1552" s="11" t="s">
        <v>6765</v>
      </c>
      <c r="B1552" s="42">
        <f>' 9 Corp. &amp; Sec. firms LT'!$L$28</f>
        <v>0</v>
      </c>
    </row>
    <row r="1553" spans="1:2" x14ac:dyDescent="0.25">
      <c r="A1553" s="11" t="s">
        <v>6766</v>
      </c>
      <c r="B1553" s="42">
        <f>' 9 Corp. &amp; Sec. firms LT'!$L$29</f>
        <v>0</v>
      </c>
    </row>
    <row r="1554" spans="1:2" x14ac:dyDescent="0.25">
      <c r="A1554" s="11" t="s">
        <v>6767</v>
      </c>
      <c r="B1554" s="42">
        <f>' 9 Corp. &amp; Sec. firms LT'!$L$30</f>
        <v>0</v>
      </c>
    </row>
    <row r="1555" spans="1:2" x14ac:dyDescent="0.25">
      <c r="A1555" s="11" t="s">
        <v>6768</v>
      </c>
      <c r="B1555" s="42">
        <f>' 9 Corp. &amp; Sec. firms LT'!$L$31</f>
        <v>0</v>
      </c>
    </row>
    <row r="1556" spans="1:2" x14ac:dyDescent="0.25">
      <c r="A1556" s="11" t="s">
        <v>6769</v>
      </c>
      <c r="B1556" s="42">
        <f>' 9 Corp. &amp; Sec. firms LT'!$B$35</f>
        <v>0</v>
      </c>
    </row>
    <row r="1557" spans="1:2" x14ac:dyDescent="0.25">
      <c r="A1557" s="11" t="s">
        <v>6770</v>
      </c>
      <c r="B1557" s="42">
        <f>' 9 Corp. &amp; Sec. firms LT'!$B$36</f>
        <v>0</v>
      </c>
    </row>
    <row r="1558" spans="1:2" x14ac:dyDescent="0.25">
      <c r="A1558" s="11" t="s">
        <v>6771</v>
      </c>
      <c r="B1558" s="42">
        <f>' 9 Corp. &amp; Sec. firms LT'!$B$37</f>
        <v>0</v>
      </c>
    </row>
    <row r="1559" spans="1:2" x14ac:dyDescent="0.25">
      <c r="A1559" s="11" t="s">
        <v>6772</v>
      </c>
      <c r="B1559" s="42">
        <f>' 9 Corp. &amp; Sec. firms LT'!$B$38</f>
        <v>0</v>
      </c>
    </row>
    <row r="1560" spans="1:2" x14ac:dyDescent="0.25">
      <c r="A1560" s="11" t="s">
        <v>6773</v>
      </c>
      <c r="B1560" s="42">
        <f>' 9 Corp. &amp; Sec. firms LT'!$B$39</f>
        <v>0</v>
      </c>
    </row>
    <row r="1561" spans="1:2" x14ac:dyDescent="0.25">
      <c r="A1561" s="11" t="s">
        <v>6774</v>
      </c>
      <c r="B1561" s="42">
        <f>' 9 Corp. &amp; Sec. firms LT'!$C$35</f>
        <v>0</v>
      </c>
    </row>
    <row r="1562" spans="1:2" x14ac:dyDescent="0.25">
      <c r="A1562" s="11" t="s">
        <v>6775</v>
      </c>
      <c r="B1562" s="42">
        <f>' 9 Corp. &amp; Sec. firms LT'!$C$36</f>
        <v>0</v>
      </c>
    </row>
    <row r="1563" spans="1:2" x14ac:dyDescent="0.25">
      <c r="A1563" s="11" t="s">
        <v>6776</v>
      </c>
      <c r="B1563" s="42">
        <f>' 9 Corp. &amp; Sec. firms LT'!$C$37</f>
        <v>0</v>
      </c>
    </row>
    <row r="1564" spans="1:2" x14ac:dyDescent="0.25">
      <c r="A1564" s="11" t="s">
        <v>6777</v>
      </c>
      <c r="B1564" s="42">
        <f>' 9 Corp. &amp; Sec. firms LT'!$C$38</f>
        <v>0</v>
      </c>
    </row>
    <row r="1565" spans="1:2" x14ac:dyDescent="0.25">
      <c r="A1565" s="11" t="s">
        <v>6778</v>
      </c>
      <c r="B1565" s="42">
        <f>' 9 Corp. &amp; Sec. firms LT'!$C$39</f>
        <v>0</v>
      </c>
    </row>
    <row r="1566" spans="1:2" x14ac:dyDescent="0.25">
      <c r="A1566" s="11" t="s">
        <v>6779</v>
      </c>
      <c r="B1566" s="42">
        <f>' 9 Corp. &amp; Sec. firms LT'!$D$35</f>
        <v>0</v>
      </c>
    </row>
    <row r="1567" spans="1:2" x14ac:dyDescent="0.25">
      <c r="A1567" s="11" t="s">
        <v>6780</v>
      </c>
      <c r="B1567" s="42">
        <f>' 9 Corp. &amp; Sec. firms LT'!$D$36</f>
        <v>0</v>
      </c>
    </row>
    <row r="1568" spans="1:2" x14ac:dyDescent="0.25">
      <c r="A1568" s="11" t="s">
        <v>6781</v>
      </c>
      <c r="B1568" s="42">
        <f>' 9 Corp. &amp; Sec. firms LT'!$D$37</f>
        <v>0</v>
      </c>
    </row>
    <row r="1569" spans="1:2" x14ac:dyDescent="0.25">
      <c r="A1569" s="11" t="s">
        <v>6782</v>
      </c>
      <c r="B1569" s="42">
        <f>' 9 Corp. &amp; Sec. firms LT'!$D$38</f>
        <v>0</v>
      </c>
    </row>
    <row r="1570" spans="1:2" x14ac:dyDescent="0.25">
      <c r="A1570" s="11" t="s">
        <v>6783</v>
      </c>
      <c r="B1570" s="42">
        <f>' 9 Corp. &amp; Sec. firms LT'!$D$39</f>
        <v>0</v>
      </c>
    </row>
    <row r="1571" spans="1:2" x14ac:dyDescent="0.25">
      <c r="A1571" s="11" t="s">
        <v>6784</v>
      </c>
      <c r="B1571" s="42">
        <f>' 9 Corp. &amp; Sec. firms LT'!$F$34</f>
        <v>0</v>
      </c>
    </row>
    <row r="1572" spans="1:2" x14ac:dyDescent="0.25">
      <c r="A1572" s="11" t="s">
        <v>6785</v>
      </c>
      <c r="B1572" s="42">
        <f>' 9 Corp. &amp; Sec. firms LT'!$F$35</f>
        <v>0</v>
      </c>
    </row>
    <row r="1573" spans="1:2" x14ac:dyDescent="0.25">
      <c r="A1573" s="11" t="s">
        <v>6786</v>
      </c>
      <c r="B1573" s="42">
        <f>' 9 Corp. &amp; Sec. firms LT'!$F$36</f>
        <v>0</v>
      </c>
    </row>
    <row r="1574" spans="1:2" x14ac:dyDescent="0.25">
      <c r="A1574" s="11" t="s">
        <v>6787</v>
      </c>
      <c r="B1574" s="42">
        <f>' 9 Corp. &amp; Sec. firms LT'!$F$37</f>
        <v>0</v>
      </c>
    </row>
    <row r="1575" spans="1:2" x14ac:dyDescent="0.25">
      <c r="A1575" s="11" t="s">
        <v>6788</v>
      </c>
      <c r="B1575" s="42">
        <f>' 9 Corp. &amp; Sec. firms LT'!$F$38</f>
        <v>0</v>
      </c>
    </row>
    <row r="1576" spans="1:2" x14ac:dyDescent="0.25">
      <c r="A1576" s="11" t="s">
        <v>6789</v>
      </c>
      <c r="B1576" s="42">
        <f>' 9 Corp. &amp; Sec. firms LT'!$G$34</f>
        <v>0</v>
      </c>
    </row>
    <row r="1577" spans="1:2" x14ac:dyDescent="0.25">
      <c r="A1577" s="11" t="s">
        <v>6790</v>
      </c>
      <c r="B1577" s="42">
        <f>' 9 Corp. &amp; Sec. firms LT'!$G$35</f>
        <v>0</v>
      </c>
    </row>
    <row r="1578" spans="1:2" x14ac:dyDescent="0.25">
      <c r="A1578" s="11" t="s">
        <v>6791</v>
      </c>
      <c r="B1578" s="42">
        <f>' 9 Corp. &amp; Sec. firms LT'!$G$36</f>
        <v>0</v>
      </c>
    </row>
    <row r="1579" spans="1:2" x14ac:dyDescent="0.25">
      <c r="A1579" s="11" t="s">
        <v>6792</v>
      </c>
      <c r="B1579" s="42">
        <f>' 9 Corp. &amp; Sec. firms LT'!$G$37</f>
        <v>0</v>
      </c>
    </row>
    <row r="1580" spans="1:2" x14ac:dyDescent="0.25">
      <c r="A1580" s="11" t="s">
        <v>6793</v>
      </c>
      <c r="B1580" s="42">
        <f>' 9 Corp. &amp; Sec. firms LT'!$G$38</f>
        <v>0</v>
      </c>
    </row>
    <row r="1581" spans="1:2" x14ac:dyDescent="0.25">
      <c r="A1581" s="11" t="s">
        <v>6794</v>
      </c>
      <c r="B1581" s="42">
        <f>' 9 Corp. &amp; Sec. firms LT'!$H$34</f>
        <v>0</v>
      </c>
    </row>
    <row r="1582" spans="1:2" x14ac:dyDescent="0.25">
      <c r="A1582" s="11" t="s">
        <v>6795</v>
      </c>
      <c r="B1582" s="42">
        <f>' 9 Corp. &amp; Sec. firms LT'!$H$35</f>
        <v>0</v>
      </c>
    </row>
    <row r="1583" spans="1:2" x14ac:dyDescent="0.25">
      <c r="A1583" s="11" t="s">
        <v>6796</v>
      </c>
      <c r="B1583" s="42">
        <f>' 9 Corp. &amp; Sec. firms LT'!$H$36</f>
        <v>0</v>
      </c>
    </row>
    <row r="1584" spans="1:2" x14ac:dyDescent="0.25">
      <c r="A1584" s="11" t="s">
        <v>6797</v>
      </c>
      <c r="B1584" s="42">
        <f>' 9 Corp. &amp; Sec. firms LT'!$H$37</f>
        <v>0</v>
      </c>
    </row>
    <row r="1585" spans="1:2" x14ac:dyDescent="0.25">
      <c r="A1585" s="11" t="s">
        <v>6798</v>
      </c>
      <c r="B1585" s="42">
        <f>' 9 Corp. &amp; Sec. firms LT'!$H$38</f>
        <v>0</v>
      </c>
    </row>
    <row r="1586" spans="1:2" x14ac:dyDescent="0.25">
      <c r="A1586" s="11" t="s">
        <v>6799</v>
      </c>
      <c r="B1586" s="42">
        <f>' 9 Corp. &amp; Sec. firms LT'!$H$39</f>
        <v>0</v>
      </c>
    </row>
    <row r="1587" spans="1:2" x14ac:dyDescent="0.25">
      <c r="A1587" s="11" t="s">
        <v>6800</v>
      </c>
      <c r="B1587" s="42">
        <f>' 9 Corp. &amp; Sec. firms LT'!$J$34</f>
        <v>0</v>
      </c>
    </row>
    <row r="1588" spans="1:2" x14ac:dyDescent="0.25">
      <c r="A1588" s="11" t="s">
        <v>6801</v>
      </c>
      <c r="B1588" s="42">
        <f>' 9 Corp. &amp; Sec. firms LT'!$J$35</f>
        <v>0</v>
      </c>
    </row>
    <row r="1589" spans="1:2" x14ac:dyDescent="0.25">
      <c r="A1589" s="11" t="s">
        <v>6802</v>
      </c>
      <c r="B1589" s="42">
        <f>' 9 Corp. &amp; Sec. firms LT'!$J$36</f>
        <v>0</v>
      </c>
    </row>
    <row r="1590" spans="1:2" x14ac:dyDescent="0.25">
      <c r="A1590" s="11" t="s">
        <v>6803</v>
      </c>
      <c r="B1590" s="42">
        <f>' 9 Corp. &amp; Sec. firms LT'!$J$37</f>
        <v>0</v>
      </c>
    </row>
    <row r="1591" spans="1:2" x14ac:dyDescent="0.25">
      <c r="A1591" s="11" t="s">
        <v>6804</v>
      </c>
      <c r="B1591" s="42">
        <f>' 9 Corp. &amp; Sec. firms LT'!$J$38</f>
        <v>0</v>
      </c>
    </row>
    <row r="1592" spans="1:2" x14ac:dyDescent="0.25">
      <c r="A1592" s="11" t="s">
        <v>6805</v>
      </c>
      <c r="B1592" s="42">
        <f>' 9 Corp. &amp; Sec. firms LT'!$J$39</f>
        <v>0</v>
      </c>
    </row>
    <row r="1593" spans="1:2" x14ac:dyDescent="0.25">
      <c r="A1593" s="11" t="s">
        <v>6806</v>
      </c>
      <c r="B1593" s="42">
        <f>' 9 Corp. &amp; Sec. firms LT'!$L$34</f>
        <v>0</v>
      </c>
    </row>
    <row r="1594" spans="1:2" x14ac:dyDescent="0.25">
      <c r="A1594" s="11" t="s">
        <v>6807</v>
      </c>
      <c r="B1594" s="42">
        <f>' 9 Corp. &amp; Sec. firms LT'!$L$35</f>
        <v>0</v>
      </c>
    </row>
    <row r="1595" spans="1:2" x14ac:dyDescent="0.25">
      <c r="A1595" s="11" t="s">
        <v>6808</v>
      </c>
      <c r="B1595" s="42">
        <f>' 9 Corp. &amp; Sec. firms LT'!$L$36</f>
        <v>0</v>
      </c>
    </row>
    <row r="1596" spans="1:2" x14ac:dyDescent="0.25">
      <c r="A1596" s="11" t="s">
        <v>6809</v>
      </c>
      <c r="B1596" s="42">
        <f>' 9 Corp. &amp; Sec. firms LT'!$L$37</f>
        <v>0</v>
      </c>
    </row>
    <row r="1597" spans="1:2" x14ac:dyDescent="0.25">
      <c r="A1597" s="11" t="s">
        <v>6810</v>
      </c>
      <c r="B1597" s="42">
        <f>' 9 Corp. &amp; Sec. firms LT'!$L$38</f>
        <v>0</v>
      </c>
    </row>
    <row r="1598" spans="1:2" x14ac:dyDescent="0.25">
      <c r="A1598" s="11" t="s">
        <v>6811</v>
      </c>
      <c r="B1598" s="42">
        <f>' 9 Corp. &amp; Sec. firms LT'!$L$39</f>
        <v>0</v>
      </c>
    </row>
    <row r="1599" spans="1:2" x14ac:dyDescent="0.25">
      <c r="A1599" s="11" t="s">
        <v>6812</v>
      </c>
      <c r="B1599" s="42">
        <f>' 9 Corp. &amp; Sec. firms LT'!$B$43</f>
        <v>0</v>
      </c>
    </row>
    <row r="1600" spans="1:2" x14ac:dyDescent="0.25">
      <c r="A1600" s="11" t="s">
        <v>6813</v>
      </c>
      <c r="B1600" s="42">
        <f>' 9 Corp. &amp; Sec. firms LT'!$B$44</f>
        <v>0</v>
      </c>
    </row>
    <row r="1601" spans="1:2" x14ac:dyDescent="0.25">
      <c r="A1601" s="11" t="s">
        <v>6814</v>
      </c>
      <c r="B1601" s="42">
        <f>' 9 Corp. &amp; Sec. firms LT'!$B$45</f>
        <v>0</v>
      </c>
    </row>
    <row r="1602" spans="1:2" x14ac:dyDescent="0.25">
      <c r="A1602" s="11" t="s">
        <v>6815</v>
      </c>
      <c r="B1602" s="42">
        <f>' 9 Corp. &amp; Sec. firms LT'!$B$46</f>
        <v>0</v>
      </c>
    </row>
    <row r="1603" spans="1:2" x14ac:dyDescent="0.25">
      <c r="A1603" s="11" t="s">
        <v>6816</v>
      </c>
      <c r="B1603" s="42">
        <f>' 9 Corp. &amp; Sec. firms LT'!$B$47</f>
        <v>0</v>
      </c>
    </row>
    <row r="1604" spans="1:2" x14ac:dyDescent="0.25">
      <c r="A1604" s="11" t="s">
        <v>6817</v>
      </c>
      <c r="B1604" s="42">
        <f>' 9 Corp. &amp; Sec. firms LT'!$C$43</f>
        <v>0</v>
      </c>
    </row>
    <row r="1605" spans="1:2" x14ac:dyDescent="0.25">
      <c r="A1605" s="11" t="s">
        <v>6818</v>
      </c>
      <c r="B1605" s="42">
        <f>' 9 Corp. &amp; Sec. firms LT'!$C$44</f>
        <v>0</v>
      </c>
    </row>
    <row r="1606" spans="1:2" x14ac:dyDescent="0.25">
      <c r="A1606" s="11" t="s">
        <v>6819</v>
      </c>
      <c r="B1606" s="42">
        <f>' 9 Corp. &amp; Sec. firms LT'!$C$45</f>
        <v>0</v>
      </c>
    </row>
    <row r="1607" spans="1:2" x14ac:dyDescent="0.25">
      <c r="A1607" s="11" t="s">
        <v>6820</v>
      </c>
      <c r="B1607" s="42">
        <f>' 9 Corp. &amp; Sec. firms LT'!$C$46</f>
        <v>0</v>
      </c>
    </row>
    <row r="1608" spans="1:2" x14ac:dyDescent="0.25">
      <c r="A1608" s="11" t="s">
        <v>6821</v>
      </c>
      <c r="B1608" s="42">
        <f>' 9 Corp. &amp; Sec. firms LT'!$C$47</f>
        <v>0</v>
      </c>
    </row>
    <row r="1609" spans="1:2" x14ac:dyDescent="0.25">
      <c r="A1609" s="11" t="s">
        <v>6822</v>
      </c>
      <c r="B1609" s="42">
        <f>' 9 Corp. &amp; Sec. firms LT'!$D$43</f>
        <v>0</v>
      </c>
    </row>
    <row r="1610" spans="1:2" x14ac:dyDescent="0.25">
      <c r="A1610" s="11" t="s">
        <v>6823</v>
      </c>
      <c r="B1610" s="42">
        <f>' 9 Corp. &amp; Sec. firms LT'!$D$44</f>
        <v>0</v>
      </c>
    </row>
    <row r="1611" spans="1:2" x14ac:dyDescent="0.25">
      <c r="A1611" s="11" t="s">
        <v>6824</v>
      </c>
      <c r="B1611" s="42">
        <f>' 9 Corp. &amp; Sec. firms LT'!$D$45</f>
        <v>0</v>
      </c>
    </row>
    <row r="1612" spans="1:2" x14ac:dyDescent="0.25">
      <c r="A1612" s="11" t="s">
        <v>6825</v>
      </c>
      <c r="B1612" s="42">
        <f>' 9 Corp. &amp; Sec. firms LT'!$D$46</f>
        <v>0</v>
      </c>
    </row>
    <row r="1613" spans="1:2" x14ac:dyDescent="0.25">
      <c r="A1613" s="11" t="s">
        <v>6826</v>
      </c>
      <c r="B1613" s="42">
        <f>' 9 Corp. &amp; Sec. firms LT'!$D$47</f>
        <v>0</v>
      </c>
    </row>
    <row r="1614" spans="1:2" x14ac:dyDescent="0.25">
      <c r="A1614" s="11" t="s">
        <v>6827</v>
      </c>
      <c r="B1614" s="42">
        <f>' 9 Corp. &amp; Sec. firms LT'!$F$42</f>
        <v>0</v>
      </c>
    </row>
    <row r="1615" spans="1:2" x14ac:dyDescent="0.25">
      <c r="A1615" s="11" t="s">
        <v>6828</v>
      </c>
      <c r="B1615" s="42">
        <f>' 9 Corp. &amp; Sec. firms LT'!$F$43</f>
        <v>0</v>
      </c>
    </row>
    <row r="1616" spans="1:2" x14ac:dyDescent="0.25">
      <c r="A1616" s="11" t="s">
        <v>6829</v>
      </c>
      <c r="B1616" s="42">
        <f>' 9 Corp. &amp; Sec. firms LT'!$F$44</f>
        <v>0</v>
      </c>
    </row>
    <row r="1617" spans="1:2" x14ac:dyDescent="0.25">
      <c r="A1617" s="11" t="s">
        <v>6830</v>
      </c>
      <c r="B1617" s="42">
        <f>' 9 Corp. &amp; Sec. firms LT'!$F$45</f>
        <v>0</v>
      </c>
    </row>
    <row r="1618" spans="1:2" x14ac:dyDescent="0.25">
      <c r="A1618" s="11" t="s">
        <v>6831</v>
      </c>
      <c r="B1618" s="42">
        <f>' 9 Corp. &amp; Sec. firms LT'!$F$46</f>
        <v>0</v>
      </c>
    </row>
    <row r="1619" spans="1:2" x14ac:dyDescent="0.25">
      <c r="A1619" s="11" t="s">
        <v>6832</v>
      </c>
      <c r="B1619" s="42">
        <f>' 9 Corp. &amp; Sec. firms LT'!$G$42</f>
        <v>0</v>
      </c>
    </row>
    <row r="1620" spans="1:2" x14ac:dyDescent="0.25">
      <c r="A1620" s="11" t="s">
        <v>6833</v>
      </c>
      <c r="B1620" s="42">
        <f>' 9 Corp. &amp; Sec. firms LT'!$G$43</f>
        <v>0</v>
      </c>
    </row>
    <row r="1621" spans="1:2" x14ac:dyDescent="0.25">
      <c r="A1621" s="11" t="s">
        <v>6834</v>
      </c>
      <c r="B1621" s="42">
        <f>' 9 Corp. &amp; Sec. firms LT'!$G$44</f>
        <v>0</v>
      </c>
    </row>
    <row r="1622" spans="1:2" x14ac:dyDescent="0.25">
      <c r="A1622" s="11" t="s">
        <v>6835</v>
      </c>
      <c r="B1622" s="42">
        <f>' 9 Corp. &amp; Sec. firms LT'!$G$45</f>
        <v>0</v>
      </c>
    </row>
    <row r="1623" spans="1:2" x14ac:dyDescent="0.25">
      <c r="A1623" s="11" t="s">
        <v>6836</v>
      </c>
      <c r="B1623" s="42">
        <f>' 9 Corp. &amp; Sec. firms LT'!$G$46</f>
        <v>0</v>
      </c>
    </row>
    <row r="1624" spans="1:2" x14ac:dyDescent="0.25">
      <c r="A1624" s="11" t="s">
        <v>6837</v>
      </c>
      <c r="B1624" s="42">
        <f>' 9 Corp. &amp; Sec. firms LT'!$H$42</f>
        <v>0</v>
      </c>
    </row>
    <row r="1625" spans="1:2" x14ac:dyDescent="0.25">
      <c r="A1625" s="11" t="s">
        <v>6838</v>
      </c>
      <c r="B1625" s="42">
        <f>' 9 Corp. &amp; Sec. firms LT'!$H$43</f>
        <v>0</v>
      </c>
    </row>
    <row r="1626" spans="1:2" x14ac:dyDescent="0.25">
      <c r="A1626" s="11" t="s">
        <v>6839</v>
      </c>
      <c r="B1626" s="42">
        <f>' 9 Corp. &amp; Sec. firms LT'!$H$44</f>
        <v>0</v>
      </c>
    </row>
    <row r="1627" spans="1:2" x14ac:dyDescent="0.25">
      <c r="A1627" s="11" t="s">
        <v>6840</v>
      </c>
      <c r="B1627" s="42">
        <f>' 9 Corp. &amp; Sec. firms LT'!$H$45</f>
        <v>0</v>
      </c>
    </row>
    <row r="1628" spans="1:2" x14ac:dyDescent="0.25">
      <c r="A1628" s="11" t="s">
        <v>6841</v>
      </c>
      <c r="B1628" s="42">
        <f>' 9 Corp. &amp; Sec. firms LT'!$H$46</f>
        <v>0</v>
      </c>
    </row>
    <row r="1629" spans="1:2" x14ac:dyDescent="0.25">
      <c r="A1629" s="11" t="s">
        <v>6842</v>
      </c>
      <c r="B1629" s="42">
        <f>' 9 Corp. &amp; Sec. firms LT'!$H$47</f>
        <v>0</v>
      </c>
    </row>
    <row r="1630" spans="1:2" x14ac:dyDescent="0.25">
      <c r="A1630" s="11" t="s">
        <v>6843</v>
      </c>
      <c r="B1630" s="42">
        <f>' 9 Corp. &amp; Sec. firms LT'!$J$42</f>
        <v>0</v>
      </c>
    </row>
    <row r="1631" spans="1:2" x14ac:dyDescent="0.25">
      <c r="A1631" s="11" t="s">
        <v>6844</v>
      </c>
      <c r="B1631" s="42">
        <f>' 9 Corp. &amp; Sec. firms LT'!$J$43</f>
        <v>0</v>
      </c>
    </row>
    <row r="1632" spans="1:2" x14ac:dyDescent="0.25">
      <c r="A1632" s="11" t="s">
        <v>6845</v>
      </c>
      <c r="B1632" s="42">
        <f>' 9 Corp. &amp; Sec. firms LT'!$J$44</f>
        <v>0</v>
      </c>
    </row>
    <row r="1633" spans="1:2" x14ac:dyDescent="0.25">
      <c r="A1633" s="11" t="s">
        <v>6846</v>
      </c>
      <c r="B1633" s="42">
        <f>' 9 Corp. &amp; Sec. firms LT'!$J$45</f>
        <v>0</v>
      </c>
    </row>
    <row r="1634" spans="1:2" x14ac:dyDescent="0.25">
      <c r="A1634" s="11" t="s">
        <v>6847</v>
      </c>
      <c r="B1634" s="42">
        <f>' 9 Corp. &amp; Sec. firms LT'!$J$46</f>
        <v>0</v>
      </c>
    </row>
    <row r="1635" spans="1:2" x14ac:dyDescent="0.25">
      <c r="A1635" s="11" t="s">
        <v>6848</v>
      </c>
      <c r="B1635" s="42">
        <f>' 9 Corp. &amp; Sec. firms LT'!$J$47</f>
        <v>0</v>
      </c>
    </row>
    <row r="1636" spans="1:2" x14ac:dyDescent="0.25">
      <c r="A1636" s="11" t="s">
        <v>6849</v>
      </c>
      <c r="B1636" s="42">
        <f>' 9 Corp. &amp; Sec. firms LT'!$L$42</f>
        <v>0</v>
      </c>
    </row>
    <row r="1637" spans="1:2" x14ac:dyDescent="0.25">
      <c r="A1637" s="11" t="s">
        <v>6850</v>
      </c>
      <c r="B1637" s="42">
        <f>' 9 Corp. &amp; Sec. firms LT'!$L$43</f>
        <v>0</v>
      </c>
    </row>
    <row r="1638" spans="1:2" x14ac:dyDescent="0.25">
      <c r="A1638" s="11" t="s">
        <v>6851</v>
      </c>
      <c r="B1638" s="42">
        <f>' 9 Corp. &amp; Sec. firms LT'!$L$44</f>
        <v>0</v>
      </c>
    </row>
    <row r="1639" spans="1:2" x14ac:dyDescent="0.25">
      <c r="A1639" s="11" t="s">
        <v>6852</v>
      </c>
      <c r="B1639" s="42">
        <f>' 9 Corp. &amp; Sec. firms LT'!$L$45</f>
        <v>0</v>
      </c>
    </row>
    <row r="1640" spans="1:2" x14ac:dyDescent="0.25">
      <c r="A1640" s="11" t="s">
        <v>6853</v>
      </c>
      <c r="B1640" s="42">
        <f>' 9 Corp. &amp; Sec. firms LT'!$L$46</f>
        <v>0</v>
      </c>
    </row>
    <row r="1641" spans="1:2" x14ac:dyDescent="0.25">
      <c r="A1641" s="11" t="s">
        <v>6854</v>
      </c>
      <c r="B1641" s="42">
        <f>' 9 Corp. &amp; Sec. firms LT'!$L$47</f>
        <v>0</v>
      </c>
    </row>
    <row r="1642" spans="1:2" x14ac:dyDescent="0.25">
      <c r="A1642" s="11" t="s">
        <v>6855</v>
      </c>
      <c r="B1642" s="42">
        <f>' 9 Corp. &amp; Sec. firms LT'!$C$49</f>
        <v>0</v>
      </c>
    </row>
    <row r="1643" spans="1:2" x14ac:dyDescent="0.25">
      <c r="A1643" s="11" t="s">
        <v>6856</v>
      </c>
      <c r="B1643" s="42">
        <f>' 9 Corp. &amp; Sec. firms LT'!$D$49</f>
        <v>0</v>
      </c>
    </row>
    <row r="1644" spans="1:2" x14ac:dyDescent="0.25">
      <c r="A1644" s="11" t="s">
        <v>6857</v>
      </c>
      <c r="B1644" s="42">
        <f>' 9 Corp. &amp; Sec. firms LT'!$L$49</f>
        <v>0</v>
      </c>
    </row>
    <row r="1645" spans="1:2" x14ac:dyDescent="0.25">
      <c r="A1645" s="11" t="s">
        <v>6858</v>
      </c>
      <c r="B1645" s="42">
        <f>'9A Corp. &amp; Sec. Firms ST'!$C$11</f>
        <v>0</v>
      </c>
    </row>
    <row r="1646" spans="1:2" x14ac:dyDescent="0.25">
      <c r="A1646" s="11" t="s">
        <v>6859</v>
      </c>
      <c r="B1646" s="42">
        <f>'9A Corp. &amp; Sec. Firms ST'!$C$12</f>
        <v>0</v>
      </c>
    </row>
    <row r="1647" spans="1:2" x14ac:dyDescent="0.25">
      <c r="A1647" s="11" t="s">
        <v>6860</v>
      </c>
      <c r="B1647" s="42">
        <f>'9A Corp. &amp; Sec. Firms ST'!$C$13</f>
        <v>0</v>
      </c>
    </row>
    <row r="1648" spans="1:2" x14ac:dyDescent="0.25">
      <c r="A1648" s="11" t="s">
        <v>6861</v>
      </c>
      <c r="B1648" s="42">
        <f>'9A Corp. &amp; Sec. Firms ST'!$C$14</f>
        <v>0</v>
      </c>
    </row>
    <row r="1649" spans="1:2" x14ac:dyDescent="0.25">
      <c r="A1649" s="11" t="s">
        <v>6862</v>
      </c>
      <c r="B1649" s="42">
        <f>'9A Corp. &amp; Sec. Firms ST'!$C$15</f>
        <v>0</v>
      </c>
    </row>
    <row r="1650" spans="1:2" x14ac:dyDescent="0.25">
      <c r="A1650" s="11" t="s">
        <v>6863</v>
      </c>
      <c r="B1650" s="42">
        <f>'9A Corp. &amp; Sec. Firms ST'!$D$11</f>
        <v>0</v>
      </c>
    </row>
    <row r="1651" spans="1:2" x14ac:dyDescent="0.25">
      <c r="A1651" s="11" t="s">
        <v>6864</v>
      </c>
      <c r="B1651" s="42">
        <f>'9A Corp. &amp; Sec. Firms ST'!$D$12</f>
        <v>0</v>
      </c>
    </row>
    <row r="1652" spans="1:2" x14ac:dyDescent="0.25">
      <c r="A1652" s="11" t="s">
        <v>6865</v>
      </c>
      <c r="B1652" s="42">
        <f>'9A Corp. &amp; Sec. Firms ST'!$D$13</f>
        <v>0</v>
      </c>
    </row>
    <row r="1653" spans="1:2" x14ac:dyDescent="0.25">
      <c r="A1653" s="11" t="s">
        <v>6866</v>
      </c>
      <c r="B1653" s="42">
        <f>'9A Corp. &amp; Sec. Firms ST'!$D$14</f>
        <v>0</v>
      </c>
    </row>
    <row r="1654" spans="1:2" x14ac:dyDescent="0.25">
      <c r="A1654" s="11" t="s">
        <v>6867</v>
      </c>
      <c r="B1654" s="42">
        <f>'9A Corp. &amp; Sec. Firms ST'!$D$15</f>
        <v>0</v>
      </c>
    </row>
    <row r="1655" spans="1:2" x14ac:dyDescent="0.25">
      <c r="A1655" s="11" t="s">
        <v>6868</v>
      </c>
      <c r="B1655" s="42">
        <f>'9A Corp. &amp; Sec. Firms ST'!$F$10</f>
        <v>0</v>
      </c>
    </row>
    <row r="1656" spans="1:2" x14ac:dyDescent="0.25">
      <c r="A1656" s="11" t="s">
        <v>6869</v>
      </c>
      <c r="B1656" s="42">
        <f>'9A Corp. &amp; Sec. Firms ST'!$F$11</f>
        <v>0</v>
      </c>
    </row>
    <row r="1657" spans="1:2" x14ac:dyDescent="0.25">
      <c r="A1657" s="11" t="s">
        <v>6870</v>
      </c>
      <c r="B1657" s="42">
        <f>'9A Corp. &amp; Sec. Firms ST'!$F$12</f>
        <v>0</v>
      </c>
    </row>
    <row r="1658" spans="1:2" x14ac:dyDescent="0.25">
      <c r="A1658" s="11" t="s">
        <v>6871</v>
      </c>
      <c r="B1658" s="42">
        <f>'9A Corp. &amp; Sec. Firms ST'!$F$13</f>
        <v>0</v>
      </c>
    </row>
    <row r="1659" spans="1:2" x14ac:dyDescent="0.25">
      <c r="A1659" s="11" t="s">
        <v>6872</v>
      </c>
      <c r="B1659" s="42">
        <f>'9A Corp. &amp; Sec. Firms ST'!$F$14</f>
        <v>0</v>
      </c>
    </row>
    <row r="1660" spans="1:2" x14ac:dyDescent="0.25">
      <c r="A1660" s="11" t="s">
        <v>6873</v>
      </c>
      <c r="B1660" s="42">
        <f>'9A Corp. &amp; Sec. Firms ST'!$G$10</f>
        <v>0</v>
      </c>
    </row>
    <row r="1661" spans="1:2" x14ac:dyDescent="0.25">
      <c r="A1661" s="11" t="s">
        <v>6874</v>
      </c>
      <c r="B1661" s="42">
        <f>'9A Corp. &amp; Sec. Firms ST'!$G$11</f>
        <v>0</v>
      </c>
    </row>
    <row r="1662" spans="1:2" x14ac:dyDescent="0.25">
      <c r="A1662" s="11" t="s">
        <v>6875</v>
      </c>
      <c r="B1662" s="42">
        <f>'9A Corp. &amp; Sec. Firms ST'!$G$12</f>
        <v>0</v>
      </c>
    </row>
    <row r="1663" spans="1:2" x14ac:dyDescent="0.25">
      <c r="A1663" s="11" t="s">
        <v>6876</v>
      </c>
      <c r="B1663" s="42">
        <f>'9A Corp. &amp; Sec. Firms ST'!$G$13</f>
        <v>0</v>
      </c>
    </row>
    <row r="1664" spans="1:2" x14ac:dyDescent="0.25">
      <c r="A1664" s="11" t="s">
        <v>6877</v>
      </c>
      <c r="B1664" s="42">
        <f>'9A Corp. &amp; Sec. Firms ST'!$G$14</f>
        <v>0</v>
      </c>
    </row>
    <row r="1665" spans="1:2" x14ac:dyDescent="0.25">
      <c r="A1665" s="11" t="s">
        <v>6878</v>
      </c>
      <c r="B1665" s="42">
        <f>'9A Corp. &amp; Sec. Firms ST'!$H$10</f>
        <v>0</v>
      </c>
    </row>
    <row r="1666" spans="1:2" x14ac:dyDescent="0.25">
      <c r="A1666" s="11" t="s">
        <v>6879</v>
      </c>
      <c r="B1666" s="42">
        <f>'9A Corp. &amp; Sec. Firms ST'!$H$11</f>
        <v>0</v>
      </c>
    </row>
    <row r="1667" spans="1:2" x14ac:dyDescent="0.25">
      <c r="A1667" s="11" t="s">
        <v>6880</v>
      </c>
      <c r="B1667" s="42">
        <f>'9A Corp. &amp; Sec. Firms ST'!$H$12</f>
        <v>0</v>
      </c>
    </row>
    <row r="1668" spans="1:2" x14ac:dyDescent="0.25">
      <c r="A1668" s="11" t="s">
        <v>6881</v>
      </c>
      <c r="B1668" s="42">
        <f>'9A Corp. &amp; Sec. Firms ST'!$H$13</f>
        <v>0</v>
      </c>
    </row>
    <row r="1669" spans="1:2" x14ac:dyDescent="0.25">
      <c r="A1669" s="11" t="s">
        <v>6882</v>
      </c>
      <c r="B1669" s="42">
        <f>'9A Corp. &amp; Sec. Firms ST'!$H$14</f>
        <v>0</v>
      </c>
    </row>
    <row r="1670" spans="1:2" x14ac:dyDescent="0.25">
      <c r="A1670" s="11" t="s">
        <v>6883</v>
      </c>
      <c r="B1670" s="42">
        <f>'9A Corp. &amp; Sec. Firms ST'!$H$15</f>
        <v>0</v>
      </c>
    </row>
    <row r="1671" spans="1:2" x14ac:dyDescent="0.25">
      <c r="A1671" s="11" t="s">
        <v>6884</v>
      </c>
      <c r="B1671" s="42">
        <f>'9A Corp. &amp; Sec. Firms ST'!$J$10</f>
        <v>0</v>
      </c>
    </row>
    <row r="1672" spans="1:2" x14ac:dyDescent="0.25">
      <c r="A1672" s="11" t="s">
        <v>6885</v>
      </c>
      <c r="B1672" s="42">
        <f>'9A Corp. &amp; Sec. Firms ST'!$J$11</f>
        <v>0</v>
      </c>
    </row>
    <row r="1673" spans="1:2" x14ac:dyDescent="0.25">
      <c r="A1673" s="11" t="s">
        <v>6886</v>
      </c>
      <c r="B1673" s="42">
        <f>'9A Corp. &amp; Sec. Firms ST'!$J$12</f>
        <v>0</v>
      </c>
    </row>
    <row r="1674" spans="1:2" x14ac:dyDescent="0.25">
      <c r="A1674" s="11" t="s">
        <v>6887</v>
      </c>
      <c r="B1674" s="42">
        <f>'9A Corp. &amp; Sec. Firms ST'!$J$13</f>
        <v>0</v>
      </c>
    </row>
    <row r="1675" spans="1:2" x14ac:dyDescent="0.25">
      <c r="A1675" s="11" t="s">
        <v>6888</v>
      </c>
      <c r="B1675" s="42">
        <f>'9A Corp. &amp; Sec. Firms ST'!$J$14</f>
        <v>0</v>
      </c>
    </row>
    <row r="1676" spans="1:2" x14ac:dyDescent="0.25">
      <c r="A1676" s="11" t="s">
        <v>6889</v>
      </c>
      <c r="B1676" s="42">
        <f>'9A Corp. &amp; Sec. Firms ST'!$J$15</f>
        <v>0</v>
      </c>
    </row>
    <row r="1677" spans="1:2" x14ac:dyDescent="0.25">
      <c r="A1677" s="11" t="s">
        <v>6890</v>
      </c>
      <c r="B1677" s="42">
        <f>'9A Corp. &amp; Sec. Firms ST'!$L$10</f>
        <v>0</v>
      </c>
    </row>
    <row r="1678" spans="1:2" x14ac:dyDescent="0.25">
      <c r="A1678" s="11" t="s">
        <v>6891</v>
      </c>
      <c r="B1678" s="42">
        <f>'9A Corp. &amp; Sec. Firms ST'!$L$11</f>
        <v>0</v>
      </c>
    </row>
    <row r="1679" spans="1:2" x14ac:dyDescent="0.25">
      <c r="A1679" s="11" t="s">
        <v>6892</v>
      </c>
      <c r="B1679" s="42">
        <f>'9A Corp. &amp; Sec. Firms ST'!$L$12</f>
        <v>0</v>
      </c>
    </row>
    <row r="1680" spans="1:2" x14ac:dyDescent="0.25">
      <c r="A1680" s="11" t="s">
        <v>6893</v>
      </c>
      <c r="B1680" s="42">
        <f>'9A Corp. &amp; Sec. Firms ST'!$L$13</f>
        <v>0</v>
      </c>
    </row>
    <row r="1681" spans="1:2" x14ac:dyDescent="0.25">
      <c r="A1681" s="11" t="s">
        <v>6894</v>
      </c>
      <c r="B1681" s="42">
        <f>'9A Corp. &amp; Sec. Firms ST'!$L$14</f>
        <v>0</v>
      </c>
    </row>
    <row r="1682" spans="1:2" x14ac:dyDescent="0.25">
      <c r="A1682" s="11" t="s">
        <v>6895</v>
      </c>
      <c r="B1682" s="42">
        <f>'9A Corp. &amp; Sec. Firms ST'!$L$15</f>
        <v>0</v>
      </c>
    </row>
    <row r="1683" spans="1:2" x14ac:dyDescent="0.25">
      <c r="A1683" s="11" t="s">
        <v>6896</v>
      </c>
      <c r="B1683" s="42">
        <f>'9A Corp. &amp; Sec. Firms ST'!$B$19</f>
        <v>0</v>
      </c>
    </row>
    <row r="1684" spans="1:2" x14ac:dyDescent="0.25">
      <c r="A1684" s="11" t="s">
        <v>6897</v>
      </c>
      <c r="B1684" s="42">
        <f>'9A Corp. &amp; Sec. Firms ST'!$B$20</f>
        <v>0</v>
      </c>
    </row>
    <row r="1685" spans="1:2" x14ac:dyDescent="0.25">
      <c r="A1685" s="11" t="s">
        <v>6898</v>
      </c>
      <c r="B1685" s="42">
        <f>'9A Corp. &amp; Sec. Firms ST'!$B$21</f>
        <v>0</v>
      </c>
    </row>
    <row r="1686" spans="1:2" x14ac:dyDescent="0.25">
      <c r="A1686" s="11" t="s">
        <v>6899</v>
      </c>
      <c r="B1686" s="42">
        <f>'9A Corp. &amp; Sec. Firms ST'!$B$22</f>
        <v>0</v>
      </c>
    </row>
    <row r="1687" spans="1:2" x14ac:dyDescent="0.25">
      <c r="A1687" s="11" t="s">
        <v>6900</v>
      </c>
      <c r="B1687" s="42">
        <f>'9A Corp. &amp; Sec. Firms ST'!$B$23</f>
        <v>0</v>
      </c>
    </row>
    <row r="1688" spans="1:2" x14ac:dyDescent="0.25">
      <c r="A1688" s="11" t="s">
        <v>6901</v>
      </c>
      <c r="B1688" s="42">
        <f>'9A Corp. &amp; Sec. Firms ST'!$C$19</f>
        <v>0</v>
      </c>
    </row>
    <row r="1689" spans="1:2" x14ac:dyDescent="0.25">
      <c r="A1689" s="11" t="s">
        <v>6902</v>
      </c>
      <c r="B1689" s="42">
        <f>'9A Corp. &amp; Sec. Firms ST'!$C$20</f>
        <v>0</v>
      </c>
    </row>
    <row r="1690" spans="1:2" x14ac:dyDescent="0.25">
      <c r="A1690" s="11" t="s">
        <v>6903</v>
      </c>
      <c r="B1690" s="42">
        <f>'9A Corp. &amp; Sec. Firms ST'!$C$21</f>
        <v>0</v>
      </c>
    </row>
    <row r="1691" spans="1:2" x14ac:dyDescent="0.25">
      <c r="A1691" s="11" t="s">
        <v>6904</v>
      </c>
      <c r="B1691" s="42">
        <f>'9A Corp. &amp; Sec. Firms ST'!$C$22</f>
        <v>0</v>
      </c>
    </row>
    <row r="1692" spans="1:2" x14ac:dyDescent="0.25">
      <c r="A1692" s="11" t="s">
        <v>6905</v>
      </c>
      <c r="B1692" s="42">
        <f>'9A Corp. &amp; Sec. Firms ST'!$C$23</f>
        <v>0</v>
      </c>
    </row>
    <row r="1693" spans="1:2" x14ac:dyDescent="0.25">
      <c r="A1693" s="11" t="s">
        <v>6906</v>
      </c>
      <c r="B1693" s="42">
        <f>'9A Corp. &amp; Sec. Firms ST'!$D$19</f>
        <v>0</v>
      </c>
    </row>
    <row r="1694" spans="1:2" x14ac:dyDescent="0.25">
      <c r="A1694" s="11" t="s">
        <v>6907</v>
      </c>
      <c r="B1694" s="42">
        <f>'9A Corp. &amp; Sec. Firms ST'!$D$20</f>
        <v>0</v>
      </c>
    </row>
    <row r="1695" spans="1:2" x14ac:dyDescent="0.25">
      <c r="A1695" s="11" t="s">
        <v>6908</v>
      </c>
      <c r="B1695" s="42">
        <f>'9A Corp. &amp; Sec. Firms ST'!$D$21</f>
        <v>0</v>
      </c>
    </row>
    <row r="1696" spans="1:2" x14ac:dyDescent="0.25">
      <c r="A1696" s="11" t="s">
        <v>6909</v>
      </c>
      <c r="B1696" s="42">
        <f>'9A Corp. &amp; Sec. Firms ST'!$D$22</f>
        <v>0</v>
      </c>
    </row>
    <row r="1697" spans="1:2" x14ac:dyDescent="0.25">
      <c r="A1697" s="11" t="s">
        <v>6910</v>
      </c>
      <c r="B1697" s="42">
        <f>'9A Corp. &amp; Sec. Firms ST'!$D$23</f>
        <v>0</v>
      </c>
    </row>
    <row r="1698" spans="1:2" x14ac:dyDescent="0.25">
      <c r="A1698" s="11" t="s">
        <v>6911</v>
      </c>
      <c r="B1698" s="42">
        <f>'9A Corp. &amp; Sec. Firms ST'!$F$18</f>
        <v>0</v>
      </c>
    </row>
    <row r="1699" spans="1:2" x14ac:dyDescent="0.25">
      <c r="A1699" s="11" t="s">
        <v>6912</v>
      </c>
      <c r="B1699" s="42">
        <f>'9A Corp. &amp; Sec. Firms ST'!$F$19</f>
        <v>0</v>
      </c>
    </row>
    <row r="1700" spans="1:2" x14ac:dyDescent="0.25">
      <c r="A1700" s="11" t="s">
        <v>6913</v>
      </c>
      <c r="B1700" s="42">
        <f>'9A Corp. &amp; Sec. Firms ST'!$F$20</f>
        <v>0</v>
      </c>
    </row>
    <row r="1701" spans="1:2" x14ac:dyDescent="0.25">
      <c r="A1701" s="11" t="s">
        <v>6914</v>
      </c>
      <c r="B1701" s="42">
        <f>'9A Corp. &amp; Sec. Firms ST'!$F$21</f>
        <v>0</v>
      </c>
    </row>
    <row r="1702" spans="1:2" x14ac:dyDescent="0.25">
      <c r="A1702" s="11" t="s">
        <v>6915</v>
      </c>
      <c r="B1702" s="42">
        <f>'9A Corp. &amp; Sec. Firms ST'!$F$22</f>
        <v>0</v>
      </c>
    </row>
    <row r="1703" spans="1:2" x14ac:dyDescent="0.25">
      <c r="A1703" s="11" t="s">
        <v>6916</v>
      </c>
      <c r="B1703" s="42">
        <f>'9A Corp. &amp; Sec. Firms ST'!$G$18</f>
        <v>0</v>
      </c>
    </row>
    <row r="1704" spans="1:2" x14ac:dyDescent="0.25">
      <c r="A1704" s="11" t="s">
        <v>6917</v>
      </c>
      <c r="B1704" s="42">
        <f>'9A Corp. &amp; Sec. Firms ST'!$G$19</f>
        <v>0</v>
      </c>
    </row>
    <row r="1705" spans="1:2" x14ac:dyDescent="0.25">
      <c r="A1705" s="11" t="s">
        <v>6918</v>
      </c>
      <c r="B1705" s="42">
        <f>'9A Corp. &amp; Sec. Firms ST'!$G$20</f>
        <v>0</v>
      </c>
    </row>
    <row r="1706" spans="1:2" x14ac:dyDescent="0.25">
      <c r="A1706" s="11" t="s">
        <v>6919</v>
      </c>
      <c r="B1706" s="42">
        <f>'9A Corp. &amp; Sec. Firms ST'!$G$21</f>
        <v>0</v>
      </c>
    </row>
    <row r="1707" spans="1:2" x14ac:dyDescent="0.25">
      <c r="A1707" s="11" t="s">
        <v>6920</v>
      </c>
      <c r="B1707" s="42">
        <f>'9A Corp. &amp; Sec. Firms ST'!$G$22</f>
        <v>0</v>
      </c>
    </row>
    <row r="1708" spans="1:2" x14ac:dyDescent="0.25">
      <c r="A1708" s="11" t="s">
        <v>6921</v>
      </c>
      <c r="B1708" s="42">
        <f>'9A Corp. &amp; Sec. Firms ST'!$H$18</f>
        <v>0</v>
      </c>
    </row>
    <row r="1709" spans="1:2" x14ac:dyDescent="0.25">
      <c r="A1709" s="11" t="s">
        <v>6922</v>
      </c>
      <c r="B1709" s="42">
        <f>'9A Corp. &amp; Sec. Firms ST'!$H$19</f>
        <v>0</v>
      </c>
    </row>
    <row r="1710" spans="1:2" x14ac:dyDescent="0.25">
      <c r="A1710" s="11" t="s">
        <v>6923</v>
      </c>
      <c r="B1710" s="42">
        <f>'9A Corp. &amp; Sec. Firms ST'!$H$20</f>
        <v>0</v>
      </c>
    </row>
    <row r="1711" spans="1:2" x14ac:dyDescent="0.25">
      <c r="A1711" s="11" t="s">
        <v>6924</v>
      </c>
      <c r="B1711" s="42">
        <f>'9A Corp. &amp; Sec. Firms ST'!$H$21</f>
        <v>0</v>
      </c>
    </row>
    <row r="1712" spans="1:2" x14ac:dyDescent="0.25">
      <c r="A1712" s="11" t="s">
        <v>6925</v>
      </c>
      <c r="B1712" s="42">
        <f>'9A Corp. &amp; Sec. Firms ST'!$H$22</f>
        <v>0</v>
      </c>
    </row>
    <row r="1713" spans="1:2" x14ac:dyDescent="0.25">
      <c r="A1713" s="11" t="s">
        <v>6926</v>
      </c>
      <c r="B1713" s="42">
        <f>'9A Corp. &amp; Sec. Firms ST'!$H$23</f>
        <v>0</v>
      </c>
    </row>
    <row r="1714" spans="1:2" x14ac:dyDescent="0.25">
      <c r="A1714" s="11" t="s">
        <v>6927</v>
      </c>
      <c r="B1714" s="42">
        <f>'9A Corp. &amp; Sec. Firms ST'!$J$18</f>
        <v>0</v>
      </c>
    </row>
    <row r="1715" spans="1:2" x14ac:dyDescent="0.25">
      <c r="A1715" s="11" t="s">
        <v>6928</v>
      </c>
      <c r="B1715" s="42">
        <f>'9A Corp. &amp; Sec. Firms ST'!$J$19</f>
        <v>0</v>
      </c>
    </row>
    <row r="1716" spans="1:2" x14ac:dyDescent="0.25">
      <c r="A1716" s="11" t="s">
        <v>6929</v>
      </c>
      <c r="B1716" s="42">
        <f>'9A Corp. &amp; Sec. Firms ST'!$J$20</f>
        <v>0</v>
      </c>
    </row>
    <row r="1717" spans="1:2" x14ac:dyDescent="0.25">
      <c r="A1717" s="11" t="s">
        <v>6930</v>
      </c>
      <c r="B1717" s="42">
        <f>'9A Corp. &amp; Sec. Firms ST'!$J$21</f>
        <v>0</v>
      </c>
    </row>
    <row r="1718" spans="1:2" x14ac:dyDescent="0.25">
      <c r="A1718" s="11" t="s">
        <v>6931</v>
      </c>
      <c r="B1718" s="42">
        <f>'9A Corp. &amp; Sec. Firms ST'!$J$22</f>
        <v>0</v>
      </c>
    </row>
    <row r="1719" spans="1:2" x14ac:dyDescent="0.25">
      <c r="A1719" s="11" t="s">
        <v>6932</v>
      </c>
      <c r="B1719" s="42">
        <f>'9A Corp. &amp; Sec. Firms ST'!$J$23</f>
        <v>0</v>
      </c>
    </row>
    <row r="1720" spans="1:2" x14ac:dyDescent="0.25">
      <c r="A1720" s="11" t="s">
        <v>6933</v>
      </c>
      <c r="B1720" s="42">
        <f>'9A Corp. &amp; Sec. Firms ST'!$L$18</f>
        <v>0</v>
      </c>
    </row>
    <row r="1721" spans="1:2" x14ac:dyDescent="0.25">
      <c r="A1721" s="11" t="s">
        <v>6934</v>
      </c>
      <c r="B1721" s="42">
        <f>'9A Corp. &amp; Sec. Firms ST'!$L$19</f>
        <v>0</v>
      </c>
    </row>
    <row r="1722" spans="1:2" x14ac:dyDescent="0.25">
      <c r="A1722" s="11" t="s">
        <v>6935</v>
      </c>
      <c r="B1722" s="42">
        <f>'9A Corp. &amp; Sec. Firms ST'!$L$20</f>
        <v>0</v>
      </c>
    </row>
    <row r="1723" spans="1:2" x14ac:dyDescent="0.25">
      <c r="A1723" s="11" t="s">
        <v>6936</v>
      </c>
      <c r="B1723" s="42">
        <f>'9A Corp. &amp; Sec. Firms ST'!$L$21</f>
        <v>0</v>
      </c>
    </row>
    <row r="1724" spans="1:2" x14ac:dyDescent="0.25">
      <c r="A1724" s="11" t="s">
        <v>6937</v>
      </c>
      <c r="B1724" s="42">
        <f>'9A Corp. &amp; Sec. Firms ST'!$L$22</f>
        <v>0</v>
      </c>
    </row>
    <row r="1725" spans="1:2" x14ac:dyDescent="0.25">
      <c r="A1725" s="11" t="s">
        <v>6938</v>
      </c>
      <c r="B1725" s="42">
        <f>'9A Corp. &amp; Sec. Firms ST'!$L$23</f>
        <v>0</v>
      </c>
    </row>
    <row r="1726" spans="1:2" x14ac:dyDescent="0.25">
      <c r="A1726" s="11" t="s">
        <v>6939</v>
      </c>
      <c r="B1726" s="42">
        <f>'9A Corp. &amp; Sec. Firms ST'!$C$27</f>
        <v>0</v>
      </c>
    </row>
    <row r="1727" spans="1:2" x14ac:dyDescent="0.25">
      <c r="A1727" s="11" t="s">
        <v>6940</v>
      </c>
      <c r="B1727" s="42">
        <f>'9A Corp. &amp; Sec. Firms ST'!$C$28</f>
        <v>0</v>
      </c>
    </row>
    <row r="1728" spans="1:2" x14ac:dyDescent="0.25">
      <c r="A1728" s="11" t="s">
        <v>6941</v>
      </c>
      <c r="B1728" s="42">
        <f>'9A Corp. &amp; Sec. Firms ST'!$C$29</f>
        <v>0</v>
      </c>
    </row>
    <row r="1729" spans="1:2" x14ac:dyDescent="0.25">
      <c r="A1729" s="11" t="s">
        <v>6942</v>
      </c>
      <c r="B1729" s="42">
        <f>'9A Corp. &amp; Sec. Firms ST'!$C$30</f>
        <v>0</v>
      </c>
    </row>
    <row r="1730" spans="1:2" x14ac:dyDescent="0.25">
      <c r="A1730" s="11" t="s">
        <v>6943</v>
      </c>
      <c r="B1730" s="42">
        <f>'9A Corp. &amp; Sec. Firms ST'!$C$31</f>
        <v>0</v>
      </c>
    </row>
    <row r="1731" spans="1:2" x14ac:dyDescent="0.25">
      <c r="A1731" s="11" t="s">
        <v>6944</v>
      </c>
      <c r="B1731" s="42">
        <f>'9A Corp. &amp; Sec. Firms ST'!$D$27</f>
        <v>0</v>
      </c>
    </row>
    <row r="1732" spans="1:2" x14ac:dyDescent="0.25">
      <c r="A1732" s="11" t="s">
        <v>6945</v>
      </c>
      <c r="B1732" s="42">
        <f>'9A Corp. &amp; Sec. Firms ST'!$D$28</f>
        <v>0</v>
      </c>
    </row>
    <row r="1733" spans="1:2" x14ac:dyDescent="0.25">
      <c r="A1733" s="11" t="s">
        <v>6946</v>
      </c>
      <c r="B1733" s="42">
        <f>'9A Corp. &amp; Sec. Firms ST'!$D$29</f>
        <v>0</v>
      </c>
    </row>
    <row r="1734" spans="1:2" x14ac:dyDescent="0.25">
      <c r="A1734" s="11" t="s">
        <v>6947</v>
      </c>
      <c r="B1734" s="42">
        <f>'9A Corp. &amp; Sec. Firms ST'!$D$30</f>
        <v>0</v>
      </c>
    </row>
    <row r="1735" spans="1:2" x14ac:dyDescent="0.25">
      <c r="A1735" s="11" t="s">
        <v>6948</v>
      </c>
      <c r="B1735" s="42">
        <f>'9A Corp. &amp; Sec. Firms ST'!$D$31</f>
        <v>0</v>
      </c>
    </row>
    <row r="1736" spans="1:2" x14ac:dyDescent="0.25">
      <c r="A1736" s="11" t="s">
        <v>6949</v>
      </c>
      <c r="B1736" s="42">
        <f>'9A Corp. &amp; Sec. Firms ST'!$F$26</f>
        <v>0</v>
      </c>
    </row>
    <row r="1737" spans="1:2" x14ac:dyDescent="0.25">
      <c r="A1737" s="11" t="s">
        <v>6950</v>
      </c>
      <c r="B1737" s="42">
        <f>'9A Corp. &amp; Sec. Firms ST'!$F$27</f>
        <v>0</v>
      </c>
    </row>
    <row r="1738" spans="1:2" x14ac:dyDescent="0.25">
      <c r="A1738" s="11" t="s">
        <v>6951</v>
      </c>
      <c r="B1738" s="42">
        <f>'9A Corp. &amp; Sec. Firms ST'!$F$28</f>
        <v>0</v>
      </c>
    </row>
    <row r="1739" spans="1:2" x14ac:dyDescent="0.25">
      <c r="A1739" s="11" t="s">
        <v>6952</v>
      </c>
      <c r="B1739" s="42">
        <f>'9A Corp. &amp; Sec. Firms ST'!$F$29</f>
        <v>0</v>
      </c>
    </row>
    <row r="1740" spans="1:2" x14ac:dyDescent="0.25">
      <c r="A1740" s="11" t="s">
        <v>6953</v>
      </c>
      <c r="B1740" s="42">
        <f>'9A Corp. &amp; Sec. Firms ST'!$F$30</f>
        <v>0</v>
      </c>
    </row>
    <row r="1741" spans="1:2" x14ac:dyDescent="0.25">
      <c r="A1741" s="11" t="s">
        <v>6954</v>
      </c>
      <c r="B1741" s="42">
        <f>'9A Corp. &amp; Sec. Firms ST'!$G$26</f>
        <v>0</v>
      </c>
    </row>
    <row r="1742" spans="1:2" x14ac:dyDescent="0.25">
      <c r="A1742" s="11" t="s">
        <v>6955</v>
      </c>
      <c r="B1742" s="42">
        <f>'9A Corp. &amp; Sec. Firms ST'!$G$27</f>
        <v>0</v>
      </c>
    </row>
    <row r="1743" spans="1:2" x14ac:dyDescent="0.25">
      <c r="A1743" s="11" t="s">
        <v>6956</v>
      </c>
      <c r="B1743" s="42">
        <f>'9A Corp. &amp; Sec. Firms ST'!$G$28</f>
        <v>0</v>
      </c>
    </row>
    <row r="1744" spans="1:2" x14ac:dyDescent="0.25">
      <c r="A1744" s="11" t="s">
        <v>6957</v>
      </c>
      <c r="B1744" s="42">
        <f>'9A Corp. &amp; Sec. Firms ST'!$G$29</f>
        <v>0</v>
      </c>
    </row>
    <row r="1745" spans="1:2" x14ac:dyDescent="0.25">
      <c r="A1745" s="11" t="s">
        <v>6958</v>
      </c>
      <c r="B1745" s="42">
        <f>'9A Corp. &amp; Sec. Firms ST'!$G$30</f>
        <v>0</v>
      </c>
    </row>
    <row r="1746" spans="1:2" x14ac:dyDescent="0.25">
      <c r="A1746" s="11" t="s">
        <v>6959</v>
      </c>
      <c r="B1746" s="42">
        <f>'9A Corp. &amp; Sec. Firms ST'!$H$26</f>
        <v>0</v>
      </c>
    </row>
    <row r="1747" spans="1:2" x14ac:dyDescent="0.25">
      <c r="A1747" s="11" t="s">
        <v>6960</v>
      </c>
      <c r="B1747" s="42">
        <f>'9A Corp. &amp; Sec. Firms ST'!$H$27</f>
        <v>0</v>
      </c>
    </row>
    <row r="1748" spans="1:2" x14ac:dyDescent="0.25">
      <c r="A1748" s="11" t="s">
        <v>6961</v>
      </c>
      <c r="B1748" s="42">
        <f>'9A Corp. &amp; Sec. Firms ST'!$H$28</f>
        <v>0</v>
      </c>
    </row>
    <row r="1749" spans="1:2" x14ac:dyDescent="0.25">
      <c r="A1749" s="11" t="s">
        <v>6962</v>
      </c>
      <c r="B1749" s="42">
        <f>'9A Corp. &amp; Sec. Firms ST'!$H$29</f>
        <v>0</v>
      </c>
    </row>
    <row r="1750" spans="1:2" x14ac:dyDescent="0.25">
      <c r="A1750" s="11" t="s">
        <v>6963</v>
      </c>
      <c r="B1750" s="42">
        <f>'9A Corp. &amp; Sec. Firms ST'!$H$30</f>
        <v>0</v>
      </c>
    </row>
    <row r="1751" spans="1:2" x14ac:dyDescent="0.25">
      <c r="A1751" s="11" t="s">
        <v>6964</v>
      </c>
      <c r="B1751" s="42">
        <f>'9A Corp. &amp; Sec. Firms ST'!$H$31</f>
        <v>0</v>
      </c>
    </row>
    <row r="1752" spans="1:2" x14ac:dyDescent="0.25">
      <c r="A1752" s="11" t="s">
        <v>6965</v>
      </c>
      <c r="B1752" s="42">
        <f>'9A Corp. &amp; Sec. Firms ST'!$J$26</f>
        <v>0</v>
      </c>
    </row>
    <row r="1753" spans="1:2" x14ac:dyDescent="0.25">
      <c r="A1753" s="11" t="s">
        <v>6966</v>
      </c>
      <c r="B1753" s="42">
        <f>'9A Corp. &amp; Sec. Firms ST'!$J$27</f>
        <v>0</v>
      </c>
    </row>
    <row r="1754" spans="1:2" x14ac:dyDescent="0.25">
      <c r="A1754" s="11" t="s">
        <v>6967</v>
      </c>
      <c r="B1754" s="42">
        <f>'9A Corp. &amp; Sec. Firms ST'!$J$28</f>
        <v>0</v>
      </c>
    </row>
    <row r="1755" spans="1:2" x14ac:dyDescent="0.25">
      <c r="A1755" s="11" t="s">
        <v>6968</v>
      </c>
      <c r="B1755" s="42">
        <f>'9A Corp. &amp; Sec. Firms ST'!$J$29</f>
        <v>0</v>
      </c>
    </row>
    <row r="1756" spans="1:2" x14ac:dyDescent="0.25">
      <c r="A1756" s="11" t="s">
        <v>6969</v>
      </c>
      <c r="B1756" s="42">
        <f>'9A Corp. &amp; Sec. Firms ST'!$J$30</f>
        <v>0</v>
      </c>
    </row>
    <row r="1757" spans="1:2" x14ac:dyDescent="0.25">
      <c r="A1757" s="11" t="s">
        <v>6970</v>
      </c>
      <c r="B1757" s="42">
        <f>'9A Corp. &amp; Sec. Firms ST'!$J$31</f>
        <v>0</v>
      </c>
    </row>
    <row r="1758" spans="1:2" x14ac:dyDescent="0.25">
      <c r="A1758" s="11" t="s">
        <v>6971</v>
      </c>
      <c r="B1758" s="42">
        <f>'9A Corp. &amp; Sec. Firms ST'!$L$26</f>
        <v>0</v>
      </c>
    </row>
    <row r="1759" spans="1:2" x14ac:dyDescent="0.25">
      <c r="A1759" s="11" t="s">
        <v>6972</v>
      </c>
      <c r="B1759" s="42">
        <f>'9A Corp. &amp; Sec. Firms ST'!$L$27</f>
        <v>0</v>
      </c>
    </row>
    <row r="1760" spans="1:2" x14ac:dyDescent="0.25">
      <c r="A1760" s="11" t="s">
        <v>6973</v>
      </c>
      <c r="B1760" s="42">
        <f>'9A Corp. &amp; Sec. Firms ST'!$L$28</f>
        <v>0</v>
      </c>
    </row>
    <row r="1761" spans="1:2" x14ac:dyDescent="0.25">
      <c r="A1761" s="11" t="s">
        <v>6974</v>
      </c>
      <c r="B1761" s="42">
        <f>'9A Corp. &amp; Sec. Firms ST'!$L$29</f>
        <v>0</v>
      </c>
    </row>
    <row r="1762" spans="1:2" x14ac:dyDescent="0.25">
      <c r="A1762" s="11" t="s">
        <v>6975</v>
      </c>
      <c r="B1762" s="42">
        <f>'9A Corp. &amp; Sec. Firms ST'!$L$30</f>
        <v>0</v>
      </c>
    </row>
    <row r="1763" spans="1:2" x14ac:dyDescent="0.25">
      <c r="A1763" s="11" t="s">
        <v>6976</v>
      </c>
      <c r="B1763" s="42">
        <f>'9A Corp. &amp; Sec. Firms ST'!$L$31</f>
        <v>0</v>
      </c>
    </row>
    <row r="1764" spans="1:2" x14ac:dyDescent="0.25">
      <c r="A1764" s="11" t="s">
        <v>6977</v>
      </c>
      <c r="B1764" s="42">
        <f>'9A Corp. &amp; Sec. Firms ST'!$B$35</f>
        <v>0</v>
      </c>
    </row>
    <row r="1765" spans="1:2" x14ac:dyDescent="0.25">
      <c r="A1765" s="11" t="s">
        <v>6978</v>
      </c>
      <c r="B1765" s="42">
        <f>'9A Corp. &amp; Sec. Firms ST'!$B$36</f>
        <v>0</v>
      </c>
    </row>
    <row r="1766" spans="1:2" x14ac:dyDescent="0.25">
      <c r="A1766" s="11" t="s">
        <v>6979</v>
      </c>
      <c r="B1766" s="42">
        <f>'9A Corp. &amp; Sec. Firms ST'!$B$37</f>
        <v>0</v>
      </c>
    </row>
    <row r="1767" spans="1:2" x14ac:dyDescent="0.25">
      <c r="A1767" s="11" t="s">
        <v>6980</v>
      </c>
      <c r="B1767" s="42">
        <f>'9A Corp. &amp; Sec. Firms ST'!$B$38</f>
        <v>0</v>
      </c>
    </row>
    <row r="1768" spans="1:2" x14ac:dyDescent="0.25">
      <c r="A1768" s="11" t="s">
        <v>6981</v>
      </c>
      <c r="B1768" s="42">
        <f>'9A Corp. &amp; Sec. Firms ST'!$B$39</f>
        <v>0</v>
      </c>
    </row>
    <row r="1769" spans="1:2" x14ac:dyDescent="0.25">
      <c r="A1769" s="11" t="s">
        <v>6982</v>
      </c>
      <c r="B1769" s="42">
        <f>'9A Corp. &amp; Sec. Firms ST'!$C$35</f>
        <v>0</v>
      </c>
    </row>
    <row r="1770" spans="1:2" x14ac:dyDescent="0.25">
      <c r="A1770" s="11" t="s">
        <v>6983</v>
      </c>
      <c r="B1770" s="42">
        <f>'9A Corp. &amp; Sec. Firms ST'!$C$36</f>
        <v>0</v>
      </c>
    </row>
    <row r="1771" spans="1:2" x14ac:dyDescent="0.25">
      <c r="A1771" s="11" t="s">
        <v>6984</v>
      </c>
      <c r="B1771" s="42">
        <f>'9A Corp. &amp; Sec. Firms ST'!$C$37</f>
        <v>0</v>
      </c>
    </row>
    <row r="1772" spans="1:2" x14ac:dyDescent="0.25">
      <c r="A1772" s="11" t="s">
        <v>6985</v>
      </c>
      <c r="B1772" s="42">
        <f>'9A Corp. &amp; Sec. Firms ST'!$C$38</f>
        <v>0</v>
      </c>
    </row>
    <row r="1773" spans="1:2" x14ac:dyDescent="0.25">
      <c r="A1773" s="11" t="s">
        <v>6986</v>
      </c>
      <c r="B1773" s="42">
        <f>'9A Corp. &amp; Sec. Firms ST'!$C$39</f>
        <v>0</v>
      </c>
    </row>
    <row r="1774" spans="1:2" x14ac:dyDescent="0.25">
      <c r="A1774" s="11" t="s">
        <v>6987</v>
      </c>
      <c r="B1774" s="42">
        <f>'9A Corp. &amp; Sec. Firms ST'!$D$35</f>
        <v>0</v>
      </c>
    </row>
    <row r="1775" spans="1:2" x14ac:dyDescent="0.25">
      <c r="A1775" s="11" t="s">
        <v>6988</v>
      </c>
      <c r="B1775" s="42">
        <f>'9A Corp. &amp; Sec. Firms ST'!$D$36</f>
        <v>0</v>
      </c>
    </row>
    <row r="1776" spans="1:2" x14ac:dyDescent="0.25">
      <c r="A1776" s="11" t="s">
        <v>6989</v>
      </c>
      <c r="B1776" s="42">
        <f>'9A Corp. &amp; Sec. Firms ST'!$D$37</f>
        <v>0</v>
      </c>
    </row>
    <row r="1777" spans="1:2" x14ac:dyDescent="0.25">
      <c r="A1777" s="11" t="s">
        <v>6990</v>
      </c>
      <c r="B1777" s="42">
        <f>'9A Corp. &amp; Sec. Firms ST'!$D$38</f>
        <v>0</v>
      </c>
    </row>
    <row r="1778" spans="1:2" x14ac:dyDescent="0.25">
      <c r="A1778" s="11" t="s">
        <v>6991</v>
      </c>
      <c r="B1778" s="42">
        <f>'9A Corp. &amp; Sec. Firms ST'!$D$39</f>
        <v>0</v>
      </c>
    </row>
    <row r="1779" spans="1:2" x14ac:dyDescent="0.25">
      <c r="A1779" s="11" t="s">
        <v>6992</v>
      </c>
      <c r="B1779" s="42">
        <f>'9A Corp. &amp; Sec. Firms ST'!$F$34</f>
        <v>0</v>
      </c>
    </row>
    <row r="1780" spans="1:2" x14ac:dyDescent="0.25">
      <c r="A1780" s="11" t="s">
        <v>6993</v>
      </c>
      <c r="B1780" s="42">
        <f>'9A Corp. &amp; Sec. Firms ST'!$F$35</f>
        <v>0</v>
      </c>
    </row>
    <row r="1781" spans="1:2" x14ac:dyDescent="0.25">
      <c r="A1781" s="11" t="s">
        <v>6994</v>
      </c>
      <c r="B1781" s="42">
        <f>'9A Corp. &amp; Sec. Firms ST'!$F$36</f>
        <v>0</v>
      </c>
    </row>
    <row r="1782" spans="1:2" x14ac:dyDescent="0.25">
      <c r="A1782" s="11" t="s">
        <v>6995</v>
      </c>
      <c r="B1782" s="42">
        <f>'9A Corp. &amp; Sec. Firms ST'!$F$37</f>
        <v>0</v>
      </c>
    </row>
    <row r="1783" spans="1:2" x14ac:dyDescent="0.25">
      <c r="A1783" s="11" t="s">
        <v>6996</v>
      </c>
      <c r="B1783" s="42">
        <f>'9A Corp. &amp; Sec. Firms ST'!$F$38</f>
        <v>0</v>
      </c>
    </row>
    <row r="1784" spans="1:2" x14ac:dyDescent="0.25">
      <c r="A1784" s="11" t="s">
        <v>6997</v>
      </c>
      <c r="B1784" s="42">
        <f>'9A Corp. &amp; Sec. Firms ST'!$G$34</f>
        <v>0</v>
      </c>
    </row>
    <row r="1785" spans="1:2" x14ac:dyDescent="0.25">
      <c r="A1785" s="11" t="s">
        <v>6998</v>
      </c>
      <c r="B1785" s="42">
        <f>'9A Corp. &amp; Sec. Firms ST'!$G$35</f>
        <v>0</v>
      </c>
    </row>
    <row r="1786" spans="1:2" x14ac:dyDescent="0.25">
      <c r="A1786" s="11" t="s">
        <v>6999</v>
      </c>
      <c r="B1786" s="42">
        <f>'9A Corp. &amp; Sec. Firms ST'!$G$36</f>
        <v>0</v>
      </c>
    </row>
    <row r="1787" spans="1:2" x14ac:dyDescent="0.25">
      <c r="A1787" s="11" t="s">
        <v>7000</v>
      </c>
      <c r="B1787" s="42">
        <f>'9A Corp. &amp; Sec. Firms ST'!$G$37</f>
        <v>0</v>
      </c>
    </row>
    <row r="1788" spans="1:2" x14ac:dyDescent="0.25">
      <c r="A1788" s="11" t="s">
        <v>7001</v>
      </c>
      <c r="B1788" s="42">
        <f>'9A Corp. &amp; Sec. Firms ST'!$G$38</f>
        <v>0</v>
      </c>
    </row>
    <row r="1789" spans="1:2" x14ac:dyDescent="0.25">
      <c r="A1789" s="11" t="s">
        <v>7002</v>
      </c>
      <c r="B1789" s="42">
        <f>'9A Corp. &amp; Sec. Firms ST'!$H$34</f>
        <v>0</v>
      </c>
    </row>
    <row r="1790" spans="1:2" x14ac:dyDescent="0.25">
      <c r="A1790" s="11" t="s">
        <v>7003</v>
      </c>
      <c r="B1790" s="42">
        <f>'9A Corp. &amp; Sec. Firms ST'!$H$35</f>
        <v>0</v>
      </c>
    </row>
    <row r="1791" spans="1:2" x14ac:dyDescent="0.25">
      <c r="A1791" s="11" t="s">
        <v>7004</v>
      </c>
      <c r="B1791" s="42">
        <f>'9A Corp. &amp; Sec. Firms ST'!$H$36</f>
        <v>0</v>
      </c>
    </row>
    <row r="1792" spans="1:2" x14ac:dyDescent="0.25">
      <c r="A1792" s="11" t="s">
        <v>7005</v>
      </c>
      <c r="B1792" s="42">
        <f>'9A Corp. &amp; Sec. Firms ST'!$H$37</f>
        <v>0</v>
      </c>
    </row>
    <row r="1793" spans="1:2" x14ac:dyDescent="0.25">
      <c r="A1793" s="11" t="s">
        <v>7006</v>
      </c>
      <c r="B1793" s="42">
        <f>'9A Corp. &amp; Sec. Firms ST'!$H$38</f>
        <v>0</v>
      </c>
    </row>
    <row r="1794" spans="1:2" x14ac:dyDescent="0.25">
      <c r="A1794" s="11" t="s">
        <v>7007</v>
      </c>
      <c r="B1794" s="42">
        <f>'9A Corp. &amp; Sec. Firms ST'!$H$39</f>
        <v>0</v>
      </c>
    </row>
    <row r="1795" spans="1:2" x14ac:dyDescent="0.25">
      <c r="A1795" s="11" t="s">
        <v>7008</v>
      </c>
      <c r="B1795" s="42">
        <f>'9A Corp. &amp; Sec. Firms ST'!$J$34</f>
        <v>0</v>
      </c>
    </row>
    <row r="1796" spans="1:2" x14ac:dyDescent="0.25">
      <c r="A1796" s="11" t="s">
        <v>7009</v>
      </c>
      <c r="B1796" s="42">
        <f>'9A Corp. &amp; Sec. Firms ST'!$J$35</f>
        <v>0</v>
      </c>
    </row>
    <row r="1797" spans="1:2" x14ac:dyDescent="0.25">
      <c r="A1797" s="11" t="s">
        <v>7010</v>
      </c>
      <c r="B1797" s="42">
        <f>'9A Corp. &amp; Sec. Firms ST'!$J$36</f>
        <v>0</v>
      </c>
    </row>
    <row r="1798" spans="1:2" x14ac:dyDescent="0.25">
      <c r="A1798" s="11" t="s">
        <v>7011</v>
      </c>
      <c r="B1798" s="42">
        <f>'9A Corp. &amp; Sec. Firms ST'!$J$37</f>
        <v>0</v>
      </c>
    </row>
    <row r="1799" spans="1:2" x14ac:dyDescent="0.25">
      <c r="A1799" s="11" t="s">
        <v>7012</v>
      </c>
      <c r="B1799" s="42">
        <f>'9A Corp. &amp; Sec. Firms ST'!$J$38</f>
        <v>0</v>
      </c>
    </row>
    <row r="1800" spans="1:2" x14ac:dyDescent="0.25">
      <c r="A1800" s="11" t="s">
        <v>7013</v>
      </c>
      <c r="B1800" s="42">
        <f>'9A Corp. &amp; Sec. Firms ST'!$J$39</f>
        <v>0</v>
      </c>
    </row>
    <row r="1801" spans="1:2" x14ac:dyDescent="0.25">
      <c r="A1801" s="11" t="s">
        <v>7014</v>
      </c>
      <c r="B1801" s="42">
        <f>'9A Corp. &amp; Sec. Firms ST'!$L$34</f>
        <v>0</v>
      </c>
    </row>
    <row r="1802" spans="1:2" x14ac:dyDescent="0.25">
      <c r="A1802" s="11" t="s">
        <v>7015</v>
      </c>
      <c r="B1802" s="42">
        <f>'9A Corp. &amp; Sec. Firms ST'!$L$35</f>
        <v>0</v>
      </c>
    </row>
    <row r="1803" spans="1:2" x14ac:dyDescent="0.25">
      <c r="A1803" s="11" t="s">
        <v>7016</v>
      </c>
      <c r="B1803" s="42">
        <f>'9A Corp. &amp; Sec. Firms ST'!$L$36</f>
        <v>0</v>
      </c>
    </row>
    <row r="1804" spans="1:2" x14ac:dyDescent="0.25">
      <c r="A1804" s="11" t="s">
        <v>7017</v>
      </c>
      <c r="B1804" s="42">
        <f>'9A Corp. &amp; Sec. Firms ST'!$L$37</f>
        <v>0</v>
      </c>
    </row>
    <row r="1805" spans="1:2" x14ac:dyDescent="0.25">
      <c r="A1805" s="11" t="s">
        <v>7018</v>
      </c>
      <c r="B1805" s="42">
        <f>'9A Corp. &amp; Sec. Firms ST'!$L$38</f>
        <v>0</v>
      </c>
    </row>
    <row r="1806" spans="1:2" x14ac:dyDescent="0.25">
      <c r="A1806" s="11" t="s">
        <v>7019</v>
      </c>
      <c r="B1806" s="42">
        <f>'9A Corp. &amp; Sec. Firms ST'!$L$39</f>
        <v>0</v>
      </c>
    </row>
    <row r="1807" spans="1:2" x14ac:dyDescent="0.25">
      <c r="A1807" s="11" t="s">
        <v>7020</v>
      </c>
      <c r="B1807" s="42">
        <f>'9A Corp. &amp; Sec. Firms ST'!$B$43</f>
        <v>0</v>
      </c>
    </row>
    <row r="1808" spans="1:2" x14ac:dyDescent="0.25">
      <c r="A1808" s="11" t="s">
        <v>7021</v>
      </c>
      <c r="B1808" s="42">
        <f>'9A Corp. &amp; Sec. Firms ST'!$B$44</f>
        <v>0</v>
      </c>
    </row>
    <row r="1809" spans="1:2" x14ac:dyDescent="0.25">
      <c r="A1809" s="11" t="s">
        <v>7022</v>
      </c>
      <c r="B1809" s="42">
        <f>'9A Corp. &amp; Sec. Firms ST'!$B$45</f>
        <v>0</v>
      </c>
    </row>
    <row r="1810" spans="1:2" x14ac:dyDescent="0.25">
      <c r="A1810" s="11" t="s">
        <v>7023</v>
      </c>
      <c r="B1810" s="42">
        <f>'9A Corp. &amp; Sec. Firms ST'!$B$46</f>
        <v>0</v>
      </c>
    </row>
    <row r="1811" spans="1:2" x14ac:dyDescent="0.25">
      <c r="A1811" s="11" t="s">
        <v>7024</v>
      </c>
      <c r="B1811" s="42">
        <f>'9A Corp. &amp; Sec. Firms ST'!$B$47</f>
        <v>0</v>
      </c>
    </row>
    <row r="1812" spans="1:2" x14ac:dyDescent="0.25">
      <c r="A1812" s="11" t="s">
        <v>7025</v>
      </c>
      <c r="B1812" s="42">
        <f>'9A Corp. &amp; Sec. Firms ST'!$C$43</f>
        <v>0</v>
      </c>
    </row>
    <row r="1813" spans="1:2" x14ac:dyDescent="0.25">
      <c r="A1813" s="11" t="s">
        <v>7026</v>
      </c>
      <c r="B1813" s="42">
        <f>'9A Corp. &amp; Sec. Firms ST'!$C$44</f>
        <v>0</v>
      </c>
    </row>
    <row r="1814" spans="1:2" x14ac:dyDescent="0.25">
      <c r="A1814" s="11" t="s">
        <v>7027</v>
      </c>
      <c r="B1814" s="42">
        <f>'9A Corp. &amp; Sec. Firms ST'!$C$45</f>
        <v>0</v>
      </c>
    </row>
    <row r="1815" spans="1:2" x14ac:dyDescent="0.25">
      <c r="A1815" s="11" t="s">
        <v>7028</v>
      </c>
      <c r="B1815" s="42">
        <f>'9A Corp. &amp; Sec. Firms ST'!$C$46</f>
        <v>0</v>
      </c>
    </row>
    <row r="1816" spans="1:2" x14ac:dyDescent="0.25">
      <c r="A1816" s="11" t="s">
        <v>7029</v>
      </c>
      <c r="B1816" s="42">
        <f>'9A Corp. &amp; Sec. Firms ST'!$C$47</f>
        <v>0</v>
      </c>
    </row>
    <row r="1817" spans="1:2" x14ac:dyDescent="0.25">
      <c r="A1817" s="11" t="s">
        <v>7030</v>
      </c>
      <c r="B1817" s="42">
        <f>'9A Corp. &amp; Sec. Firms ST'!$D$43</f>
        <v>0</v>
      </c>
    </row>
    <row r="1818" spans="1:2" x14ac:dyDescent="0.25">
      <c r="A1818" s="11" t="s">
        <v>7031</v>
      </c>
      <c r="B1818" s="42">
        <f>'9A Corp. &amp; Sec. Firms ST'!$D$44</f>
        <v>0</v>
      </c>
    </row>
    <row r="1819" spans="1:2" x14ac:dyDescent="0.25">
      <c r="A1819" s="11" t="s">
        <v>7032</v>
      </c>
      <c r="B1819" s="42">
        <f>'9A Corp. &amp; Sec. Firms ST'!$D$45</f>
        <v>0</v>
      </c>
    </row>
    <row r="1820" spans="1:2" x14ac:dyDescent="0.25">
      <c r="A1820" s="11" t="s">
        <v>7033</v>
      </c>
      <c r="B1820" s="42">
        <f>'9A Corp. &amp; Sec. Firms ST'!$D$46</f>
        <v>0</v>
      </c>
    </row>
    <row r="1821" spans="1:2" x14ac:dyDescent="0.25">
      <c r="A1821" s="11" t="s">
        <v>7034</v>
      </c>
      <c r="B1821" s="42">
        <f>'9A Corp. &amp; Sec. Firms ST'!$D$47</f>
        <v>0</v>
      </c>
    </row>
    <row r="1822" spans="1:2" x14ac:dyDescent="0.25">
      <c r="A1822" s="11" t="s">
        <v>7035</v>
      </c>
      <c r="B1822" s="42">
        <f>'9A Corp. &amp; Sec. Firms ST'!$F$42</f>
        <v>0</v>
      </c>
    </row>
    <row r="1823" spans="1:2" x14ac:dyDescent="0.25">
      <c r="A1823" s="11" t="s">
        <v>7036</v>
      </c>
      <c r="B1823" s="42">
        <f>'9A Corp. &amp; Sec. Firms ST'!$F$43</f>
        <v>0</v>
      </c>
    </row>
    <row r="1824" spans="1:2" x14ac:dyDescent="0.25">
      <c r="A1824" s="11" t="s">
        <v>7037</v>
      </c>
      <c r="B1824" s="42">
        <f>'9A Corp. &amp; Sec. Firms ST'!$F$44</f>
        <v>0</v>
      </c>
    </row>
    <row r="1825" spans="1:2" x14ac:dyDescent="0.25">
      <c r="A1825" s="11" t="s">
        <v>7038</v>
      </c>
      <c r="B1825" s="42">
        <f>'9A Corp. &amp; Sec. Firms ST'!$F$45</f>
        <v>0</v>
      </c>
    </row>
    <row r="1826" spans="1:2" x14ac:dyDescent="0.25">
      <c r="A1826" s="11" t="s">
        <v>7039</v>
      </c>
      <c r="B1826" s="42">
        <f>'9A Corp. &amp; Sec. Firms ST'!$F$46</f>
        <v>0</v>
      </c>
    </row>
    <row r="1827" spans="1:2" x14ac:dyDescent="0.25">
      <c r="A1827" s="11" t="s">
        <v>7040</v>
      </c>
      <c r="B1827" s="42">
        <f>'9A Corp. &amp; Sec. Firms ST'!$G$42</f>
        <v>0</v>
      </c>
    </row>
    <row r="1828" spans="1:2" x14ac:dyDescent="0.25">
      <c r="A1828" s="11" t="s">
        <v>7041</v>
      </c>
      <c r="B1828" s="42">
        <f>'9A Corp. &amp; Sec. Firms ST'!$G$43</f>
        <v>0</v>
      </c>
    </row>
    <row r="1829" spans="1:2" x14ac:dyDescent="0.25">
      <c r="A1829" s="11" t="s">
        <v>7042</v>
      </c>
      <c r="B1829" s="42">
        <f>'9A Corp. &amp; Sec. Firms ST'!$G$44</f>
        <v>0</v>
      </c>
    </row>
    <row r="1830" spans="1:2" x14ac:dyDescent="0.25">
      <c r="A1830" s="11" t="s">
        <v>7043</v>
      </c>
      <c r="B1830" s="42">
        <f>'9A Corp. &amp; Sec. Firms ST'!$G$45</f>
        <v>0</v>
      </c>
    </row>
    <row r="1831" spans="1:2" x14ac:dyDescent="0.25">
      <c r="A1831" s="11" t="s">
        <v>7044</v>
      </c>
      <c r="B1831" s="42">
        <f>'9A Corp. &amp; Sec. Firms ST'!$G$46</f>
        <v>0</v>
      </c>
    </row>
    <row r="1832" spans="1:2" x14ac:dyDescent="0.25">
      <c r="A1832" s="11" t="s">
        <v>7045</v>
      </c>
      <c r="B1832" s="42">
        <f>'9A Corp. &amp; Sec. Firms ST'!$H$42</f>
        <v>0</v>
      </c>
    </row>
    <row r="1833" spans="1:2" x14ac:dyDescent="0.25">
      <c r="A1833" s="11" t="s">
        <v>7046</v>
      </c>
      <c r="B1833" s="42">
        <f>'9A Corp. &amp; Sec. Firms ST'!$H$43</f>
        <v>0</v>
      </c>
    </row>
    <row r="1834" spans="1:2" x14ac:dyDescent="0.25">
      <c r="A1834" s="11" t="s">
        <v>7047</v>
      </c>
      <c r="B1834" s="42">
        <f>'9A Corp. &amp; Sec. Firms ST'!$H$44</f>
        <v>0</v>
      </c>
    </row>
    <row r="1835" spans="1:2" x14ac:dyDescent="0.25">
      <c r="A1835" s="11" t="s">
        <v>7048</v>
      </c>
      <c r="B1835" s="42">
        <f>'9A Corp. &amp; Sec. Firms ST'!$H$45</f>
        <v>0</v>
      </c>
    </row>
    <row r="1836" spans="1:2" x14ac:dyDescent="0.25">
      <c r="A1836" s="11" t="s">
        <v>7049</v>
      </c>
      <c r="B1836" s="42">
        <f>'9A Corp. &amp; Sec. Firms ST'!$H$46</f>
        <v>0</v>
      </c>
    </row>
    <row r="1837" spans="1:2" x14ac:dyDescent="0.25">
      <c r="A1837" s="11" t="s">
        <v>7050</v>
      </c>
      <c r="B1837" s="42">
        <f>'9A Corp. &amp; Sec. Firms ST'!$H$47</f>
        <v>0</v>
      </c>
    </row>
    <row r="1838" spans="1:2" x14ac:dyDescent="0.25">
      <c r="A1838" s="11" t="s">
        <v>7051</v>
      </c>
      <c r="B1838" s="42">
        <f>'9A Corp. &amp; Sec. Firms ST'!$J$42</f>
        <v>0</v>
      </c>
    </row>
    <row r="1839" spans="1:2" x14ac:dyDescent="0.25">
      <c r="A1839" s="11" t="s">
        <v>7052</v>
      </c>
      <c r="B1839" s="42">
        <f>'9A Corp. &amp; Sec. Firms ST'!$J$43</f>
        <v>0</v>
      </c>
    </row>
    <row r="1840" spans="1:2" x14ac:dyDescent="0.25">
      <c r="A1840" s="11" t="s">
        <v>7053</v>
      </c>
      <c r="B1840" s="42">
        <f>'9A Corp. &amp; Sec. Firms ST'!$J$44</f>
        <v>0</v>
      </c>
    </row>
    <row r="1841" spans="1:2" x14ac:dyDescent="0.25">
      <c r="A1841" s="11" t="s">
        <v>7054</v>
      </c>
      <c r="B1841" s="42">
        <f>'9A Corp. &amp; Sec. Firms ST'!$J$45</f>
        <v>0</v>
      </c>
    </row>
    <row r="1842" spans="1:2" x14ac:dyDescent="0.25">
      <c r="A1842" s="11" t="s">
        <v>7055</v>
      </c>
      <c r="B1842" s="42">
        <f>'9A Corp. &amp; Sec. Firms ST'!$J$46</f>
        <v>0</v>
      </c>
    </row>
    <row r="1843" spans="1:2" x14ac:dyDescent="0.25">
      <c r="A1843" s="11" t="s">
        <v>7056</v>
      </c>
      <c r="B1843" s="42">
        <f>'9A Corp. &amp; Sec. Firms ST'!$J$47</f>
        <v>0</v>
      </c>
    </row>
    <row r="1844" spans="1:2" x14ac:dyDescent="0.25">
      <c r="A1844" s="11" t="s">
        <v>7057</v>
      </c>
      <c r="B1844" s="42">
        <f>'9A Corp. &amp; Sec. Firms ST'!$L$42</f>
        <v>0</v>
      </c>
    </row>
    <row r="1845" spans="1:2" x14ac:dyDescent="0.25">
      <c r="A1845" s="11" t="s">
        <v>7058</v>
      </c>
      <c r="B1845" s="42">
        <f>'9A Corp. &amp; Sec. Firms ST'!$L$43</f>
        <v>0</v>
      </c>
    </row>
    <row r="1846" spans="1:2" x14ac:dyDescent="0.25">
      <c r="A1846" s="11" t="s">
        <v>7059</v>
      </c>
      <c r="B1846" s="42">
        <f>'9A Corp. &amp; Sec. Firms ST'!$L$44</f>
        <v>0</v>
      </c>
    </row>
    <row r="1847" spans="1:2" x14ac:dyDescent="0.25">
      <c r="A1847" s="11" t="s">
        <v>7060</v>
      </c>
      <c r="B1847" s="42">
        <f>'9A Corp. &amp; Sec. Firms ST'!$L$45</f>
        <v>0</v>
      </c>
    </row>
    <row r="1848" spans="1:2" x14ac:dyDescent="0.25">
      <c r="A1848" s="11" t="s">
        <v>7061</v>
      </c>
      <c r="B1848" s="42">
        <f>'9A Corp. &amp; Sec. Firms ST'!$L$46</f>
        <v>0</v>
      </c>
    </row>
    <row r="1849" spans="1:2" x14ac:dyDescent="0.25">
      <c r="A1849" s="11" t="s">
        <v>7062</v>
      </c>
      <c r="B1849" s="42">
        <f>'9A Corp. &amp; Sec. Firms ST'!$L$47</f>
        <v>0</v>
      </c>
    </row>
    <row r="1850" spans="1:2" x14ac:dyDescent="0.25">
      <c r="A1850" s="11" t="s">
        <v>7063</v>
      </c>
      <c r="B1850" s="42">
        <f>'9A Corp. &amp; Sec. Firms ST'!$C$49</f>
        <v>0</v>
      </c>
    </row>
    <row r="1851" spans="1:2" x14ac:dyDescent="0.25">
      <c r="A1851" s="11" t="s">
        <v>7064</v>
      </c>
      <c r="B1851" s="42">
        <f>'9A Corp. &amp; Sec. Firms ST'!$D$49</f>
        <v>0</v>
      </c>
    </row>
    <row r="1852" spans="1:2" x14ac:dyDescent="0.25">
      <c r="A1852" s="11" t="s">
        <v>7065</v>
      </c>
      <c r="B1852" s="42">
        <f>'9A Corp. &amp; Sec. Firms ST'!$L$49</f>
        <v>0</v>
      </c>
    </row>
    <row r="1853" spans="1:2" x14ac:dyDescent="0.25">
      <c r="A1853" s="11" t="s">
        <v>7066</v>
      </c>
      <c r="B1853" s="42">
        <f>'10 Commercial Real Estate'!$C$11</f>
        <v>0</v>
      </c>
    </row>
    <row r="1854" spans="1:2" x14ac:dyDescent="0.25">
      <c r="A1854" s="11" t="s">
        <v>7067</v>
      </c>
      <c r="B1854" s="42">
        <f>'10 Commercial Real Estate'!$C$12</f>
        <v>0</v>
      </c>
    </row>
    <row r="1855" spans="1:2" x14ac:dyDescent="0.25">
      <c r="A1855" s="11" t="s">
        <v>7068</v>
      </c>
      <c r="B1855" s="42">
        <f>'10 Commercial Real Estate'!$C$13</f>
        <v>0</v>
      </c>
    </row>
    <row r="1856" spans="1:2" x14ac:dyDescent="0.25">
      <c r="A1856" s="11" t="s">
        <v>7069</v>
      </c>
      <c r="B1856" s="42">
        <f>'10 Commercial Real Estate'!$C$14</f>
        <v>0</v>
      </c>
    </row>
    <row r="1857" spans="1:2" x14ac:dyDescent="0.25">
      <c r="A1857" s="11" t="s">
        <v>7070</v>
      </c>
      <c r="B1857" s="42">
        <f>'10 Commercial Real Estate'!$D$11</f>
        <v>0</v>
      </c>
    </row>
    <row r="1858" spans="1:2" x14ac:dyDescent="0.25">
      <c r="A1858" s="11" t="s">
        <v>7071</v>
      </c>
      <c r="B1858" s="42">
        <f>'10 Commercial Real Estate'!$D$12</f>
        <v>0</v>
      </c>
    </row>
    <row r="1859" spans="1:2" x14ac:dyDescent="0.25">
      <c r="A1859" s="11" t="s">
        <v>7072</v>
      </c>
      <c r="B1859" s="42">
        <f>'10 Commercial Real Estate'!$D$13</f>
        <v>0</v>
      </c>
    </row>
    <row r="1860" spans="1:2" x14ac:dyDescent="0.25">
      <c r="A1860" s="11" t="s">
        <v>7073</v>
      </c>
      <c r="B1860" s="42">
        <f>'10 Commercial Real Estate'!$D$14</f>
        <v>0</v>
      </c>
    </row>
    <row r="1861" spans="1:2" x14ac:dyDescent="0.25">
      <c r="A1861" s="11" t="s">
        <v>7074</v>
      </c>
      <c r="B1861" s="42">
        <f>'10 Commercial Real Estate'!$F$10</f>
        <v>0</v>
      </c>
    </row>
    <row r="1862" spans="1:2" x14ac:dyDescent="0.25">
      <c r="A1862" s="11" t="s">
        <v>7075</v>
      </c>
      <c r="B1862" s="42">
        <f>'10 Commercial Real Estate'!$F$11</f>
        <v>0</v>
      </c>
    </row>
    <row r="1863" spans="1:2" x14ac:dyDescent="0.25">
      <c r="A1863" s="11" t="s">
        <v>7076</v>
      </c>
      <c r="B1863" s="42">
        <f>'10 Commercial Real Estate'!$F$12</f>
        <v>0</v>
      </c>
    </row>
    <row r="1864" spans="1:2" x14ac:dyDescent="0.25">
      <c r="A1864" s="11" t="s">
        <v>7077</v>
      </c>
      <c r="B1864" s="42">
        <f>'10 Commercial Real Estate'!$F$13</f>
        <v>0</v>
      </c>
    </row>
    <row r="1865" spans="1:2" x14ac:dyDescent="0.25">
      <c r="A1865" s="11" t="s">
        <v>7078</v>
      </c>
      <c r="B1865" s="42">
        <f>'10 Commercial Real Estate'!$G$10</f>
        <v>0</v>
      </c>
    </row>
    <row r="1866" spans="1:2" x14ac:dyDescent="0.25">
      <c r="A1866" s="11" t="s">
        <v>7079</v>
      </c>
      <c r="B1866" s="42">
        <f>'10 Commercial Real Estate'!$G$11</f>
        <v>0</v>
      </c>
    </row>
    <row r="1867" spans="1:2" x14ac:dyDescent="0.25">
      <c r="A1867" s="11" t="s">
        <v>7080</v>
      </c>
      <c r="B1867" s="42">
        <f>'10 Commercial Real Estate'!$G$12</f>
        <v>0</v>
      </c>
    </row>
    <row r="1868" spans="1:2" x14ac:dyDescent="0.25">
      <c r="A1868" s="11" t="s">
        <v>7081</v>
      </c>
      <c r="B1868" s="42">
        <f>'10 Commercial Real Estate'!$G$13</f>
        <v>0</v>
      </c>
    </row>
    <row r="1869" spans="1:2" x14ac:dyDescent="0.25">
      <c r="A1869" s="11" t="s">
        <v>7082</v>
      </c>
      <c r="B1869" s="42">
        <f>'10 Commercial Real Estate'!$H$10</f>
        <v>0</v>
      </c>
    </row>
    <row r="1870" spans="1:2" x14ac:dyDescent="0.25">
      <c r="A1870" s="11" t="s">
        <v>7083</v>
      </c>
      <c r="B1870" s="42">
        <f>'10 Commercial Real Estate'!$H$11</f>
        <v>0</v>
      </c>
    </row>
    <row r="1871" spans="1:2" x14ac:dyDescent="0.25">
      <c r="A1871" s="11" t="s">
        <v>7084</v>
      </c>
      <c r="B1871" s="42">
        <f>'10 Commercial Real Estate'!$H$12</f>
        <v>0</v>
      </c>
    </row>
    <row r="1872" spans="1:2" x14ac:dyDescent="0.25">
      <c r="A1872" s="11" t="s">
        <v>7085</v>
      </c>
      <c r="B1872" s="42">
        <f>'10 Commercial Real Estate'!$H$13</f>
        <v>0</v>
      </c>
    </row>
    <row r="1873" spans="1:2" x14ac:dyDescent="0.25">
      <c r="A1873" s="11" t="s">
        <v>7086</v>
      </c>
      <c r="B1873" s="42">
        <f>'10 Commercial Real Estate'!$H$14</f>
        <v>0</v>
      </c>
    </row>
    <row r="1874" spans="1:2" x14ac:dyDescent="0.25">
      <c r="A1874" s="11" t="s">
        <v>7087</v>
      </c>
      <c r="B1874" s="42">
        <f>'10 Commercial Real Estate'!$J$10</f>
        <v>0</v>
      </c>
    </row>
    <row r="1875" spans="1:2" x14ac:dyDescent="0.25">
      <c r="A1875" s="11" t="s">
        <v>7088</v>
      </c>
      <c r="B1875" s="42">
        <f>'10 Commercial Real Estate'!$J$11</f>
        <v>0</v>
      </c>
    </row>
    <row r="1876" spans="1:2" x14ac:dyDescent="0.25">
      <c r="A1876" s="11" t="s">
        <v>7089</v>
      </c>
      <c r="B1876" s="42">
        <f>'10 Commercial Real Estate'!$J$12</f>
        <v>0</v>
      </c>
    </row>
    <row r="1877" spans="1:2" x14ac:dyDescent="0.25">
      <c r="A1877" s="11" t="s">
        <v>7090</v>
      </c>
      <c r="B1877" s="42">
        <f>'10 Commercial Real Estate'!$J$13</f>
        <v>0</v>
      </c>
    </row>
    <row r="1878" spans="1:2" x14ac:dyDescent="0.25">
      <c r="A1878" s="11" t="s">
        <v>7091</v>
      </c>
      <c r="B1878" s="42">
        <f>'10 Commercial Real Estate'!$J$14</f>
        <v>0</v>
      </c>
    </row>
    <row r="1879" spans="1:2" x14ac:dyDescent="0.25">
      <c r="A1879" s="11" t="s">
        <v>7092</v>
      </c>
      <c r="B1879" s="42">
        <f>'10 Commercial Real Estate'!$L$10</f>
        <v>0</v>
      </c>
    </row>
    <row r="1880" spans="1:2" x14ac:dyDescent="0.25">
      <c r="A1880" s="11" t="s">
        <v>7093</v>
      </c>
      <c r="B1880" s="42">
        <f>'10 Commercial Real Estate'!$L$11</f>
        <v>0</v>
      </c>
    </row>
    <row r="1881" spans="1:2" x14ac:dyDescent="0.25">
      <c r="A1881" s="11" t="s">
        <v>7094</v>
      </c>
      <c r="B1881" s="42">
        <f>'10 Commercial Real Estate'!$L$12</f>
        <v>0</v>
      </c>
    </row>
    <row r="1882" spans="1:2" x14ac:dyDescent="0.25">
      <c r="A1882" s="11" t="s">
        <v>7095</v>
      </c>
      <c r="B1882" s="42">
        <f>'10 Commercial Real Estate'!$L$13</f>
        <v>0</v>
      </c>
    </row>
    <row r="1883" spans="1:2" x14ac:dyDescent="0.25">
      <c r="A1883" s="11" t="s">
        <v>7096</v>
      </c>
      <c r="B1883" s="42">
        <f>'10 Commercial Real Estate'!$L$14</f>
        <v>0</v>
      </c>
    </row>
    <row r="1884" spans="1:2" x14ac:dyDescent="0.25">
      <c r="A1884" s="11" t="s">
        <v>7097</v>
      </c>
      <c r="B1884" s="42">
        <f>'10 Commercial Real Estate'!$B$18</f>
        <v>0</v>
      </c>
    </row>
    <row r="1885" spans="1:2" x14ac:dyDescent="0.25">
      <c r="A1885" s="11" t="s">
        <v>7098</v>
      </c>
      <c r="B1885" s="42">
        <f>'10 Commercial Real Estate'!$B$19</f>
        <v>0</v>
      </c>
    </row>
    <row r="1886" spans="1:2" x14ac:dyDescent="0.25">
      <c r="A1886" s="11" t="s">
        <v>7099</v>
      </c>
      <c r="B1886" s="42">
        <f>'10 Commercial Real Estate'!$B$20</f>
        <v>0</v>
      </c>
    </row>
    <row r="1887" spans="1:2" x14ac:dyDescent="0.25">
      <c r="A1887" s="11" t="s">
        <v>7100</v>
      </c>
      <c r="B1887" s="42">
        <f>'10 Commercial Real Estate'!$B$21</f>
        <v>0</v>
      </c>
    </row>
    <row r="1888" spans="1:2" x14ac:dyDescent="0.25">
      <c r="A1888" s="11" t="s">
        <v>7101</v>
      </c>
      <c r="B1888" s="42">
        <f>'10 Commercial Real Estate'!$C$18</f>
        <v>0</v>
      </c>
    </row>
    <row r="1889" spans="1:2" x14ac:dyDescent="0.25">
      <c r="A1889" s="11" t="s">
        <v>7102</v>
      </c>
      <c r="B1889" s="42">
        <f>'10 Commercial Real Estate'!$C$19</f>
        <v>0</v>
      </c>
    </row>
    <row r="1890" spans="1:2" x14ac:dyDescent="0.25">
      <c r="A1890" s="11" t="s">
        <v>7103</v>
      </c>
      <c r="B1890" s="42">
        <f>'10 Commercial Real Estate'!$C$20</f>
        <v>0</v>
      </c>
    </row>
    <row r="1891" spans="1:2" x14ac:dyDescent="0.25">
      <c r="A1891" s="11" t="s">
        <v>7104</v>
      </c>
      <c r="B1891" s="42">
        <f>'10 Commercial Real Estate'!$C$21</f>
        <v>0</v>
      </c>
    </row>
    <row r="1892" spans="1:2" x14ac:dyDescent="0.25">
      <c r="A1892" s="11" t="s">
        <v>7105</v>
      </c>
      <c r="B1892" s="42">
        <f>'10 Commercial Real Estate'!$D$18</f>
        <v>0</v>
      </c>
    </row>
    <row r="1893" spans="1:2" x14ac:dyDescent="0.25">
      <c r="A1893" s="11" t="s">
        <v>7106</v>
      </c>
      <c r="B1893" s="42">
        <f>'10 Commercial Real Estate'!$D$19</f>
        <v>0</v>
      </c>
    </row>
    <row r="1894" spans="1:2" x14ac:dyDescent="0.25">
      <c r="A1894" s="11" t="s">
        <v>7107</v>
      </c>
      <c r="B1894" s="42">
        <f>'10 Commercial Real Estate'!$D$20</f>
        <v>0</v>
      </c>
    </row>
    <row r="1895" spans="1:2" x14ac:dyDescent="0.25">
      <c r="A1895" s="11" t="s">
        <v>7108</v>
      </c>
      <c r="B1895" s="42">
        <f>'10 Commercial Real Estate'!$D$21</f>
        <v>0</v>
      </c>
    </row>
    <row r="1896" spans="1:2" x14ac:dyDescent="0.25">
      <c r="A1896" s="11" t="s">
        <v>7109</v>
      </c>
      <c r="B1896" s="42">
        <f>'10 Commercial Real Estate'!$F$17</f>
        <v>0</v>
      </c>
    </row>
    <row r="1897" spans="1:2" x14ac:dyDescent="0.25">
      <c r="A1897" s="11" t="s">
        <v>7110</v>
      </c>
      <c r="B1897" s="42">
        <f>'10 Commercial Real Estate'!$F$18</f>
        <v>0</v>
      </c>
    </row>
    <row r="1898" spans="1:2" x14ac:dyDescent="0.25">
      <c r="A1898" s="11" t="s">
        <v>7111</v>
      </c>
      <c r="B1898" s="42">
        <f>'10 Commercial Real Estate'!$F$19</f>
        <v>0</v>
      </c>
    </row>
    <row r="1899" spans="1:2" x14ac:dyDescent="0.25">
      <c r="A1899" s="11" t="s">
        <v>7112</v>
      </c>
      <c r="B1899" s="42">
        <f>'10 Commercial Real Estate'!$F$20</f>
        <v>0</v>
      </c>
    </row>
    <row r="1900" spans="1:2" x14ac:dyDescent="0.25">
      <c r="A1900" s="11" t="s">
        <v>7113</v>
      </c>
      <c r="B1900" s="42">
        <f>'10 Commercial Real Estate'!$G$17</f>
        <v>0</v>
      </c>
    </row>
    <row r="1901" spans="1:2" x14ac:dyDescent="0.25">
      <c r="A1901" s="11" t="s">
        <v>7114</v>
      </c>
      <c r="B1901" s="42">
        <f>'10 Commercial Real Estate'!$G$18</f>
        <v>0</v>
      </c>
    </row>
    <row r="1902" spans="1:2" x14ac:dyDescent="0.25">
      <c r="A1902" s="11" t="s">
        <v>7115</v>
      </c>
      <c r="B1902" s="42">
        <f>'10 Commercial Real Estate'!$G$19</f>
        <v>0</v>
      </c>
    </row>
    <row r="1903" spans="1:2" x14ac:dyDescent="0.25">
      <c r="A1903" s="11" t="s">
        <v>7116</v>
      </c>
      <c r="B1903" s="42">
        <f>'10 Commercial Real Estate'!$G$20</f>
        <v>0</v>
      </c>
    </row>
    <row r="1904" spans="1:2" x14ac:dyDescent="0.25">
      <c r="A1904" s="11" t="s">
        <v>7117</v>
      </c>
      <c r="B1904" s="42">
        <f>'10 Commercial Real Estate'!$H$17</f>
        <v>0</v>
      </c>
    </row>
    <row r="1905" spans="1:2" x14ac:dyDescent="0.25">
      <c r="A1905" s="11" t="s">
        <v>7118</v>
      </c>
      <c r="B1905" s="42">
        <f>'10 Commercial Real Estate'!$H$18</f>
        <v>0</v>
      </c>
    </row>
    <row r="1906" spans="1:2" x14ac:dyDescent="0.25">
      <c r="A1906" s="11" t="s">
        <v>7119</v>
      </c>
      <c r="B1906" s="42">
        <f>'10 Commercial Real Estate'!$H$19</f>
        <v>0</v>
      </c>
    </row>
    <row r="1907" spans="1:2" x14ac:dyDescent="0.25">
      <c r="A1907" s="11" t="s">
        <v>7120</v>
      </c>
      <c r="B1907" s="42">
        <f>'10 Commercial Real Estate'!$H$20</f>
        <v>0</v>
      </c>
    </row>
    <row r="1908" spans="1:2" x14ac:dyDescent="0.25">
      <c r="A1908" s="11" t="s">
        <v>7121</v>
      </c>
      <c r="B1908" s="42">
        <f>'10 Commercial Real Estate'!$H$21</f>
        <v>0</v>
      </c>
    </row>
    <row r="1909" spans="1:2" x14ac:dyDescent="0.25">
      <c r="A1909" s="11" t="s">
        <v>7122</v>
      </c>
      <c r="B1909" s="42">
        <f>'10 Commercial Real Estate'!$J$17</f>
        <v>0</v>
      </c>
    </row>
    <row r="1910" spans="1:2" x14ac:dyDescent="0.25">
      <c r="A1910" s="11" t="s">
        <v>7123</v>
      </c>
      <c r="B1910" s="42">
        <f>'10 Commercial Real Estate'!$J$18</f>
        <v>0</v>
      </c>
    </row>
    <row r="1911" spans="1:2" x14ac:dyDescent="0.25">
      <c r="A1911" s="11" t="s">
        <v>7124</v>
      </c>
      <c r="B1911" s="42">
        <f>'10 Commercial Real Estate'!$J$19</f>
        <v>0</v>
      </c>
    </row>
    <row r="1912" spans="1:2" x14ac:dyDescent="0.25">
      <c r="A1912" s="11" t="s">
        <v>7125</v>
      </c>
      <c r="B1912" s="42">
        <f>'10 Commercial Real Estate'!$J$20</f>
        <v>0</v>
      </c>
    </row>
    <row r="1913" spans="1:2" x14ac:dyDescent="0.25">
      <c r="A1913" s="11" t="s">
        <v>7126</v>
      </c>
      <c r="B1913" s="42">
        <f>'10 Commercial Real Estate'!$J$21</f>
        <v>0</v>
      </c>
    </row>
    <row r="1914" spans="1:2" x14ac:dyDescent="0.25">
      <c r="A1914" s="11" t="s">
        <v>7127</v>
      </c>
      <c r="B1914" s="42">
        <f>'10 Commercial Real Estate'!$L$17</f>
        <v>0</v>
      </c>
    </row>
    <row r="1915" spans="1:2" x14ac:dyDescent="0.25">
      <c r="A1915" s="11" t="s">
        <v>7128</v>
      </c>
      <c r="B1915" s="42">
        <f>'10 Commercial Real Estate'!$L$18</f>
        <v>0</v>
      </c>
    </row>
    <row r="1916" spans="1:2" x14ac:dyDescent="0.25">
      <c r="A1916" s="11" t="s">
        <v>7129</v>
      </c>
      <c r="B1916" s="42">
        <f>'10 Commercial Real Estate'!$L$19</f>
        <v>0</v>
      </c>
    </row>
    <row r="1917" spans="1:2" x14ac:dyDescent="0.25">
      <c r="A1917" s="11" t="s">
        <v>7130</v>
      </c>
      <c r="B1917" s="42">
        <f>'10 Commercial Real Estate'!$L$20</f>
        <v>0</v>
      </c>
    </row>
    <row r="1918" spans="1:2" x14ac:dyDescent="0.25">
      <c r="A1918" s="11" t="s">
        <v>7131</v>
      </c>
      <c r="B1918" s="42">
        <f>'10 Commercial Real Estate'!$L$21</f>
        <v>0</v>
      </c>
    </row>
    <row r="1919" spans="1:2" x14ac:dyDescent="0.25">
      <c r="A1919" s="11" t="s">
        <v>7132</v>
      </c>
      <c r="B1919" s="42">
        <f>'10 Commercial Real Estate'!$B$26</f>
        <v>0</v>
      </c>
    </row>
    <row r="1920" spans="1:2" x14ac:dyDescent="0.25">
      <c r="A1920" s="11" t="s">
        <v>7133</v>
      </c>
      <c r="B1920" s="42">
        <f>'10 Commercial Real Estate'!$B$27</f>
        <v>0</v>
      </c>
    </row>
    <row r="1921" spans="1:2" x14ac:dyDescent="0.25">
      <c r="A1921" s="11" t="s">
        <v>7134</v>
      </c>
      <c r="B1921" s="42">
        <f>'10 Commercial Real Estate'!$B$28</f>
        <v>0</v>
      </c>
    </row>
    <row r="1922" spans="1:2" x14ac:dyDescent="0.25">
      <c r="A1922" s="11" t="s">
        <v>7135</v>
      </c>
      <c r="B1922" s="42">
        <f>'10 Commercial Real Estate'!$B$29</f>
        <v>0</v>
      </c>
    </row>
    <row r="1923" spans="1:2" x14ac:dyDescent="0.25">
      <c r="A1923" s="11" t="s">
        <v>7136</v>
      </c>
      <c r="B1923" s="42">
        <f>'10 Commercial Real Estate'!$C$26</f>
        <v>0</v>
      </c>
    </row>
    <row r="1924" spans="1:2" x14ac:dyDescent="0.25">
      <c r="A1924" s="11" t="s">
        <v>7137</v>
      </c>
      <c r="B1924" s="42">
        <f>'10 Commercial Real Estate'!$C$27</f>
        <v>0</v>
      </c>
    </row>
    <row r="1925" spans="1:2" x14ac:dyDescent="0.25">
      <c r="A1925" s="11" t="s">
        <v>7138</v>
      </c>
      <c r="B1925" s="42">
        <f>'10 Commercial Real Estate'!$C$28</f>
        <v>0</v>
      </c>
    </row>
    <row r="1926" spans="1:2" x14ac:dyDescent="0.25">
      <c r="A1926" s="11" t="s">
        <v>7139</v>
      </c>
      <c r="B1926" s="42">
        <f>'10 Commercial Real Estate'!$C$29</f>
        <v>0</v>
      </c>
    </row>
    <row r="1927" spans="1:2" x14ac:dyDescent="0.25">
      <c r="A1927" s="11" t="s">
        <v>7140</v>
      </c>
      <c r="B1927" s="42">
        <f>'10 Commercial Real Estate'!$D$26</f>
        <v>0</v>
      </c>
    </row>
    <row r="1928" spans="1:2" x14ac:dyDescent="0.25">
      <c r="A1928" s="11" t="s">
        <v>7141</v>
      </c>
      <c r="B1928" s="42">
        <f>'10 Commercial Real Estate'!$D$27</f>
        <v>0</v>
      </c>
    </row>
    <row r="1929" spans="1:2" x14ac:dyDescent="0.25">
      <c r="A1929" s="11" t="s">
        <v>7142</v>
      </c>
      <c r="B1929" s="42">
        <f>'10 Commercial Real Estate'!$D$28</f>
        <v>0</v>
      </c>
    </row>
    <row r="1930" spans="1:2" x14ac:dyDescent="0.25">
      <c r="A1930" s="11" t="s">
        <v>7143</v>
      </c>
      <c r="B1930" s="42">
        <f>'10 Commercial Real Estate'!$D$29</f>
        <v>0</v>
      </c>
    </row>
    <row r="1931" spans="1:2" x14ac:dyDescent="0.25">
      <c r="A1931" s="11" t="s">
        <v>7144</v>
      </c>
      <c r="B1931" s="42">
        <f>'10 Commercial Real Estate'!$F$25</f>
        <v>0</v>
      </c>
    </row>
    <row r="1932" spans="1:2" x14ac:dyDescent="0.25">
      <c r="A1932" s="11" t="s">
        <v>7145</v>
      </c>
      <c r="B1932" s="42">
        <f>'10 Commercial Real Estate'!$F$26</f>
        <v>0</v>
      </c>
    </row>
    <row r="1933" spans="1:2" x14ac:dyDescent="0.25">
      <c r="A1933" s="11" t="s">
        <v>7146</v>
      </c>
      <c r="B1933" s="42">
        <f>'10 Commercial Real Estate'!$F$27</f>
        <v>0</v>
      </c>
    </row>
    <row r="1934" spans="1:2" x14ac:dyDescent="0.25">
      <c r="A1934" s="11" t="s">
        <v>7147</v>
      </c>
      <c r="B1934" s="42">
        <f>'10 Commercial Real Estate'!$F$28</f>
        <v>0</v>
      </c>
    </row>
    <row r="1935" spans="1:2" x14ac:dyDescent="0.25">
      <c r="A1935" s="11" t="s">
        <v>7148</v>
      </c>
      <c r="B1935" s="42">
        <f>'10 Commercial Real Estate'!$G$25</f>
        <v>0</v>
      </c>
    </row>
    <row r="1936" spans="1:2" x14ac:dyDescent="0.25">
      <c r="A1936" s="11" t="s">
        <v>7149</v>
      </c>
      <c r="B1936" s="42">
        <f>'10 Commercial Real Estate'!$G$26</f>
        <v>0</v>
      </c>
    </row>
    <row r="1937" spans="1:2" x14ac:dyDescent="0.25">
      <c r="A1937" s="11" t="s">
        <v>7150</v>
      </c>
      <c r="B1937" s="42">
        <f>'10 Commercial Real Estate'!$G$27</f>
        <v>0</v>
      </c>
    </row>
    <row r="1938" spans="1:2" x14ac:dyDescent="0.25">
      <c r="A1938" s="11" t="s">
        <v>7151</v>
      </c>
      <c r="B1938" s="42">
        <f>'10 Commercial Real Estate'!$G$28</f>
        <v>0</v>
      </c>
    </row>
    <row r="1939" spans="1:2" x14ac:dyDescent="0.25">
      <c r="A1939" s="11" t="s">
        <v>7152</v>
      </c>
      <c r="B1939" s="42">
        <f>'10 Commercial Real Estate'!$H$25</f>
        <v>0</v>
      </c>
    </row>
    <row r="1940" spans="1:2" x14ac:dyDescent="0.25">
      <c r="A1940" s="11" t="s">
        <v>7153</v>
      </c>
      <c r="B1940" s="42">
        <f>'10 Commercial Real Estate'!$H$26</f>
        <v>0</v>
      </c>
    </row>
    <row r="1941" spans="1:2" x14ac:dyDescent="0.25">
      <c r="A1941" s="11" t="s">
        <v>7154</v>
      </c>
      <c r="B1941" s="42">
        <f>'10 Commercial Real Estate'!$H$27</f>
        <v>0</v>
      </c>
    </row>
    <row r="1942" spans="1:2" x14ac:dyDescent="0.25">
      <c r="A1942" s="11" t="s">
        <v>7155</v>
      </c>
      <c r="B1942" s="42">
        <f>'10 Commercial Real Estate'!$H$28</f>
        <v>0</v>
      </c>
    </row>
    <row r="1943" spans="1:2" x14ac:dyDescent="0.25">
      <c r="A1943" s="11" t="s">
        <v>7156</v>
      </c>
      <c r="B1943" s="42">
        <f>'10 Commercial Real Estate'!$H$29</f>
        <v>0</v>
      </c>
    </row>
    <row r="1944" spans="1:2" x14ac:dyDescent="0.25">
      <c r="A1944" s="11" t="s">
        <v>7157</v>
      </c>
      <c r="B1944" s="42">
        <f>'10 Commercial Real Estate'!$J$25</f>
        <v>0</v>
      </c>
    </row>
    <row r="1945" spans="1:2" x14ac:dyDescent="0.25">
      <c r="A1945" s="11" t="s">
        <v>7158</v>
      </c>
      <c r="B1945" s="42">
        <f>'10 Commercial Real Estate'!$J$26</f>
        <v>0</v>
      </c>
    </row>
    <row r="1946" spans="1:2" x14ac:dyDescent="0.25">
      <c r="A1946" s="11" t="s">
        <v>7159</v>
      </c>
      <c r="B1946" s="42">
        <f>'10 Commercial Real Estate'!$J$27</f>
        <v>0</v>
      </c>
    </row>
    <row r="1947" spans="1:2" x14ac:dyDescent="0.25">
      <c r="A1947" s="11" t="s">
        <v>7160</v>
      </c>
      <c r="B1947" s="42">
        <f>'10 Commercial Real Estate'!$J$28</f>
        <v>0</v>
      </c>
    </row>
    <row r="1948" spans="1:2" x14ac:dyDescent="0.25">
      <c r="A1948" s="11" t="s">
        <v>7161</v>
      </c>
      <c r="B1948" s="42">
        <f>'10 Commercial Real Estate'!$J$29</f>
        <v>0</v>
      </c>
    </row>
    <row r="1949" spans="1:2" x14ac:dyDescent="0.25">
      <c r="A1949" s="11" t="s">
        <v>7162</v>
      </c>
      <c r="B1949" s="42">
        <f>'10 Commercial Real Estate'!$L$25</f>
        <v>0</v>
      </c>
    </row>
    <row r="1950" spans="1:2" x14ac:dyDescent="0.25">
      <c r="A1950" s="11" t="s">
        <v>7163</v>
      </c>
      <c r="B1950" s="42">
        <f>'10 Commercial Real Estate'!$L$26</f>
        <v>0</v>
      </c>
    </row>
    <row r="1951" spans="1:2" x14ac:dyDescent="0.25">
      <c r="A1951" s="11" t="s">
        <v>7164</v>
      </c>
      <c r="B1951" s="42">
        <f>'10 Commercial Real Estate'!$L$27</f>
        <v>0</v>
      </c>
    </row>
    <row r="1952" spans="1:2" x14ac:dyDescent="0.25">
      <c r="A1952" s="11" t="s">
        <v>7165</v>
      </c>
      <c r="B1952" s="42">
        <f>'10 Commercial Real Estate'!$L$28</f>
        <v>0</v>
      </c>
    </row>
    <row r="1953" spans="1:2" x14ac:dyDescent="0.25">
      <c r="A1953" s="11" t="s">
        <v>7166</v>
      </c>
      <c r="B1953" s="42">
        <f>'10 Commercial Real Estate'!$L$29</f>
        <v>0</v>
      </c>
    </row>
    <row r="1954" spans="1:2" x14ac:dyDescent="0.25">
      <c r="A1954" s="11" t="s">
        <v>7167</v>
      </c>
      <c r="B1954" s="42">
        <f>'10 Commercial Real Estate'!$C$31</f>
        <v>0</v>
      </c>
    </row>
    <row r="1955" spans="1:2" x14ac:dyDescent="0.25">
      <c r="A1955" s="11" t="s">
        <v>7168</v>
      </c>
      <c r="B1955" s="42">
        <f>'10 Commercial Real Estate'!$D$31</f>
        <v>0</v>
      </c>
    </row>
    <row r="1956" spans="1:2" x14ac:dyDescent="0.25">
      <c r="A1956" s="11" t="s">
        <v>7169</v>
      </c>
      <c r="B1956" s="42">
        <f>'10 Commercial Real Estate'!$L$31</f>
        <v>0</v>
      </c>
    </row>
    <row r="1957" spans="1:2" x14ac:dyDescent="0.25">
      <c r="A1957" s="11" t="s">
        <v>7170</v>
      </c>
      <c r="B1957" s="42">
        <f>'11 Residential Real Estate'!$C$11</f>
        <v>0</v>
      </c>
    </row>
    <row r="1958" spans="1:2" x14ac:dyDescent="0.25">
      <c r="A1958" s="11" t="s">
        <v>7171</v>
      </c>
      <c r="B1958" s="42">
        <f>'11 Residential Real Estate'!$C$12</f>
        <v>0</v>
      </c>
    </row>
    <row r="1959" spans="1:2" x14ac:dyDescent="0.25">
      <c r="A1959" s="11" t="s">
        <v>7172</v>
      </c>
      <c r="B1959" s="42">
        <f>'11 Residential Real Estate'!$C$13</f>
        <v>0</v>
      </c>
    </row>
    <row r="1960" spans="1:2" x14ac:dyDescent="0.25">
      <c r="A1960" s="11" t="s">
        <v>7173</v>
      </c>
      <c r="B1960" s="42">
        <f>'11 Residential Real Estate'!$C$14</f>
        <v>0</v>
      </c>
    </row>
    <row r="1961" spans="1:2" x14ac:dyDescent="0.25">
      <c r="A1961" s="11" t="s">
        <v>7174</v>
      </c>
      <c r="B1961" s="42">
        <f>'11 Residential Real Estate'!$C$15</f>
        <v>0</v>
      </c>
    </row>
    <row r="1962" spans="1:2" x14ac:dyDescent="0.25">
      <c r="A1962" s="11" t="s">
        <v>7175</v>
      </c>
      <c r="B1962" s="42">
        <f>'11 Residential Real Estate'!$D$11</f>
        <v>0</v>
      </c>
    </row>
    <row r="1963" spans="1:2" x14ac:dyDescent="0.25">
      <c r="A1963" s="11" t="s">
        <v>7176</v>
      </c>
      <c r="B1963" s="42">
        <f>'11 Residential Real Estate'!$D$12</f>
        <v>0</v>
      </c>
    </row>
    <row r="1964" spans="1:2" x14ac:dyDescent="0.25">
      <c r="A1964" s="11" t="s">
        <v>7177</v>
      </c>
      <c r="B1964" s="42">
        <f>'11 Residential Real Estate'!$D$13</f>
        <v>0</v>
      </c>
    </row>
    <row r="1965" spans="1:2" x14ac:dyDescent="0.25">
      <c r="A1965" s="11" t="s">
        <v>7178</v>
      </c>
      <c r="B1965" s="42">
        <f>'11 Residential Real Estate'!$D$14</f>
        <v>0</v>
      </c>
    </row>
    <row r="1966" spans="1:2" x14ac:dyDescent="0.25">
      <c r="A1966" s="11" t="s">
        <v>7179</v>
      </c>
      <c r="B1966" s="42">
        <f>'11 Residential Real Estate'!$D$15</f>
        <v>0</v>
      </c>
    </row>
    <row r="1967" spans="1:2" x14ac:dyDescent="0.25">
      <c r="A1967" s="11" t="s">
        <v>7180</v>
      </c>
      <c r="B1967" s="42">
        <f>'11 Residential Real Estate'!$F$10</f>
        <v>0</v>
      </c>
    </row>
    <row r="1968" spans="1:2" x14ac:dyDescent="0.25">
      <c r="A1968" s="11" t="s">
        <v>7181</v>
      </c>
      <c r="B1968" s="42">
        <f>'11 Residential Real Estate'!$F$11</f>
        <v>0</v>
      </c>
    </row>
    <row r="1969" spans="1:2" x14ac:dyDescent="0.25">
      <c r="A1969" s="11" t="s">
        <v>7182</v>
      </c>
      <c r="B1969" s="42">
        <f>'11 Residential Real Estate'!$F$12</f>
        <v>0</v>
      </c>
    </row>
    <row r="1970" spans="1:2" x14ac:dyDescent="0.25">
      <c r="A1970" s="11" t="s">
        <v>7183</v>
      </c>
      <c r="B1970" s="42">
        <f>'11 Residential Real Estate'!$F$13</f>
        <v>0</v>
      </c>
    </row>
    <row r="1971" spans="1:2" x14ac:dyDescent="0.25">
      <c r="A1971" s="11" t="s">
        <v>7184</v>
      </c>
      <c r="B1971" s="42">
        <f>'11 Residential Real Estate'!$F$14</f>
        <v>0</v>
      </c>
    </row>
    <row r="1972" spans="1:2" x14ac:dyDescent="0.25">
      <c r="A1972" s="11" t="s">
        <v>7185</v>
      </c>
      <c r="B1972" s="42">
        <f>'11 Residential Real Estate'!$G$10</f>
        <v>0</v>
      </c>
    </row>
    <row r="1973" spans="1:2" x14ac:dyDescent="0.25">
      <c r="A1973" s="11" t="s">
        <v>7186</v>
      </c>
      <c r="B1973" s="42">
        <f>'11 Residential Real Estate'!$G$11</f>
        <v>0</v>
      </c>
    </row>
    <row r="1974" spans="1:2" x14ac:dyDescent="0.25">
      <c r="A1974" s="11" t="s">
        <v>7187</v>
      </c>
      <c r="B1974" s="42">
        <f>'11 Residential Real Estate'!$G$12</f>
        <v>0</v>
      </c>
    </row>
    <row r="1975" spans="1:2" x14ac:dyDescent="0.25">
      <c r="A1975" s="11" t="s">
        <v>7188</v>
      </c>
      <c r="B1975" s="42">
        <f>'11 Residential Real Estate'!$G$13</f>
        <v>0</v>
      </c>
    </row>
    <row r="1976" spans="1:2" x14ac:dyDescent="0.25">
      <c r="A1976" s="11" t="s">
        <v>7189</v>
      </c>
      <c r="B1976" s="42">
        <f>'11 Residential Real Estate'!$G$14</f>
        <v>0</v>
      </c>
    </row>
    <row r="1977" spans="1:2" x14ac:dyDescent="0.25">
      <c r="A1977" s="11" t="s">
        <v>7190</v>
      </c>
      <c r="B1977" s="42">
        <f>'11 Residential Real Estate'!$H$10</f>
        <v>0</v>
      </c>
    </row>
    <row r="1978" spans="1:2" x14ac:dyDescent="0.25">
      <c r="A1978" s="11" t="s">
        <v>7191</v>
      </c>
      <c r="B1978" s="42">
        <f>'11 Residential Real Estate'!$H$11</f>
        <v>0</v>
      </c>
    </row>
    <row r="1979" spans="1:2" x14ac:dyDescent="0.25">
      <c r="A1979" s="11" t="s">
        <v>7192</v>
      </c>
      <c r="B1979" s="42">
        <f>'11 Residential Real Estate'!$H$12</f>
        <v>0</v>
      </c>
    </row>
    <row r="1980" spans="1:2" x14ac:dyDescent="0.25">
      <c r="A1980" s="11" t="s">
        <v>7193</v>
      </c>
      <c r="B1980" s="42">
        <f>'11 Residential Real Estate'!$H$13</f>
        <v>0</v>
      </c>
    </row>
    <row r="1981" spans="1:2" x14ac:dyDescent="0.25">
      <c r="A1981" s="11" t="s">
        <v>7194</v>
      </c>
      <c r="B1981" s="42">
        <f>'11 Residential Real Estate'!$H$14</f>
        <v>0</v>
      </c>
    </row>
    <row r="1982" spans="1:2" x14ac:dyDescent="0.25">
      <c r="A1982" s="11" t="s">
        <v>7195</v>
      </c>
      <c r="B1982" s="42">
        <f>'11 Residential Real Estate'!$H$15</f>
        <v>0</v>
      </c>
    </row>
    <row r="1983" spans="1:2" x14ac:dyDescent="0.25">
      <c r="A1983" s="11" t="s">
        <v>7196</v>
      </c>
      <c r="B1983" s="42">
        <f>'11 Residential Real Estate'!$J$10</f>
        <v>0</v>
      </c>
    </row>
    <row r="1984" spans="1:2" x14ac:dyDescent="0.25">
      <c r="A1984" s="11" t="s">
        <v>7197</v>
      </c>
      <c r="B1984" s="42">
        <f>'11 Residential Real Estate'!$J$11</f>
        <v>0</v>
      </c>
    </row>
    <row r="1985" spans="1:2" x14ac:dyDescent="0.25">
      <c r="A1985" s="11" t="s">
        <v>7198</v>
      </c>
      <c r="B1985" s="42">
        <f>'11 Residential Real Estate'!$J$12</f>
        <v>0</v>
      </c>
    </row>
    <row r="1986" spans="1:2" x14ac:dyDescent="0.25">
      <c r="A1986" s="11" t="s">
        <v>7199</v>
      </c>
      <c r="B1986" s="42">
        <f>'11 Residential Real Estate'!$J$13</f>
        <v>0</v>
      </c>
    </row>
    <row r="1987" spans="1:2" x14ac:dyDescent="0.25">
      <c r="A1987" s="11" t="s">
        <v>7200</v>
      </c>
      <c r="B1987" s="42">
        <f>'11 Residential Real Estate'!$J$14</f>
        <v>0</v>
      </c>
    </row>
    <row r="1988" spans="1:2" x14ac:dyDescent="0.25">
      <c r="A1988" s="11" t="s">
        <v>7201</v>
      </c>
      <c r="B1988" s="42">
        <f>'11 Residential Real Estate'!$J$15</f>
        <v>0</v>
      </c>
    </row>
    <row r="1989" spans="1:2" x14ac:dyDescent="0.25">
      <c r="A1989" s="11" t="s">
        <v>7202</v>
      </c>
      <c r="B1989" s="42">
        <f>'11 Residential Real Estate'!$L$10</f>
        <v>0</v>
      </c>
    </row>
    <row r="1990" spans="1:2" x14ac:dyDescent="0.25">
      <c r="A1990" s="11" t="s">
        <v>7203</v>
      </c>
      <c r="B1990" s="42">
        <f>'11 Residential Real Estate'!$L$11</f>
        <v>0</v>
      </c>
    </row>
    <row r="1991" spans="1:2" x14ac:dyDescent="0.25">
      <c r="A1991" s="11" t="s">
        <v>7204</v>
      </c>
      <c r="B1991" s="42">
        <f>'11 Residential Real Estate'!$L$12</f>
        <v>0</v>
      </c>
    </row>
    <row r="1992" spans="1:2" x14ac:dyDescent="0.25">
      <c r="A1992" s="11" t="s">
        <v>7205</v>
      </c>
      <c r="B1992" s="42">
        <f>'11 Residential Real Estate'!$L$13</f>
        <v>0</v>
      </c>
    </row>
    <row r="1993" spans="1:2" x14ac:dyDescent="0.25">
      <c r="A1993" s="11" t="s">
        <v>7206</v>
      </c>
      <c r="B1993" s="42">
        <f>'11 Residential Real Estate'!$L$14</f>
        <v>0</v>
      </c>
    </row>
    <row r="1994" spans="1:2" x14ac:dyDescent="0.25">
      <c r="A1994" s="11" t="s">
        <v>7207</v>
      </c>
      <c r="B1994" s="42">
        <f>'11 Residential Real Estate'!$L$15</f>
        <v>0</v>
      </c>
    </row>
    <row r="1995" spans="1:2" x14ac:dyDescent="0.25">
      <c r="A1995" s="11" t="s">
        <v>7208</v>
      </c>
      <c r="B1995" s="42">
        <f>'11 Residential Real Estate'!$B$19</f>
        <v>0</v>
      </c>
    </row>
    <row r="1996" spans="1:2" x14ac:dyDescent="0.25">
      <c r="A1996" s="11" t="s">
        <v>7209</v>
      </c>
      <c r="B1996" s="42">
        <f>'11 Residential Real Estate'!$B$20</f>
        <v>0</v>
      </c>
    </row>
    <row r="1997" spans="1:2" x14ac:dyDescent="0.25">
      <c r="A1997" s="11" t="s">
        <v>7210</v>
      </c>
      <c r="B1997" s="42">
        <f>'11 Residential Real Estate'!$B$21</f>
        <v>0</v>
      </c>
    </row>
    <row r="1998" spans="1:2" x14ac:dyDescent="0.25">
      <c r="A1998" s="11" t="s">
        <v>7211</v>
      </c>
      <c r="B1998" s="42">
        <f>'11 Residential Real Estate'!$B$22</f>
        <v>0</v>
      </c>
    </row>
    <row r="1999" spans="1:2" x14ac:dyDescent="0.25">
      <c r="A1999" s="11" t="s">
        <v>7212</v>
      </c>
      <c r="B1999" s="42">
        <f>'11 Residential Real Estate'!$B$23</f>
        <v>0</v>
      </c>
    </row>
    <row r="2000" spans="1:2" x14ac:dyDescent="0.25">
      <c r="A2000" s="11" t="s">
        <v>7213</v>
      </c>
      <c r="B2000" s="42">
        <f>'11 Residential Real Estate'!$C$19</f>
        <v>0</v>
      </c>
    </row>
    <row r="2001" spans="1:2" x14ac:dyDescent="0.25">
      <c r="A2001" s="11" t="s">
        <v>7214</v>
      </c>
      <c r="B2001" s="42">
        <f>'11 Residential Real Estate'!$C$20</f>
        <v>0</v>
      </c>
    </row>
    <row r="2002" spans="1:2" x14ac:dyDescent="0.25">
      <c r="A2002" s="11" t="s">
        <v>7215</v>
      </c>
      <c r="B2002" s="42">
        <f>'11 Residential Real Estate'!$C$21</f>
        <v>0</v>
      </c>
    </row>
    <row r="2003" spans="1:2" x14ac:dyDescent="0.25">
      <c r="A2003" s="11" t="s">
        <v>7216</v>
      </c>
      <c r="B2003" s="42">
        <f>'11 Residential Real Estate'!$C$22</f>
        <v>0</v>
      </c>
    </row>
    <row r="2004" spans="1:2" x14ac:dyDescent="0.25">
      <c r="A2004" s="11" t="s">
        <v>7217</v>
      </c>
      <c r="B2004" s="42">
        <f>'11 Residential Real Estate'!$C$23</f>
        <v>0</v>
      </c>
    </row>
    <row r="2005" spans="1:2" x14ac:dyDescent="0.25">
      <c r="A2005" s="11" t="s">
        <v>7218</v>
      </c>
      <c r="B2005" s="42">
        <f>'11 Residential Real Estate'!$D$19</f>
        <v>0</v>
      </c>
    </row>
    <row r="2006" spans="1:2" x14ac:dyDescent="0.25">
      <c r="A2006" s="11" t="s">
        <v>7219</v>
      </c>
      <c r="B2006" s="42">
        <f>'11 Residential Real Estate'!$D$20</f>
        <v>0</v>
      </c>
    </row>
    <row r="2007" spans="1:2" x14ac:dyDescent="0.25">
      <c r="A2007" s="11" t="s">
        <v>7220</v>
      </c>
      <c r="B2007" s="42">
        <f>'11 Residential Real Estate'!$D$21</f>
        <v>0</v>
      </c>
    </row>
    <row r="2008" spans="1:2" x14ac:dyDescent="0.25">
      <c r="A2008" s="11" t="s">
        <v>7221</v>
      </c>
      <c r="B2008" s="42">
        <f>'11 Residential Real Estate'!$D$22</f>
        <v>0</v>
      </c>
    </row>
    <row r="2009" spans="1:2" x14ac:dyDescent="0.25">
      <c r="A2009" s="11" t="s">
        <v>7222</v>
      </c>
      <c r="B2009" s="42">
        <f>'11 Residential Real Estate'!$D$23</f>
        <v>0</v>
      </c>
    </row>
    <row r="2010" spans="1:2" x14ac:dyDescent="0.25">
      <c r="A2010" s="11" t="s">
        <v>7223</v>
      </c>
      <c r="B2010" s="42">
        <f>'11 Residential Real Estate'!$F$18</f>
        <v>0</v>
      </c>
    </row>
    <row r="2011" spans="1:2" x14ac:dyDescent="0.25">
      <c r="A2011" s="11" t="s">
        <v>7224</v>
      </c>
      <c r="B2011" s="42">
        <f>'11 Residential Real Estate'!$F$19</f>
        <v>0</v>
      </c>
    </row>
    <row r="2012" spans="1:2" x14ac:dyDescent="0.25">
      <c r="A2012" s="11" t="s">
        <v>7225</v>
      </c>
      <c r="B2012" s="42">
        <f>'11 Residential Real Estate'!$F$20</f>
        <v>0</v>
      </c>
    </row>
    <row r="2013" spans="1:2" x14ac:dyDescent="0.25">
      <c r="A2013" s="11" t="s">
        <v>7226</v>
      </c>
      <c r="B2013" s="42">
        <f>'11 Residential Real Estate'!$F$21</f>
        <v>0</v>
      </c>
    </row>
    <row r="2014" spans="1:2" x14ac:dyDescent="0.25">
      <c r="A2014" s="11" t="s">
        <v>7227</v>
      </c>
      <c r="B2014" s="42">
        <f>'11 Residential Real Estate'!$F$22</f>
        <v>0</v>
      </c>
    </row>
    <row r="2015" spans="1:2" x14ac:dyDescent="0.25">
      <c r="A2015" s="11" t="s">
        <v>7228</v>
      </c>
      <c r="B2015" s="42">
        <f>'11 Residential Real Estate'!$G$18</f>
        <v>0</v>
      </c>
    </row>
    <row r="2016" spans="1:2" x14ac:dyDescent="0.25">
      <c r="A2016" s="11" t="s">
        <v>7229</v>
      </c>
      <c r="B2016" s="42">
        <f>'11 Residential Real Estate'!$G$19</f>
        <v>0</v>
      </c>
    </row>
    <row r="2017" spans="1:2" x14ac:dyDescent="0.25">
      <c r="A2017" s="11" t="s">
        <v>7230</v>
      </c>
      <c r="B2017" s="42">
        <f>'11 Residential Real Estate'!$G$20</f>
        <v>0</v>
      </c>
    </row>
    <row r="2018" spans="1:2" x14ac:dyDescent="0.25">
      <c r="A2018" s="11" t="s">
        <v>7231</v>
      </c>
      <c r="B2018" s="42">
        <f>'11 Residential Real Estate'!$G$21</f>
        <v>0</v>
      </c>
    </row>
    <row r="2019" spans="1:2" x14ac:dyDescent="0.25">
      <c r="A2019" s="11" t="s">
        <v>7232</v>
      </c>
      <c r="B2019" s="42">
        <f>'11 Residential Real Estate'!$G$22</f>
        <v>0</v>
      </c>
    </row>
    <row r="2020" spans="1:2" x14ac:dyDescent="0.25">
      <c r="A2020" s="11" t="s">
        <v>7233</v>
      </c>
      <c r="B2020" s="42">
        <f>'11 Residential Real Estate'!$H$18</f>
        <v>0</v>
      </c>
    </row>
    <row r="2021" spans="1:2" x14ac:dyDescent="0.25">
      <c r="A2021" s="11" t="s">
        <v>7234</v>
      </c>
      <c r="B2021" s="42">
        <f>'11 Residential Real Estate'!$H$19</f>
        <v>0</v>
      </c>
    </row>
    <row r="2022" spans="1:2" x14ac:dyDescent="0.25">
      <c r="A2022" s="11" t="s">
        <v>7235</v>
      </c>
      <c r="B2022" s="42">
        <f>'11 Residential Real Estate'!$H$20</f>
        <v>0</v>
      </c>
    </row>
    <row r="2023" spans="1:2" x14ac:dyDescent="0.25">
      <c r="A2023" s="11" t="s">
        <v>7236</v>
      </c>
      <c r="B2023" s="42">
        <f>'11 Residential Real Estate'!$H$21</f>
        <v>0</v>
      </c>
    </row>
    <row r="2024" spans="1:2" x14ac:dyDescent="0.25">
      <c r="A2024" s="11" t="s">
        <v>7237</v>
      </c>
      <c r="B2024" s="42">
        <f>'11 Residential Real Estate'!$H$22</f>
        <v>0</v>
      </c>
    </row>
    <row r="2025" spans="1:2" x14ac:dyDescent="0.25">
      <c r="A2025" s="11" t="s">
        <v>7238</v>
      </c>
      <c r="B2025" s="42">
        <f>'11 Residential Real Estate'!$H$23</f>
        <v>0</v>
      </c>
    </row>
    <row r="2026" spans="1:2" x14ac:dyDescent="0.25">
      <c r="A2026" s="11" t="s">
        <v>7239</v>
      </c>
      <c r="B2026" s="42">
        <f>'11 Residential Real Estate'!$J$18</f>
        <v>0</v>
      </c>
    </row>
    <row r="2027" spans="1:2" x14ac:dyDescent="0.25">
      <c r="A2027" s="11" t="s">
        <v>7240</v>
      </c>
      <c r="B2027" s="42">
        <f>'11 Residential Real Estate'!$J$19</f>
        <v>0</v>
      </c>
    </row>
    <row r="2028" spans="1:2" x14ac:dyDescent="0.25">
      <c r="A2028" s="11" t="s">
        <v>7241</v>
      </c>
      <c r="B2028" s="42">
        <f>'11 Residential Real Estate'!$J$20</f>
        <v>0</v>
      </c>
    </row>
    <row r="2029" spans="1:2" x14ac:dyDescent="0.25">
      <c r="A2029" s="11" t="s">
        <v>7242</v>
      </c>
      <c r="B2029" s="42">
        <f>'11 Residential Real Estate'!$J$21</f>
        <v>0</v>
      </c>
    </row>
    <row r="2030" spans="1:2" x14ac:dyDescent="0.25">
      <c r="A2030" s="11" t="s">
        <v>7243</v>
      </c>
      <c r="B2030" s="42">
        <f>'11 Residential Real Estate'!$J$22</f>
        <v>0</v>
      </c>
    </row>
    <row r="2031" spans="1:2" x14ac:dyDescent="0.25">
      <c r="A2031" s="11" t="s">
        <v>7244</v>
      </c>
      <c r="B2031" s="42">
        <f>'11 Residential Real Estate'!$J$23</f>
        <v>0</v>
      </c>
    </row>
    <row r="2032" spans="1:2" x14ac:dyDescent="0.25">
      <c r="A2032" s="11" t="s">
        <v>7245</v>
      </c>
      <c r="B2032" s="42">
        <f>'11 Residential Real Estate'!$L$18</f>
        <v>0</v>
      </c>
    </row>
    <row r="2033" spans="1:2" x14ac:dyDescent="0.25">
      <c r="A2033" s="11" t="s">
        <v>7246</v>
      </c>
      <c r="B2033" s="42">
        <f>'11 Residential Real Estate'!$L$19</f>
        <v>0</v>
      </c>
    </row>
    <row r="2034" spans="1:2" x14ac:dyDescent="0.25">
      <c r="A2034" s="11" t="s">
        <v>7247</v>
      </c>
      <c r="B2034" s="42">
        <f>'11 Residential Real Estate'!$L$20</f>
        <v>0</v>
      </c>
    </row>
    <row r="2035" spans="1:2" x14ac:dyDescent="0.25">
      <c r="A2035" s="11" t="s">
        <v>7248</v>
      </c>
      <c r="B2035" s="42">
        <f>'11 Residential Real Estate'!$L$21</f>
        <v>0</v>
      </c>
    </row>
    <row r="2036" spans="1:2" x14ac:dyDescent="0.25">
      <c r="A2036" s="11" t="s">
        <v>7249</v>
      </c>
      <c r="B2036" s="42">
        <f>'11 Residential Real Estate'!$L$22</f>
        <v>0</v>
      </c>
    </row>
    <row r="2037" spans="1:2" x14ac:dyDescent="0.25">
      <c r="A2037" s="11" t="s">
        <v>7250</v>
      </c>
      <c r="B2037" s="42">
        <f>'11 Residential Real Estate'!$L$23</f>
        <v>0</v>
      </c>
    </row>
    <row r="2038" spans="1:2" x14ac:dyDescent="0.25">
      <c r="A2038" s="11" t="s">
        <v>7251</v>
      </c>
      <c r="B2038" s="42">
        <f>'11 Residential Real Estate'!$C$25</f>
        <v>0</v>
      </c>
    </row>
    <row r="2039" spans="1:2" x14ac:dyDescent="0.25">
      <c r="A2039" s="11" t="s">
        <v>7252</v>
      </c>
      <c r="B2039" s="42">
        <f>'11 Residential Real Estate'!$D$25</f>
        <v>0</v>
      </c>
    </row>
    <row r="2040" spans="1:2" x14ac:dyDescent="0.25">
      <c r="A2040" s="11" t="s">
        <v>7253</v>
      </c>
      <c r="B2040" s="42">
        <f>'11 Residential Real Estate'!$L$25</f>
        <v>0</v>
      </c>
    </row>
    <row r="2041" spans="1:2" x14ac:dyDescent="0.25">
      <c r="A2041" s="11" t="s">
        <v>7254</v>
      </c>
      <c r="B2041" s="42">
        <f>'12 Other Retail'!$C$11</f>
        <v>0</v>
      </c>
    </row>
    <row r="2042" spans="1:2" x14ac:dyDescent="0.25">
      <c r="A2042" s="11" t="s">
        <v>7255</v>
      </c>
      <c r="B2042" s="42">
        <f>'12 Other Retail'!$C$12</f>
        <v>0</v>
      </c>
    </row>
    <row r="2043" spans="1:2" x14ac:dyDescent="0.25">
      <c r="A2043" s="11" t="s">
        <v>7256</v>
      </c>
      <c r="B2043" s="42">
        <f>'12 Other Retail'!$C$13</f>
        <v>0</v>
      </c>
    </row>
    <row r="2044" spans="1:2" x14ac:dyDescent="0.25">
      <c r="A2044" s="11" t="s">
        <v>7257</v>
      </c>
      <c r="B2044" s="42">
        <f>'12 Other Retail'!$C$14</f>
        <v>0</v>
      </c>
    </row>
    <row r="2045" spans="1:2" x14ac:dyDescent="0.25">
      <c r="A2045" s="11" t="s">
        <v>7258</v>
      </c>
      <c r="B2045" s="42">
        <f>'12 Other Retail'!$C$15</f>
        <v>0</v>
      </c>
    </row>
    <row r="2046" spans="1:2" x14ac:dyDescent="0.25">
      <c r="A2046" s="11" t="s">
        <v>7259</v>
      </c>
      <c r="B2046" s="42">
        <f>'12 Other Retail'!$D$11</f>
        <v>0</v>
      </c>
    </row>
    <row r="2047" spans="1:2" x14ac:dyDescent="0.25">
      <c r="A2047" s="11" t="s">
        <v>7260</v>
      </c>
      <c r="B2047" s="42">
        <f>'12 Other Retail'!$D$12</f>
        <v>0</v>
      </c>
    </row>
    <row r="2048" spans="1:2" x14ac:dyDescent="0.25">
      <c r="A2048" s="11" t="s">
        <v>7261</v>
      </c>
      <c r="B2048" s="42">
        <f>'12 Other Retail'!$D$13</f>
        <v>0</v>
      </c>
    </row>
    <row r="2049" spans="1:2" x14ac:dyDescent="0.25">
      <c r="A2049" s="11" t="s">
        <v>7262</v>
      </c>
      <c r="B2049" s="42">
        <f>'12 Other Retail'!$D$14</f>
        <v>0</v>
      </c>
    </row>
    <row r="2050" spans="1:2" x14ac:dyDescent="0.25">
      <c r="A2050" s="11" t="s">
        <v>7263</v>
      </c>
      <c r="B2050" s="42">
        <f>'12 Other Retail'!$D$15</f>
        <v>0</v>
      </c>
    </row>
    <row r="2051" spans="1:2" x14ac:dyDescent="0.25">
      <c r="A2051" s="11" t="s">
        <v>7264</v>
      </c>
      <c r="B2051" s="42">
        <f>'12 Other Retail'!$F$10</f>
        <v>0</v>
      </c>
    </row>
    <row r="2052" spans="1:2" x14ac:dyDescent="0.25">
      <c r="A2052" s="11" t="s">
        <v>7265</v>
      </c>
      <c r="B2052" s="42">
        <f>'12 Other Retail'!$F$11</f>
        <v>0</v>
      </c>
    </row>
    <row r="2053" spans="1:2" x14ac:dyDescent="0.25">
      <c r="A2053" s="11" t="s">
        <v>7266</v>
      </c>
      <c r="B2053" s="42">
        <f>'12 Other Retail'!$F$12</f>
        <v>0</v>
      </c>
    </row>
    <row r="2054" spans="1:2" x14ac:dyDescent="0.25">
      <c r="A2054" s="11" t="s">
        <v>7267</v>
      </c>
      <c r="B2054" s="42">
        <f>'12 Other Retail'!$F$13</f>
        <v>0</v>
      </c>
    </row>
    <row r="2055" spans="1:2" x14ac:dyDescent="0.25">
      <c r="A2055" s="11" t="s">
        <v>7268</v>
      </c>
      <c r="B2055" s="42">
        <f>'12 Other Retail'!$F$14</f>
        <v>0</v>
      </c>
    </row>
    <row r="2056" spans="1:2" x14ac:dyDescent="0.25">
      <c r="A2056" s="11" t="s">
        <v>7269</v>
      </c>
      <c r="B2056" s="42">
        <f>'12 Other Retail'!$G$10</f>
        <v>0</v>
      </c>
    </row>
    <row r="2057" spans="1:2" x14ac:dyDescent="0.25">
      <c r="A2057" s="11" t="s">
        <v>7270</v>
      </c>
      <c r="B2057" s="42">
        <f>'12 Other Retail'!$G$11</f>
        <v>0</v>
      </c>
    </row>
    <row r="2058" spans="1:2" x14ac:dyDescent="0.25">
      <c r="A2058" s="11" t="s">
        <v>7271</v>
      </c>
      <c r="B2058" s="42">
        <f>'12 Other Retail'!$G$12</f>
        <v>0</v>
      </c>
    </row>
    <row r="2059" spans="1:2" x14ac:dyDescent="0.25">
      <c r="A2059" s="11" t="s">
        <v>7272</v>
      </c>
      <c r="B2059" s="42">
        <f>'12 Other Retail'!$G$13</f>
        <v>0</v>
      </c>
    </row>
    <row r="2060" spans="1:2" x14ac:dyDescent="0.25">
      <c r="A2060" s="11" t="s">
        <v>7273</v>
      </c>
      <c r="B2060" s="42">
        <f>'12 Other Retail'!$G$14</f>
        <v>0</v>
      </c>
    </row>
    <row r="2061" spans="1:2" x14ac:dyDescent="0.25">
      <c r="A2061" s="11" t="s">
        <v>7274</v>
      </c>
      <c r="B2061" s="42">
        <f>'12 Other Retail'!$H$10</f>
        <v>0</v>
      </c>
    </row>
    <row r="2062" spans="1:2" x14ac:dyDescent="0.25">
      <c r="A2062" s="11" t="s">
        <v>7275</v>
      </c>
      <c r="B2062" s="42">
        <f>'12 Other Retail'!$H$11</f>
        <v>0</v>
      </c>
    </row>
    <row r="2063" spans="1:2" x14ac:dyDescent="0.25">
      <c r="A2063" s="11" t="s">
        <v>7276</v>
      </c>
      <c r="B2063" s="42">
        <f>'12 Other Retail'!$H$12</f>
        <v>0</v>
      </c>
    </row>
    <row r="2064" spans="1:2" x14ac:dyDescent="0.25">
      <c r="A2064" s="11" t="s">
        <v>7277</v>
      </c>
      <c r="B2064" s="42">
        <f>'12 Other Retail'!$H$13</f>
        <v>0</v>
      </c>
    </row>
    <row r="2065" spans="1:2" x14ac:dyDescent="0.25">
      <c r="A2065" s="11" t="s">
        <v>7278</v>
      </c>
      <c r="B2065" s="42">
        <f>'12 Other Retail'!$H$14</f>
        <v>0</v>
      </c>
    </row>
    <row r="2066" spans="1:2" x14ac:dyDescent="0.25">
      <c r="A2066" s="11" t="s">
        <v>7279</v>
      </c>
      <c r="B2066" s="42">
        <f>'12 Other Retail'!$H$15</f>
        <v>0</v>
      </c>
    </row>
    <row r="2067" spans="1:2" x14ac:dyDescent="0.25">
      <c r="A2067" s="11" t="s">
        <v>7280</v>
      </c>
      <c r="B2067" s="42">
        <f>'12 Other Retail'!$J$10</f>
        <v>0</v>
      </c>
    </row>
    <row r="2068" spans="1:2" x14ac:dyDescent="0.25">
      <c r="A2068" s="11" t="s">
        <v>7281</v>
      </c>
      <c r="B2068" s="42">
        <f>'12 Other Retail'!$J$11</f>
        <v>0</v>
      </c>
    </row>
    <row r="2069" spans="1:2" x14ac:dyDescent="0.25">
      <c r="A2069" s="11" t="s">
        <v>7282</v>
      </c>
      <c r="B2069" s="42">
        <f>'12 Other Retail'!$J$12</f>
        <v>0</v>
      </c>
    </row>
    <row r="2070" spans="1:2" x14ac:dyDescent="0.25">
      <c r="A2070" s="11" t="s">
        <v>7283</v>
      </c>
      <c r="B2070" s="42">
        <f>'12 Other Retail'!$J$13</f>
        <v>0</v>
      </c>
    </row>
    <row r="2071" spans="1:2" x14ac:dyDescent="0.25">
      <c r="A2071" s="11" t="s">
        <v>7284</v>
      </c>
      <c r="B2071" s="42">
        <f>'12 Other Retail'!$J$14</f>
        <v>0</v>
      </c>
    </row>
    <row r="2072" spans="1:2" x14ac:dyDescent="0.25">
      <c r="A2072" s="11" t="s">
        <v>7285</v>
      </c>
      <c r="B2072" s="42">
        <f>'12 Other Retail'!$J$15</f>
        <v>0</v>
      </c>
    </row>
    <row r="2073" spans="1:2" x14ac:dyDescent="0.25">
      <c r="A2073" s="11" t="s">
        <v>7286</v>
      </c>
      <c r="B2073" s="42">
        <f>'12 Other Retail'!$L$10</f>
        <v>0</v>
      </c>
    </row>
    <row r="2074" spans="1:2" x14ac:dyDescent="0.25">
      <c r="A2074" s="11" t="s">
        <v>7287</v>
      </c>
      <c r="B2074" s="42">
        <f>'12 Other Retail'!$L$11</f>
        <v>0</v>
      </c>
    </row>
    <row r="2075" spans="1:2" x14ac:dyDescent="0.25">
      <c r="A2075" s="11" t="s">
        <v>7288</v>
      </c>
      <c r="B2075" s="42">
        <f>'12 Other Retail'!$L$12</f>
        <v>0</v>
      </c>
    </row>
    <row r="2076" spans="1:2" x14ac:dyDescent="0.25">
      <c r="A2076" s="11" t="s">
        <v>7289</v>
      </c>
      <c r="B2076" s="42">
        <f>'12 Other Retail'!$L$13</f>
        <v>0</v>
      </c>
    </row>
    <row r="2077" spans="1:2" x14ac:dyDescent="0.25">
      <c r="A2077" s="11" t="s">
        <v>7290</v>
      </c>
      <c r="B2077" s="42">
        <f>'12 Other Retail'!$L$14</f>
        <v>0</v>
      </c>
    </row>
    <row r="2078" spans="1:2" x14ac:dyDescent="0.25">
      <c r="A2078" s="11" t="s">
        <v>7291</v>
      </c>
      <c r="B2078" s="42">
        <f>'12 Other Retail'!$L$15</f>
        <v>0</v>
      </c>
    </row>
    <row r="2079" spans="1:2" x14ac:dyDescent="0.25">
      <c r="A2079" s="11" t="s">
        <v>7292</v>
      </c>
      <c r="B2079" s="42">
        <f>'12 Other Retail'!$B$19</f>
        <v>0</v>
      </c>
    </row>
    <row r="2080" spans="1:2" x14ac:dyDescent="0.25">
      <c r="A2080" s="11" t="s">
        <v>7293</v>
      </c>
      <c r="B2080" s="42">
        <f>'12 Other Retail'!$B$20</f>
        <v>0</v>
      </c>
    </row>
    <row r="2081" spans="1:2" x14ac:dyDescent="0.25">
      <c r="A2081" s="11" t="s">
        <v>7294</v>
      </c>
      <c r="B2081" s="42">
        <f>'12 Other Retail'!$B$21</f>
        <v>0</v>
      </c>
    </row>
    <row r="2082" spans="1:2" x14ac:dyDescent="0.25">
      <c r="A2082" s="11" t="s">
        <v>7295</v>
      </c>
      <c r="B2082" s="42">
        <f>'12 Other Retail'!$B$22</f>
        <v>0</v>
      </c>
    </row>
    <row r="2083" spans="1:2" x14ac:dyDescent="0.25">
      <c r="A2083" s="11" t="s">
        <v>7296</v>
      </c>
      <c r="B2083" s="42">
        <f>'12 Other Retail'!$B$23</f>
        <v>0</v>
      </c>
    </row>
    <row r="2084" spans="1:2" x14ac:dyDescent="0.25">
      <c r="A2084" s="11" t="s">
        <v>7297</v>
      </c>
      <c r="B2084" s="42">
        <f>'12 Other Retail'!$C$19</f>
        <v>0</v>
      </c>
    </row>
    <row r="2085" spans="1:2" x14ac:dyDescent="0.25">
      <c r="A2085" s="11" t="s">
        <v>7298</v>
      </c>
      <c r="B2085" s="42">
        <f>'12 Other Retail'!$C$20</f>
        <v>0</v>
      </c>
    </row>
    <row r="2086" spans="1:2" x14ac:dyDescent="0.25">
      <c r="A2086" s="11" t="s">
        <v>7299</v>
      </c>
      <c r="B2086" s="42">
        <f>'12 Other Retail'!$C$21</f>
        <v>0</v>
      </c>
    </row>
    <row r="2087" spans="1:2" x14ac:dyDescent="0.25">
      <c r="A2087" s="11" t="s">
        <v>7300</v>
      </c>
      <c r="B2087" s="42">
        <f>'12 Other Retail'!$C$22</f>
        <v>0</v>
      </c>
    </row>
    <row r="2088" spans="1:2" x14ac:dyDescent="0.25">
      <c r="A2088" s="11" t="s">
        <v>7301</v>
      </c>
      <c r="B2088" s="42">
        <f>'12 Other Retail'!$C$23</f>
        <v>0</v>
      </c>
    </row>
    <row r="2089" spans="1:2" x14ac:dyDescent="0.25">
      <c r="A2089" s="11" t="s">
        <v>7302</v>
      </c>
      <c r="B2089" s="42">
        <f>'12 Other Retail'!$D$19</f>
        <v>0</v>
      </c>
    </row>
    <row r="2090" spans="1:2" x14ac:dyDescent="0.25">
      <c r="A2090" s="11" t="s">
        <v>7303</v>
      </c>
      <c r="B2090" s="42">
        <f>'12 Other Retail'!$D$20</f>
        <v>0</v>
      </c>
    </row>
    <row r="2091" spans="1:2" x14ac:dyDescent="0.25">
      <c r="A2091" s="11" t="s">
        <v>7304</v>
      </c>
      <c r="B2091" s="42">
        <f>'12 Other Retail'!$D$21</f>
        <v>0</v>
      </c>
    </row>
    <row r="2092" spans="1:2" x14ac:dyDescent="0.25">
      <c r="A2092" s="11" t="s">
        <v>7305</v>
      </c>
      <c r="B2092" s="42">
        <f>'12 Other Retail'!$D$22</f>
        <v>0</v>
      </c>
    </row>
    <row r="2093" spans="1:2" x14ac:dyDescent="0.25">
      <c r="A2093" s="11" t="s">
        <v>7306</v>
      </c>
      <c r="B2093" s="42">
        <f>'12 Other Retail'!$D$23</f>
        <v>0</v>
      </c>
    </row>
    <row r="2094" spans="1:2" x14ac:dyDescent="0.25">
      <c r="A2094" s="11" t="s">
        <v>7307</v>
      </c>
      <c r="B2094" s="42">
        <f>'12 Other Retail'!$F$18</f>
        <v>0</v>
      </c>
    </row>
    <row r="2095" spans="1:2" x14ac:dyDescent="0.25">
      <c r="A2095" s="11" t="s">
        <v>7308</v>
      </c>
      <c r="B2095" s="42">
        <f>'12 Other Retail'!$F$19</f>
        <v>0</v>
      </c>
    </row>
    <row r="2096" spans="1:2" x14ac:dyDescent="0.25">
      <c r="A2096" s="11" t="s">
        <v>7309</v>
      </c>
      <c r="B2096" s="42">
        <f>'12 Other Retail'!$F$20</f>
        <v>0</v>
      </c>
    </row>
    <row r="2097" spans="1:2" x14ac:dyDescent="0.25">
      <c r="A2097" s="11" t="s">
        <v>7310</v>
      </c>
      <c r="B2097" s="42">
        <f>'12 Other Retail'!$F$21</f>
        <v>0</v>
      </c>
    </row>
    <row r="2098" spans="1:2" x14ac:dyDescent="0.25">
      <c r="A2098" s="11" t="s">
        <v>7311</v>
      </c>
      <c r="B2098" s="42">
        <f>'12 Other Retail'!$F$22</f>
        <v>0</v>
      </c>
    </row>
    <row r="2099" spans="1:2" x14ac:dyDescent="0.25">
      <c r="A2099" s="11" t="s">
        <v>7312</v>
      </c>
      <c r="B2099" s="42">
        <f>'12 Other Retail'!$G$18</f>
        <v>0</v>
      </c>
    </row>
    <row r="2100" spans="1:2" x14ac:dyDescent="0.25">
      <c r="A2100" s="11" t="s">
        <v>7313</v>
      </c>
      <c r="B2100" s="42">
        <f>'12 Other Retail'!$G$19</f>
        <v>0</v>
      </c>
    </row>
    <row r="2101" spans="1:2" x14ac:dyDescent="0.25">
      <c r="A2101" s="11" t="s">
        <v>7314</v>
      </c>
      <c r="B2101" s="42">
        <f>'12 Other Retail'!$G$20</f>
        <v>0</v>
      </c>
    </row>
    <row r="2102" spans="1:2" x14ac:dyDescent="0.25">
      <c r="A2102" s="11" t="s">
        <v>7315</v>
      </c>
      <c r="B2102" s="42">
        <f>'12 Other Retail'!$G$21</f>
        <v>0</v>
      </c>
    </row>
    <row r="2103" spans="1:2" x14ac:dyDescent="0.25">
      <c r="A2103" s="11" t="s">
        <v>7316</v>
      </c>
      <c r="B2103" s="42">
        <f>'12 Other Retail'!$G$22</f>
        <v>0</v>
      </c>
    </row>
    <row r="2104" spans="1:2" x14ac:dyDescent="0.25">
      <c r="A2104" s="11" t="s">
        <v>7317</v>
      </c>
      <c r="B2104" s="42">
        <f>'12 Other Retail'!$H$18</f>
        <v>0</v>
      </c>
    </row>
    <row r="2105" spans="1:2" x14ac:dyDescent="0.25">
      <c r="A2105" s="11" t="s">
        <v>7318</v>
      </c>
      <c r="B2105" s="42">
        <f>'12 Other Retail'!$H$19</f>
        <v>0</v>
      </c>
    </row>
    <row r="2106" spans="1:2" x14ac:dyDescent="0.25">
      <c r="A2106" s="11" t="s">
        <v>7319</v>
      </c>
      <c r="B2106" s="42">
        <f>'12 Other Retail'!$H$20</f>
        <v>0</v>
      </c>
    </row>
    <row r="2107" spans="1:2" x14ac:dyDescent="0.25">
      <c r="A2107" s="11" t="s">
        <v>7320</v>
      </c>
      <c r="B2107" s="42">
        <f>'12 Other Retail'!$H$21</f>
        <v>0</v>
      </c>
    </row>
    <row r="2108" spans="1:2" x14ac:dyDescent="0.25">
      <c r="A2108" s="11" t="s">
        <v>7321</v>
      </c>
      <c r="B2108" s="42">
        <f>'12 Other Retail'!$H$22</f>
        <v>0</v>
      </c>
    </row>
    <row r="2109" spans="1:2" x14ac:dyDescent="0.25">
      <c r="A2109" s="11" t="s">
        <v>7322</v>
      </c>
      <c r="B2109" s="42">
        <f>'12 Other Retail'!$H$23</f>
        <v>0</v>
      </c>
    </row>
    <row r="2110" spans="1:2" x14ac:dyDescent="0.25">
      <c r="A2110" s="11" t="s">
        <v>7323</v>
      </c>
      <c r="B2110" s="42">
        <f>'12 Other Retail'!$J$18</f>
        <v>0</v>
      </c>
    </row>
    <row r="2111" spans="1:2" x14ac:dyDescent="0.25">
      <c r="A2111" s="11" t="s">
        <v>7324</v>
      </c>
      <c r="B2111" s="42">
        <f>'12 Other Retail'!$J$19</f>
        <v>0</v>
      </c>
    </row>
    <row r="2112" spans="1:2" x14ac:dyDescent="0.25">
      <c r="A2112" s="11" t="s">
        <v>7325</v>
      </c>
      <c r="B2112" s="42">
        <f>'12 Other Retail'!$J$20</f>
        <v>0</v>
      </c>
    </row>
    <row r="2113" spans="1:2" x14ac:dyDescent="0.25">
      <c r="A2113" s="11" t="s">
        <v>7326</v>
      </c>
      <c r="B2113" s="42">
        <f>'12 Other Retail'!$J$21</f>
        <v>0</v>
      </c>
    </row>
    <row r="2114" spans="1:2" x14ac:dyDescent="0.25">
      <c r="A2114" s="11" t="s">
        <v>7327</v>
      </c>
      <c r="B2114" s="42">
        <f>'12 Other Retail'!$J$22</f>
        <v>0</v>
      </c>
    </row>
    <row r="2115" spans="1:2" x14ac:dyDescent="0.25">
      <c r="A2115" s="11" t="s">
        <v>7328</v>
      </c>
      <c r="B2115" s="42">
        <f>'12 Other Retail'!$J$23</f>
        <v>0</v>
      </c>
    </row>
    <row r="2116" spans="1:2" x14ac:dyDescent="0.25">
      <c r="A2116" s="11" t="s">
        <v>7329</v>
      </c>
      <c r="B2116" s="42">
        <f>'12 Other Retail'!$L$18</f>
        <v>0</v>
      </c>
    </row>
    <row r="2117" spans="1:2" x14ac:dyDescent="0.25">
      <c r="A2117" s="11" t="s">
        <v>7330</v>
      </c>
      <c r="B2117" s="42">
        <f>'12 Other Retail'!$L$19</f>
        <v>0</v>
      </c>
    </row>
    <row r="2118" spans="1:2" x14ac:dyDescent="0.25">
      <c r="A2118" s="11" t="s">
        <v>7331</v>
      </c>
      <c r="B2118" s="42">
        <f>'12 Other Retail'!$L$20</f>
        <v>0</v>
      </c>
    </row>
    <row r="2119" spans="1:2" x14ac:dyDescent="0.25">
      <c r="A2119" s="11" t="s">
        <v>7332</v>
      </c>
      <c r="B2119" s="42">
        <f>'12 Other Retail'!$L$21</f>
        <v>0</v>
      </c>
    </row>
    <row r="2120" spans="1:2" x14ac:dyDescent="0.25">
      <c r="A2120" s="11" t="s">
        <v>7333</v>
      </c>
      <c r="B2120" s="42">
        <f>'12 Other Retail'!$L$22</f>
        <v>0</v>
      </c>
    </row>
    <row r="2121" spans="1:2" x14ac:dyDescent="0.25">
      <c r="A2121" s="11" t="s">
        <v>7334</v>
      </c>
      <c r="B2121" s="42">
        <f>'12 Other Retail'!$L$23</f>
        <v>0</v>
      </c>
    </row>
    <row r="2122" spans="1:2" x14ac:dyDescent="0.25">
      <c r="A2122" s="11" t="s">
        <v>7335</v>
      </c>
      <c r="B2122" s="42">
        <f>'12 Other Retail'!$B$27</f>
        <v>0</v>
      </c>
    </row>
    <row r="2123" spans="1:2" x14ac:dyDescent="0.25">
      <c r="A2123" s="11" t="s">
        <v>7336</v>
      </c>
      <c r="B2123" s="42">
        <f>'12 Other Retail'!$B$28</f>
        <v>0</v>
      </c>
    </row>
    <row r="2124" spans="1:2" x14ac:dyDescent="0.25">
      <c r="A2124" s="11" t="s">
        <v>7337</v>
      </c>
      <c r="B2124" s="42">
        <f>'12 Other Retail'!$B$29</f>
        <v>0</v>
      </c>
    </row>
    <row r="2125" spans="1:2" x14ac:dyDescent="0.25">
      <c r="A2125" s="11" t="s">
        <v>7338</v>
      </c>
      <c r="B2125" s="42">
        <f>'12 Other Retail'!$B$30</f>
        <v>0</v>
      </c>
    </row>
    <row r="2126" spans="1:2" x14ac:dyDescent="0.25">
      <c r="A2126" s="11" t="s">
        <v>7339</v>
      </c>
      <c r="B2126" s="42">
        <f>'12 Other Retail'!$B$31</f>
        <v>0</v>
      </c>
    </row>
    <row r="2127" spans="1:2" x14ac:dyDescent="0.25">
      <c r="A2127" s="11" t="s">
        <v>7340</v>
      </c>
      <c r="B2127" s="42">
        <f>'12 Other Retail'!$C$27</f>
        <v>0</v>
      </c>
    </row>
    <row r="2128" spans="1:2" x14ac:dyDescent="0.25">
      <c r="A2128" s="11" t="s">
        <v>7341</v>
      </c>
      <c r="B2128" s="42">
        <f>'12 Other Retail'!$C$28</f>
        <v>0</v>
      </c>
    </row>
    <row r="2129" spans="1:2" x14ac:dyDescent="0.25">
      <c r="A2129" s="11" t="s">
        <v>7342</v>
      </c>
      <c r="B2129" s="42">
        <f>'12 Other Retail'!$C$29</f>
        <v>0</v>
      </c>
    </row>
    <row r="2130" spans="1:2" x14ac:dyDescent="0.25">
      <c r="A2130" s="11" t="s">
        <v>7343</v>
      </c>
      <c r="B2130" s="42">
        <f>'12 Other Retail'!$C$30</f>
        <v>0</v>
      </c>
    </row>
    <row r="2131" spans="1:2" x14ac:dyDescent="0.25">
      <c r="A2131" s="11" t="s">
        <v>7344</v>
      </c>
      <c r="B2131" s="42">
        <f>'12 Other Retail'!$C$31</f>
        <v>0</v>
      </c>
    </row>
    <row r="2132" spans="1:2" x14ac:dyDescent="0.25">
      <c r="A2132" s="11" t="s">
        <v>7345</v>
      </c>
      <c r="B2132" s="42">
        <f>'12 Other Retail'!$D$27</f>
        <v>0</v>
      </c>
    </row>
    <row r="2133" spans="1:2" x14ac:dyDescent="0.25">
      <c r="A2133" s="11" t="s">
        <v>7346</v>
      </c>
      <c r="B2133" s="42">
        <f>'12 Other Retail'!$D$28</f>
        <v>0</v>
      </c>
    </row>
    <row r="2134" spans="1:2" x14ac:dyDescent="0.25">
      <c r="A2134" s="11" t="s">
        <v>7347</v>
      </c>
      <c r="B2134" s="42">
        <f>'12 Other Retail'!$D$29</f>
        <v>0</v>
      </c>
    </row>
    <row r="2135" spans="1:2" x14ac:dyDescent="0.25">
      <c r="A2135" s="11" t="s">
        <v>7348</v>
      </c>
      <c r="B2135" s="42">
        <f>'12 Other Retail'!$D$30</f>
        <v>0</v>
      </c>
    </row>
    <row r="2136" spans="1:2" x14ac:dyDescent="0.25">
      <c r="A2136" s="11" t="s">
        <v>7349</v>
      </c>
      <c r="B2136" s="42">
        <f>'12 Other Retail'!$D$31</f>
        <v>0</v>
      </c>
    </row>
    <row r="2137" spans="1:2" x14ac:dyDescent="0.25">
      <c r="A2137" s="11" t="s">
        <v>7350</v>
      </c>
      <c r="B2137" s="42">
        <f>'12 Other Retail'!$F$26</f>
        <v>0</v>
      </c>
    </row>
    <row r="2138" spans="1:2" x14ac:dyDescent="0.25">
      <c r="A2138" s="11" t="s">
        <v>7351</v>
      </c>
      <c r="B2138" s="42">
        <f>'12 Other Retail'!$F$27</f>
        <v>0</v>
      </c>
    </row>
    <row r="2139" spans="1:2" x14ac:dyDescent="0.25">
      <c r="A2139" s="11" t="s">
        <v>7352</v>
      </c>
      <c r="B2139" s="42">
        <f>'12 Other Retail'!$F$28</f>
        <v>0</v>
      </c>
    </row>
    <row r="2140" spans="1:2" x14ac:dyDescent="0.25">
      <c r="A2140" s="11" t="s">
        <v>7353</v>
      </c>
      <c r="B2140" s="42">
        <f>'12 Other Retail'!$F$29</f>
        <v>0</v>
      </c>
    </row>
    <row r="2141" spans="1:2" x14ac:dyDescent="0.25">
      <c r="A2141" s="11" t="s">
        <v>7354</v>
      </c>
      <c r="B2141" s="42">
        <f>'12 Other Retail'!$F$30</f>
        <v>0</v>
      </c>
    </row>
    <row r="2142" spans="1:2" x14ac:dyDescent="0.25">
      <c r="A2142" s="11" t="s">
        <v>7355</v>
      </c>
      <c r="B2142" s="42">
        <f>'12 Other Retail'!$G$26</f>
        <v>0</v>
      </c>
    </row>
    <row r="2143" spans="1:2" x14ac:dyDescent="0.25">
      <c r="A2143" s="11" t="s">
        <v>7356</v>
      </c>
      <c r="B2143" s="42">
        <f>'12 Other Retail'!$G$27</f>
        <v>0</v>
      </c>
    </row>
    <row r="2144" spans="1:2" x14ac:dyDescent="0.25">
      <c r="A2144" s="11" t="s">
        <v>7357</v>
      </c>
      <c r="B2144" s="42">
        <f>'12 Other Retail'!$G$28</f>
        <v>0</v>
      </c>
    </row>
    <row r="2145" spans="1:2" x14ac:dyDescent="0.25">
      <c r="A2145" s="11" t="s">
        <v>7358</v>
      </c>
      <c r="B2145" s="42">
        <f>'12 Other Retail'!$G$29</f>
        <v>0</v>
      </c>
    </row>
    <row r="2146" spans="1:2" x14ac:dyDescent="0.25">
      <c r="A2146" s="11" t="s">
        <v>7359</v>
      </c>
      <c r="B2146" s="42">
        <f>'12 Other Retail'!$G$30</f>
        <v>0</v>
      </c>
    </row>
    <row r="2147" spans="1:2" x14ac:dyDescent="0.25">
      <c r="A2147" s="11" t="s">
        <v>7360</v>
      </c>
      <c r="B2147" s="42">
        <f>'12 Other Retail'!$H$26</f>
        <v>0</v>
      </c>
    </row>
    <row r="2148" spans="1:2" x14ac:dyDescent="0.25">
      <c r="A2148" s="11" t="s">
        <v>7361</v>
      </c>
      <c r="B2148" s="42">
        <f>'12 Other Retail'!$H$27</f>
        <v>0</v>
      </c>
    </row>
    <row r="2149" spans="1:2" x14ac:dyDescent="0.25">
      <c r="A2149" s="11" t="s">
        <v>7362</v>
      </c>
      <c r="B2149" s="42">
        <f>'12 Other Retail'!$H$28</f>
        <v>0</v>
      </c>
    </row>
    <row r="2150" spans="1:2" x14ac:dyDescent="0.25">
      <c r="A2150" s="11" t="s">
        <v>7363</v>
      </c>
      <c r="B2150" s="42">
        <f>'12 Other Retail'!$H$29</f>
        <v>0</v>
      </c>
    </row>
    <row r="2151" spans="1:2" x14ac:dyDescent="0.25">
      <c r="A2151" s="11" t="s">
        <v>7364</v>
      </c>
      <c r="B2151" s="42">
        <f>'12 Other Retail'!$H$30</f>
        <v>0</v>
      </c>
    </row>
    <row r="2152" spans="1:2" x14ac:dyDescent="0.25">
      <c r="A2152" s="11" t="s">
        <v>7365</v>
      </c>
      <c r="B2152" s="42">
        <f>'12 Other Retail'!$H$31</f>
        <v>0</v>
      </c>
    </row>
    <row r="2153" spans="1:2" x14ac:dyDescent="0.25">
      <c r="A2153" s="11" t="s">
        <v>7366</v>
      </c>
      <c r="B2153" s="42">
        <f>'12 Other Retail'!$J$26</f>
        <v>0</v>
      </c>
    </row>
    <row r="2154" spans="1:2" x14ac:dyDescent="0.25">
      <c r="A2154" s="11" t="s">
        <v>7367</v>
      </c>
      <c r="B2154" s="42">
        <f>'12 Other Retail'!$J$27</f>
        <v>0</v>
      </c>
    </row>
    <row r="2155" spans="1:2" x14ac:dyDescent="0.25">
      <c r="A2155" s="11" t="s">
        <v>7368</v>
      </c>
      <c r="B2155" s="42">
        <f>'12 Other Retail'!$J$28</f>
        <v>0</v>
      </c>
    </row>
    <row r="2156" spans="1:2" x14ac:dyDescent="0.25">
      <c r="A2156" s="11" t="s">
        <v>7369</v>
      </c>
      <c r="B2156" s="42">
        <f>'12 Other Retail'!$J$29</f>
        <v>0</v>
      </c>
    </row>
    <row r="2157" spans="1:2" x14ac:dyDescent="0.25">
      <c r="A2157" s="11" t="s">
        <v>7370</v>
      </c>
      <c r="B2157" s="42">
        <f>'12 Other Retail'!$J$30</f>
        <v>0</v>
      </c>
    </row>
    <row r="2158" spans="1:2" x14ac:dyDescent="0.25">
      <c r="A2158" s="11" t="s">
        <v>7371</v>
      </c>
      <c r="B2158" s="42">
        <f>'12 Other Retail'!$J$31</f>
        <v>0</v>
      </c>
    </row>
    <row r="2159" spans="1:2" x14ac:dyDescent="0.25">
      <c r="A2159" s="11" t="s">
        <v>7372</v>
      </c>
      <c r="B2159" s="42">
        <f>'12 Other Retail'!$L$26</f>
        <v>0</v>
      </c>
    </row>
    <row r="2160" spans="1:2" x14ac:dyDescent="0.25">
      <c r="A2160" s="11" t="s">
        <v>7373</v>
      </c>
      <c r="B2160" s="42">
        <f>'12 Other Retail'!$L$27</f>
        <v>0</v>
      </c>
    </row>
    <row r="2161" spans="1:2" x14ac:dyDescent="0.25">
      <c r="A2161" s="11" t="s">
        <v>7374</v>
      </c>
      <c r="B2161" s="42">
        <f>'12 Other Retail'!$L$28</f>
        <v>0</v>
      </c>
    </row>
    <row r="2162" spans="1:2" x14ac:dyDescent="0.25">
      <c r="A2162" s="11" t="s">
        <v>7375</v>
      </c>
      <c r="B2162" s="42">
        <f>'12 Other Retail'!$L$29</f>
        <v>0</v>
      </c>
    </row>
    <row r="2163" spans="1:2" x14ac:dyDescent="0.25">
      <c r="A2163" s="11" t="s">
        <v>7376</v>
      </c>
      <c r="B2163" s="42">
        <f>'12 Other Retail'!$L$30</f>
        <v>0</v>
      </c>
    </row>
    <row r="2164" spans="1:2" x14ac:dyDescent="0.25">
      <c r="A2164" s="11" t="s">
        <v>7377</v>
      </c>
      <c r="B2164" s="42">
        <f>'12 Other Retail'!$L$31</f>
        <v>0</v>
      </c>
    </row>
    <row r="2165" spans="1:2" x14ac:dyDescent="0.25">
      <c r="A2165" s="11" t="s">
        <v>7378</v>
      </c>
      <c r="B2165" s="42">
        <f>'12 Other Retail'!$C$33</f>
        <v>0</v>
      </c>
    </row>
    <row r="2166" spans="1:2" x14ac:dyDescent="0.25">
      <c r="A2166" s="11" t="s">
        <v>7379</v>
      </c>
      <c r="B2166" s="42">
        <f>'12 Other Retail'!$D$33</f>
        <v>0</v>
      </c>
    </row>
    <row r="2167" spans="1:2" x14ac:dyDescent="0.25">
      <c r="A2167" s="11" t="s">
        <v>7380</v>
      </c>
      <c r="B2167" s="42">
        <f>'12 Other Retail'!$L$33</f>
        <v>0</v>
      </c>
    </row>
    <row r="2168" spans="1:2" x14ac:dyDescent="0.25">
      <c r="A2168" s="11" t="s">
        <v>7381</v>
      </c>
      <c r="B2168" s="42">
        <f>'13 SBE Other Retail'!$C$11</f>
        <v>0</v>
      </c>
    </row>
    <row r="2169" spans="1:2" x14ac:dyDescent="0.25">
      <c r="A2169" s="11" t="s">
        <v>7382</v>
      </c>
      <c r="B2169" s="42">
        <f>'13 SBE Other Retail'!$C$12</f>
        <v>0</v>
      </c>
    </row>
    <row r="2170" spans="1:2" x14ac:dyDescent="0.25">
      <c r="A2170" s="11" t="s">
        <v>7383</v>
      </c>
      <c r="B2170" s="42">
        <f>'13 SBE Other Retail'!$C$13</f>
        <v>0</v>
      </c>
    </row>
    <row r="2171" spans="1:2" x14ac:dyDescent="0.25">
      <c r="A2171" s="11" t="s">
        <v>7384</v>
      </c>
      <c r="B2171" s="42">
        <f>'13 SBE Other Retail'!$C$14</f>
        <v>0</v>
      </c>
    </row>
    <row r="2172" spans="1:2" x14ac:dyDescent="0.25">
      <c r="A2172" s="11" t="s">
        <v>7385</v>
      </c>
      <c r="B2172" s="42">
        <f>'13 SBE Other Retail'!$C$15</f>
        <v>0</v>
      </c>
    </row>
    <row r="2173" spans="1:2" x14ac:dyDescent="0.25">
      <c r="A2173" s="11" t="s">
        <v>7386</v>
      </c>
      <c r="B2173" s="42">
        <f>'13 SBE Other Retail'!$D$11</f>
        <v>0</v>
      </c>
    </row>
    <row r="2174" spans="1:2" x14ac:dyDescent="0.25">
      <c r="A2174" s="11" t="s">
        <v>7387</v>
      </c>
      <c r="B2174" s="42">
        <f>'13 SBE Other Retail'!$D$12</f>
        <v>0</v>
      </c>
    </row>
    <row r="2175" spans="1:2" x14ac:dyDescent="0.25">
      <c r="A2175" s="11" t="s">
        <v>7388</v>
      </c>
      <c r="B2175" s="42">
        <f>'13 SBE Other Retail'!$D$13</f>
        <v>0</v>
      </c>
    </row>
    <row r="2176" spans="1:2" x14ac:dyDescent="0.25">
      <c r="A2176" s="11" t="s">
        <v>7389</v>
      </c>
      <c r="B2176" s="42">
        <f>'13 SBE Other Retail'!$D$14</f>
        <v>0</v>
      </c>
    </row>
    <row r="2177" spans="1:2" x14ac:dyDescent="0.25">
      <c r="A2177" s="11" t="s">
        <v>7390</v>
      </c>
      <c r="B2177" s="42">
        <f>'13 SBE Other Retail'!$D$15</f>
        <v>0</v>
      </c>
    </row>
    <row r="2178" spans="1:2" x14ac:dyDescent="0.25">
      <c r="A2178" s="11" t="s">
        <v>7391</v>
      </c>
      <c r="B2178" s="42">
        <f>'13 SBE Other Retail'!$F$10</f>
        <v>0</v>
      </c>
    </row>
    <row r="2179" spans="1:2" x14ac:dyDescent="0.25">
      <c r="A2179" s="11" t="s">
        <v>7392</v>
      </c>
      <c r="B2179" s="42">
        <f>'13 SBE Other Retail'!$F$11</f>
        <v>0</v>
      </c>
    </row>
    <row r="2180" spans="1:2" x14ac:dyDescent="0.25">
      <c r="A2180" s="11" t="s">
        <v>7393</v>
      </c>
      <c r="B2180" s="42">
        <f>'13 SBE Other Retail'!$F$12</f>
        <v>0</v>
      </c>
    </row>
    <row r="2181" spans="1:2" x14ac:dyDescent="0.25">
      <c r="A2181" s="11" t="s">
        <v>7394</v>
      </c>
      <c r="B2181" s="42">
        <f>'13 SBE Other Retail'!$F$13</f>
        <v>0</v>
      </c>
    </row>
    <row r="2182" spans="1:2" x14ac:dyDescent="0.25">
      <c r="A2182" s="11" t="s">
        <v>7395</v>
      </c>
      <c r="B2182" s="42">
        <f>'13 SBE Other Retail'!$F$14</f>
        <v>0</v>
      </c>
    </row>
    <row r="2183" spans="1:2" x14ac:dyDescent="0.25">
      <c r="A2183" s="11" t="s">
        <v>7396</v>
      </c>
      <c r="B2183" s="42">
        <f>'13 SBE Other Retail'!$G$10</f>
        <v>0</v>
      </c>
    </row>
    <row r="2184" spans="1:2" x14ac:dyDescent="0.25">
      <c r="A2184" s="11" t="s">
        <v>7397</v>
      </c>
      <c r="B2184" s="42">
        <f>'13 SBE Other Retail'!$G$11</f>
        <v>0</v>
      </c>
    </row>
    <row r="2185" spans="1:2" x14ac:dyDescent="0.25">
      <c r="A2185" s="11" t="s">
        <v>7398</v>
      </c>
      <c r="B2185" s="42">
        <f>'13 SBE Other Retail'!$G$12</f>
        <v>0</v>
      </c>
    </row>
    <row r="2186" spans="1:2" x14ac:dyDescent="0.25">
      <c r="A2186" s="11" t="s">
        <v>7399</v>
      </c>
      <c r="B2186" s="42">
        <f>'13 SBE Other Retail'!$G$13</f>
        <v>0</v>
      </c>
    </row>
    <row r="2187" spans="1:2" x14ac:dyDescent="0.25">
      <c r="A2187" s="11" t="s">
        <v>7400</v>
      </c>
      <c r="B2187" s="42">
        <f>'13 SBE Other Retail'!$G$14</f>
        <v>0</v>
      </c>
    </row>
    <row r="2188" spans="1:2" x14ac:dyDescent="0.25">
      <c r="A2188" s="11" t="s">
        <v>7401</v>
      </c>
      <c r="B2188" s="42">
        <f>'13 SBE Other Retail'!$H$10</f>
        <v>0</v>
      </c>
    </row>
    <row r="2189" spans="1:2" x14ac:dyDescent="0.25">
      <c r="A2189" s="11" t="s">
        <v>7402</v>
      </c>
      <c r="B2189" s="42">
        <f>'13 SBE Other Retail'!$H$11</f>
        <v>0</v>
      </c>
    </row>
    <row r="2190" spans="1:2" x14ac:dyDescent="0.25">
      <c r="A2190" s="11" t="s">
        <v>7403</v>
      </c>
      <c r="B2190" s="42">
        <f>'13 SBE Other Retail'!$H$12</f>
        <v>0</v>
      </c>
    </row>
    <row r="2191" spans="1:2" x14ac:dyDescent="0.25">
      <c r="A2191" s="11" t="s">
        <v>7404</v>
      </c>
      <c r="B2191" s="42">
        <f>'13 SBE Other Retail'!$H$13</f>
        <v>0</v>
      </c>
    </row>
    <row r="2192" spans="1:2" x14ac:dyDescent="0.25">
      <c r="A2192" s="11" t="s">
        <v>7405</v>
      </c>
      <c r="B2192" s="42">
        <f>'13 SBE Other Retail'!$H$14</f>
        <v>0</v>
      </c>
    </row>
    <row r="2193" spans="1:2" x14ac:dyDescent="0.25">
      <c r="A2193" s="11" t="s">
        <v>7406</v>
      </c>
      <c r="B2193" s="42">
        <f>'13 SBE Other Retail'!$H$15</f>
        <v>0</v>
      </c>
    </row>
    <row r="2194" spans="1:2" x14ac:dyDescent="0.25">
      <c r="A2194" s="11" t="s">
        <v>7407</v>
      </c>
      <c r="B2194" s="42">
        <f>'13 SBE Other Retail'!$J$10</f>
        <v>0</v>
      </c>
    </row>
    <row r="2195" spans="1:2" x14ac:dyDescent="0.25">
      <c r="A2195" s="11" t="s">
        <v>7408</v>
      </c>
      <c r="B2195" s="42">
        <f>'13 SBE Other Retail'!$J$11</f>
        <v>0</v>
      </c>
    </row>
    <row r="2196" spans="1:2" x14ac:dyDescent="0.25">
      <c r="A2196" s="11" t="s">
        <v>7409</v>
      </c>
      <c r="B2196" s="42">
        <f>'13 SBE Other Retail'!$J$12</f>
        <v>0</v>
      </c>
    </row>
    <row r="2197" spans="1:2" x14ac:dyDescent="0.25">
      <c r="A2197" s="11" t="s">
        <v>7410</v>
      </c>
      <c r="B2197" s="42">
        <f>'13 SBE Other Retail'!$J$13</f>
        <v>0</v>
      </c>
    </row>
    <row r="2198" spans="1:2" x14ac:dyDescent="0.25">
      <c r="A2198" s="11" t="s">
        <v>7411</v>
      </c>
      <c r="B2198" s="42">
        <f>'13 SBE Other Retail'!$J$14</f>
        <v>0</v>
      </c>
    </row>
    <row r="2199" spans="1:2" x14ac:dyDescent="0.25">
      <c r="A2199" s="11" t="s">
        <v>7412</v>
      </c>
      <c r="B2199" s="42">
        <f>'13 SBE Other Retail'!$J$15</f>
        <v>0</v>
      </c>
    </row>
    <row r="2200" spans="1:2" x14ac:dyDescent="0.25">
      <c r="A2200" s="11" t="s">
        <v>7413</v>
      </c>
      <c r="B2200" s="42">
        <f>'13 SBE Other Retail'!$L$10</f>
        <v>0</v>
      </c>
    </row>
    <row r="2201" spans="1:2" x14ac:dyDescent="0.25">
      <c r="A2201" s="11" t="s">
        <v>7414</v>
      </c>
      <c r="B2201" s="42">
        <f>'13 SBE Other Retail'!$L$11</f>
        <v>0</v>
      </c>
    </row>
    <row r="2202" spans="1:2" x14ac:dyDescent="0.25">
      <c r="A2202" s="11" t="s">
        <v>7415</v>
      </c>
      <c r="B2202" s="42">
        <f>'13 SBE Other Retail'!$L$12</f>
        <v>0</v>
      </c>
    </row>
    <row r="2203" spans="1:2" x14ac:dyDescent="0.25">
      <c r="A2203" s="11" t="s">
        <v>7416</v>
      </c>
      <c r="B2203" s="42">
        <f>'13 SBE Other Retail'!$L$13</f>
        <v>0</v>
      </c>
    </row>
    <row r="2204" spans="1:2" x14ac:dyDescent="0.25">
      <c r="A2204" s="11" t="s">
        <v>7417</v>
      </c>
      <c r="B2204" s="42">
        <f>'13 SBE Other Retail'!$L$14</f>
        <v>0</v>
      </c>
    </row>
    <row r="2205" spans="1:2" x14ac:dyDescent="0.25">
      <c r="A2205" s="11" t="s">
        <v>7418</v>
      </c>
      <c r="B2205" s="42">
        <f>'13 SBE Other Retail'!$L$15</f>
        <v>0</v>
      </c>
    </row>
    <row r="2206" spans="1:2" x14ac:dyDescent="0.25">
      <c r="A2206" s="11" t="s">
        <v>7419</v>
      </c>
      <c r="B2206" s="42">
        <f>'13 SBE Other Retail'!$B$19</f>
        <v>0</v>
      </c>
    </row>
    <row r="2207" spans="1:2" x14ac:dyDescent="0.25">
      <c r="A2207" s="11" t="s">
        <v>7420</v>
      </c>
      <c r="B2207" s="42">
        <f>'13 SBE Other Retail'!$B$20</f>
        <v>0</v>
      </c>
    </row>
    <row r="2208" spans="1:2" x14ac:dyDescent="0.25">
      <c r="A2208" s="11" t="s">
        <v>7421</v>
      </c>
      <c r="B2208" s="42">
        <f>'13 SBE Other Retail'!$B$21</f>
        <v>0</v>
      </c>
    </row>
    <row r="2209" spans="1:2" x14ac:dyDescent="0.25">
      <c r="A2209" s="11" t="s">
        <v>7422</v>
      </c>
      <c r="B2209" s="42">
        <f>'13 SBE Other Retail'!$B$22</f>
        <v>0</v>
      </c>
    </row>
    <row r="2210" spans="1:2" x14ac:dyDescent="0.25">
      <c r="A2210" s="11" t="s">
        <v>7423</v>
      </c>
      <c r="B2210" s="42">
        <f>'13 SBE Other Retail'!$B$23</f>
        <v>0</v>
      </c>
    </row>
    <row r="2211" spans="1:2" x14ac:dyDescent="0.25">
      <c r="A2211" s="11" t="s">
        <v>7424</v>
      </c>
      <c r="B2211" s="42">
        <f>'13 SBE Other Retail'!$C$19</f>
        <v>0</v>
      </c>
    </row>
    <row r="2212" spans="1:2" x14ac:dyDescent="0.25">
      <c r="A2212" s="11" t="s">
        <v>7425</v>
      </c>
      <c r="B2212" s="42">
        <f>'13 SBE Other Retail'!$C$20</f>
        <v>0</v>
      </c>
    </row>
    <row r="2213" spans="1:2" x14ac:dyDescent="0.25">
      <c r="A2213" s="11" t="s">
        <v>7426</v>
      </c>
      <c r="B2213" s="42">
        <f>'13 SBE Other Retail'!$C$21</f>
        <v>0</v>
      </c>
    </row>
    <row r="2214" spans="1:2" x14ac:dyDescent="0.25">
      <c r="A2214" s="11" t="s">
        <v>7427</v>
      </c>
      <c r="B2214" s="42">
        <f>'13 SBE Other Retail'!$C$22</f>
        <v>0</v>
      </c>
    </row>
    <row r="2215" spans="1:2" x14ac:dyDescent="0.25">
      <c r="A2215" s="11" t="s">
        <v>7428</v>
      </c>
      <c r="B2215" s="42">
        <f>'13 SBE Other Retail'!$C$23</f>
        <v>0</v>
      </c>
    </row>
    <row r="2216" spans="1:2" x14ac:dyDescent="0.25">
      <c r="A2216" s="11" t="s">
        <v>7429</v>
      </c>
      <c r="B2216" s="42">
        <f>'13 SBE Other Retail'!$D$19</f>
        <v>0</v>
      </c>
    </row>
    <row r="2217" spans="1:2" x14ac:dyDescent="0.25">
      <c r="A2217" s="11" t="s">
        <v>7430</v>
      </c>
      <c r="B2217" s="42">
        <f>'13 SBE Other Retail'!$D$20</f>
        <v>0</v>
      </c>
    </row>
    <row r="2218" spans="1:2" x14ac:dyDescent="0.25">
      <c r="A2218" s="11" t="s">
        <v>7431</v>
      </c>
      <c r="B2218" s="42">
        <f>'13 SBE Other Retail'!$D$21</f>
        <v>0</v>
      </c>
    </row>
    <row r="2219" spans="1:2" x14ac:dyDescent="0.25">
      <c r="A2219" s="11" t="s">
        <v>7432</v>
      </c>
      <c r="B2219" s="42">
        <f>'13 SBE Other Retail'!$D$22</f>
        <v>0</v>
      </c>
    </row>
    <row r="2220" spans="1:2" x14ac:dyDescent="0.25">
      <c r="A2220" s="11" t="s">
        <v>7433</v>
      </c>
      <c r="B2220" s="42">
        <f>'13 SBE Other Retail'!$D$23</f>
        <v>0</v>
      </c>
    </row>
    <row r="2221" spans="1:2" x14ac:dyDescent="0.25">
      <c r="A2221" s="11" t="s">
        <v>7434</v>
      </c>
      <c r="B2221" s="42">
        <f>'13 SBE Other Retail'!$F$18</f>
        <v>0</v>
      </c>
    </row>
    <row r="2222" spans="1:2" x14ac:dyDescent="0.25">
      <c r="A2222" s="11" t="s">
        <v>7435</v>
      </c>
      <c r="B2222" s="42">
        <f>'13 SBE Other Retail'!$F$19</f>
        <v>0</v>
      </c>
    </row>
    <row r="2223" spans="1:2" x14ac:dyDescent="0.25">
      <c r="A2223" s="11" t="s">
        <v>7436</v>
      </c>
      <c r="B2223" s="42">
        <f>'13 SBE Other Retail'!$F$20</f>
        <v>0</v>
      </c>
    </row>
    <row r="2224" spans="1:2" x14ac:dyDescent="0.25">
      <c r="A2224" s="11" t="s">
        <v>7437</v>
      </c>
      <c r="B2224" s="42">
        <f>'13 SBE Other Retail'!$F$21</f>
        <v>0</v>
      </c>
    </row>
    <row r="2225" spans="1:2" x14ac:dyDescent="0.25">
      <c r="A2225" s="11" t="s">
        <v>7438</v>
      </c>
      <c r="B2225" s="42">
        <f>'13 SBE Other Retail'!$F$22</f>
        <v>0</v>
      </c>
    </row>
    <row r="2226" spans="1:2" x14ac:dyDescent="0.25">
      <c r="A2226" s="11" t="s">
        <v>7439</v>
      </c>
      <c r="B2226" s="42">
        <f>'13 SBE Other Retail'!$G$18</f>
        <v>0</v>
      </c>
    </row>
    <row r="2227" spans="1:2" x14ac:dyDescent="0.25">
      <c r="A2227" s="11" t="s">
        <v>7440</v>
      </c>
      <c r="B2227" s="42">
        <f>'13 SBE Other Retail'!$G$19</f>
        <v>0</v>
      </c>
    </row>
    <row r="2228" spans="1:2" x14ac:dyDescent="0.25">
      <c r="A2228" s="11" t="s">
        <v>7441</v>
      </c>
      <c r="B2228" s="42">
        <f>'13 SBE Other Retail'!$G$20</f>
        <v>0</v>
      </c>
    </row>
    <row r="2229" spans="1:2" x14ac:dyDescent="0.25">
      <c r="A2229" s="11" t="s">
        <v>7442</v>
      </c>
      <c r="B2229" s="42">
        <f>'13 SBE Other Retail'!$G$21</f>
        <v>0</v>
      </c>
    </row>
    <row r="2230" spans="1:2" x14ac:dyDescent="0.25">
      <c r="A2230" s="11" t="s">
        <v>7443</v>
      </c>
      <c r="B2230" s="42">
        <f>'13 SBE Other Retail'!$G$22</f>
        <v>0</v>
      </c>
    </row>
    <row r="2231" spans="1:2" x14ac:dyDescent="0.25">
      <c r="A2231" s="11" t="s">
        <v>7444</v>
      </c>
      <c r="B2231" s="42">
        <f>'13 SBE Other Retail'!$H$18</f>
        <v>0</v>
      </c>
    </row>
    <row r="2232" spans="1:2" x14ac:dyDescent="0.25">
      <c r="A2232" s="11" t="s">
        <v>7445</v>
      </c>
      <c r="B2232" s="42">
        <f>'13 SBE Other Retail'!$H$19</f>
        <v>0</v>
      </c>
    </row>
    <row r="2233" spans="1:2" x14ac:dyDescent="0.25">
      <c r="A2233" s="11" t="s">
        <v>7446</v>
      </c>
      <c r="B2233" s="42">
        <f>'13 SBE Other Retail'!$H$20</f>
        <v>0</v>
      </c>
    </row>
    <row r="2234" spans="1:2" x14ac:dyDescent="0.25">
      <c r="A2234" s="11" t="s">
        <v>7447</v>
      </c>
      <c r="B2234" s="42">
        <f>'13 SBE Other Retail'!$H$21</f>
        <v>0</v>
      </c>
    </row>
    <row r="2235" spans="1:2" x14ac:dyDescent="0.25">
      <c r="A2235" s="11" t="s">
        <v>7448</v>
      </c>
      <c r="B2235" s="42">
        <f>'13 SBE Other Retail'!$H$22</f>
        <v>0</v>
      </c>
    </row>
    <row r="2236" spans="1:2" x14ac:dyDescent="0.25">
      <c r="A2236" s="11" t="s">
        <v>7449</v>
      </c>
      <c r="B2236" s="42">
        <f>'13 SBE Other Retail'!$H$23</f>
        <v>0</v>
      </c>
    </row>
    <row r="2237" spans="1:2" x14ac:dyDescent="0.25">
      <c r="A2237" s="11" t="s">
        <v>7450</v>
      </c>
      <c r="B2237" s="42">
        <f>'13 SBE Other Retail'!$J$18</f>
        <v>0</v>
      </c>
    </row>
    <row r="2238" spans="1:2" x14ac:dyDescent="0.25">
      <c r="A2238" s="11" t="s">
        <v>7451</v>
      </c>
      <c r="B2238" s="42">
        <f>'13 SBE Other Retail'!$J$19</f>
        <v>0</v>
      </c>
    </row>
    <row r="2239" spans="1:2" x14ac:dyDescent="0.25">
      <c r="A2239" s="11" t="s">
        <v>7452</v>
      </c>
      <c r="B2239" s="42">
        <f>'13 SBE Other Retail'!$J$20</f>
        <v>0</v>
      </c>
    </row>
    <row r="2240" spans="1:2" x14ac:dyDescent="0.25">
      <c r="A2240" s="11" t="s">
        <v>7453</v>
      </c>
      <c r="B2240" s="42">
        <f>'13 SBE Other Retail'!$J$21</f>
        <v>0</v>
      </c>
    </row>
    <row r="2241" spans="1:2" x14ac:dyDescent="0.25">
      <c r="A2241" s="11" t="s">
        <v>7454</v>
      </c>
      <c r="B2241" s="42">
        <f>'13 SBE Other Retail'!$J$22</f>
        <v>0</v>
      </c>
    </row>
    <row r="2242" spans="1:2" x14ac:dyDescent="0.25">
      <c r="A2242" s="11" t="s">
        <v>7455</v>
      </c>
      <c r="B2242" s="42">
        <f>'13 SBE Other Retail'!$J$23</f>
        <v>0</v>
      </c>
    </row>
    <row r="2243" spans="1:2" x14ac:dyDescent="0.25">
      <c r="A2243" s="11" t="s">
        <v>7456</v>
      </c>
      <c r="B2243" s="42">
        <f>'13 SBE Other Retail'!$L$18</f>
        <v>0</v>
      </c>
    </row>
    <row r="2244" spans="1:2" x14ac:dyDescent="0.25">
      <c r="A2244" s="11" t="s">
        <v>7457</v>
      </c>
      <c r="B2244" s="42">
        <f>'13 SBE Other Retail'!$L$19</f>
        <v>0</v>
      </c>
    </row>
    <row r="2245" spans="1:2" x14ac:dyDescent="0.25">
      <c r="A2245" s="11" t="s">
        <v>7458</v>
      </c>
      <c r="B2245" s="42">
        <f>'13 SBE Other Retail'!$L$20</f>
        <v>0</v>
      </c>
    </row>
    <row r="2246" spans="1:2" x14ac:dyDescent="0.25">
      <c r="A2246" s="11" t="s">
        <v>7459</v>
      </c>
      <c r="B2246" s="42">
        <f>'13 SBE Other Retail'!$L$21</f>
        <v>0</v>
      </c>
    </row>
    <row r="2247" spans="1:2" x14ac:dyDescent="0.25">
      <c r="A2247" s="11" t="s">
        <v>7460</v>
      </c>
      <c r="B2247" s="42">
        <f>'13 SBE Other Retail'!$L$22</f>
        <v>0</v>
      </c>
    </row>
    <row r="2248" spans="1:2" x14ac:dyDescent="0.25">
      <c r="A2248" s="11" t="s">
        <v>7461</v>
      </c>
      <c r="B2248" s="42">
        <f>'13 SBE Other Retail'!$L$23</f>
        <v>0</v>
      </c>
    </row>
    <row r="2249" spans="1:2" x14ac:dyDescent="0.25">
      <c r="A2249" s="11" t="s">
        <v>7462</v>
      </c>
      <c r="B2249" s="42">
        <f>'13 SBE Other Retail'!$C$27</f>
        <v>0</v>
      </c>
    </row>
    <row r="2250" spans="1:2" x14ac:dyDescent="0.25">
      <c r="A2250" s="11" t="s">
        <v>7463</v>
      </c>
      <c r="B2250" s="42">
        <f>'13 SBE Other Retail'!$C$28</f>
        <v>0</v>
      </c>
    </row>
    <row r="2251" spans="1:2" x14ac:dyDescent="0.25">
      <c r="A2251" s="11" t="s">
        <v>7464</v>
      </c>
      <c r="B2251" s="42">
        <f>'13 SBE Other Retail'!$C$29</f>
        <v>0</v>
      </c>
    </row>
    <row r="2252" spans="1:2" x14ac:dyDescent="0.25">
      <c r="A2252" s="11" t="s">
        <v>7465</v>
      </c>
      <c r="B2252" s="42">
        <f>'13 SBE Other Retail'!$C$30</f>
        <v>0</v>
      </c>
    </row>
    <row r="2253" spans="1:2" x14ac:dyDescent="0.25">
      <c r="A2253" s="11" t="s">
        <v>7466</v>
      </c>
      <c r="B2253" s="42">
        <f>'13 SBE Other Retail'!$C$31</f>
        <v>0</v>
      </c>
    </row>
    <row r="2254" spans="1:2" x14ac:dyDescent="0.25">
      <c r="A2254" s="11" t="s">
        <v>7467</v>
      </c>
      <c r="B2254" s="42">
        <f>'13 SBE Other Retail'!$D$27</f>
        <v>0</v>
      </c>
    </row>
    <row r="2255" spans="1:2" x14ac:dyDescent="0.25">
      <c r="A2255" s="11" t="s">
        <v>7468</v>
      </c>
      <c r="B2255" s="42">
        <f>'13 SBE Other Retail'!$D$28</f>
        <v>0</v>
      </c>
    </row>
    <row r="2256" spans="1:2" x14ac:dyDescent="0.25">
      <c r="A2256" s="11" t="s">
        <v>7469</v>
      </c>
      <c r="B2256" s="42">
        <f>'13 SBE Other Retail'!$D$29</f>
        <v>0</v>
      </c>
    </row>
    <row r="2257" spans="1:2" x14ac:dyDescent="0.25">
      <c r="A2257" s="11" t="s">
        <v>7470</v>
      </c>
      <c r="B2257" s="42">
        <f>'13 SBE Other Retail'!$D$30</f>
        <v>0</v>
      </c>
    </row>
    <row r="2258" spans="1:2" x14ac:dyDescent="0.25">
      <c r="A2258" s="11" t="s">
        <v>7471</v>
      </c>
      <c r="B2258" s="42">
        <f>'13 SBE Other Retail'!$D$31</f>
        <v>0</v>
      </c>
    </row>
    <row r="2259" spans="1:2" x14ac:dyDescent="0.25">
      <c r="A2259" s="11" t="s">
        <v>7472</v>
      </c>
      <c r="B2259" s="42">
        <f>'13 SBE Other Retail'!$F$26</f>
        <v>0</v>
      </c>
    </row>
    <row r="2260" spans="1:2" x14ac:dyDescent="0.25">
      <c r="A2260" s="11" t="s">
        <v>7473</v>
      </c>
      <c r="B2260" s="42">
        <f>'13 SBE Other Retail'!$F$27</f>
        <v>0</v>
      </c>
    </row>
    <row r="2261" spans="1:2" x14ac:dyDescent="0.25">
      <c r="A2261" s="11" t="s">
        <v>7474</v>
      </c>
      <c r="B2261" s="42">
        <f>'13 SBE Other Retail'!$F$28</f>
        <v>0</v>
      </c>
    </row>
    <row r="2262" spans="1:2" x14ac:dyDescent="0.25">
      <c r="A2262" s="11" t="s">
        <v>7475</v>
      </c>
      <c r="B2262" s="42">
        <f>'13 SBE Other Retail'!$F$29</f>
        <v>0</v>
      </c>
    </row>
    <row r="2263" spans="1:2" x14ac:dyDescent="0.25">
      <c r="A2263" s="11" t="s">
        <v>7476</v>
      </c>
      <c r="B2263" s="42">
        <f>'13 SBE Other Retail'!$F$30</f>
        <v>0</v>
      </c>
    </row>
    <row r="2264" spans="1:2" x14ac:dyDescent="0.25">
      <c r="A2264" s="11" t="s">
        <v>7477</v>
      </c>
      <c r="B2264" s="42">
        <f>'13 SBE Other Retail'!$G$26</f>
        <v>0</v>
      </c>
    </row>
    <row r="2265" spans="1:2" x14ac:dyDescent="0.25">
      <c r="A2265" s="11" t="s">
        <v>7478</v>
      </c>
      <c r="B2265" s="42">
        <f>'13 SBE Other Retail'!$G$27</f>
        <v>0</v>
      </c>
    </row>
    <row r="2266" spans="1:2" x14ac:dyDescent="0.25">
      <c r="A2266" s="11" t="s">
        <v>7479</v>
      </c>
      <c r="B2266" s="42">
        <f>'13 SBE Other Retail'!$G$28</f>
        <v>0</v>
      </c>
    </row>
    <row r="2267" spans="1:2" x14ac:dyDescent="0.25">
      <c r="A2267" s="11" t="s">
        <v>7480</v>
      </c>
      <c r="B2267" s="42">
        <f>'13 SBE Other Retail'!$G$29</f>
        <v>0</v>
      </c>
    </row>
    <row r="2268" spans="1:2" x14ac:dyDescent="0.25">
      <c r="A2268" s="11" t="s">
        <v>7481</v>
      </c>
      <c r="B2268" s="42">
        <f>'13 SBE Other Retail'!$G$30</f>
        <v>0</v>
      </c>
    </row>
    <row r="2269" spans="1:2" x14ac:dyDescent="0.25">
      <c r="A2269" s="11" t="s">
        <v>7482</v>
      </c>
      <c r="B2269" s="42">
        <f>'13 SBE Other Retail'!$H$26</f>
        <v>0</v>
      </c>
    </row>
    <row r="2270" spans="1:2" x14ac:dyDescent="0.25">
      <c r="A2270" s="11" t="s">
        <v>7483</v>
      </c>
      <c r="B2270" s="42">
        <f>'13 SBE Other Retail'!$H$27</f>
        <v>0</v>
      </c>
    </row>
    <row r="2271" spans="1:2" x14ac:dyDescent="0.25">
      <c r="A2271" s="11" t="s">
        <v>7484</v>
      </c>
      <c r="B2271" s="42">
        <f>'13 SBE Other Retail'!$H$28</f>
        <v>0</v>
      </c>
    </row>
    <row r="2272" spans="1:2" x14ac:dyDescent="0.25">
      <c r="A2272" s="11" t="s">
        <v>7485</v>
      </c>
      <c r="B2272" s="42">
        <f>'13 SBE Other Retail'!$H$29</f>
        <v>0</v>
      </c>
    </row>
    <row r="2273" spans="1:2" x14ac:dyDescent="0.25">
      <c r="A2273" s="11" t="s">
        <v>7486</v>
      </c>
      <c r="B2273" s="42">
        <f>'13 SBE Other Retail'!$H$30</f>
        <v>0</v>
      </c>
    </row>
    <row r="2274" spans="1:2" x14ac:dyDescent="0.25">
      <c r="A2274" s="11" t="s">
        <v>7487</v>
      </c>
      <c r="B2274" s="42">
        <f>'13 SBE Other Retail'!$H$31</f>
        <v>0</v>
      </c>
    </row>
    <row r="2275" spans="1:2" x14ac:dyDescent="0.25">
      <c r="A2275" s="11" t="s">
        <v>7488</v>
      </c>
      <c r="B2275" s="42">
        <f>'13 SBE Other Retail'!$J$26</f>
        <v>0</v>
      </c>
    </row>
    <row r="2276" spans="1:2" x14ac:dyDescent="0.25">
      <c r="A2276" s="11" t="s">
        <v>7489</v>
      </c>
      <c r="B2276" s="42">
        <f>'13 SBE Other Retail'!$J$27</f>
        <v>0</v>
      </c>
    </row>
    <row r="2277" spans="1:2" x14ac:dyDescent="0.25">
      <c r="A2277" s="11" t="s">
        <v>7490</v>
      </c>
      <c r="B2277" s="42">
        <f>'13 SBE Other Retail'!$J$28</f>
        <v>0</v>
      </c>
    </row>
    <row r="2278" spans="1:2" x14ac:dyDescent="0.25">
      <c r="A2278" s="11" t="s">
        <v>7491</v>
      </c>
      <c r="B2278" s="42">
        <f>'13 SBE Other Retail'!$J$29</f>
        <v>0</v>
      </c>
    </row>
    <row r="2279" spans="1:2" x14ac:dyDescent="0.25">
      <c r="A2279" s="11" t="s">
        <v>7492</v>
      </c>
      <c r="B2279" s="42">
        <f>'13 SBE Other Retail'!$J$30</f>
        <v>0</v>
      </c>
    </row>
    <row r="2280" spans="1:2" x14ac:dyDescent="0.25">
      <c r="A2280" s="11" t="s">
        <v>7493</v>
      </c>
      <c r="B2280" s="42">
        <f>'13 SBE Other Retail'!$J$31</f>
        <v>0</v>
      </c>
    </row>
    <row r="2281" spans="1:2" x14ac:dyDescent="0.25">
      <c r="A2281" s="11" t="s">
        <v>7494</v>
      </c>
      <c r="B2281" s="42">
        <f>'13 SBE Other Retail'!$L$26</f>
        <v>0</v>
      </c>
    </row>
    <row r="2282" spans="1:2" x14ac:dyDescent="0.25">
      <c r="A2282" s="11" t="s">
        <v>7495</v>
      </c>
      <c r="B2282" s="42">
        <f>'13 SBE Other Retail'!$L$27</f>
        <v>0</v>
      </c>
    </row>
    <row r="2283" spans="1:2" x14ac:dyDescent="0.25">
      <c r="A2283" s="11" t="s">
        <v>7496</v>
      </c>
      <c r="B2283" s="42">
        <f>'13 SBE Other Retail'!$L$28</f>
        <v>0</v>
      </c>
    </row>
    <row r="2284" spans="1:2" x14ac:dyDescent="0.25">
      <c r="A2284" s="11" t="s">
        <v>7497</v>
      </c>
      <c r="B2284" s="42">
        <f>'13 SBE Other Retail'!$L$29</f>
        <v>0</v>
      </c>
    </row>
    <row r="2285" spans="1:2" x14ac:dyDescent="0.25">
      <c r="A2285" s="11" t="s">
        <v>7498</v>
      </c>
      <c r="B2285" s="42">
        <f>'13 SBE Other Retail'!$L$30</f>
        <v>0</v>
      </c>
    </row>
    <row r="2286" spans="1:2" x14ac:dyDescent="0.25">
      <c r="A2286" s="11" t="s">
        <v>7499</v>
      </c>
      <c r="B2286" s="42">
        <f>'13 SBE Other Retail'!$L$31</f>
        <v>0</v>
      </c>
    </row>
    <row r="2287" spans="1:2" x14ac:dyDescent="0.25">
      <c r="A2287" s="11" t="s">
        <v>7500</v>
      </c>
      <c r="B2287" s="42">
        <f>'13 SBE Other Retail'!$B$35</f>
        <v>0</v>
      </c>
    </row>
    <row r="2288" spans="1:2" x14ac:dyDescent="0.25">
      <c r="A2288" s="11" t="s">
        <v>7501</v>
      </c>
      <c r="B2288" s="42">
        <f>'13 SBE Other Retail'!$B$36</f>
        <v>0</v>
      </c>
    </row>
    <row r="2289" spans="1:2" x14ac:dyDescent="0.25">
      <c r="A2289" s="11" t="s">
        <v>7502</v>
      </c>
      <c r="B2289" s="42">
        <f>'13 SBE Other Retail'!$B$37</f>
        <v>0</v>
      </c>
    </row>
    <row r="2290" spans="1:2" x14ac:dyDescent="0.25">
      <c r="A2290" s="11" t="s">
        <v>7503</v>
      </c>
      <c r="B2290" s="42">
        <f>'13 SBE Other Retail'!$B$38</f>
        <v>0</v>
      </c>
    </row>
    <row r="2291" spans="1:2" x14ac:dyDescent="0.25">
      <c r="A2291" s="11" t="s">
        <v>7504</v>
      </c>
      <c r="B2291" s="42">
        <f>'13 SBE Other Retail'!$B$39</f>
        <v>0</v>
      </c>
    </row>
    <row r="2292" spans="1:2" x14ac:dyDescent="0.25">
      <c r="A2292" s="11" t="s">
        <v>7505</v>
      </c>
      <c r="B2292" s="42">
        <f>'13 SBE Other Retail'!$C$35</f>
        <v>0</v>
      </c>
    </row>
    <row r="2293" spans="1:2" x14ac:dyDescent="0.25">
      <c r="A2293" s="11" t="s">
        <v>7506</v>
      </c>
      <c r="B2293" s="42">
        <f>'13 SBE Other Retail'!$C$36</f>
        <v>0</v>
      </c>
    </row>
    <row r="2294" spans="1:2" x14ac:dyDescent="0.25">
      <c r="A2294" s="11" t="s">
        <v>7507</v>
      </c>
      <c r="B2294" s="42">
        <f>'13 SBE Other Retail'!$C$37</f>
        <v>0</v>
      </c>
    </row>
    <row r="2295" spans="1:2" x14ac:dyDescent="0.25">
      <c r="A2295" s="11" t="s">
        <v>7508</v>
      </c>
      <c r="B2295" s="42">
        <f>'13 SBE Other Retail'!$C$38</f>
        <v>0</v>
      </c>
    </row>
    <row r="2296" spans="1:2" x14ac:dyDescent="0.25">
      <c r="A2296" s="11" t="s">
        <v>7509</v>
      </c>
      <c r="B2296" s="42">
        <f>'13 SBE Other Retail'!$C$39</f>
        <v>0</v>
      </c>
    </row>
    <row r="2297" spans="1:2" x14ac:dyDescent="0.25">
      <c r="A2297" s="11" t="s">
        <v>7510</v>
      </c>
      <c r="B2297" s="42">
        <f>'13 SBE Other Retail'!$D$35</f>
        <v>0</v>
      </c>
    </row>
    <row r="2298" spans="1:2" x14ac:dyDescent="0.25">
      <c r="A2298" s="11" t="s">
        <v>7511</v>
      </c>
      <c r="B2298" s="42">
        <f>'13 SBE Other Retail'!$D$36</f>
        <v>0</v>
      </c>
    </row>
    <row r="2299" spans="1:2" x14ac:dyDescent="0.25">
      <c r="A2299" s="11" t="s">
        <v>7512</v>
      </c>
      <c r="B2299" s="42">
        <f>'13 SBE Other Retail'!$D$37</f>
        <v>0</v>
      </c>
    </row>
    <row r="2300" spans="1:2" x14ac:dyDescent="0.25">
      <c r="A2300" s="11" t="s">
        <v>7513</v>
      </c>
      <c r="B2300" s="42">
        <f>'13 SBE Other Retail'!$D$38</f>
        <v>0</v>
      </c>
    </row>
    <row r="2301" spans="1:2" x14ac:dyDescent="0.25">
      <c r="A2301" s="11" t="s">
        <v>7514</v>
      </c>
      <c r="B2301" s="42">
        <f>'13 SBE Other Retail'!$D$39</f>
        <v>0</v>
      </c>
    </row>
    <row r="2302" spans="1:2" x14ac:dyDescent="0.25">
      <c r="A2302" s="11" t="s">
        <v>7515</v>
      </c>
      <c r="B2302" s="42">
        <f>'13 SBE Other Retail'!$F$34</f>
        <v>0</v>
      </c>
    </row>
    <row r="2303" spans="1:2" x14ac:dyDescent="0.25">
      <c r="A2303" s="11" t="s">
        <v>7516</v>
      </c>
      <c r="B2303" s="42">
        <f>'13 SBE Other Retail'!$F$35</f>
        <v>0</v>
      </c>
    </row>
    <row r="2304" spans="1:2" x14ac:dyDescent="0.25">
      <c r="A2304" s="11" t="s">
        <v>7517</v>
      </c>
      <c r="B2304" s="42">
        <f>'13 SBE Other Retail'!$F$36</f>
        <v>0</v>
      </c>
    </row>
    <row r="2305" spans="1:2" x14ac:dyDescent="0.25">
      <c r="A2305" s="11" t="s">
        <v>7518</v>
      </c>
      <c r="B2305" s="42">
        <f>'13 SBE Other Retail'!$F$37</f>
        <v>0</v>
      </c>
    </row>
    <row r="2306" spans="1:2" x14ac:dyDescent="0.25">
      <c r="A2306" s="11" t="s">
        <v>7519</v>
      </c>
      <c r="B2306" s="42">
        <f>'13 SBE Other Retail'!$F$38</f>
        <v>0</v>
      </c>
    </row>
    <row r="2307" spans="1:2" x14ac:dyDescent="0.25">
      <c r="A2307" s="11" t="s">
        <v>7520</v>
      </c>
      <c r="B2307" s="42">
        <f>'13 SBE Other Retail'!$G$34</f>
        <v>0</v>
      </c>
    </row>
    <row r="2308" spans="1:2" x14ac:dyDescent="0.25">
      <c r="A2308" s="11" t="s">
        <v>7521</v>
      </c>
      <c r="B2308" s="42">
        <f>'13 SBE Other Retail'!$G$35</f>
        <v>0</v>
      </c>
    </row>
    <row r="2309" spans="1:2" x14ac:dyDescent="0.25">
      <c r="A2309" s="11" t="s">
        <v>7522</v>
      </c>
      <c r="B2309" s="42">
        <f>'13 SBE Other Retail'!$G$36</f>
        <v>0</v>
      </c>
    </row>
    <row r="2310" spans="1:2" x14ac:dyDescent="0.25">
      <c r="A2310" s="11" t="s">
        <v>7523</v>
      </c>
      <c r="B2310" s="42">
        <f>'13 SBE Other Retail'!$G$37</f>
        <v>0</v>
      </c>
    </row>
    <row r="2311" spans="1:2" x14ac:dyDescent="0.25">
      <c r="A2311" s="11" t="s">
        <v>7524</v>
      </c>
      <c r="B2311" s="42">
        <f>'13 SBE Other Retail'!$G$38</f>
        <v>0</v>
      </c>
    </row>
    <row r="2312" spans="1:2" x14ac:dyDescent="0.25">
      <c r="A2312" s="11" t="s">
        <v>7525</v>
      </c>
      <c r="B2312" s="42">
        <f>'13 SBE Other Retail'!$H$34</f>
        <v>0</v>
      </c>
    </row>
    <row r="2313" spans="1:2" x14ac:dyDescent="0.25">
      <c r="A2313" s="11" t="s">
        <v>7526</v>
      </c>
      <c r="B2313" s="42">
        <f>'13 SBE Other Retail'!$H$35</f>
        <v>0</v>
      </c>
    </row>
    <row r="2314" spans="1:2" x14ac:dyDescent="0.25">
      <c r="A2314" s="11" t="s">
        <v>7527</v>
      </c>
      <c r="B2314" s="42">
        <f>'13 SBE Other Retail'!$H$36</f>
        <v>0</v>
      </c>
    </row>
    <row r="2315" spans="1:2" x14ac:dyDescent="0.25">
      <c r="A2315" s="11" t="s">
        <v>7528</v>
      </c>
      <c r="B2315" s="42">
        <f>'13 SBE Other Retail'!$H$37</f>
        <v>0</v>
      </c>
    </row>
    <row r="2316" spans="1:2" x14ac:dyDescent="0.25">
      <c r="A2316" s="11" t="s">
        <v>7529</v>
      </c>
      <c r="B2316" s="42">
        <f>'13 SBE Other Retail'!$H$38</f>
        <v>0</v>
      </c>
    </row>
    <row r="2317" spans="1:2" x14ac:dyDescent="0.25">
      <c r="A2317" s="11" t="s">
        <v>7530</v>
      </c>
      <c r="B2317" s="42">
        <f>'13 SBE Other Retail'!$H$39</f>
        <v>0</v>
      </c>
    </row>
    <row r="2318" spans="1:2" x14ac:dyDescent="0.25">
      <c r="A2318" s="11" t="s">
        <v>7531</v>
      </c>
      <c r="B2318" s="42">
        <f>'13 SBE Other Retail'!$J$34</f>
        <v>0</v>
      </c>
    </row>
    <row r="2319" spans="1:2" x14ac:dyDescent="0.25">
      <c r="A2319" s="11" t="s">
        <v>7532</v>
      </c>
      <c r="B2319" s="42">
        <f>'13 SBE Other Retail'!$J$35</f>
        <v>0</v>
      </c>
    </row>
    <row r="2320" spans="1:2" x14ac:dyDescent="0.25">
      <c r="A2320" s="11" t="s">
        <v>7533</v>
      </c>
      <c r="B2320" s="42">
        <f>'13 SBE Other Retail'!$J$36</f>
        <v>0</v>
      </c>
    </row>
    <row r="2321" spans="1:2" x14ac:dyDescent="0.25">
      <c r="A2321" s="11" t="s">
        <v>7534</v>
      </c>
      <c r="B2321" s="42">
        <f>'13 SBE Other Retail'!$J$37</f>
        <v>0</v>
      </c>
    </row>
    <row r="2322" spans="1:2" x14ac:dyDescent="0.25">
      <c r="A2322" s="11" t="s">
        <v>7535</v>
      </c>
      <c r="B2322" s="42">
        <f>'13 SBE Other Retail'!$J$38</f>
        <v>0</v>
      </c>
    </row>
    <row r="2323" spans="1:2" x14ac:dyDescent="0.25">
      <c r="A2323" s="11" t="s">
        <v>7536</v>
      </c>
      <c r="B2323" s="42">
        <f>'13 SBE Other Retail'!$J$39</f>
        <v>0</v>
      </c>
    </row>
    <row r="2324" spans="1:2" x14ac:dyDescent="0.25">
      <c r="A2324" s="11" t="s">
        <v>7537</v>
      </c>
      <c r="B2324" s="42">
        <f>'13 SBE Other Retail'!$L$34</f>
        <v>0</v>
      </c>
    </row>
    <row r="2325" spans="1:2" x14ac:dyDescent="0.25">
      <c r="A2325" s="11" t="s">
        <v>7538</v>
      </c>
      <c r="B2325" s="42">
        <f>'13 SBE Other Retail'!$L$35</f>
        <v>0</v>
      </c>
    </row>
    <row r="2326" spans="1:2" x14ac:dyDescent="0.25">
      <c r="A2326" s="11" t="s">
        <v>7539</v>
      </c>
      <c r="B2326" s="42">
        <f>'13 SBE Other Retail'!$L$36</f>
        <v>0</v>
      </c>
    </row>
    <row r="2327" spans="1:2" x14ac:dyDescent="0.25">
      <c r="A2327" s="11" t="s">
        <v>7540</v>
      </c>
      <c r="B2327" s="42">
        <f>'13 SBE Other Retail'!$L$37</f>
        <v>0</v>
      </c>
    </row>
    <row r="2328" spans="1:2" x14ac:dyDescent="0.25">
      <c r="A2328" s="11" t="s">
        <v>7541</v>
      </c>
      <c r="B2328" s="42">
        <f>'13 SBE Other Retail'!$L$38</f>
        <v>0</v>
      </c>
    </row>
    <row r="2329" spans="1:2" x14ac:dyDescent="0.25">
      <c r="A2329" s="11" t="s">
        <v>7542</v>
      </c>
      <c r="B2329" s="42">
        <f>'13 SBE Other Retail'!$L$39</f>
        <v>0</v>
      </c>
    </row>
    <row r="2330" spans="1:2" x14ac:dyDescent="0.25">
      <c r="A2330" s="11" t="s">
        <v>7543</v>
      </c>
      <c r="B2330" s="42">
        <f>'13 SBE Other Retail'!$B$43</f>
        <v>0</v>
      </c>
    </row>
    <row r="2331" spans="1:2" x14ac:dyDescent="0.25">
      <c r="A2331" s="11" t="s">
        <v>7544</v>
      </c>
      <c r="B2331" s="42">
        <f>'13 SBE Other Retail'!$B$44</f>
        <v>0</v>
      </c>
    </row>
    <row r="2332" spans="1:2" x14ac:dyDescent="0.25">
      <c r="A2332" s="11" t="s">
        <v>7545</v>
      </c>
      <c r="B2332" s="42">
        <f>'13 SBE Other Retail'!$B$45</f>
        <v>0</v>
      </c>
    </row>
    <row r="2333" spans="1:2" x14ac:dyDescent="0.25">
      <c r="A2333" s="11" t="s">
        <v>7546</v>
      </c>
      <c r="B2333" s="42">
        <f>'13 SBE Other Retail'!$B$46</f>
        <v>0</v>
      </c>
    </row>
    <row r="2334" spans="1:2" x14ac:dyDescent="0.25">
      <c r="A2334" s="11" t="s">
        <v>7547</v>
      </c>
      <c r="B2334" s="42">
        <f>'13 SBE Other Retail'!$B$47</f>
        <v>0</v>
      </c>
    </row>
    <row r="2335" spans="1:2" x14ac:dyDescent="0.25">
      <c r="A2335" s="11" t="s">
        <v>7548</v>
      </c>
      <c r="B2335" s="42">
        <f>'13 SBE Other Retail'!$C$43</f>
        <v>0</v>
      </c>
    </row>
    <row r="2336" spans="1:2" x14ac:dyDescent="0.25">
      <c r="A2336" s="11" t="s">
        <v>7549</v>
      </c>
      <c r="B2336" s="42">
        <f>'13 SBE Other Retail'!$C$44</f>
        <v>0</v>
      </c>
    </row>
    <row r="2337" spans="1:2" x14ac:dyDescent="0.25">
      <c r="A2337" s="11" t="s">
        <v>7550</v>
      </c>
      <c r="B2337" s="42">
        <f>'13 SBE Other Retail'!$C$45</f>
        <v>0</v>
      </c>
    </row>
    <row r="2338" spans="1:2" x14ac:dyDescent="0.25">
      <c r="A2338" s="11" t="s">
        <v>7551</v>
      </c>
      <c r="B2338" s="42">
        <f>'13 SBE Other Retail'!$C$46</f>
        <v>0</v>
      </c>
    </row>
    <row r="2339" spans="1:2" x14ac:dyDescent="0.25">
      <c r="A2339" s="11" t="s">
        <v>7552</v>
      </c>
      <c r="B2339" s="42">
        <f>'13 SBE Other Retail'!$C$47</f>
        <v>0</v>
      </c>
    </row>
    <row r="2340" spans="1:2" x14ac:dyDescent="0.25">
      <c r="A2340" s="11" t="s">
        <v>7553</v>
      </c>
      <c r="B2340" s="42">
        <f>'13 SBE Other Retail'!$D$43</f>
        <v>0</v>
      </c>
    </row>
    <row r="2341" spans="1:2" x14ac:dyDescent="0.25">
      <c r="A2341" s="11" t="s">
        <v>7554</v>
      </c>
      <c r="B2341" s="42">
        <f>'13 SBE Other Retail'!$D$44</f>
        <v>0</v>
      </c>
    </row>
    <row r="2342" spans="1:2" x14ac:dyDescent="0.25">
      <c r="A2342" s="11" t="s">
        <v>7555</v>
      </c>
      <c r="B2342" s="42">
        <f>'13 SBE Other Retail'!$D$45</f>
        <v>0</v>
      </c>
    </row>
    <row r="2343" spans="1:2" x14ac:dyDescent="0.25">
      <c r="A2343" s="11" t="s">
        <v>7556</v>
      </c>
      <c r="B2343" s="42">
        <f>'13 SBE Other Retail'!$D$46</f>
        <v>0</v>
      </c>
    </row>
    <row r="2344" spans="1:2" x14ac:dyDescent="0.25">
      <c r="A2344" s="11" t="s">
        <v>7557</v>
      </c>
      <c r="B2344" s="42">
        <f>'13 SBE Other Retail'!$D$47</f>
        <v>0</v>
      </c>
    </row>
    <row r="2345" spans="1:2" x14ac:dyDescent="0.25">
      <c r="A2345" s="11" t="s">
        <v>7558</v>
      </c>
      <c r="B2345" s="42">
        <f>'13 SBE Other Retail'!$F$42</f>
        <v>0</v>
      </c>
    </row>
    <row r="2346" spans="1:2" x14ac:dyDescent="0.25">
      <c r="A2346" s="11" t="s">
        <v>7559</v>
      </c>
      <c r="B2346" s="42">
        <f>'13 SBE Other Retail'!$F$43</f>
        <v>0</v>
      </c>
    </row>
    <row r="2347" spans="1:2" x14ac:dyDescent="0.25">
      <c r="A2347" s="11" t="s">
        <v>7560</v>
      </c>
      <c r="B2347" s="42">
        <f>'13 SBE Other Retail'!$F$44</f>
        <v>0</v>
      </c>
    </row>
    <row r="2348" spans="1:2" x14ac:dyDescent="0.25">
      <c r="A2348" s="11" t="s">
        <v>7561</v>
      </c>
      <c r="B2348" s="42">
        <f>'13 SBE Other Retail'!$F$45</f>
        <v>0</v>
      </c>
    </row>
    <row r="2349" spans="1:2" x14ac:dyDescent="0.25">
      <c r="A2349" s="11" t="s">
        <v>7562</v>
      </c>
      <c r="B2349" s="42">
        <f>'13 SBE Other Retail'!$F$46</f>
        <v>0</v>
      </c>
    </row>
    <row r="2350" spans="1:2" x14ac:dyDescent="0.25">
      <c r="A2350" s="11" t="s">
        <v>7563</v>
      </c>
      <c r="B2350" s="42">
        <f>'13 SBE Other Retail'!$G$42</f>
        <v>0</v>
      </c>
    </row>
    <row r="2351" spans="1:2" x14ac:dyDescent="0.25">
      <c r="A2351" s="11" t="s">
        <v>7564</v>
      </c>
      <c r="B2351" s="42">
        <f>'13 SBE Other Retail'!$G$43</f>
        <v>0</v>
      </c>
    </row>
    <row r="2352" spans="1:2" x14ac:dyDescent="0.25">
      <c r="A2352" s="11" t="s">
        <v>7565</v>
      </c>
      <c r="B2352" s="42">
        <f>'13 SBE Other Retail'!$G$44</f>
        <v>0</v>
      </c>
    </row>
    <row r="2353" spans="1:2" x14ac:dyDescent="0.25">
      <c r="A2353" s="11" t="s">
        <v>7566</v>
      </c>
      <c r="B2353" s="42">
        <f>'13 SBE Other Retail'!$G$45</f>
        <v>0</v>
      </c>
    </row>
    <row r="2354" spans="1:2" x14ac:dyDescent="0.25">
      <c r="A2354" s="11" t="s">
        <v>7567</v>
      </c>
      <c r="B2354" s="42">
        <f>'13 SBE Other Retail'!$G$46</f>
        <v>0</v>
      </c>
    </row>
    <row r="2355" spans="1:2" x14ac:dyDescent="0.25">
      <c r="A2355" s="11" t="s">
        <v>7568</v>
      </c>
      <c r="B2355" s="42">
        <f>'13 SBE Other Retail'!$H$42</f>
        <v>0</v>
      </c>
    </row>
    <row r="2356" spans="1:2" x14ac:dyDescent="0.25">
      <c r="A2356" s="11" t="s">
        <v>7569</v>
      </c>
      <c r="B2356" s="42">
        <f>'13 SBE Other Retail'!$H$43</f>
        <v>0</v>
      </c>
    </row>
    <row r="2357" spans="1:2" x14ac:dyDescent="0.25">
      <c r="A2357" s="11" t="s">
        <v>7570</v>
      </c>
      <c r="B2357" s="42">
        <f>'13 SBE Other Retail'!$H$44</f>
        <v>0</v>
      </c>
    </row>
    <row r="2358" spans="1:2" x14ac:dyDescent="0.25">
      <c r="A2358" s="11" t="s">
        <v>7571</v>
      </c>
      <c r="B2358" s="42">
        <f>'13 SBE Other Retail'!$H$45</f>
        <v>0</v>
      </c>
    </row>
    <row r="2359" spans="1:2" x14ac:dyDescent="0.25">
      <c r="A2359" s="11" t="s">
        <v>7572</v>
      </c>
      <c r="B2359" s="42">
        <f>'13 SBE Other Retail'!$H$46</f>
        <v>0</v>
      </c>
    </row>
    <row r="2360" spans="1:2" x14ac:dyDescent="0.25">
      <c r="A2360" s="11" t="s">
        <v>7573</v>
      </c>
      <c r="B2360" s="42">
        <f>'13 SBE Other Retail'!$H$47</f>
        <v>0</v>
      </c>
    </row>
    <row r="2361" spans="1:2" x14ac:dyDescent="0.25">
      <c r="A2361" s="11" t="s">
        <v>7574</v>
      </c>
      <c r="B2361" s="42">
        <f>'13 SBE Other Retail'!$J$42</f>
        <v>0</v>
      </c>
    </row>
    <row r="2362" spans="1:2" x14ac:dyDescent="0.25">
      <c r="A2362" s="11" t="s">
        <v>7575</v>
      </c>
      <c r="B2362" s="42">
        <f>'13 SBE Other Retail'!$J$43</f>
        <v>0</v>
      </c>
    </row>
    <row r="2363" spans="1:2" x14ac:dyDescent="0.25">
      <c r="A2363" s="11" t="s">
        <v>7576</v>
      </c>
      <c r="B2363" s="42">
        <f>'13 SBE Other Retail'!$J$44</f>
        <v>0</v>
      </c>
    </row>
    <row r="2364" spans="1:2" x14ac:dyDescent="0.25">
      <c r="A2364" s="11" t="s">
        <v>7577</v>
      </c>
      <c r="B2364" s="42">
        <f>'13 SBE Other Retail'!$J$45</f>
        <v>0</v>
      </c>
    </row>
    <row r="2365" spans="1:2" x14ac:dyDescent="0.25">
      <c r="A2365" s="11" t="s">
        <v>7578</v>
      </c>
      <c r="B2365" s="42">
        <f>'13 SBE Other Retail'!$J$46</f>
        <v>0</v>
      </c>
    </row>
    <row r="2366" spans="1:2" x14ac:dyDescent="0.25">
      <c r="A2366" s="11" t="s">
        <v>7579</v>
      </c>
      <c r="B2366" s="42">
        <f>'13 SBE Other Retail'!$J$47</f>
        <v>0</v>
      </c>
    </row>
    <row r="2367" spans="1:2" x14ac:dyDescent="0.25">
      <c r="A2367" s="11" t="s">
        <v>7580</v>
      </c>
      <c r="B2367" s="42">
        <f>'13 SBE Other Retail'!$L$42</f>
        <v>0</v>
      </c>
    </row>
    <row r="2368" spans="1:2" x14ac:dyDescent="0.25">
      <c r="A2368" s="11" t="s">
        <v>7581</v>
      </c>
      <c r="B2368" s="42">
        <f>'13 SBE Other Retail'!$L$43</f>
        <v>0</v>
      </c>
    </row>
    <row r="2369" spans="1:2" x14ac:dyDescent="0.25">
      <c r="A2369" s="11" t="s">
        <v>7582</v>
      </c>
      <c r="B2369" s="42">
        <f>'13 SBE Other Retail'!$L$44</f>
        <v>0</v>
      </c>
    </row>
    <row r="2370" spans="1:2" x14ac:dyDescent="0.25">
      <c r="A2370" s="11" t="s">
        <v>7583</v>
      </c>
      <c r="B2370" s="42">
        <f>'13 SBE Other Retail'!$L$45</f>
        <v>0</v>
      </c>
    </row>
    <row r="2371" spans="1:2" x14ac:dyDescent="0.25">
      <c r="A2371" s="11" t="s">
        <v>7584</v>
      </c>
      <c r="B2371" s="42">
        <f>'13 SBE Other Retail'!$L$46</f>
        <v>0</v>
      </c>
    </row>
    <row r="2372" spans="1:2" x14ac:dyDescent="0.25">
      <c r="A2372" s="11" t="s">
        <v>7585</v>
      </c>
      <c r="B2372" s="42">
        <f>'13 SBE Other Retail'!$L$47</f>
        <v>0</v>
      </c>
    </row>
    <row r="2373" spans="1:2" x14ac:dyDescent="0.25">
      <c r="A2373" s="11" t="s">
        <v>7586</v>
      </c>
      <c r="B2373" s="42">
        <f>'13 SBE Other Retail'!$C$49</f>
        <v>0</v>
      </c>
    </row>
    <row r="2374" spans="1:2" x14ac:dyDescent="0.25">
      <c r="A2374" s="11" t="s">
        <v>7587</v>
      </c>
      <c r="B2374" s="42">
        <f>'13 SBE Other Retail'!$D$49</f>
        <v>0</v>
      </c>
    </row>
    <row r="2375" spans="1:2" x14ac:dyDescent="0.25">
      <c r="A2375" s="11" t="s">
        <v>7588</v>
      </c>
      <c r="B2375" s="42">
        <f>'13 SBE Other Retail'!$L$49</f>
        <v>0</v>
      </c>
    </row>
    <row r="2376" spans="1:2" x14ac:dyDescent="0.25">
      <c r="A2376" s="11" t="s">
        <v>7589</v>
      </c>
      <c r="B2376" s="42">
        <f>'14 Private Equity'!$C$10</f>
        <v>0</v>
      </c>
    </row>
    <row r="2377" spans="1:2" x14ac:dyDescent="0.25">
      <c r="A2377" s="11" t="s">
        <v>7590</v>
      </c>
      <c r="B2377" s="42">
        <f>'14 Private Equity'!$C$11</f>
        <v>0</v>
      </c>
    </row>
    <row r="2378" spans="1:2" x14ac:dyDescent="0.25">
      <c r="A2378" s="11" t="s">
        <v>7591</v>
      </c>
      <c r="B2378" s="42">
        <f>'14 Private Equity'!$D$10</f>
        <v>0</v>
      </c>
    </row>
    <row r="2379" spans="1:2" x14ac:dyDescent="0.25">
      <c r="A2379" s="11" t="s">
        <v>7592</v>
      </c>
      <c r="B2379" s="42">
        <f>'14 Private Equity'!$D$11</f>
        <v>0</v>
      </c>
    </row>
    <row r="2380" spans="1:2" x14ac:dyDescent="0.25">
      <c r="A2380" s="11" t="s">
        <v>7593</v>
      </c>
      <c r="B2380" s="42">
        <f>'14 Private Equity'!$J$10</f>
        <v>0</v>
      </c>
    </row>
    <row r="2381" spans="1:2" x14ac:dyDescent="0.25">
      <c r="A2381" s="11" t="s">
        <v>7594</v>
      </c>
      <c r="B2381" s="42">
        <f>'14 Private Equity'!$J$11</f>
        <v>0</v>
      </c>
    </row>
    <row r="2382" spans="1:2" x14ac:dyDescent="0.25">
      <c r="A2382" s="11" t="s">
        <v>7595</v>
      </c>
      <c r="B2382" s="42">
        <f>'14 Private Equity'!$L$10</f>
        <v>0</v>
      </c>
    </row>
    <row r="2383" spans="1:2" x14ac:dyDescent="0.25">
      <c r="A2383" s="11" t="s">
        <v>7596</v>
      </c>
      <c r="B2383" s="42">
        <f>'14 Private Equity'!$L$11</f>
        <v>0</v>
      </c>
    </row>
    <row r="2384" spans="1:2" x14ac:dyDescent="0.25">
      <c r="A2384" s="11" t="s">
        <v>7597</v>
      </c>
      <c r="B2384" s="42">
        <f>'14 Private Equity'!$B$14</f>
        <v>0</v>
      </c>
    </row>
    <row r="2385" spans="1:2" x14ac:dyDescent="0.25">
      <c r="A2385" s="11" t="s">
        <v>7598</v>
      </c>
      <c r="B2385" s="42">
        <f>'14 Private Equity'!$B$15</f>
        <v>0</v>
      </c>
    </row>
    <row r="2386" spans="1:2" x14ac:dyDescent="0.25">
      <c r="A2386" s="11" t="s">
        <v>7599</v>
      </c>
      <c r="B2386" s="42">
        <f>'14 Private Equity'!$C$14</f>
        <v>0</v>
      </c>
    </row>
    <row r="2387" spans="1:2" x14ac:dyDescent="0.25">
      <c r="A2387" s="11" t="s">
        <v>7600</v>
      </c>
      <c r="B2387" s="42">
        <f>'14 Private Equity'!$C$15</f>
        <v>0</v>
      </c>
    </row>
    <row r="2388" spans="1:2" x14ac:dyDescent="0.25">
      <c r="A2388" s="11" t="s">
        <v>7601</v>
      </c>
      <c r="B2388" s="42">
        <f>'14 Private Equity'!$D$14</f>
        <v>0</v>
      </c>
    </row>
    <row r="2389" spans="1:2" x14ac:dyDescent="0.25">
      <c r="A2389" s="11" t="s">
        <v>7602</v>
      </c>
      <c r="B2389" s="42">
        <f>'14 Private Equity'!$D$15</f>
        <v>0</v>
      </c>
    </row>
    <row r="2390" spans="1:2" x14ac:dyDescent="0.25">
      <c r="A2390" s="11" t="s">
        <v>7603</v>
      </c>
      <c r="B2390" s="42">
        <f>'14 Private Equity'!$J$14</f>
        <v>0</v>
      </c>
    </row>
    <row r="2391" spans="1:2" x14ac:dyDescent="0.25">
      <c r="A2391" s="11" t="s">
        <v>7604</v>
      </c>
      <c r="B2391" s="42">
        <f>'14 Private Equity'!$J$15</f>
        <v>0</v>
      </c>
    </row>
    <row r="2392" spans="1:2" x14ac:dyDescent="0.25">
      <c r="A2392" s="11" t="s">
        <v>7605</v>
      </c>
      <c r="B2392" s="42">
        <f>'14 Private Equity'!$L$14</f>
        <v>0</v>
      </c>
    </row>
    <row r="2393" spans="1:2" x14ac:dyDescent="0.25">
      <c r="A2393" s="11" t="s">
        <v>7606</v>
      </c>
      <c r="B2393" s="42">
        <f>'14 Private Equity'!$L$15</f>
        <v>0</v>
      </c>
    </row>
    <row r="2394" spans="1:2" x14ac:dyDescent="0.25">
      <c r="A2394" s="11" t="s">
        <v>7607</v>
      </c>
      <c r="B2394" s="42">
        <f>'14 Private Equity'!$C$17</f>
        <v>0</v>
      </c>
    </row>
    <row r="2395" spans="1:2" x14ac:dyDescent="0.25">
      <c r="A2395" s="11" t="s">
        <v>7608</v>
      </c>
      <c r="B2395" s="42">
        <f>'14 Private Equity'!$D$17</f>
        <v>0</v>
      </c>
    </row>
    <row r="2396" spans="1:2" x14ac:dyDescent="0.25">
      <c r="A2396" s="11" t="s">
        <v>7609</v>
      </c>
      <c r="B2396" s="42">
        <f>'14 Private Equity'!$L$17</f>
        <v>0</v>
      </c>
    </row>
    <row r="2397" spans="1:2" x14ac:dyDescent="0.25">
      <c r="A2397" s="11" t="s">
        <v>7610</v>
      </c>
      <c r="B2397" s="42">
        <f>'15 Trading'!$C$10</f>
        <v>0</v>
      </c>
    </row>
    <row r="2398" spans="1:2" x14ac:dyDescent="0.25">
      <c r="A2398" s="11" t="s">
        <v>7611</v>
      </c>
      <c r="B2398" s="42">
        <f>'15 Trading'!$C$11</f>
        <v>0</v>
      </c>
    </row>
    <row r="2399" spans="1:2" x14ac:dyDescent="0.25">
      <c r="A2399" s="11" t="s">
        <v>7612</v>
      </c>
      <c r="B2399" s="42">
        <f>'15 Trading'!$C$12</f>
        <v>0</v>
      </c>
    </row>
    <row r="2400" spans="1:2" x14ac:dyDescent="0.25">
      <c r="A2400" s="11" t="s">
        <v>7613</v>
      </c>
      <c r="B2400" s="42">
        <f>'15 Trading'!$C$13</f>
        <v>0</v>
      </c>
    </row>
    <row r="2401" spans="1:2" x14ac:dyDescent="0.25">
      <c r="A2401" s="11" t="s">
        <v>7614</v>
      </c>
      <c r="B2401" s="42">
        <f>'15 Trading'!$C$14</f>
        <v>0</v>
      </c>
    </row>
    <row r="2402" spans="1:2" x14ac:dyDescent="0.25">
      <c r="A2402" s="11" t="s">
        <v>7615</v>
      </c>
      <c r="B2402" s="42">
        <f>'15 Trading'!$C$15</f>
        <v>0</v>
      </c>
    </row>
    <row r="2403" spans="1:2" x14ac:dyDescent="0.25">
      <c r="A2403" s="11" t="s">
        <v>7616</v>
      </c>
      <c r="B2403" s="42">
        <f>'15 Trading'!$E$10</f>
        <v>0</v>
      </c>
    </row>
    <row r="2404" spans="1:2" x14ac:dyDescent="0.25">
      <c r="A2404" s="11" t="s">
        <v>7617</v>
      </c>
      <c r="B2404" s="42">
        <f>'15 Trading'!$E$11</f>
        <v>0</v>
      </c>
    </row>
    <row r="2405" spans="1:2" x14ac:dyDescent="0.25">
      <c r="A2405" s="11" t="s">
        <v>7618</v>
      </c>
      <c r="B2405" s="42">
        <f>'15 Trading'!$E$12</f>
        <v>0</v>
      </c>
    </row>
    <row r="2406" spans="1:2" x14ac:dyDescent="0.25">
      <c r="A2406" s="11" t="s">
        <v>7619</v>
      </c>
      <c r="B2406" s="42">
        <f>'15 Trading'!$E$13</f>
        <v>0</v>
      </c>
    </row>
    <row r="2407" spans="1:2" x14ac:dyDescent="0.25">
      <c r="A2407" s="11" t="s">
        <v>7620</v>
      </c>
      <c r="B2407" s="42">
        <f>'15 Trading'!$E$14</f>
        <v>0</v>
      </c>
    </row>
    <row r="2408" spans="1:2" x14ac:dyDescent="0.25">
      <c r="A2408" s="11" t="s">
        <v>7621</v>
      </c>
      <c r="B2408" s="42">
        <f>'15 Trading'!$G$10</f>
        <v>0</v>
      </c>
    </row>
    <row r="2409" spans="1:2" x14ac:dyDescent="0.25">
      <c r="A2409" s="11" t="s">
        <v>7622</v>
      </c>
      <c r="B2409" s="42">
        <f>'15 Trading'!$G$11</f>
        <v>0</v>
      </c>
    </row>
    <row r="2410" spans="1:2" x14ac:dyDescent="0.25">
      <c r="A2410" s="11" t="s">
        <v>7623</v>
      </c>
      <c r="B2410" s="42">
        <f>'15 Trading'!$G$12</f>
        <v>0</v>
      </c>
    </row>
    <row r="2411" spans="1:2" x14ac:dyDescent="0.25">
      <c r="A2411" s="11" t="s">
        <v>7624</v>
      </c>
      <c r="B2411" s="42">
        <f>'15 Trading'!$G$13</f>
        <v>0</v>
      </c>
    </row>
    <row r="2412" spans="1:2" x14ac:dyDescent="0.25">
      <c r="A2412" s="11" t="s">
        <v>7625</v>
      </c>
      <c r="B2412" s="42">
        <f>'15 Trading'!$G$14</f>
        <v>0</v>
      </c>
    </row>
    <row r="2413" spans="1:2" x14ac:dyDescent="0.25">
      <c r="A2413" s="11" t="s">
        <v>7626</v>
      </c>
      <c r="B2413" s="42">
        <f>'15 Trading'!$G$15</f>
        <v>0</v>
      </c>
    </row>
    <row r="2414" spans="1:2" x14ac:dyDescent="0.25">
      <c r="A2414" s="11" t="s">
        <v>7627</v>
      </c>
      <c r="B2414" s="42">
        <f>'15 Trading'!$I$10</f>
        <v>0</v>
      </c>
    </row>
    <row r="2415" spans="1:2" x14ac:dyDescent="0.25">
      <c r="A2415" s="11" t="s">
        <v>7628</v>
      </c>
      <c r="B2415" s="42">
        <f>'15 Trading'!$I$11</f>
        <v>0</v>
      </c>
    </row>
    <row r="2416" spans="1:2" x14ac:dyDescent="0.25">
      <c r="A2416" s="11" t="s">
        <v>7629</v>
      </c>
      <c r="B2416" s="42">
        <f>'15 Trading'!$I$12</f>
        <v>0</v>
      </c>
    </row>
    <row r="2417" spans="1:2" x14ac:dyDescent="0.25">
      <c r="A2417" s="11" t="s">
        <v>7630</v>
      </c>
      <c r="B2417" s="42">
        <f>'15 Trading'!$I$13</f>
        <v>0</v>
      </c>
    </row>
    <row r="2418" spans="1:2" x14ac:dyDescent="0.25">
      <c r="A2418" s="11" t="s">
        <v>7631</v>
      </c>
      <c r="B2418" s="42">
        <f>'15 Trading'!$I$14</f>
        <v>0</v>
      </c>
    </row>
    <row r="2419" spans="1:2" x14ac:dyDescent="0.25">
      <c r="A2419" s="11" t="s">
        <v>7632</v>
      </c>
      <c r="B2419" s="42">
        <f>'15 Trading'!$I$15</f>
        <v>0</v>
      </c>
    </row>
    <row r="2420" spans="1:2" x14ac:dyDescent="0.25">
      <c r="A2420" s="11" t="s">
        <v>7633</v>
      </c>
      <c r="B2420" s="42">
        <f>'15 Trading'!$K$10</f>
        <v>0</v>
      </c>
    </row>
    <row r="2421" spans="1:2" x14ac:dyDescent="0.25">
      <c r="A2421" s="11" t="s">
        <v>7634</v>
      </c>
      <c r="B2421" s="42">
        <f>'15 Trading'!$K$11</f>
        <v>0</v>
      </c>
    </row>
    <row r="2422" spans="1:2" x14ac:dyDescent="0.25">
      <c r="A2422" s="11" t="s">
        <v>7635</v>
      </c>
      <c r="B2422" s="42">
        <f>'15 Trading'!$K$12</f>
        <v>0</v>
      </c>
    </row>
    <row r="2423" spans="1:2" x14ac:dyDescent="0.25">
      <c r="A2423" s="11" t="s">
        <v>7636</v>
      </c>
      <c r="B2423" s="42">
        <f>'15 Trading'!$K$13</f>
        <v>0</v>
      </c>
    </row>
    <row r="2424" spans="1:2" x14ac:dyDescent="0.25">
      <c r="A2424" s="11" t="s">
        <v>7637</v>
      </c>
      <c r="B2424" s="42">
        <f>'15 Trading'!$K$14</f>
        <v>0</v>
      </c>
    </row>
    <row r="2425" spans="1:2" x14ac:dyDescent="0.25">
      <c r="A2425" s="11" t="s">
        <v>7638</v>
      </c>
      <c r="B2425" s="42">
        <f>'15 Trading'!$K$15</f>
        <v>0</v>
      </c>
    </row>
    <row r="2426" spans="1:2" x14ac:dyDescent="0.25">
      <c r="A2426" s="11" t="s">
        <v>7639</v>
      </c>
      <c r="B2426" s="42">
        <f>'15 Trading'!$B$18</f>
        <v>0</v>
      </c>
    </row>
    <row r="2427" spans="1:2" x14ac:dyDescent="0.25">
      <c r="A2427" s="11" t="s">
        <v>7640</v>
      </c>
      <c r="B2427" s="42">
        <f>'15 Trading'!$B$19</f>
        <v>0</v>
      </c>
    </row>
    <row r="2428" spans="1:2" x14ac:dyDescent="0.25">
      <c r="A2428" s="11" t="s">
        <v>7641</v>
      </c>
      <c r="B2428" s="42">
        <f>'15 Trading'!$B$20</f>
        <v>0</v>
      </c>
    </row>
    <row r="2429" spans="1:2" x14ac:dyDescent="0.25">
      <c r="A2429" s="11" t="s">
        <v>7642</v>
      </c>
      <c r="B2429" s="42">
        <f>'15 Trading'!$B$21</f>
        <v>0</v>
      </c>
    </row>
    <row r="2430" spans="1:2" x14ac:dyDescent="0.25">
      <c r="A2430" s="11" t="s">
        <v>7643</v>
      </c>
      <c r="B2430" s="42">
        <f>'15 Trading'!$B$22</f>
        <v>0</v>
      </c>
    </row>
    <row r="2431" spans="1:2" x14ac:dyDescent="0.25">
      <c r="A2431" s="11" t="s">
        <v>7644</v>
      </c>
      <c r="B2431" s="42">
        <f>'15 Trading'!$B$23</f>
        <v>0</v>
      </c>
    </row>
    <row r="2432" spans="1:2" x14ac:dyDescent="0.25">
      <c r="A2432" s="11" t="s">
        <v>7645</v>
      </c>
      <c r="B2432" s="42">
        <f>'15 Trading'!$C$18</f>
        <v>0</v>
      </c>
    </row>
    <row r="2433" spans="1:2" x14ac:dyDescent="0.25">
      <c r="A2433" s="11" t="s">
        <v>7646</v>
      </c>
      <c r="B2433" s="42">
        <f>'15 Trading'!$C$19</f>
        <v>0</v>
      </c>
    </row>
    <row r="2434" spans="1:2" x14ac:dyDescent="0.25">
      <c r="A2434" s="11" t="s">
        <v>7647</v>
      </c>
      <c r="B2434" s="42">
        <f>'15 Trading'!$C$20</f>
        <v>0</v>
      </c>
    </row>
    <row r="2435" spans="1:2" x14ac:dyDescent="0.25">
      <c r="A2435" s="11" t="s">
        <v>7648</v>
      </c>
      <c r="B2435" s="42">
        <f>'15 Trading'!$C$21</f>
        <v>0</v>
      </c>
    </row>
    <row r="2436" spans="1:2" x14ac:dyDescent="0.25">
      <c r="A2436" s="11" t="s">
        <v>7649</v>
      </c>
      <c r="B2436" s="42">
        <f>'15 Trading'!$C$22</f>
        <v>0</v>
      </c>
    </row>
    <row r="2437" spans="1:2" x14ac:dyDescent="0.25">
      <c r="A2437" s="11" t="s">
        <v>7650</v>
      </c>
      <c r="B2437" s="42">
        <f>'15 Trading'!$C$23</f>
        <v>0</v>
      </c>
    </row>
    <row r="2438" spans="1:2" x14ac:dyDescent="0.25">
      <c r="A2438" s="11" t="s">
        <v>7651</v>
      </c>
      <c r="B2438" s="42">
        <f>'15 Trading'!$E$18</f>
        <v>0</v>
      </c>
    </row>
    <row r="2439" spans="1:2" x14ac:dyDescent="0.25">
      <c r="A2439" s="11" t="s">
        <v>7652</v>
      </c>
      <c r="B2439" s="42">
        <f>'15 Trading'!$E$19</f>
        <v>0</v>
      </c>
    </row>
    <row r="2440" spans="1:2" x14ac:dyDescent="0.25">
      <c r="A2440" s="11" t="s">
        <v>7653</v>
      </c>
      <c r="B2440" s="42">
        <f>'15 Trading'!$E$20</f>
        <v>0</v>
      </c>
    </row>
    <row r="2441" spans="1:2" x14ac:dyDescent="0.25">
      <c r="A2441" s="11" t="s">
        <v>7654</v>
      </c>
      <c r="B2441" s="42">
        <f>'15 Trading'!$E$21</f>
        <v>0</v>
      </c>
    </row>
    <row r="2442" spans="1:2" x14ac:dyDescent="0.25">
      <c r="A2442" s="11" t="s">
        <v>7655</v>
      </c>
      <c r="B2442" s="42">
        <f>'15 Trading'!$E$22</f>
        <v>0</v>
      </c>
    </row>
    <row r="2443" spans="1:2" x14ac:dyDescent="0.25">
      <c r="A2443" s="11" t="s">
        <v>7656</v>
      </c>
      <c r="B2443" s="42">
        <f>'15 Trading'!$G$18</f>
        <v>0</v>
      </c>
    </row>
    <row r="2444" spans="1:2" x14ac:dyDescent="0.25">
      <c r="A2444" s="11" t="s">
        <v>7657</v>
      </c>
      <c r="B2444" s="42">
        <f>'15 Trading'!$G$19</f>
        <v>0</v>
      </c>
    </row>
    <row r="2445" spans="1:2" x14ac:dyDescent="0.25">
      <c r="A2445" s="11" t="s">
        <v>7658</v>
      </c>
      <c r="B2445" s="42">
        <f>'15 Trading'!$G$20</f>
        <v>0</v>
      </c>
    </row>
    <row r="2446" spans="1:2" x14ac:dyDescent="0.25">
      <c r="A2446" s="11" t="s">
        <v>7659</v>
      </c>
      <c r="B2446" s="42">
        <f>'15 Trading'!$G$21</f>
        <v>0</v>
      </c>
    </row>
    <row r="2447" spans="1:2" x14ac:dyDescent="0.25">
      <c r="A2447" s="11" t="s">
        <v>7660</v>
      </c>
      <c r="B2447" s="42">
        <f>'15 Trading'!$G$22</f>
        <v>0</v>
      </c>
    </row>
    <row r="2448" spans="1:2" x14ac:dyDescent="0.25">
      <c r="A2448" s="11" t="s">
        <v>7661</v>
      </c>
      <c r="B2448" s="42">
        <f>'15 Trading'!$G$23</f>
        <v>0</v>
      </c>
    </row>
    <row r="2449" spans="1:2" x14ac:dyDescent="0.25">
      <c r="A2449" s="11" t="s">
        <v>7662</v>
      </c>
      <c r="B2449" s="42">
        <f>'15 Trading'!$I$18</f>
        <v>0</v>
      </c>
    </row>
    <row r="2450" spans="1:2" x14ac:dyDescent="0.25">
      <c r="A2450" s="11" t="s">
        <v>7663</v>
      </c>
      <c r="B2450" s="42">
        <f>'15 Trading'!$I$19</f>
        <v>0</v>
      </c>
    </row>
    <row r="2451" spans="1:2" x14ac:dyDescent="0.25">
      <c r="A2451" s="11" t="s">
        <v>7664</v>
      </c>
      <c r="B2451" s="42">
        <f>'15 Trading'!$I$20</f>
        <v>0</v>
      </c>
    </row>
    <row r="2452" spans="1:2" x14ac:dyDescent="0.25">
      <c r="A2452" s="11" t="s">
        <v>7665</v>
      </c>
      <c r="B2452" s="42">
        <f>'15 Trading'!$I$21</f>
        <v>0</v>
      </c>
    </row>
    <row r="2453" spans="1:2" x14ac:dyDescent="0.25">
      <c r="A2453" s="11" t="s">
        <v>7666</v>
      </c>
      <c r="B2453" s="42">
        <f>'15 Trading'!$I$22</f>
        <v>0</v>
      </c>
    </row>
    <row r="2454" spans="1:2" x14ac:dyDescent="0.25">
      <c r="A2454" s="11" t="s">
        <v>7667</v>
      </c>
      <c r="B2454" s="42">
        <f>'15 Trading'!$I$23</f>
        <v>0</v>
      </c>
    </row>
    <row r="2455" spans="1:2" x14ac:dyDescent="0.25">
      <c r="A2455" s="11" t="s">
        <v>7668</v>
      </c>
      <c r="B2455" s="42">
        <f>'15 Trading'!$K$18</f>
        <v>0</v>
      </c>
    </row>
    <row r="2456" spans="1:2" x14ac:dyDescent="0.25">
      <c r="A2456" s="11" t="s">
        <v>7669</v>
      </c>
      <c r="B2456" s="42">
        <f>'15 Trading'!$K$19</f>
        <v>0</v>
      </c>
    </row>
    <row r="2457" spans="1:2" x14ac:dyDescent="0.25">
      <c r="A2457" s="11" t="s">
        <v>7670</v>
      </c>
      <c r="B2457" s="42">
        <f>'15 Trading'!$K$20</f>
        <v>0</v>
      </c>
    </row>
    <row r="2458" spans="1:2" x14ac:dyDescent="0.25">
      <c r="A2458" s="11" t="s">
        <v>7671</v>
      </c>
      <c r="B2458" s="42">
        <f>'15 Trading'!$K$21</f>
        <v>0</v>
      </c>
    </row>
    <row r="2459" spans="1:2" x14ac:dyDescent="0.25">
      <c r="A2459" s="11" t="s">
        <v>7672</v>
      </c>
      <c r="B2459" s="42">
        <f>'15 Trading'!$K$22</f>
        <v>0</v>
      </c>
    </row>
    <row r="2460" spans="1:2" x14ac:dyDescent="0.25">
      <c r="A2460" s="11" t="s">
        <v>7673</v>
      </c>
      <c r="B2460" s="42">
        <f>'15 Trading'!$K$23</f>
        <v>0</v>
      </c>
    </row>
    <row r="2461" spans="1:2" x14ac:dyDescent="0.25">
      <c r="A2461" s="11" t="s">
        <v>7674</v>
      </c>
      <c r="B2461" s="42">
        <f>'15 Trading'!$C$25</f>
        <v>0</v>
      </c>
    </row>
    <row r="2462" spans="1:2" x14ac:dyDescent="0.25">
      <c r="A2462" s="11" t="s">
        <v>7675</v>
      </c>
      <c r="B2462" s="42">
        <f>'15 Trading'!$K$25</f>
        <v>0</v>
      </c>
    </row>
    <row r="2463" spans="1:2" x14ac:dyDescent="0.25">
      <c r="A2463" s="11" t="s">
        <v>7676</v>
      </c>
      <c r="B2463" s="42">
        <f>'16 Securitization Calcn'!$G$5</f>
        <v>0</v>
      </c>
    </row>
    <row r="2464" spans="1:2" x14ac:dyDescent="0.25">
      <c r="A2464" s="11" t="s">
        <v>7677</v>
      </c>
      <c r="B2464" s="42">
        <f>'16 Securitization Calcn'!$D$11</f>
        <v>0</v>
      </c>
    </row>
    <row r="2465" spans="1:2" x14ac:dyDescent="0.25">
      <c r="A2465" s="11" t="s">
        <v>7678</v>
      </c>
      <c r="B2465" s="42">
        <f>'16 Securitization Calcn'!$D$12</f>
        <v>0</v>
      </c>
    </row>
    <row r="2466" spans="1:2" x14ac:dyDescent="0.25">
      <c r="A2466" s="11" t="s">
        <v>7679</v>
      </c>
      <c r="B2466" s="42">
        <f>'16 Securitization Calcn'!$F$11</f>
        <v>0</v>
      </c>
    </row>
    <row r="2467" spans="1:2" x14ac:dyDescent="0.25">
      <c r="A2467" s="11" t="s">
        <v>7680</v>
      </c>
      <c r="B2467" s="42">
        <f>'16 Securitization Calcn'!$F$12</f>
        <v>0</v>
      </c>
    </row>
    <row r="2468" spans="1:2" x14ac:dyDescent="0.25">
      <c r="A2468" s="11" t="s">
        <v>7681</v>
      </c>
      <c r="B2468" s="42">
        <f>'16 Securitization Calcn'!$G$12</f>
        <v>0</v>
      </c>
    </row>
    <row r="2469" spans="1:2" x14ac:dyDescent="0.25">
      <c r="A2469" s="11" t="s">
        <v>7682</v>
      </c>
      <c r="B2469" s="42">
        <f>'16 Securitization Calcn'!$D$21</f>
        <v>0</v>
      </c>
    </row>
    <row r="2470" spans="1:2" x14ac:dyDescent="0.25">
      <c r="A2470" s="11" t="s">
        <v>7683</v>
      </c>
      <c r="B2470" s="42">
        <f>'16 Securitization Calcn'!$D$22</f>
        <v>0</v>
      </c>
    </row>
    <row r="2471" spans="1:2" x14ac:dyDescent="0.25">
      <c r="A2471" s="11" t="s">
        <v>7684</v>
      </c>
      <c r="B2471" s="42">
        <f>'16 Securitization Calcn'!$D$23</f>
        <v>0</v>
      </c>
    </row>
    <row r="2472" spans="1:2" x14ac:dyDescent="0.25">
      <c r="A2472" s="11" t="s">
        <v>7685</v>
      </c>
      <c r="B2472" s="42">
        <f>'16 Securitization Calcn'!$D$24</f>
        <v>0</v>
      </c>
    </row>
    <row r="2473" spans="1:2" x14ac:dyDescent="0.25">
      <c r="A2473" s="11" t="s">
        <v>7686</v>
      </c>
      <c r="B2473" s="42">
        <f>'16 Securitization Calcn'!$D$25</f>
        <v>0</v>
      </c>
    </row>
    <row r="2474" spans="1:2" x14ac:dyDescent="0.25">
      <c r="A2474" s="11" t="s">
        <v>7687</v>
      </c>
      <c r="B2474" s="42">
        <f>'16 Securitization Calcn'!$E$21</f>
        <v>0</v>
      </c>
    </row>
    <row r="2475" spans="1:2" x14ac:dyDescent="0.25">
      <c r="A2475" s="11" t="s">
        <v>7688</v>
      </c>
      <c r="B2475" s="42">
        <f>'16 Securitization Calcn'!$E$22</f>
        <v>0</v>
      </c>
    </row>
    <row r="2476" spans="1:2" x14ac:dyDescent="0.25">
      <c r="A2476" s="11" t="s">
        <v>7689</v>
      </c>
      <c r="B2476" s="42">
        <f>'16 Securitization Calcn'!$E$23</f>
        <v>0</v>
      </c>
    </row>
    <row r="2477" spans="1:2" x14ac:dyDescent="0.25">
      <c r="A2477" s="11" t="s">
        <v>7690</v>
      </c>
      <c r="B2477" s="42">
        <f>'16 Securitization Calcn'!$E$24</f>
        <v>0</v>
      </c>
    </row>
    <row r="2478" spans="1:2" x14ac:dyDescent="0.25">
      <c r="A2478" s="11" t="s">
        <v>7691</v>
      </c>
      <c r="B2478" s="42">
        <f>'16 Securitization Calcn'!$E$25</f>
        <v>0</v>
      </c>
    </row>
    <row r="2479" spans="1:2" x14ac:dyDescent="0.25">
      <c r="A2479" s="11" t="s">
        <v>7692</v>
      </c>
      <c r="B2479" s="42">
        <f>'16 Securitization Calcn'!$F$21</f>
        <v>0</v>
      </c>
    </row>
    <row r="2480" spans="1:2" x14ac:dyDescent="0.25">
      <c r="A2480" s="11" t="s">
        <v>7693</v>
      </c>
      <c r="B2480" s="42">
        <f>'16 Securitization Calcn'!$F$22</f>
        <v>0</v>
      </c>
    </row>
    <row r="2481" spans="1:2" x14ac:dyDescent="0.25">
      <c r="A2481" s="11" t="s">
        <v>7694</v>
      </c>
      <c r="B2481" s="42">
        <f>'16 Securitization Calcn'!$F$23</f>
        <v>0</v>
      </c>
    </row>
    <row r="2482" spans="1:2" x14ac:dyDescent="0.25">
      <c r="A2482" s="11" t="s">
        <v>7695</v>
      </c>
      <c r="B2482" s="42">
        <f>'16 Securitization Calcn'!$F$24</f>
        <v>0</v>
      </c>
    </row>
    <row r="2483" spans="1:2" x14ac:dyDescent="0.25">
      <c r="A2483" s="11" t="s">
        <v>7696</v>
      </c>
      <c r="B2483" s="42">
        <f>'16 Securitization Calcn'!$G$21</f>
        <v>0</v>
      </c>
    </row>
    <row r="2484" spans="1:2" x14ac:dyDescent="0.25">
      <c r="A2484" s="11" t="s">
        <v>7697</v>
      </c>
      <c r="B2484" s="42">
        <f>'16 Securitization Calcn'!$G$22</f>
        <v>0</v>
      </c>
    </row>
    <row r="2485" spans="1:2" x14ac:dyDescent="0.25">
      <c r="A2485" s="11" t="s">
        <v>7698</v>
      </c>
      <c r="B2485" s="42">
        <f>'16 Securitization Calcn'!$G$23</f>
        <v>0</v>
      </c>
    </row>
    <row r="2486" spans="1:2" x14ac:dyDescent="0.25">
      <c r="A2486" s="11" t="s">
        <v>7699</v>
      </c>
      <c r="B2486" s="42">
        <f>'16 Securitization Calcn'!$G$24</f>
        <v>0</v>
      </c>
    </row>
    <row r="2487" spans="1:2" x14ac:dyDescent="0.25">
      <c r="A2487" s="11" t="s">
        <v>7700</v>
      </c>
      <c r="B2487" s="42">
        <f>'16 Securitization Calcn'!$H$21</f>
        <v>0</v>
      </c>
    </row>
    <row r="2488" spans="1:2" x14ac:dyDescent="0.25">
      <c r="A2488" s="11" t="s">
        <v>7701</v>
      </c>
      <c r="B2488" s="42">
        <f>'16 Securitization Calcn'!$H$22</f>
        <v>0</v>
      </c>
    </row>
    <row r="2489" spans="1:2" x14ac:dyDescent="0.25">
      <c r="A2489" s="11" t="s">
        <v>7702</v>
      </c>
      <c r="B2489" s="42">
        <f>'16 Securitization Calcn'!$H$23</f>
        <v>0</v>
      </c>
    </row>
    <row r="2490" spans="1:2" x14ac:dyDescent="0.25">
      <c r="A2490" s="11" t="s">
        <v>7703</v>
      </c>
      <c r="B2490" s="42">
        <f>'16 Securitization Calcn'!$H$24</f>
        <v>0</v>
      </c>
    </row>
    <row r="2491" spans="1:2" x14ac:dyDescent="0.25">
      <c r="A2491" s="11" t="s">
        <v>7704</v>
      </c>
      <c r="B2491" s="42">
        <f>'16 Securitization Calcn'!$H$25</f>
        <v>0</v>
      </c>
    </row>
    <row r="2492" spans="1:2" x14ac:dyDescent="0.25">
      <c r="A2492" s="11" t="s">
        <v>7705</v>
      </c>
      <c r="B2492" s="42">
        <f>'16 Securitization Calcn'!$I$21</f>
        <v>0</v>
      </c>
    </row>
    <row r="2493" spans="1:2" x14ac:dyDescent="0.25">
      <c r="A2493" s="11" t="s">
        <v>7706</v>
      </c>
      <c r="B2493" s="42">
        <f>'16 Securitization Calcn'!$I$22</f>
        <v>0</v>
      </c>
    </row>
    <row r="2494" spans="1:2" x14ac:dyDescent="0.25">
      <c r="A2494" s="11" t="s">
        <v>7707</v>
      </c>
      <c r="B2494" s="42">
        <f>'16 Securitization Calcn'!$I$23</f>
        <v>0</v>
      </c>
    </row>
    <row r="2495" spans="1:2" x14ac:dyDescent="0.25">
      <c r="A2495" s="11" t="s">
        <v>7708</v>
      </c>
      <c r="B2495" s="42">
        <f>'16 Securitization Calcn'!$I$24</f>
        <v>0</v>
      </c>
    </row>
    <row r="2496" spans="1:2" x14ac:dyDescent="0.25">
      <c r="A2496" s="11" t="s">
        <v>7709</v>
      </c>
      <c r="B2496" s="42">
        <f>'16 Securitization Calcn'!$I$25</f>
        <v>0</v>
      </c>
    </row>
    <row r="2497" spans="1:2" x14ac:dyDescent="0.25">
      <c r="A2497" s="11" t="s">
        <v>7710</v>
      </c>
      <c r="B2497" s="42">
        <f>'16 Securitization Calcn'!$J$21</f>
        <v>0</v>
      </c>
    </row>
    <row r="2498" spans="1:2" x14ac:dyDescent="0.25">
      <c r="A2498" s="11" t="s">
        <v>7711</v>
      </c>
      <c r="B2498" s="42">
        <f>'16 Securitization Calcn'!$J$22</f>
        <v>0</v>
      </c>
    </row>
    <row r="2499" spans="1:2" x14ac:dyDescent="0.25">
      <c r="A2499" s="11" t="s">
        <v>7712</v>
      </c>
      <c r="B2499" s="42">
        <f>'16 Securitization Calcn'!$J$23</f>
        <v>0</v>
      </c>
    </row>
    <row r="2500" spans="1:2" x14ac:dyDescent="0.25">
      <c r="A2500" s="11" t="s">
        <v>7713</v>
      </c>
      <c r="B2500" s="42">
        <f>'16 Securitization Calcn'!$J$25</f>
        <v>0</v>
      </c>
    </row>
    <row r="2501" spans="1:2" x14ac:dyDescent="0.25">
      <c r="A2501" s="11" t="s">
        <v>7714</v>
      </c>
      <c r="B2501" s="42">
        <f>'16 Securitization Calcn'!$D$27</f>
        <v>0</v>
      </c>
    </row>
    <row r="2502" spans="1:2" x14ac:dyDescent="0.25">
      <c r="A2502" s="11" t="s">
        <v>7715</v>
      </c>
      <c r="B2502" s="42">
        <f>'16 Securitization Calcn'!$D$28</f>
        <v>0</v>
      </c>
    </row>
    <row r="2503" spans="1:2" x14ac:dyDescent="0.25">
      <c r="A2503" s="11" t="s">
        <v>7716</v>
      </c>
      <c r="B2503" s="42">
        <f>'16 Securitization Calcn'!$D$29</f>
        <v>0</v>
      </c>
    </row>
    <row r="2504" spans="1:2" x14ac:dyDescent="0.25">
      <c r="A2504" s="11" t="s">
        <v>7717</v>
      </c>
      <c r="B2504" s="42">
        <f>'16 Securitization Calcn'!$D$30</f>
        <v>0</v>
      </c>
    </row>
    <row r="2505" spans="1:2" x14ac:dyDescent="0.25">
      <c r="A2505" s="11" t="s">
        <v>7718</v>
      </c>
      <c r="B2505" s="42">
        <f>'16 Securitization Calcn'!$D$31</f>
        <v>0</v>
      </c>
    </row>
    <row r="2506" spans="1:2" x14ac:dyDescent="0.25">
      <c r="A2506" s="11" t="s">
        <v>7719</v>
      </c>
      <c r="B2506" s="42">
        <f>'16 Securitization Calcn'!$D$32</f>
        <v>0</v>
      </c>
    </row>
    <row r="2507" spans="1:2" x14ac:dyDescent="0.25">
      <c r="A2507" s="11" t="s">
        <v>7720</v>
      </c>
      <c r="B2507" s="42">
        <f>'16 Securitization Calcn'!$D$33</f>
        <v>0</v>
      </c>
    </row>
    <row r="2508" spans="1:2" x14ac:dyDescent="0.25">
      <c r="A2508" s="11" t="s">
        <v>7721</v>
      </c>
      <c r="B2508" s="42">
        <f>'16 Securitization Calcn'!$E$27</f>
        <v>0</v>
      </c>
    </row>
    <row r="2509" spans="1:2" x14ac:dyDescent="0.25">
      <c r="A2509" s="11" t="s">
        <v>7722</v>
      </c>
      <c r="B2509" s="42">
        <f>'16 Securitization Calcn'!$E$28</f>
        <v>0</v>
      </c>
    </row>
    <row r="2510" spans="1:2" x14ac:dyDescent="0.25">
      <c r="A2510" s="11" t="s">
        <v>7723</v>
      </c>
      <c r="B2510" s="42">
        <f>'16 Securitization Calcn'!$E$29</f>
        <v>0</v>
      </c>
    </row>
    <row r="2511" spans="1:2" x14ac:dyDescent="0.25">
      <c r="A2511" s="11" t="s">
        <v>7724</v>
      </c>
      <c r="B2511" s="42">
        <f>'16 Securitization Calcn'!$E$30</f>
        <v>0</v>
      </c>
    </row>
    <row r="2512" spans="1:2" x14ac:dyDescent="0.25">
      <c r="A2512" s="11" t="s">
        <v>7725</v>
      </c>
      <c r="B2512" s="42">
        <f>'16 Securitization Calcn'!$E$31</f>
        <v>0</v>
      </c>
    </row>
    <row r="2513" spans="1:2" x14ac:dyDescent="0.25">
      <c r="A2513" s="11" t="s">
        <v>7726</v>
      </c>
      <c r="B2513" s="42">
        <f>'16 Securitization Calcn'!$E$32</f>
        <v>0</v>
      </c>
    </row>
    <row r="2514" spans="1:2" x14ac:dyDescent="0.25">
      <c r="A2514" s="11" t="s">
        <v>7727</v>
      </c>
      <c r="B2514" s="42">
        <f>'16 Securitization Calcn'!$E$33</f>
        <v>0</v>
      </c>
    </row>
    <row r="2515" spans="1:2" x14ac:dyDescent="0.25">
      <c r="A2515" s="11" t="s">
        <v>7728</v>
      </c>
      <c r="B2515" s="42">
        <f>'16 Securitization Calcn'!$F$27</f>
        <v>0</v>
      </c>
    </row>
    <row r="2516" spans="1:2" x14ac:dyDescent="0.25">
      <c r="A2516" s="11" t="s">
        <v>7729</v>
      </c>
      <c r="B2516" s="42">
        <f>'16 Securitization Calcn'!$F$28</f>
        <v>0</v>
      </c>
    </row>
    <row r="2517" spans="1:2" x14ac:dyDescent="0.25">
      <c r="A2517" s="11" t="s">
        <v>7730</v>
      </c>
      <c r="B2517" s="42">
        <f>'16 Securitization Calcn'!$F$29</f>
        <v>0</v>
      </c>
    </row>
    <row r="2518" spans="1:2" x14ac:dyDescent="0.25">
      <c r="A2518" s="11" t="s">
        <v>7731</v>
      </c>
      <c r="B2518" s="42">
        <f>'16 Securitization Calcn'!$F$30</f>
        <v>0</v>
      </c>
    </row>
    <row r="2519" spans="1:2" x14ac:dyDescent="0.25">
      <c r="A2519" s="11" t="s">
        <v>7732</v>
      </c>
      <c r="B2519" s="42">
        <f>'16 Securitization Calcn'!$F$31</f>
        <v>0</v>
      </c>
    </row>
    <row r="2520" spans="1:2" x14ac:dyDescent="0.25">
      <c r="A2520" s="11" t="s">
        <v>7733</v>
      </c>
      <c r="B2520" s="42">
        <f>'16 Securitization Calcn'!$G$27</f>
        <v>0</v>
      </c>
    </row>
    <row r="2521" spans="1:2" x14ac:dyDescent="0.25">
      <c r="A2521" s="11" t="s">
        <v>7734</v>
      </c>
      <c r="B2521" s="42">
        <f>'16 Securitization Calcn'!$G$28</f>
        <v>0</v>
      </c>
    </row>
    <row r="2522" spans="1:2" x14ac:dyDescent="0.25">
      <c r="A2522" s="11" t="s">
        <v>7735</v>
      </c>
      <c r="B2522" s="42">
        <f>'16 Securitization Calcn'!$G$29</f>
        <v>0</v>
      </c>
    </row>
    <row r="2523" spans="1:2" x14ac:dyDescent="0.25">
      <c r="A2523" s="11" t="s">
        <v>7736</v>
      </c>
      <c r="B2523" s="42">
        <f>'16 Securitization Calcn'!$G$30</f>
        <v>0</v>
      </c>
    </row>
    <row r="2524" spans="1:2" x14ac:dyDescent="0.25">
      <c r="A2524" s="11" t="s">
        <v>7737</v>
      </c>
      <c r="B2524" s="42">
        <f>'16 Securitization Calcn'!$G$31</f>
        <v>0</v>
      </c>
    </row>
    <row r="2525" spans="1:2" x14ac:dyDescent="0.25">
      <c r="A2525" s="11" t="s">
        <v>7738</v>
      </c>
      <c r="B2525" s="42">
        <f>'16 Securitization Calcn'!$H$27</f>
        <v>0</v>
      </c>
    </row>
    <row r="2526" spans="1:2" x14ac:dyDescent="0.25">
      <c r="A2526" s="11" t="s">
        <v>7739</v>
      </c>
      <c r="B2526" s="42">
        <f>'16 Securitization Calcn'!$H$28</f>
        <v>0</v>
      </c>
    </row>
    <row r="2527" spans="1:2" x14ac:dyDescent="0.25">
      <c r="A2527" s="11" t="s">
        <v>7740</v>
      </c>
      <c r="B2527" s="42">
        <f>'16 Securitization Calcn'!$H$29</f>
        <v>0</v>
      </c>
    </row>
    <row r="2528" spans="1:2" x14ac:dyDescent="0.25">
      <c r="A2528" s="11" t="s">
        <v>7741</v>
      </c>
      <c r="B2528" s="42">
        <f>'16 Securitization Calcn'!$H$30</f>
        <v>0</v>
      </c>
    </row>
    <row r="2529" spans="1:2" x14ac:dyDescent="0.25">
      <c r="A2529" s="11" t="s">
        <v>7742</v>
      </c>
      <c r="B2529" s="42">
        <f>'16 Securitization Calcn'!$H$31</f>
        <v>0</v>
      </c>
    </row>
    <row r="2530" spans="1:2" x14ac:dyDescent="0.25">
      <c r="A2530" s="11" t="s">
        <v>7743</v>
      </c>
      <c r="B2530" s="42">
        <f>'16 Securitization Calcn'!$H$32</f>
        <v>0</v>
      </c>
    </row>
    <row r="2531" spans="1:2" x14ac:dyDescent="0.25">
      <c r="A2531" s="11" t="s">
        <v>7744</v>
      </c>
      <c r="B2531" s="42">
        <f>'16 Securitization Calcn'!$H$33</f>
        <v>0</v>
      </c>
    </row>
    <row r="2532" spans="1:2" x14ac:dyDescent="0.25">
      <c r="A2532" s="11" t="s">
        <v>7745</v>
      </c>
      <c r="B2532" s="42">
        <f>'16 Securitization Calcn'!$I$27</f>
        <v>0</v>
      </c>
    </row>
    <row r="2533" spans="1:2" x14ac:dyDescent="0.25">
      <c r="A2533" s="11" t="s">
        <v>7746</v>
      </c>
      <c r="B2533" s="42">
        <f>'16 Securitization Calcn'!$I$28</f>
        <v>0</v>
      </c>
    </row>
    <row r="2534" spans="1:2" x14ac:dyDescent="0.25">
      <c r="A2534" s="11" t="s">
        <v>7747</v>
      </c>
      <c r="B2534" s="42">
        <f>'16 Securitization Calcn'!$I$29</f>
        <v>0</v>
      </c>
    </row>
    <row r="2535" spans="1:2" x14ac:dyDescent="0.25">
      <c r="A2535" s="11" t="s">
        <v>7748</v>
      </c>
      <c r="B2535" s="42">
        <f>'16 Securitization Calcn'!$I$30</f>
        <v>0</v>
      </c>
    </row>
    <row r="2536" spans="1:2" x14ac:dyDescent="0.25">
      <c r="A2536" s="11" t="s">
        <v>7749</v>
      </c>
      <c r="B2536" s="42">
        <f>'16 Securitization Calcn'!$I$31</f>
        <v>0</v>
      </c>
    </row>
    <row r="2537" spans="1:2" x14ac:dyDescent="0.25">
      <c r="A2537" s="11" t="s">
        <v>7750</v>
      </c>
      <c r="B2537" s="42">
        <f>'16 Securitization Calcn'!$I$32</f>
        <v>0</v>
      </c>
    </row>
    <row r="2538" spans="1:2" x14ac:dyDescent="0.25">
      <c r="A2538" s="11" t="s">
        <v>7751</v>
      </c>
      <c r="B2538" s="42">
        <f>'16 Securitization Calcn'!$I$33</f>
        <v>0</v>
      </c>
    </row>
    <row r="2539" spans="1:2" x14ac:dyDescent="0.25">
      <c r="A2539" s="11" t="s">
        <v>7752</v>
      </c>
      <c r="B2539" s="42">
        <f>'16 Securitization Calcn'!$J$27</f>
        <v>0</v>
      </c>
    </row>
    <row r="2540" spans="1:2" x14ac:dyDescent="0.25">
      <c r="A2540" s="11" t="s">
        <v>7753</v>
      </c>
      <c r="B2540" s="42">
        <f>'16 Securitization Calcn'!$J$28</f>
        <v>0</v>
      </c>
    </row>
    <row r="2541" spans="1:2" x14ac:dyDescent="0.25">
      <c r="A2541" s="11" t="s">
        <v>7754</v>
      </c>
      <c r="B2541" s="42">
        <f>'16 Securitization Calcn'!$J$29</f>
        <v>0</v>
      </c>
    </row>
    <row r="2542" spans="1:2" x14ac:dyDescent="0.25">
      <c r="A2542" s="11" t="s">
        <v>7755</v>
      </c>
      <c r="B2542" s="42">
        <f>'16 Securitization Calcn'!$J$30</f>
        <v>0</v>
      </c>
    </row>
    <row r="2543" spans="1:2" x14ac:dyDescent="0.25">
      <c r="A2543" s="11" t="s">
        <v>7756</v>
      </c>
      <c r="B2543" s="42">
        <f>'16 Securitization Calcn'!$J$32</f>
        <v>0</v>
      </c>
    </row>
    <row r="2544" spans="1:2" x14ac:dyDescent="0.25">
      <c r="A2544" s="11" t="s">
        <v>7757</v>
      </c>
      <c r="B2544" s="42">
        <f>'16 Securitization Calcn'!$J$33</f>
        <v>0</v>
      </c>
    </row>
    <row r="2545" spans="1:2" x14ac:dyDescent="0.25">
      <c r="A2545" s="11" t="s">
        <v>7758</v>
      </c>
      <c r="B2545" s="42">
        <f>'16 Securitization Calcn'!$D$42</f>
        <v>0</v>
      </c>
    </row>
    <row r="2546" spans="1:2" x14ac:dyDescent="0.25">
      <c r="A2546" s="11" t="s">
        <v>7759</v>
      </c>
      <c r="B2546" s="42">
        <f>'16 Securitization Calcn'!$D$43</f>
        <v>0</v>
      </c>
    </row>
    <row r="2547" spans="1:2" x14ac:dyDescent="0.25">
      <c r="A2547" s="11" t="s">
        <v>7760</v>
      </c>
      <c r="B2547" s="42">
        <f>'16 Securitization Calcn'!$D$44</f>
        <v>0</v>
      </c>
    </row>
    <row r="2548" spans="1:2" x14ac:dyDescent="0.25">
      <c r="A2548" s="11" t="s">
        <v>7761</v>
      </c>
      <c r="B2548" s="42">
        <f>'16 Securitization Calcn'!$D$45</f>
        <v>0</v>
      </c>
    </row>
    <row r="2549" spans="1:2" x14ac:dyDescent="0.25">
      <c r="A2549" s="11" t="s">
        <v>7762</v>
      </c>
      <c r="B2549" s="42">
        <f>'16 Securitization Calcn'!$D$46</f>
        <v>0</v>
      </c>
    </row>
    <row r="2550" spans="1:2" x14ac:dyDescent="0.25">
      <c r="A2550" s="11" t="s">
        <v>7763</v>
      </c>
      <c r="B2550" s="42">
        <f>'16 Securitization Calcn'!$E$42</f>
        <v>0</v>
      </c>
    </row>
    <row r="2551" spans="1:2" x14ac:dyDescent="0.25">
      <c r="A2551" s="11" t="s">
        <v>7764</v>
      </c>
      <c r="B2551" s="42">
        <f>'16 Securitization Calcn'!$E$43</f>
        <v>0</v>
      </c>
    </row>
    <row r="2552" spans="1:2" x14ac:dyDescent="0.25">
      <c r="A2552" s="11" t="s">
        <v>7765</v>
      </c>
      <c r="B2552" s="42">
        <f>'16 Securitization Calcn'!$E$44</f>
        <v>0</v>
      </c>
    </row>
    <row r="2553" spans="1:2" x14ac:dyDescent="0.25">
      <c r="A2553" s="11" t="s">
        <v>7766</v>
      </c>
      <c r="B2553" s="42">
        <f>'16 Securitization Calcn'!$E$45</f>
        <v>0</v>
      </c>
    </row>
    <row r="2554" spans="1:2" x14ac:dyDescent="0.25">
      <c r="A2554" s="11" t="s">
        <v>7767</v>
      </c>
      <c r="B2554" s="42">
        <f>'16 Securitization Calcn'!$E$46</f>
        <v>0</v>
      </c>
    </row>
    <row r="2555" spans="1:2" x14ac:dyDescent="0.25">
      <c r="A2555" s="11" t="s">
        <v>7768</v>
      </c>
      <c r="B2555" s="42">
        <f>'16 Securitization Calcn'!$F$42</f>
        <v>0</v>
      </c>
    </row>
    <row r="2556" spans="1:2" x14ac:dyDescent="0.25">
      <c r="A2556" s="11" t="s">
        <v>7769</v>
      </c>
      <c r="B2556" s="42">
        <f>'16 Securitization Calcn'!$F$43</f>
        <v>0</v>
      </c>
    </row>
    <row r="2557" spans="1:2" x14ac:dyDescent="0.25">
      <c r="A2557" s="11" t="s">
        <v>7770</v>
      </c>
      <c r="B2557" s="42">
        <f>'16 Securitization Calcn'!$F$44</f>
        <v>0</v>
      </c>
    </row>
    <row r="2558" spans="1:2" x14ac:dyDescent="0.25">
      <c r="A2558" s="11" t="s">
        <v>7771</v>
      </c>
      <c r="B2558" s="42">
        <f>'16 Securitization Calcn'!$F$45</f>
        <v>0</v>
      </c>
    </row>
    <row r="2559" spans="1:2" x14ac:dyDescent="0.25">
      <c r="A2559" s="11" t="s">
        <v>7772</v>
      </c>
      <c r="B2559" s="42">
        <f>'16 Securitization Calcn'!$G$42</f>
        <v>0</v>
      </c>
    </row>
    <row r="2560" spans="1:2" x14ac:dyDescent="0.25">
      <c r="A2560" s="11" t="s">
        <v>7773</v>
      </c>
      <c r="B2560" s="42">
        <f>'16 Securitization Calcn'!$G$43</f>
        <v>0</v>
      </c>
    </row>
    <row r="2561" spans="1:2" x14ac:dyDescent="0.25">
      <c r="A2561" s="11" t="s">
        <v>7774</v>
      </c>
      <c r="B2561" s="42">
        <f>'16 Securitization Calcn'!$G$44</f>
        <v>0</v>
      </c>
    </row>
    <row r="2562" spans="1:2" x14ac:dyDescent="0.25">
      <c r="A2562" s="11" t="s">
        <v>7775</v>
      </c>
      <c r="B2562" s="42">
        <f>'16 Securitization Calcn'!$G$45</f>
        <v>0</v>
      </c>
    </row>
    <row r="2563" spans="1:2" x14ac:dyDescent="0.25">
      <c r="A2563" s="11" t="s">
        <v>7776</v>
      </c>
      <c r="B2563" s="42">
        <f>'16 Securitization Calcn'!$H$42</f>
        <v>0</v>
      </c>
    </row>
    <row r="2564" spans="1:2" x14ac:dyDescent="0.25">
      <c r="A2564" s="11" t="s">
        <v>7777</v>
      </c>
      <c r="B2564" s="42">
        <f>'16 Securitization Calcn'!$H$43</f>
        <v>0</v>
      </c>
    </row>
    <row r="2565" spans="1:2" x14ac:dyDescent="0.25">
      <c r="A2565" s="11" t="s">
        <v>7778</v>
      </c>
      <c r="B2565" s="42">
        <f>'16 Securitization Calcn'!$H$44</f>
        <v>0</v>
      </c>
    </row>
    <row r="2566" spans="1:2" x14ac:dyDescent="0.25">
      <c r="A2566" s="11" t="s">
        <v>7779</v>
      </c>
      <c r="B2566" s="42">
        <f>'16 Securitization Calcn'!$H$45</f>
        <v>0</v>
      </c>
    </row>
    <row r="2567" spans="1:2" x14ac:dyDescent="0.25">
      <c r="A2567" s="11" t="s">
        <v>7780</v>
      </c>
      <c r="B2567" s="42">
        <f>'16 Securitization Calcn'!$H$46</f>
        <v>0</v>
      </c>
    </row>
    <row r="2568" spans="1:2" x14ac:dyDescent="0.25">
      <c r="A2568" s="11" t="s">
        <v>7781</v>
      </c>
      <c r="B2568" s="42">
        <f>'16 Securitization Calcn'!$I$42</f>
        <v>0</v>
      </c>
    </row>
    <row r="2569" spans="1:2" x14ac:dyDescent="0.25">
      <c r="A2569" s="11" t="s">
        <v>7782</v>
      </c>
      <c r="B2569" s="42">
        <f>'16 Securitization Calcn'!$I$43</f>
        <v>0</v>
      </c>
    </row>
    <row r="2570" spans="1:2" x14ac:dyDescent="0.25">
      <c r="A2570" s="11" t="s">
        <v>7783</v>
      </c>
      <c r="B2570" s="42">
        <f>'16 Securitization Calcn'!$I$44</f>
        <v>0</v>
      </c>
    </row>
    <row r="2571" spans="1:2" x14ac:dyDescent="0.25">
      <c r="A2571" s="11" t="s">
        <v>7784</v>
      </c>
      <c r="B2571" s="42">
        <f>'16 Securitization Calcn'!$I$45</f>
        <v>0</v>
      </c>
    </row>
    <row r="2572" spans="1:2" x14ac:dyDescent="0.25">
      <c r="A2572" s="11" t="s">
        <v>7785</v>
      </c>
      <c r="B2572" s="42">
        <f>'16 Securitization Calcn'!$I$46</f>
        <v>0</v>
      </c>
    </row>
    <row r="2573" spans="1:2" x14ac:dyDescent="0.25">
      <c r="A2573" s="11" t="s">
        <v>7786</v>
      </c>
      <c r="B2573" s="42">
        <f>'16 Securitization Calcn'!$J$42</f>
        <v>0</v>
      </c>
    </row>
    <row r="2574" spans="1:2" x14ac:dyDescent="0.25">
      <c r="A2574" s="11" t="s">
        <v>7787</v>
      </c>
      <c r="B2574" s="42">
        <f>'16 Securitization Calcn'!$J$43</f>
        <v>0</v>
      </c>
    </row>
    <row r="2575" spans="1:2" x14ac:dyDescent="0.25">
      <c r="A2575" s="11" t="s">
        <v>7788</v>
      </c>
      <c r="B2575" s="42">
        <f>'16 Securitization Calcn'!$J$44</f>
        <v>0</v>
      </c>
    </row>
    <row r="2576" spans="1:2" x14ac:dyDescent="0.25">
      <c r="A2576" s="11" t="s">
        <v>7789</v>
      </c>
      <c r="B2576" s="42">
        <f>'16 Securitization Calcn'!$J$46</f>
        <v>0</v>
      </c>
    </row>
    <row r="2577" spans="1:2" x14ac:dyDescent="0.25">
      <c r="A2577" s="11" t="s">
        <v>7790</v>
      </c>
      <c r="B2577" s="42">
        <f>'16 Securitization Calcn'!$D$48</f>
        <v>0</v>
      </c>
    </row>
    <row r="2578" spans="1:2" x14ac:dyDescent="0.25">
      <c r="A2578" s="11" t="s">
        <v>7791</v>
      </c>
      <c r="B2578" s="42">
        <f>'16 Securitization Calcn'!$D$49</f>
        <v>0</v>
      </c>
    </row>
    <row r="2579" spans="1:2" x14ac:dyDescent="0.25">
      <c r="A2579" s="11" t="s">
        <v>7792</v>
      </c>
      <c r="B2579" s="42">
        <f>'16 Securitization Calcn'!$D$50</f>
        <v>0</v>
      </c>
    </row>
    <row r="2580" spans="1:2" x14ac:dyDescent="0.25">
      <c r="A2580" s="11" t="s">
        <v>7793</v>
      </c>
      <c r="B2580" s="42">
        <f>'16 Securitization Calcn'!$D$51</f>
        <v>0</v>
      </c>
    </row>
    <row r="2581" spans="1:2" x14ac:dyDescent="0.25">
      <c r="A2581" s="11" t="s">
        <v>7794</v>
      </c>
      <c r="B2581" s="42">
        <f>'16 Securitization Calcn'!$D$52</f>
        <v>0</v>
      </c>
    </row>
    <row r="2582" spans="1:2" x14ac:dyDescent="0.25">
      <c r="A2582" s="11" t="s">
        <v>7795</v>
      </c>
      <c r="B2582" s="42">
        <f>'16 Securitization Calcn'!$D$53</f>
        <v>0</v>
      </c>
    </row>
    <row r="2583" spans="1:2" x14ac:dyDescent="0.25">
      <c r="A2583" s="11" t="s">
        <v>7796</v>
      </c>
      <c r="B2583" s="42">
        <f>'16 Securitization Calcn'!$D$54</f>
        <v>0</v>
      </c>
    </row>
    <row r="2584" spans="1:2" x14ac:dyDescent="0.25">
      <c r="A2584" s="11" t="s">
        <v>7797</v>
      </c>
      <c r="B2584" s="42">
        <f>'16 Securitization Calcn'!$E$48</f>
        <v>0</v>
      </c>
    </row>
    <row r="2585" spans="1:2" x14ac:dyDescent="0.25">
      <c r="A2585" s="11" t="s">
        <v>7798</v>
      </c>
      <c r="B2585" s="42">
        <f>'16 Securitization Calcn'!$E$49</f>
        <v>0</v>
      </c>
    </row>
    <row r="2586" spans="1:2" x14ac:dyDescent="0.25">
      <c r="A2586" s="11" t="s">
        <v>7799</v>
      </c>
      <c r="B2586" s="42">
        <f>'16 Securitization Calcn'!$E$50</f>
        <v>0</v>
      </c>
    </row>
    <row r="2587" spans="1:2" x14ac:dyDescent="0.25">
      <c r="A2587" s="11" t="s">
        <v>7800</v>
      </c>
      <c r="B2587" s="42">
        <f>'16 Securitization Calcn'!$E$51</f>
        <v>0</v>
      </c>
    </row>
    <row r="2588" spans="1:2" x14ac:dyDescent="0.25">
      <c r="A2588" s="11" t="s">
        <v>7801</v>
      </c>
      <c r="B2588" s="42">
        <f>'16 Securitization Calcn'!$E$52</f>
        <v>0</v>
      </c>
    </row>
    <row r="2589" spans="1:2" x14ac:dyDescent="0.25">
      <c r="A2589" s="11" t="s">
        <v>7802</v>
      </c>
      <c r="B2589" s="42">
        <f>'16 Securitization Calcn'!$E$53</f>
        <v>0</v>
      </c>
    </row>
    <row r="2590" spans="1:2" x14ac:dyDescent="0.25">
      <c r="A2590" s="11" t="s">
        <v>7803</v>
      </c>
      <c r="B2590" s="42">
        <f>'16 Securitization Calcn'!$E$54</f>
        <v>0</v>
      </c>
    </row>
    <row r="2591" spans="1:2" x14ac:dyDescent="0.25">
      <c r="A2591" s="11" t="s">
        <v>7804</v>
      </c>
      <c r="B2591" s="42">
        <f>'16 Securitization Calcn'!$F$48</f>
        <v>0</v>
      </c>
    </row>
    <row r="2592" spans="1:2" x14ac:dyDescent="0.25">
      <c r="A2592" s="11" t="s">
        <v>7805</v>
      </c>
      <c r="B2592" s="42">
        <f>'16 Securitization Calcn'!$F$49</f>
        <v>0</v>
      </c>
    </row>
    <row r="2593" spans="1:2" x14ac:dyDescent="0.25">
      <c r="A2593" s="11" t="s">
        <v>7806</v>
      </c>
      <c r="B2593" s="42">
        <f>'16 Securitization Calcn'!$F$50</f>
        <v>0</v>
      </c>
    </row>
    <row r="2594" spans="1:2" x14ac:dyDescent="0.25">
      <c r="A2594" s="11" t="s">
        <v>7807</v>
      </c>
      <c r="B2594" s="42">
        <f>'16 Securitization Calcn'!$F$51</f>
        <v>0</v>
      </c>
    </row>
    <row r="2595" spans="1:2" x14ac:dyDescent="0.25">
      <c r="A2595" s="11" t="s">
        <v>7808</v>
      </c>
      <c r="B2595" s="42">
        <f>'16 Securitization Calcn'!$F$52</f>
        <v>0</v>
      </c>
    </row>
    <row r="2596" spans="1:2" x14ac:dyDescent="0.25">
      <c r="A2596" s="11" t="s">
        <v>7809</v>
      </c>
      <c r="B2596" s="42">
        <f>'16 Securitization Calcn'!$G$48</f>
        <v>0</v>
      </c>
    </row>
    <row r="2597" spans="1:2" x14ac:dyDescent="0.25">
      <c r="A2597" s="11" t="s">
        <v>7810</v>
      </c>
      <c r="B2597" s="42">
        <f>'16 Securitization Calcn'!$G$49</f>
        <v>0</v>
      </c>
    </row>
    <row r="2598" spans="1:2" x14ac:dyDescent="0.25">
      <c r="A2598" s="11" t="s">
        <v>7811</v>
      </c>
      <c r="B2598" s="42">
        <f>'16 Securitization Calcn'!$G$50</f>
        <v>0</v>
      </c>
    </row>
    <row r="2599" spans="1:2" x14ac:dyDescent="0.25">
      <c r="A2599" s="11" t="s">
        <v>7812</v>
      </c>
      <c r="B2599" s="42">
        <f>'16 Securitization Calcn'!$G$51</f>
        <v>0</v>
      </c>
    </row>
    <row r="2600" spans="1:2" x14ac:dyDescent="0.25">
      <c r="A2600" s="11" t="s">
        <v>7813</v>
      </c>
      <c r="B2600" s="42">
        <f>'16 Securitization Calcn'!$G$52</f>
        <v>0</v>
      </c>
    </row>
    <row r="2601" spans="1:2" x14ac:dyDescent="0.25">
      <c r="A2601" s="11" t="s">
        <v>7814</v>
      </c>
      <c r="B2601" s="42">
        <f>'16 Securitization Calcn'!$H$48</f>
        <v>0</v>
      </c>
    </row>
    <row r="2602" spans="1:2" x14ac:dyDescent="0.25">
      <c r="A2602" s="11" t="s">
        <v>7815</v>
      </c>
      <c r="B2602" s="42">
        <f>'16 Securitization Calcn'!$H$49</f>
        <v>0</v>
      </c>
    </row>
    <row r="2603" spans="1:2" x14ac:dyDescent="0.25">
      <c r="A2603" s="11" t="s">
        <v>7816</v>
      </c>
      <c r="B2603" s="42">
        <f>'16 Securitization Calcn'!$H$50</f>
        <v>0</v>
      </c>
    </row>
    <row r="2604" spans="1:2" x14ac:dyDescent="0.25">
      <c r="A2604" s="11" t="s">
        <v>7817</v>
      </c>
      <c r="B2604" s="42">
        <f>'16 Securitization Calcn'!$H$51</f>
        <v>0</v>
      </c>
    </row>
    <row r="2605" spans="1:2" x14ac:dyDescent="0.25">
      <c r="A2605" s="11" t="s">
        <v>7818</v>
      </c>
      <c r="B2605" s="42">
        <f>'16 Securitization Calcn'!$H$52</f>
        <v>0</v>
      </c>
    </row>
    <row r="2606" spans="1:2" x14ac:dyDescent="0.25">
      <c r="A2606" s="11" t="s">
        <v>7819</v>
      </c>
      <c r="B2606" s="42">
        <f>'16 Securitization Calcn'!$H$53</f>
        <v>0</v>
      </c>
    </row>
    <row r="2607" spans="1:2" x14ac:dyDescent="0.25">
      <c r="A2607" s="11" t="s">
        <v>7820</v>
      </c>
      <c r="B2607" s="42">
        <f>'16 Securitization Calcn'!$H$54</f>
        <v>0</v>
      </c>
    </row>
    <row r="2608" spans="1:2" x14ac:dyDescent="0.25">
      <c r="A2608" s="11" t="s">
        <v>7821</v>
      </c>
      <c r="B2608" s="42">
        <f>'16 Securitization Calcn'!$I$48</f>
        <v>0</v>
      </c>
    </row>
    <row r="2609" spans="1:2" x14ac:dyDescent="0.25">
      <c r="A2609" s="11" t="s">
        <v>7822</v>
      </c>
      <c r="B2609" s="42">
        <f>'16 Securitization Calcn'!$I$49</f>
        <v>0</v>
      </c>
    </row>
    <row r="2610" spans="1:2" x14ac:dyDescent="0.25">
      <c r="A2610" s="11" t="s">
        <v>7823</v>
      </c>
      <c r="B2610" s="42">
        <f>'16 Securitization Calcn'!$I$50</f>
        <v>0</v>
      </c>
    </row>
    <row r="2611" spans="1:2" x14ac:dyDescent="0.25">
      <c r="A2611" s="11" t="s">
        <v>7824</v>
      </c>
      <c r="B2611" s="42">
        <f>'16 Securitization Calcn'!$I$51</f>
        <v>0</v>
      </c>
    </row>
    <row r="2612" spans="1:2" x14ac:dyDescent="0.25">
      <c r="A2612" s="11" t="s">
        <v>7825</v>
      </c>
      <c r="B2612" s="42">
        <f>'16 Securitization Calcn'!$I$52</f>
        <v>0</v>
      </c>
    </row>
    <row r="2613" spans="1:2" x14ac:dyDescent="0.25">
      <c r="A2613" s="11" t="s">
        <v>7826</v>
      </c>
      <c r="B2613" s="42">
        <f>'16 Securitization Calcn'!$I$53</f>
        <v>0</v>
      </c>
    </row>
    <row r="2614" spans="1:2" x14ac:dyDescent="0.25">
      <c r="A2614" s="11" t="s">
        <v>7827</v>
      </c>
      <c r="B2614" s="42">
        <f>'16 Securitization Calcn'!$I$54</f>
        <v>0</v>
      </c>
    </row>
    <row r="2615" spans="1:2" x14ac:dyDescent="0.25">
      <c r="A2615" s="11" t="s">
        <v>7828</v>
      </c>
      <c r="B2615" s="42">
        <f>'16 Securitization Calcn'!$J$48</f>
        <v>0</v>
      </c>
    </row>
    <row r="2616" spans="1:2" x14ac:dyDescent="0.25">
      <c r="A2616" s="11" t="s">
        <v>7829</v>
      </c>
      <c r="B2616" s="42">
        <f>'16 Securitization Calcn'!$J$49</f>
        <v>0</v>
      </c>
    </row>
    <row r="2617" spans="1:2" x14ac:dyDescent="0.25">
      <c r="A2617" s="11" t="s">
        <v>7830</v>
      </c>
      <c r="B2617" s="42">
        <f>'16 Securitization Calcn'!$J$50</f>
        <v>0</v>
      </c>
    </row>
    <row r="2618" spans="1:2" x14ac:dyDescent="0.25">
      <c r="A2618" s="11" t="s">
        <v>7831</v>
      </c>
      <c r="B2618" s="42">
        <f>'16 Securitization Calcn'!$J$51</f>
        <v>0</v>
      </c>
    </row>
    <row r="2619" spans="1:2" x14ac:dyDescent="0.25">
      <c r="A2619" s="11" t="s">
        <v>7832</v>
      </c>
      <c r="B2619" s="42">
        <f>'16 Securitization Calcn'!$J$53</f>
        <v>0</v>
      </c>
    </row>
    <row r="2620" spans="1:2" x14ac:dyDescent="0.25">
      <c r="A2620" s="11" t="s">
        <v>7833</v>
      </c>
      <c r="B2620" s="42">
        <f>'16 Securitization Calcn'!$J$54</f>
        <v>0</v>
      </c>
    </row>
    <row r="2621" spans="1:2" x14ac:dyDescent="0.25">
      <c r="A2621" s="11" t="s">
        <v>7834</v>
      </c>
      <c r="B2621" s="42">
        <f>'16 Securitization Calcn'!$D$57</f>
        <v>0</v>
      </c>
    </row>
    <row r="2622" spans="1:2" x14ac:dyDescent="0.25">
      <c r="A2622" s="11" t="s">
        <v>7835</v>
      </c>
      <c r="B2622" s="42">
        <f>'16 Securitization Calcn'!$E$57</f>
        <v>0</v>
      </c>
    </row>
    <row r="2623" spans="1:2" x14ac:dyDescent="0.25">
      <c r="A2623" s="11" t="s">
        <v>7836</v>
      </c>
      <c r="B2623" s="42">
        <f>'16 Securitization Calcn'!$H$57</f>
        <v>0</v>
      </c>
    </row>
    <row r="2624" spans="1:2" x14ac:dyDescent="0.25">
      <c r="A2624" s="11" t="s">
        <v>7837</v>
      </c>
      <c r="B2624" s="42">
        <f>'16 Securitization Calcn'!$I$57</f>
        <v>0</v>
      </c>
    </row>
    <row r="2625" spans="1:2" x14ac:dyDescent="0.25">
      <c r="A2625" s="11" t="s">
        <v>7838</v>
      </c>
      <c r="B2625" s="42">
        <f>'16 Securitization Calcn'!$J$57</f>
        <v>0</v>
      </c>
    </row>
    <row r="2626" spans="1:2" x14ac:dyDescent="0.25">
      <c r="A2626" s="11" t="s">
        <v>7839</v>
      </c>
      <c r="B2626" s="42">
        <f>'16 Securitization Calcn'!$C$61</f>
        <v>0</v>
      </c>
    </row>
    <row r="2627" spans="1:2" x14ac:dyDescent="0.25">
      <c r="A2627" s="11" t="s">
        <v>7840</v>
      </c>
      <c r="B2627" s="42">
        <f>'16 Securitization Calcn'!$C$62</f>
        <v>0</v>
      </c>
    </row>
    <row r="2628" spans="1:2" x14ac:dyDescent="0.25">
      <c r="A2628" s="11" t="s">
        <v>7841</v>
      </c>
      <c r="B2628" s="42">
        <f>'16 Securitization Calcn'!$C$63</f>
        <v>0</v>
      </c>
    </row>
    <row r="2629" spans="1:2" x14ac:dyDescent="0.25">
      <c r="A2629" s="11" t="s">
        <v>7842</v>
      </c>
      <c r="B2629" s="42">
        <f>'16 Securitization Calcn'!$C$64</f>
        <v>0</v>
      </c>
    </row>
    <row r="2630" spans="1:2" x14ac:dyDescent="0.25">
      <c r="A2630" s="11" t="s">
        <v>7843</v>
      </c>
      <c r="B2630" s="42">
        <f>'16 Securitization Calcn'!$D$61</f>
        <v>0</v>
      </c>
    </row>
    <row r="2631" spans="1:2" x14ac:dyDescent="0.25">
      <c r="A2631" s="11" t="s">
        <v>7844</v>
      </c>
      <c r="B2631" s="42">
        <f>'16 Securitization Calcn'!$D$62</f>
        <v>0</v>
      </c>
    </row>
    <row r="2632" spans="1:2" x14ac:dyDescent="0.25">
      <c r="A2632" s="11" t="s">
        <v>7845</v>
      </c>
      <c r="B2632" s="42">
        <f>'16 Securitization Calcn'!$D$63</f>
        <v>0</v>
      </c>
    </row>
    <row r="2633" spans="1:2" x14ac:dyDescent="0.25">
      <c r="A2633" s="11" t="s">
        <v>7846</v>
      </c>
      <c r="B2633" s="42">
        <f>'16 Securitization Calcn'!$D$64</f>
        <v>0</v>
      </c>
    </row>
    <row r="2634" spans="1:2" x14ac:dyDescent="0.25">
      <c r="A2634" s="11" t="s">
        <v>7847</v>
      </c>
      <c r="B2634" s="42">
        <f>'16 Securitization Calcn'!$D$65</f>
        <v>0</v>
      </c>
    </row>
    <row r="2635" spans="1:2" x14ac:dyDescent="0.25">
      <c r="A2635" s="11" t="s">
        <v>7848</v>
      </c>
      <c r="B2635" s="42">
        <f>'16 Securitization Calcn'!$D$66</f>
        <v>0</v>
      </c>
    </row>
    <row r="2636" spans="1:2" x14ac:dyDescent="0.25">
      <c r="A2636" s="11" t="s">
        <v>7849</v>
      </c>
      <c r="B2636" s="42">
        <f>'16 Securitization Calcn'!$E$61</f>
        <v>0</v>
      </c>
    </row>
    <row r="2637" spans="1:2" x14ac:dyDescent="0.25">
      <c r="A2637" s="11" t="s">
        <v>7850</v>
      </c>
      <c r="B2637" s="42">
        <f>'16 Securitization Calcn'!$E$62</f>
        <v>0</v>
      </c>
    </row>
    <row r="2638" spans="1:2" x14ac:dyDescent="0.25">
      <c r="A2638" s="11" t="s">
        <v>7851</v>
      </c>
      <c r="B2638" s="42">
        <f>'16 Securitization Calcn'!$E$63</f>
        <v>0</v>
      </c>
    </row>
    <row r="2639" spans="1:2" x14ac:dyDescent="0.25">
      <c r="A2639" s="11" t="s">
        <v>7852</v>
      </c>
      <c r="B2639" s="42">
        <f>'16 Securitization Calcn'!$E$64</f>
        <v>0</v>
      </c>
    </row>
    <row r="2640" spans="1:2" x14ac:dyDescent="0.25">
      <c r="A2640" s="11" t="s">
        <v>7853</v>
      </c>
      <c r="B2640" s="42">
        <f>'16 Securitization Calcn'!$E$65</f>
        <v>0</v>
      </c>
    </row>
    <row r="2641" spans="1:2" x14ac:dyDescent="0.25">
      <c r="A2641" s="11" t="s">
        <v>7854</v>
      </c>
      <c r="B2641" s="42">
        <f>'16 Securitization Calcn'!$E$66</f>
        <v>0</v>
      </c>
    </row>
    <row r="2642" spans="1:2" x14ac:dyDescent="0.25">
      <c r="A2642" s="11" t="s">
        <v>7855</v>
      </c>
      <c r="B2642" s="42">
        <f>'16 Securitization Calcn'!$H$61</f>
        <v>0</v>
      </c>
    </row>
    <row r="2643" spans="1:2" x14ac:dyDescent="0.25">
      <c r="A2643" s="11" t="s">
        <v>7856</v>
      </c>
      <c r="B2643" s="42">
        <f>'16 Securitization Calcn'!$H$62</f>
        <v>0</v>
      </c>
    </row>
    <row r="2644" spans="1:2" x14ac:dyDescent="0.25">
      <c r="A2644" s="11" t="s">
        <v>7857</v>
      </c>
      <c r="B2644" s="42">
        <f>'16 Securitization Calcn'!$H$63</f>
        <v>0</v>
      </c>
    </row>
    <row r="2645" spans="1:2" x14ac:dyDescent="0.25">
      <c r="A2645" s="11" t="s">
        <v>7858</v>
      </c>
      <c r="B2645" s="42">
        <f>'16 Securitization Calcn'!$H$64</f>
        <v>0</v>
      </c>
    </row>
    <row r="2646" spans="1:2" x14ac:dyDescent="0.25">
      <c r="A2646" s="11" t="s">
        <v>7859</v>
      </c>
      <c r="B2646" s="42">
        <f>'16 Securitization Calcn'!$H$65</f>
        <v>0</v>
      </c>
    </row>
    <row r="2647" spans="1:2" x14ac:dyDescent="0.25">
      <c r="A2647" s="11" t="s">
        <v>7860</v>
      </c>
      <c r="B2647" s="42">
        <f>'16 Securitization Calcn'!$H$66</f>
        <v>0</v>
      </c>
    </row>
    <row r="2648" spans="1:2" x14ac:dyDescent="0.25">
      <c r="A2648" s="11" t="s">
        <v>7861</v>
      </c>
      <c r="B2648" s="42">
        <f>'16 Securitization Calcn'!$I$61</f>
        <v>0</v>
      </c>
    </row>
    <row r="2649" spans="1:2" x14ac:dyDescent="0.25">
      <c r="A2649" s="11" t="s">
        <v>7862</v>
      </c>
      <c r="B2649" s="42">
        <f>'16 Securitization Calcn'!$I$62</f>
        <v>0</v>
      </c>
    </row>
    <row r="2650" spans="1:2" x14ac:dyDescent="0.25">
      <c r="A2650" s="11" t="s">
        <v>7863</v>
      </c>
      <c r="B2650" s="42">
        <f>'16 Securitization Calcn'!$I$63</f>
        <v>0</v>
      </c>
    </row>
    <row r="2651" spans="1:2" x14ac:dyDescent="0.25">
      <c r="A2651" s="11" t="s">
        <v>7864</v>
      </c>
      <c r="B2651" s="42">
        <f>'16 Securitization Calcn'!$I$64</f>
        <v>0</v>
      </c>
    </row>
    <row r="2652" spans="1:2" x14ac:dyDescent="0.25">
      <c r="A2652" s="11" t="s">
        <v>7865</v>
      </c>
      <c r="B2652" s="42">
        <f>'16 Securitization Calcn'!$I$65</f>
        <v>0</v>
      </c>
    </row>
    <row r="2653" spans="1:2" x14ac:dyDescent="0.25">
      <c r="A2653" s="11" t="s">
        <v>7866</v>
      </c>
      <c r="B2653" s="42">
        <f>'16 Securitization Calcn'!$I$66</f>
        <v>0</v>
      </c>
    </row>
    <row r="2654" spans="1:2" x14ac:dyDescent="0.25">
      <c r="A2654" s="11" t="s">
        <v>7867</v>
      </c>
      <c r="B2654" s="42">
        <f>'16 Securitization Calcn'!$J$61</f>
        <v>0</v>
      </c>
    </row>
    <row r="2655" spans="1:2" x14ac:dyDescent="0.25">
      <c r="A2655" s="11" t="s">
        <v>7868</v>
      </c>
      <c r="B2655" s="42">
        <f>'16 Securitization Calcn'!$J$62</f>
        <v>0</v>
      </c>
    </row>
    <row r="2656" spans="1:2" x14ac:dyDescent="0.25">
      <c r="A2656" s="11" t="s">
        <v>7869</v>
      </c>
      <c r="B2656" s="42">
        <f>'16 Securitization Calcn'!$J$63</f>
        <v>0</v>
      </c>
    </row>
    <row r="2657" spans="1:2" x14ac:dyDescent="0.25">
      <c r="A2657" s="11" t="s">
        <v>7870</v>
      </c>
      <c r="B2657" s="42">
        <f>'16 Securitization Calcn'!$J$64</f>
        <v>0</v>
      </c>
    </row>
    <row r="2658" spans="1:2" x14ac:dyDescent="0.25">
      <c r="A2658" s="11" t="s">
        <v>7871</v>
      </c>
      <c r="B2658" s="42">
        <f>'16 Securitization Calcn'!$J$66</f>
        <v>0</v>
      </c>
    </row>
    <row r="2659" spans="1:2" x14ac:dyDescent="0.25">
      <c r="A2659" s="11" t="s">
        <v>7872</v>
      </c>
      <c r="B2659" s="42">
        <f>'16 Securitization Calcn'!$C$68</f>
        <v>0</v>
      </c>
    </row>
    <row r="2660" spans="1:2" x14ac:dyDescent="0.25">
      <c r="A2660" s="11" t="s">
        <v>7873</v>
      </c>
      <c r="B2660" s="42">
        <f>'16 Securitization Calcn'!$C$69</f>
        <v>0</v>
      </c>
    </row>
    <row r="2661" spans="1:2" x14ac:dyDescent="0.25">
      <c r="A2661" s="11" t="s">
        <v>7874</v>
      </c>
      <c r="B2661" s="42">
        <f>'16 Securitization Calcn'!$C$70</f>
        <v>0</v>
      </c>
    </row>
    <row r="2662" spans="1:2" x14ac:dyDescent="0.25">
      <c r="A2662" s="11" t="s">
        <v>7875</v>
      </c>
      <c r="B2662" s="42">
        <f>'16 Securitization Calcn'!$C$71</f>
        <v>0</v>
      </c>
    </row>
    <row r="2663" spans="1:2" x14ac:dyDescent="0.25">
      <c r="A2663" s="11" t="s">
        <v>7876</v>
      </c>
      <c r="B2663" s="42">
        <f>'16 Securitization Calcn'!$D$68</f>
        <v>0</v>
      </c>
    </row>
    <row r="2664" spans="1:2" x14ac:dyDescent="0.25">
      <c r="A2664" s="11" t="s">
        <v>7877</v>
      </c>
      <c r="B2664" s="42">
        <f>'16 Securitization Calcn'!$D$69</f>
        <v>0</v>
      </c>
    </row>
    <row r="2665" spans="1:2" x14ac:dyDescent="0.25">
      <c r="A2665" s="11" t="s">
        <v>7878</v>
      </c>
      <c r="B2665" s="42">
        <f>'16 Securitization Calcn'!$D$70</f>
        <v>0</v>
      </c>
    </row>
    <row r="2666" spans="1:2" x14ac:dyDescent="0.25">
      <c r="A2666" s="11" t="s">
        <v>7879</v>
      </c>
      <c r="B2666" s="42">
        <f>'16 Securitization Calcn'!$D$71</f>
        <v>0</v>
      </c>
    </row>
    <row r="2667" spans="1:2" x14ac:dyDescent="0.25">
      <c r="A2667" s="11" t="s">
        <v>7880</v>
      </c>
      <c r="B2667" s="42">
        <f>'16 Securitization Calcn'!$D$72</f>
        <v>0</v>
      </c>
    </row>
    <row r="2668" spans="1:2" x14ac:dyDescent="0.25">
      <c r="A2668" s="11" t="s">
        <v>7881</v>
      </c>
      <c r="B2668" s="42">
        <f>'16 Securitization Calcn'!$D$73</f>
        <v>0</v>
      </c>
    </row>
    <row r="2669" spans="1:2" x14ac:dyDescent="0.25">
      <c r="A2669" s="11" t="s">
        <v>7882</v>
      </c>
      <c r="B2669" s="42">
        <f>'16 Securitization Calcn'!$D$74</f>
        <v>0</v>
      </c>
    </row>
    <row r="2670" spans="1:2" x14ac:dyDescent="0.25">
      <c r="A2670" s="11" t="s">
        <v>7883</v>
      </c>
      <c r="B2670" s="42">
        <f>'16 Securitization Calcn'!$E$68</f>
        <v>0</v>
      </c>
    </row>
    <row r="2671" spans="1:2" x14ac:dyDescent="0.25">
      <c r="A2671" s="11" t="s">
        <v>7884</v>
      </c>
      <c r="B2671" s="42">
        <f>'16 Securitization Calcn'!$E$69</f>
        <v>0</v>
      </c>
    </row>
    <row r="2672" spans="1:2" x14ac:dyDescent="0.25">
      <c r="A2672" s="11" t="s">
        <v>7885</v>
      </c>
      <c r="B2672" s="42">
        <f>'16 Securitization Calcn'!$E$70</f>
        <v>0</v>
      </c>
    </row>
    <row r="2673" spans="1:2" x14ac:dyDescent="0.25">
      <c r="A2673" s="11" t="s">
        <v>7886</v>
      </c>
      <c r="B2673" s="42">
        <f>'16 Securitization Calcn'!$E$71</f>
        <v>0</v>
      </c>
    </row>
    <row r="2674" spans="1:2" x14ac:dyDescent="0.25">
      <c r="A2674" s="11" t="s">
        <v>7887</v>
      </c>
      <c r="B2674" s="42">
        <f>'16 Securitization Calcn'!$E$72</f>
        <v>0</v>
      </c>
    </row>
    <row r="2675" spans="1:2" x14ac:dyDescent="0.25">
      <c r="A2675" s="11" t="s">
        <v>7888</v>
      </c>
      <c r="B2675" s="42">
        <f>'16 Securitization Calcn'!$E$73</f>
        <v>0</v>
      </c>
    </row>
    <row r="2676" spans="1:2" x14ac:dyDescent="0.25">
      <c r="A2676" s="11" t="s">
        <v>7889</v>
      </c>
      <c r="B2676" s="42">
        <f>'16 Securitization Calcn'!$E$74</f>
        <v>0</v>
      </c>
    </row>
    <row r="2677" spans="1:2" x14ac:dyDescent="0.25">
      <c r="A2677" s="11" t="s">
        <v>7890</v>
      </c>
      <c r="B2677" s="42">
        <f>'16 Securitization Calcn'!$H$68</f>
        <v>0</v>
      </c>
    </row>
    <row r="2678" spans="1:2" x14ac:dyDescent="0.25">
      <c r="A2678" s="11" t="s">
        <v>7891</v>
      </c>
      <c r="B2678" s="42">
        <f>'16 Securitization Calcn'!$H$69</f>
        <v>0</v>
      </c>
    </row>
    <row r="2679" spans="1:2" x14ac:dyDescent="0.25">
      <c r="A2679" s="11" t="s">
        <v>7892</v>
      </c>
      <c r="B2679" s="42">
        <f>'16 Securitization Calcn'!$H$70</f>
        <v>0</v>
      </c>
    </row>
    <row r="2680" spans="1:2" x14ac:dyDescent="0.25">
      <c r="A2680" s="11" t="s">
        <v>7893</v>
      </c>
      <c r="B2680" s="42">
        <f>'16 Securitization Calcn'!$H$71</f>
        <v>0</v>
      </c>
    </row>
    <row r="2681" spans="1:2" x14ac:dyDescent="0.25">
      <c r="A2681" s="11" t="s">
        <v>7894</v>
      </c>
      <c r="B2681" s="42">
        <f>'16 Securitization Calcn'!$H$72</f>
        <v>0</v>
      </c>
    </row>
    <row r="2682" spans="1:2" x14ac:dyDescent="0.25">
      <c r="A2682" s="11" t="s">
        <v>7895</v>
      </c>
      <c r="B2682" s="42">
        <f>'16 Securitization Calcn'!$H$73</f>
        <v>0</v>
      </c>
    </row>
    <row r="2683" spans="1:2" x14ac:dyDescent="0.25">
      <c r="A2683" s="11" t="s">
        <v>7896</v>
      </c>
      <c r="B2683" s="42">
        <f>'16 Securitization Calcn'!$H$74</f>
        <v>0</v>
      </c>
    </row>
    <row r="2684" spans="1:2" x14ac:dyDescent="0.25">
      <c r="A2684" s="11" t="s">
        <v>7897</v>
      </c>
      <c r="B2684" s="42">
        <f>'16 Securitization Calcn'!$I$68</f>
        <v>0</v>
      </c>
    </row>
    <row r="2685" spans="1:2" x14ac:dyDescent="0.25">
      <c r="A2685" s="11" t="s">
        <v>7898</v>
      </c>
      <c r="B2685" s="42">
        <f>'16 Securitization Calcn'!$I$69</f>
        <v>0</v>
      </c>
    </row>
    <row r="2686" spans="1:2" x14ac:dyDescent="0.25">
      <c r="A2686" s="11" t="s">
        <v>7899</v>
      </c>
      <c r="B2686" s="42">
        <f>'16 Securitization Calcn'!$I$70</f>
        <v>0</v>
      </c>
    </row>
    <row r="2687" spans="1:2" x14ac:dyDescent="0.25">
      <c r="A2687" s="11" t="s">
        <v>7900</v>
      </c>
      <c r="B2687" s="42">
        <f>'16 Securitization Calcn'!$I$71</f>
        <v>0</v>
      </c>
    </row>
    <row r="2688" spans="1:2" x14ac:dyDescent="0.25">
      <c r="A2688" s="11" t="s">
        <v>7901</v>
      </c>
      <c r="B2688" s="42">
        <f>'16 Securitization Calcn'!$I$72</f>
        <v>0</v>
      </c>
    </row>
    <row r="2689" spans="1:2" x14ac:dyDescent="0.25">
      <c r="A2689" s="11" t="s">
        <v>7902</v>
      </c>
      <c r="B2689" s="42">
        <f>'16 Securitization Calcn'!$I$73</f>
        <v>0</v>
      </c>
    </row>
    <row r="2690" spans="1:2" x14ac:dyDescent="0.25">
      <c r="A2690" s="11" t="s">
        <v>7903</v>
      </c>
      <c r="B2690" s="42">
        <f>'16 Securitization Calcn'!$I$74</f>
        <v>0</v>
      </c>
    </row>
    <row r="2691" spans="1:2" x14ac:dyDescent="0.25">
      <c r="A2691" s="11" t="s">
        <v>7904</v>
      </c>
      <c r="B2691" s="42">
        <f>'16 Securitization Calcn'!$J$68</f>
        <v>0</v>
      </c>
    </row>
    <row r="2692" spans="1:2" x14ac:dyDescent="0.25">
      <c r="A2692" s="11" t="s">
        <v>7905</v>
      </c>
      <c r="B2692" s="42">
        <f>'16 Securitization Calcn'!$J$69</f>
        <v>0</v>
      </c>
    </row>
    <row r="2693" spans="1:2" x14ac:dyDescent="0.25">
      <c r="A2693" s="11" t="s">
        <v>7906</v>
      </c>
      <c r="B2693" s="42">
        <f>'16 Securitization Calcn'!$J$70</f>
        <v>0</v>
      </c>
    </row>
    <row r="2694" spans="1:2" x14ac:dyDescent="0.25">
      <c r="A2694" s="11" t="s">
        <v>7907</v>
      </c>
      <c r="B2694" s="42">
        <f>'16 Securitization Calcn'!$J$71</f>
        <v>0</v>
      </c>
    </row>
    <row r="2695" spans="1:2" x14ac:dyDescent="0.25">
      <c r="A2695" s="11" t="s">
        <v>7908</v>
      </c>
      <c r="B2695" s="42">
        <f>'16 Securitization Calcn'!$J$73</f>
        <v>0</v>
      </c>
    </row>
    <row r="2696" spans="1:2" x14ac:dyDescent="0.25">
      <c r="A2696" s="11" t="s">
        <v>7909</v>
      </c>
      <c r="B2696" s="42">
        <f>'16 Securitization Calcn'!$J$74</f>
        <v>0</v>
      </c>
    </row>
    <row r="2697" spans="1:2" x14ac:dyDescent="0.25">
      <c r="A2697" s="11" t="s">
        <v>7910</v>
      </c>
      <c r="B2697" s="42">
        <f>'16 Securitization Calcn'!$D$81</f>
        <v>0</v>
      </c>
    </row>
    <row r="2698" spans="1:2" x14ac:dyDescent="0.25">
      <c r="A2698" s="11" t="s">
        <v>7911</v>
      </c>
      <c r="B2698" s="42">
        <f>'16 Securitization Calcn'!$D$82</f>
        <v>0</v>
      </c>
    </row>
    <row r="2699" spans="1:2" x14ac:dyDescent="0.25">
      <c r="A2699" s="11" t="s">
        <v>7912</v>
      </c>
      <c r="B2699" s="42">
        <f>'16 Securitization Calcn'!$E$81</f>
        <v>0</v>
      </c>
    </row>
    <row r="2700" spans="1:2" x14ac:dyDescent="0.25">
      <c r="A2700" s="11" t="s">
        <v>7913</v>
      </c>
      <c r="B2700" s="42">
        <f>'16 Securitization Calcn'!$E$82</f>
        <v>0</v>
      </c>
    </row>
    <row r="2701" spans="1:2" x14ac:dyDescent="0.25">
      <c r="A2701" s="11" t="s">
        <v>7914</v>
      </c>
      <c r="B2701" s="42">
        <f>'16 Securitization Calcn'!$F$81</f>
        <v>0</v>
      </c>
    </row>
    <row r="2702" spans="1:2" x14ac:dyDescent="0.25">
      <c r="A2702" s="11" t="s">
        <v>7915</v>
      </c>
      <c r="B2702" s="42">
        <f>'16 Securitization Calcn'!$F$82</f>
        <v>0</v>
      </c>
    </row>
    <row r="2703" spans="1:2" x14ac:dyDescent="0.25">
      <c r="A2703" s="11" t="s">
        <v>7916</v>
      </c>
      <c r="B2703" s="42">
        <f>'16 Securitization Calcn'!$G$81</f>
        <v>0</v>
      </c>
    </row>
    <row r="2704" spans="1:2" x14ac:dyDescent="0.25">
      <c r="A2704" s="11" t="s">
        <v>7917</v>
      </c>
      <c r="B2704" s="42">
        <f>'16 Securitization Calcn'!$G$82</f>
        <v>0</v>
      </c>
    </row>
    <row r="2705" spans="1:2" x14ac:dyDescent="0.25">
      <c r="A2705" s="11" t="s">
        <v>7918</v>
      </c>
      <c r="B2705" s="42">
        <f>'16 Securitization Calcn'!$H$81</f>
        <v>0</v>
      </c>
    </row>
    <row r="2706" spans="1:2" x14ac:dyDescent="0.25">
      <c r="A2706" s="11" t="s">
        <v>7919</v>
      </c>
      <c r="B2706" s="42">
        <f>'16 Securitization Calcn'!$H$82</f>
        <v>0</v>
      </c>
    </row>
    <row r="2707" spans="1:2" x14ac:dyDescent="0.25">
      <c r="A2707" s="11" t="s">
        <v>7920</v>
      </c>
      <c r="B2707" s="42">
        <f>'16 Securitization Calcn'!$I$81</f>
        <v>0</v>
      </c>
    </row>
    <row r="2708" spans="1:2" x14ac:dyDescent="0.25">
      <c r="A2708" s="11" t="s">
        <v>7921</v>
      </c>
      <c r="B2708" s="42">
        <f>'16 Securitization Calcn'!$I$82</f>
        <v>0</v>
      </c>
    </row>
    <row r="2709" spans="1:2" x14ac:dyDescent="0.25">
      <c r="A2709" s="11" t="s">
        <v>7922</v>
      </c>
      <c r="B2709" s="42">
        <f>'16 Securitization Calcn'!$J$81</f>
        <v>0</v>
      </c>
    </row>
    <row r="2710" spans="1:2" x14ac:dyDescent="0.25">
      <c r="A2710" s="11" t="s">
        <v>7923</v>
      </c>
      <c r="B2710" s="42">
        <f>'16 Securitization Calcn'!$J$82</f>
        <v>0</v>
      </c>
    </row>
    <row r="2711" spans="1:2" x14ac:dyDescent="0.25">
      <c r="A2711" s="11" t="s">
        <v>7924</v>
      </c>
      <c r="B2711" s="42">
        <f>'16 Securitization Calcn'!$K$81</f>
        <v>0</v>
      </c>
    </row>
    <row r="2712" spans="1:2" x14ac:dyDescent="0.25">
      <c r="A2712" s="11" t="s">
        <v>7925</v>
      </c>
      <c r="B2712" s="42">
        <f>'16 Securitization Calcn'!$K$82</f>
        <v>0</v>
      </c>
    </row>
    <row r="2713" spans="1:2" x14ac:dyDescent="0.25">
      <c r="A2713" s="11" t="s">
        <v>7926</v>
      </c>
      <c r="B2713" s="42">
        <f>'16 Securitization Calcn'!$D$84</f>
        <v>0</v>
      </c>
    </row>
    <row r="2714" spans="1:2" x14ac:dyDescent="0.25">
      <c r="A2714" s="11" t="s">
        <v>7927</v>
      </c>
      <c r="B2714" s="42">
        <f>'16 Securitization Calcn'!$D$85</f>
        <v>0</v>
      </c>
    </row>
    <row r="2715" spans="1:2" x14ac:dyDescent="0.25">
      <c r="A2715" s="11" t="s">
        <v>7928</v>
      </c>
      <c r="B2715" s="42">
        <f>'16 Securitization Calcn'!$D$86</f>
        <v>0</v>
      </c>
    </row>
    <row r="2716" spans="1:2" x14ac:dyDescent="0.25">
      <c r="A2716" s="11" t="s">
        <v>7929</v>
      </c>
      <c r="B2716" s="42">
        <f>'16 Securitization Calcn'!$E$84</f>
        <v>0</v>
      </c>
    </row>
    <row r="2717" spans="1:2" x14ac:dyDescent="0.25">
      <c r="A2717" s="11" t="s">
        <v>7930</v>
      </c>
      <c r="B2717" s="42">
        <f>'16 Securitization Calcn'!$E$85</f>
        <v>0</v>
      </c>
    </row>
    <row r="2718" spans="1:2" x14ac:dyDescent="0.25">
      <c r="A2718" s="11" t="s">
        <v>7931</v>
      </c>
      <c r="B2718" s="42">
        <f>'16 Securitization Calcn'!$E$86</f>
        <v>0</v>
      </c>
    </row>
    <row r="2719" spans="1:2" x14ac:dyDescent="0.25">
      <c r="A2719" s="11" t="s">
        <v>7932</v>
      </c>
      <c r="B2719" s="42">
        <f>'16 Securitization Calcn'!$F$84</f>
        <v>0</v>
      </c>
    </row>
    <row r="2720" spans="1:2" x14ac:dyDescent="0.25">
      <c r="A2720" s="11" t="s">
        <v>7933</v>
      </c>
      <c r="B2720" s="42">
        <f>'16 Securitization Calcn'!$F$85</f>
        <v>0</v>
      </c>
    </row>
    <row r="2721" spans="1:2" x14ac:dyDescent="0.25">
      <c r="A2721" s="11" t="s">
        <v>7934</v>
      </c>
      <c r="B2721" s="42">
        <f>'16 Securitization Calcn'!$F$86</f>
        <v>0</v>
      </c>
    </row>
    <row r="2722" spans="1:2" x14ac:dyDescent="0.25">
      <c r="A2722" s="11" t="s">
        <v>7935</v>
      </c>
      <c r="B2722" s="42">
        <f>'16 Securitization Calcn'!$G$84</f>
        <v>0</v>
      </c>
    </row>
    <row r="2723" spans="1:2" x14ac:dyDescent="0.25">
      <c r="A2723" s="11" t="s">
        <v>7936</v>
      </c>
      <c r="B2723" s="42">
        <f>'16 Securitization Calcn'!$G$85</f>
        <v>0</v>
      </c>
    </row>
    <row r="2724" spans="1:2" x14ac:dyDescent="0.25">
      <c r="A2724" s="11" t="s">
        <v>7937</v>
      </c>
      <c r="B2724" s="42">
        <f>'16 Securitization Calcn'!$G$86</f>
        <v>0</v>
      </c>
    </row>
    <row r="2725" spans="1:2" x14ac:dyDescent="0.25">
      <c r="A2725" s="11" t="s">
        <v>7938</v>
      </c>
      <c r="B2725" s="42">
        <f>'16 Securitization Calcn'!$H$84</f>
        <v>0</v>
      </c>
    </row>
    <row r="2726" spans="1:2" x14ac:dyDescent="0.25">
      <c r="A2726" s="11" t="s">
        <v>7939</v>
      </c>
      <c r="B2726" s="42">
        <f>'16 Securitization Calcn'!$H$85</f>
        <v>0</v>
      </c>
    </row>
    <row r="2727" spans="1:2" x14ac:dyDescent="0.25">
      <c r="A2727" s="11" t="s">
        <v>7940</v>
      </c>
      <c r="B2727" s="42">
        <f>'16 Securitization Calcn'!$H$86</f>
        <v>0</v>
      </c>
    </row>
    <row r="2728" spans="1:2" x14ac:dyDescent="0.25">
      <c r="A2728" s="11" t="s">
        <v>7941</v>
      </c>
      <c r="B2728" s="42">
        <f>'16 Securitization Calcn'!$I$84</f>
        <v>0</v>
      </c>
    </row>
    <row r="2729" spans="1:2" x14ac:dyDescent="0.25">
      <c r="A2729" s="11" t="s">
        <v>7942</v>
      </c>
      <c r="B2729" s="42">
        <f>'16 Securitization Calcn'!$I$85</f>
        <v>0</v>
      </c>
    </row>
    <row r="2730" spans="1:2" x14ac:dyDescent="0.25">
      <c r="A2730" s="11" t="s">
        <v>7943</v>
      </c>
      <c r="B2730" s="42">
        <f>'16 Securitization Calcn'!$I$86</f>
        <v>0</v>
      </c>
    </row>
    <row r="2731" spans="1:2" x14ac:dyDescent="0.25">
      <c r="A2731" s="11" t="s">
        <v>7944</v>
      </c>
      <c r="B2731" s="42">
        <f>'16 Securitization Calcn'!$J$84</f>
        <v>0</v>
      </c>
    </row>
    <row r="2732" spans="1:2" x14ac:dyDescent="0.25">
      <c r="A2732" s="11" t="s">
        <v>7945</v>
      </c>
      <c r="B2732" s="42">
        <f>'16 Securitization Calcn'!$J$85</f>
        <v>0</v>
      </c>
    </row>
    <row r="2733" spans="1:2" x14ac:dyDescent="0.25">
      <c r="A2733" s="11" t="s">
        <v>7946</v>
      </c>
      <c r="B2733" s="42">
        <f>'16 Securitization Calcn'!$J$86</f>
        <v>0</v>
      </c>
    </row>
    <row r="2734" spans="1:2" x14ac:dyDescent="0.25">
      <c r="A2734" s="11" t="s">
        <v>7947</v>
      </c>
      <c r="B2734" s="42">
        <f>'16 Securitization Calcn'!$K$84</f>
        <v>0</v>
      </c>
    </row>
    <row r="2735" spans="1:2" x14ac:dyDescent="0.25">
      <c r="A2735" s="11" t="s">
        <v>7948</v>
      </c>
      <c r="B2735" s="42">
        <f>'16 Securitization Calcn'!$K$85</f>
        <v>0</v>
      </c>
    </row>
    <row r="2736" spans="1:2" x14ac:dyDescent="0.25">
      <c r="A2736" s="11" t="s">
        <v>7949</v>
      </c>
      <c r="B2736" s="42">
        <f>'16 Securitization Calcn'!$K$86</f>
        <v>0</v>
      </c>
    </row>
    <row r="2737" spans="1:2" x14ac:dyDescent="0.25">
      <c r="A2737" s="11" t="s">
        <v>7950</v>
      </c>
      <c r="B2737" s="42">
        <f>'16 Securitization Calcn'!$D$93</f>
        <v>0</v>
      </c>
    </row>
    <row r="2738" spans="1:2" x14ac:dyDescent="0.25">
      <c r="A2738" s="11" t="s">
        <v>7951</v>
      </c>
      <c r="B2738" s="42">
        <f>'16 Securitization Calcn'!$D$94</f>
        <v>0</v>
      </c>
    </row>
    <row r="2739" spans="1:2" x14ac:dyDescent="0.25">
      <c r="A2739" s="11" t="s">
        <v>7952</v>
      </c>
      <c r="B2739" s="42">
        <f>'16 Securitization Calcn'!$D$96</f>
        <v>0</v>
      </c>
    </row>
    <row r="2740" spans="1:2" x14ac:dyDescent="0.25">
      <c r="A2740" s="11" t="s">
        <v>7953</v>
      </c>
      <c r="B2740" s="42">
        <f>'16 Securitization Calcn'!$D$97</f>
        <v>0</v>
      </c>
    </row>
    <row r="2741" spans="1:2" x14ac:dyDescent="0.25">
      <c r="A2741" s="11" t="s">
        <v>7954</v>
      </c>
      <c r="B2741" s="42">
        <f>'16 Securitization Calcn'!$E$91</f>
        <v>0</v>
      </c>
    </row>
    <row r="2742" spans="1:2" x14ac:dyDescent="0.25">
      <c r="A2742" s="11" t="s">
        <v>7955</v>
      </c>
      <c r="B2742" s="42">
        <f>'16 Securitization Calcn'!$E$92</f>
        <v>0</v>
      </c>
    </row>
    <row r="2743" spans="1:2" x14ac:dyDescent="0.25">
      <c r="A2743" s="11" t="s">
        <v>7956</v>
      </c>
      <c r="B2743" s="42">
        <f>'16 Securitization Calcn'!$E$93</f>
        <v>0</v>
      </c>
    </row>
    <row r="2744" spans="1:2" x14ac:dyDescent="0.25">
      <c r="A2744" s="11" t="s">
        <v>7957</v>
      </c>
      <c r="B2744" s="42">
        <f>'16 Securitization Calcn'!$E$95</f>
        <v>0</v>
      </c>
    </row>
    <row r="2745" spans="1:2" x14ac:dyDescent="0.25">
      <c r="A2745" s="11" t="s">
        <v>7958</v>
      </c>
      <c r="B2745" s="42">
        <f>'16 Securitization Calcn'!$E$97</f>
        <v>0</v>
      </c>
    </row>
    <row r="2746" spans="1:2" x14ac:dyDescent="0.25">
      <c r="A2746" s="11" t="s">
        <v>7959</v>
      </c>
      <c r="B2746" s="42">
        <f>'16 Securitization Calcn'!$F$92</f>
        <v>0</v>
      </c>
    </row>
    <row r="2747" spans="1:2" x14ac:dyDescent="0.25">
      <c r="A2747" s="11" t="s">
        <v>7960</v>
      </c>
      <c r="B2747" s="42">
        <f>'16 Securitization Calcn'!$F$93</f>
        <v>0</v>
      </c>
    </row>
    <row r="2748" spans="1:2" x14ac:dyDescent="0.25">
      <c r="A2748" s="11" t="s">
        <v>7961</v>
      </c>
      <c r="B2748" s="42">
        <f>'16 Securitization Calcn'!$F$95</f>
        <v>0</v>
      </c>
    </row>
    <row r="2749" spans="1:2" x14ac:dyDescent="0.25">
      <c r="A2749" s="11" t="s">
        <v>7962</v>
      </c>
      <c r="B2749" s="42">
        <f>'16 Securitization Calcn'!$F$97</f>
        <v>0</v>
      </c>
    </row>
    <row r="2750" spans="1:2" x14ac:dyDescent="0.25">
      <c r="A2750" s="11" t="s">
        <v>7963</v>
      </c>
      <c r="B2750" s="41">
        <f>'17 Other Assets'!$D$8</f>
        <v>0</v>
      </c>
    </row>
    <row r="2751" spans="1:2" x14ac:dyDescent="0.25">
      <c r="A2751" s="11" t="s">
        <v>7964</v>
      </c>
      <c r="B2751" s="42">
        <f>'17 Other Assets'!$D$9</f>
        <v>0</v>
      </c>
    </row>
    <row r="2752" spans="1:2" x14ac:dyDescent="0.25">
      <c r="A2752" s="11" t="s">
        <v>7965</v>
      </c>
      <c r="B2752" s="42">
        <f>'17 Other Assets'!$D$10</f>
        <v>0</v>
      </c>
    </row>
    <row r="2753" spans="1:2" x14ac:dyDescent="0.25">
      <c r="A2753" s="11" t="s">
        <v>7966</v>
      </c>
      <c r="B2753" s="42">
        <f>'17 Other Assets'!$D$11</f>
        <v>0</v>
      </c>
    </row>
    <row r="2754" spans="1:2" x14ac:dyDescent="0.25">
      <c r="A2754" s="11" t="s">
        <v>7967</v>
      </c>
      <c r="B2754" s="42">
        <f>'17 Other Assets'!$D$12</f>
        <v>0</v>
      </c>
    </row>
    <row r="2755" spans="1:2" x14ac:dyDescent="0.25">
      <c r="A2755" s="11" t="s">
        <v>7968</v>
      </c>
      <c r="B2755" s="42">
        <f>'17 Other Assets'!$D$13</f>
        <v>0</v>
      </c>
    </row>
    <row r="2756" spans="1:2" x14ac:dyDescent="0.25">
      <c r="A2756" s="11" t="s">
        <v>7969</v>
      </c>
      <c r="B2756" s="42">
        <f>'17 Other Assets'!$D$14</f>
        <v>0</v>
      </c>
    </row>
    <row r="2757" spans="1:2" x14ac:dyDescent="0.25">
      <c r="A2757" s="11" t="s">
        <v>7970</v>
      </c>
      <c r="B2757" s="42">
        <f>'17 Other Assets'!$D$15</f>
        <v>0</v>
      </c>
    </row>
    <row r="2758" spans="1:2" x14ac:dyDescent="0.25">
      <c r="A2758" s="11" t="s">
        <v>7971</v>
      </c>
      <c r="B2758" s="42">
        <f>'17 Other Assets'!$D$16</f>
        <v>0</v>
      </c>
    </row>
    <row r="2759" spans="1:2" x14ac:dyDescent="0.25">
      <c r="A2759" s="11" t="s">
        <v>7972</v>
      </c>
      <c r="B2759" s="42">
        <f>'17 Other Assets'!$D$17</f>
        <v>0</v>
      </c>
    </row>
    <row r="2760" spans="1:2" x14ac:dyDescent="0.25">
      <c r="A2760" s="11" t="s">
        <v>7973</v>
      </c>
      <c r="B2760" s="42">
        <f>'17 Other Assets'!$D$20</f>
        <v>0</v>
      </c>
    </row>
    <row r="2761" spans="1:2" x14ac:dyDescent="0.25">
      <c r="A2761" s="11" t="s">
        <v>7974</v>
      </c>
      <c r="B2761" s="42" t="e">
        <f>'17 Other Assets'!#REF!</f>
        <v>#REF!</v>
      </c>
    </row>
    <row r="2762" spans="1:2" x14ac:dyDescent="0.25">
      <c r="A2762" s="11" t="s">
        <v>7975</v>
      </c>
      <c r="B2762" s="42">
        <f>'17 Other Assets'!$D$21</f>
        <v>0</v>
      </c>
    </row>
    <row r="2763" spans="1:2" x14ac:dyDescent="0.25">
      <c r="A2763" s="11" t="s">
        <v>7976</v>
      </c>
      <c r="B2763" s="42">
        <f>'17 Other Assets'!$D$22</f>
        <v>0</v>
      </c>
    </row>
    <row r="2764" spans="1:2" x14ac:dyDescent="0.25">
      <c r="A2764" s="11" t="s">
        <v>7977</v>
      </c>
      <c r="B2764" s="42">
        <f>'17 Other Assets'!$D$23</f>
        <v>0</v>
      </c>
    </row>
    <row r="2765" spans="1:2" x14ac:dyDescent="0.25">
      <c r="A2765" s="11" t="s">
        <v>7978</v>
      </c>
      <c r="B2765" s="42">
        <f>'17 Other Assets'!$D$24</f>
        <v>0</v>
      </c>
    </row>
    <row r="2766" spans="1:2" x14ac:dyDescent="0.25">
      <c r="A2766" s="11" t="s">
        <v>7979</v>
      </c>
      <c r="B2766" s="42">
        <f>'17 Other Assets'!$F$10</f>
        <v>0</v>
      </c>
    </row>
    <row r="2767" spans="1:2" x14ac:dyDescent="0.25">
      <c r="A2767" s="11" t="s">
        <v>7980</v>
      </c>
      <c r="B2767" s="42">
        <f>'17 Other Assets'!$F$11</f>
        <v>0</v>
      </c>
    </row>
    <row r="2768" spans="1:2" x14ac:dyDescent="0.25">
      <c r="A2768" s="11" t="s">
        <v>7981</v>
      </c>
      <c r="B2768" s="42">
        <f>'17 Other Assets'!$F$12</f>
        <v>0</v>
      </c>
    </row>
    <row r="2769" spans="1:2" x14ac:dyDescent="0.25">
      <c r="A2769" s="11" t="s">
        <v>7982</v>
      </c>
      <c r="B2769" s="42">
        <f>'17 Other Assets'!$F$13</f>
        <v>0</v>
      </c>
    </row>
    <row r="2770" spans="1:2" x14ac:dyDescent="0.25">
      <c r="A2770" s="11" t="s">
        <v>7983</v>
      </c>
      <c r="B2770" s="42">
        <f>'17 Other Assets'!$F$14</f>
        <v>0</v>
      </c>
    </row>
    <row r="2771" spans="1:2" x14ac:dyDescent="0.25">
      <c r="A2771" s="11" t="s">
        <v>7984</v>
      </c>
      <c r="B2771" s="42">
        <f>'17 Other Assets'!$F$15</f>
        <v>0</v>
      </c>
    </row>
    <row r="2772" spans="1:2" x14ac:dyDescent="0.25">
      <c r="A2772" s="11" t="s">
        <v>7985</v>
      </c>
      <c r="B2772" s="42">
        <f>'17 Other Assets'!$F$16</f>
        <v>0</v>
      </c>
    </row>
    <row r="2773" spans="1:2" x14ac:dyDescent="0.25">
      <c r="A2773" s="11" t="s">
        <v>7986</v>
      </c>
      <c r="B2773" s="42">
        <f>'17 Other Assets'!$F$20</f>
        <v>0</v>
      </c>
    </row>
    <row r="2774" spans="1:2" x14ac:dyDescent="0.25">
      <c r="A2774" s="11" t="s">
        <v>7987</v>
      </c>
      <c r="B2774" s="42" t="e">
        <f>'17 Other Assets'!#REF!</f>
        <v>#REF!</v>
      </c>
    </row>
    <row r="2775" spans="1:2" x14ac:dyDescent="0.25">
      <c r="A2775" s="11" t="s">
        <v>7988</v>
      </c>
      <c r="B2775" s="42">
        <f>'17 Other Assets'!$F$21</f>
        <v>0</v>
      </c>
    </row>
    <row r="2776" spans="1:2" x14ac:dyDescent="0.25">
      <c r="A2776" s="11" t="s">
        <v>7989</v>
      </c>
      <c r="B2776" s="42">
        <f>'17 Other Assets'!$F$24</f>
        <v>0</v>
      </c>
    </row>
    <row r="2777" spans="1:2" x14ac:dyDescent="0.25">
      <c r="A2777" s="11" t="s">
        <v>7990</v>
      </c>
      <c r="B2777" s="42">
        <f>'17 Other Assets'!$D$31</f>
        <v>0</v>
      </c>
    </row>
    <row r="2778" spans="1:2" x14ac:dyDescent="0.25">
      <c r="A2778" s="11" t="s">
        <v>7991</v>
      </c>
      <c r="B2778" s="42">
        <f>'17 Other Assets'!$D$32</f>
        <v>0</v>
      </c>
    </row>
    <row r="2779" spans="1:2" x14ac:dyDescent="0.25">
      <c r="A2779" s="11" t="s">
        <v>7992</v>
      </c>
      <c r="B2779" s="42">
        <f>'17 Other Assets'!$D$33</f>
        <v>0</v>
      </c>
    </row>
    <row r="2780" spans="1:2" x14ac:dyDescent="0.25">
      <c r="A2780" s="11" t="s">
        <v>7993</v>
      </c>
      <c r="B2780" s="42">
        <f>'17 Other Assets'!$D$34</f>
        <v>0</v>
      </c>
    </row>
    <row r="2781" spans="1:2" x14ac:dyDescent="0.25">
      <c r="A2781" s="11" t="s">
        <v>7994</v>
      </c>
      <c r="B2781" s="42">
        <f>'17 Other Assets'!$F$31</f>
        <v>0</v>
      </c>
    </row>
    <row r="2782" spans="1:2" x14ac:dyDescent="0.25">
      <c r="A2782" s="11" t="s">
        <v>7995</v>
      </c>
      <c r="B2782" s="42">
        <f>'17 Other Assets'!$F$32</f>
        <v>0</v>
      </c>
    </row>
    <row r="2783" spans="1:2" x14ac:dyDescent="0.25">
      <c r="A2783" s="11" t="s">
        <v>7996</v>
      </c>
      <c r="B2783" s="42">
        <f>'17 Other Assets'!$F$33</f>
        <v>0</v>
      </c>
    </row>
    <row r="2784" spans="1:2" x14ac:dyDescent="0.25">
      <c r="A2784" s="11" t="s">
        <v>7997</v>
      </c>
      <c r="B2784" s="42">
        <f>'17 Other Assets'!$F$34</f>
        <v>0</v>
      </c>
    </row>
    <row r="2785" spans="1:2" x14ac:dyDescent="0.25">
      <c r="A2785" s="11" t="s">
        <v>7998</v>
      </c>
      <c r="B2785" s="42">
        <f>'17 Other Assets'!$F$35</f>
        <v>0</v>
      </c>
    </row>
    <row r="2786" spans="1:2" x14ac:dyDescent="0.25">
      <c r="A2786" s="11" t="s">
        <v>7999</v>
      </c>
      <c r="B2786" s="42">
        <f>'17 Other Assets'!$F$37</f>
        <v>0</v>
      </c>
    </row>
    <row r="2787" spans="1:2" x14ac:dyDescent="0.25">
      <c r="A2787" s="11" t="s">
        <v>8000</v>
      </c>
      <c r="B2787" s="42">
        <f>'18 Off-Balance Sheet'!$D$12</f>
        <v>0</v>
      </c>
    </row>
    <row r="2788" spans="1:2" x14ac:dyDescent="0.25">
      <c r="A2788" s="11" t="s">
        <v>8001</v>
      </c>
      <c r="B2788" s="42">
        <f>'18 Off-Balance Sheet'!$D$13</f>
        <v>0</v>
      </c>
    </row>
    <row r="2789" spans="1:2" x14ac:dyDescent="0.25">
      <c r="A2789" s="11" t="s">
        <v>8002</v>
      </c>
      <c r="B2789" s="42">
        <f>'18 Off-Balance Sheet'!$D$14</f>
        <v>0</v>
      </c>
    </row>
    <row r="2790" spans="1:2" x14ac:dyDescent="0.25">
      <c r="A2790" s="11" t="s">
        <v>8003</v>
      </c>
      <c r="B2790" s="42">
        <f>'18 Off-Balance Sheet'!$D$15</f>
        <v>0</v>
      </c>
    </row>
    <row r="2791" spans="1:2" x14ac:dyDescent="0.25">
      <c r="A2791" s="11" t="s">
        <v>8004</v>
      </c>
      <c r="B2791" s="42">
        <f>'18 Off-Balance Sheet'!$D$16</f>
        <v>0</v>
      </c>
    </row>
    <row r="2792" spans="1:2" x14ac:dyDescent="0.25">
      <c r="A2792" s="11" t="s">
        <v>8005</v>
      </c>
      <c r="B2792" s="42">
        <f>'18 Off-Balance Sheet'!$E$15</f>
        <v>0</v>
      </c>
    </row>
    <row r="2793" spans="1:2" x14ac:dyDescent="0.25">
      <c r="A2793" s="11" t="s">
        <v>8006</v>
      </c>
      <c r="B2793" s="42">
        <f>'18 Off-Balance Sheet'!$F$13</f>
        <v>0</v>
      </c>
    </row>
    <row r="2794" spans="1:2" x14ac:dyDescent="0.25">
      <c r="A2794" s="11" t="s">
        <v>8007</v>
      </c>
      <c r="B2794" s="42">
        <f>'18 Off-Balance Sheet'!$F$14</f>
        <v>0</v>
      </c>
    </row>
    <row r="2795" spans="1:2" x14ac:dyDescent="0.25">
      <c r="A2795" s="11" t="s">
        <v>8008</v>
      </c>
      <c r="B2795" s="42">
        <f>'18 Off-Balance Sheet'!$F$15</f>
        <v>0</v>
      </c>
    </row>
    <row r="2796" spans="1:2" x14ac:dyDescent="0.25">
      <c r="A2796" s="11" t="s">
        <v>8009</v>
      </c>
      <c r="B2796" s="42">
        <f>'18 Off-Balance Sheet'!$F$16</f>
        <v>0</v>
      </c>
    </row>
    <row r="2797" spans="1:2" x14ac:dyDescent="0.25">
      <c r="A2797" s="11" t="s">
        <v>8010</v>
      </c>
      <c r="B2797" s="42">
        <f>'18 Off-Balance Sheet'!$D$20</f>
        <v>0</v>
      </c>
    </row>
    <row r="2798" spans="1:2" x14ac:dyDescent="0.25">
      <c r="A2798" s="11" t="s">
        <v>8011</v>
      </c>
      <c r="B2798" s="42">
        <f>'18 Off-Balance Sheet'!$D$21</f>
        <v>0</v>
      </c>
    </row>
    <row r="2799" spans="1:2" x14ac:dyDescent="0.25">
      <c r="A2799" s="11" t="s">
        <v>8012</v>
      </c>
      <c r="B2799" s="42">
        <f>'18 Off-Balance Sheet'!$D$22</f>
        <v>0</v>
      </c>
    </row>
    <row r="2800" spans="1:2" x14ac:dyDescent="0.25">
      <c r="A2800" s="11" t="s">
        <v>8013</v>
      </c>
      <c r="B2800" s="42">
        <f>'18 Off-Balance Sheet'!$D$23</f>
        <v>0</v>
      </c>
    </row>
    <row r="2801" spans="1:2" x14ac:dyDescent="0.25">
      <c r="A2801" s="11" t="s">
        <v>8014</v>
      </c>
      <c r="B2801" s="42">
        <f>'18 Off-Balance Sheet'!$D$24</f>
        <v>0</v>
      </c>
    </row>
    <row r="2802" spans="1:2" x14ac:dyDescent="0.25">
      <c r="A2802" s="11" t="s">
        <v>8015</v>
      </c>
      <c r="B2802" s="42">
        <f>'18 Off-Balance Sheet'!$E$23</f>
        <v>0</v>
      </c>
    </row>
    <row r="2803" spans="1:2" x14ac:dyDescent="0.25">
      <c r="A2803" s="11" t="s">
        <v>8016</v>
      </c>
      <c r="B2803" s="42">
        <f>'18 Off-Balance Sheet'!$F$21</f>
        <v>0</v>
      </c>
    </row>
    <row r="2804" spans="1:2" x14ac:dyDescent="0.25">
      <c r="A2804" s="11" t="s">
        <v>8017</v>
      </c>
      <c r="B2804" s="42">
        <f>'18 Off-Balance Sheet'!$F$22</f>
        <v>0</v>
      </c>
    </row>
    <row r="2805" spans="1:2" x14ac:dyDescent="0.25">
      <c r="A2805" s="11" t="s">
        <v>8018</v>
      </c>
      <c r="B2805" s="42">
        <f>'18 Off-Balance Sheet'!$F$23</f>
        <v>0</v>
      </c>
    </row>
    <row r="2806" spans="1:2" x14ac:dyDescent="0.25">
      <c r="A2806" s="11" t="s">
        <v>8019</v>
      </c>
      <c r="B2806" s="42">
        <f>'18 Off-Balance Sheet'!$F$24</f>
        <v>0</v>
      </c>
    </row>
    <row r="2807" spans="1:2" x14ac:dyDescent="0.25">
      <c r="A2807" s="11" t="s">
        <v>8020</v>
      </c>
      <c r="B2807" s="42">
        <f>'18 Off-Balance Sheet'!$D$27</f>
        <v>0</v>
      </c>
    </row>
    <row r="2808" spans="1:2" x14ac:dyDescent="0.25">
      <c r="A2808" s="11" t="s">
        <v>8021</v>
      </c>
      <c r="B2808" s="42">
        <f>'18 Off-Balance Sheet'!$D$28</f>
        <v>0</v>
      </c>
    </row>
    <row r="2809" spans="1:2" x14ac:dyDescent="0.25">
      <c r="A2809" s="11" t="s">
        <v>8022</v>
      </c>
      <c r="B2809" s="42">
        <f>'18 Off-Balance Sheet'!$D$29</f>
        <v>0</v>
      </c>
    </row>
    <row r="2810" spans="1:2" x14ac:dyDescent="0.25">
      <c r="A2810" s="11" t="s">
        <v>8023</v>
      </c>
      <c r="B2810" s="42">
        <f>'18 Off-Balance Sheet'!$D$30</f>
        <v>0</v>
      </c>
    </row>
    <row r="2811" spans="1:2" x14ac:dyDescent="0.25">
      <c r="A2811" s="11" t="s">
        <v>8024</v>
      </c>
      <c r="B2811" s="42">
        <f>'18 Off-Balance Sheet'!$D$31</f>
        <v>0</v>
      </c>
    </row>
    <row r="2812" spans="1:2" x14ac:dyDescent="0.25">
      <c r="A2812" s="11" t="s">
        <v>8025</v>
      </c>
      <c r="B2812" s="42">
        <f>'18 Off-Balance Sheet'!$D$32</f>
        <v>0</v>
      </c>
    </row>
    <row r="2813" spans="1:2" x14ac:dyDescent="0.25">
      <c r="A2813" s="11" t="s">
        <v>8026</v>
      </c>
      <c r="B2813" s="42">
        <f>'18 Off-Balance Sheet'!$D$33</f>
        <v>0</v>
      </c>
    </row>
    <row r="2814" spans="1:2" x14ac:dyDescent="0.25">
      <c r="A2814" s="11" t="s">
        <v>8027</v>
      </c>
      <c r="B2814" s="42">
        <f>'18 Off-Balance Sheet'!$D$34</f>
        <v>0</v>
      </c>
    </row>
    <row r="2815" spans="1:2" x14ac:dyDescent="0.25">
      <c r="A2815" s="11" t="s">
        <v>8028</v>
      </c>
      <c r="B2815" s="42">
        <f>'18 Off-Balance Sheet'!$D$35</f>
        <v>0</v>
      </c>
    </row>
    <row r="2816" spans="1:2" x14ac:dyDescent="0.25">
      <c r="A2816" s="11" t="s">
        <v>8029</v>
      </c>
      <c r="B2816" s="42">
        <f>'18 Off-Balance Sheet'!$D$36</f>
        <v>0</v>
      </c>
    </row>
    <row r="2817" spans="1:2" x14ac:dyDescent="0.25">
      <c r="A2817" s="11" t="s">
        <v>8030</v>
      </c>
      <c r="B2817" s="42">
        <f>'18 Off-Balance Sheet'!$F$27</f>
        <v>0</v>
      </c>
    </row>
    <row r="2818" spans="1:2" x14ac:dyDescent="0.25">
      <c r="A2818" s="11" t="s">
        <v>8031</v>
      </c>
      <c r="B2818" s="42">
        <f>'18 Off-Balance Sheet'!$F$28</f>
        <v>0</v>
      </c>
    </row>
    <row r="2819" spans="1:2" x14ac:dyDescent="0.25">
      <c r="A2819" s="11" t="s">
        <v>8032</v>
      </c>
      <c r="B2819" s="42">
        <f>'18 Off-Balance Sheet'!$F$29</f>
        <v>0</v>
      </c>
    </row>
    <row r="2820" spans="1:2" x14ac:dyDescent="0.25">
      <c r="A2820" s="11" t="s">
        <v>8033</v>
      </c>
      <c r="B2820" s="42">
        <f>'18 Off-Balance Sheet'!$F$30</f>
        <v>0</v>
      </c>
    </row>
    <row r="2821" spans="1:2" x14ac:dyDescent="0.25">
      <c r="A2821" s="11" t="s">
        <v>8034</v>
      </c>
      <c r="B2821" s="42">
        <f>'18 Off-Balance Sheet'!$F$31</f>
        <v>0</v>
      </c>
    </row>
    <row r="2822" spans="1:2" x14ac:dyDescent="0.25">
      <c r="A2822" s="11" t="s">
        <v>8035</v>
      </c>
      <c r="B2822" s="42">
        <f>'18 Off-Balance Sheet'!$F$32</f>
        <v>0</v>
      </c>
    </row>
    <row r="2823" spans="1:2" x14ac:dyDescent="0.25">
      <c r="A2823" s="11" t="s">
        <v>8036</v>
      </c>
      <c r="B2823" s="42">
        <f>'18 Off-Balance Sheet'!$F$33</f>
        <v>0</v>
      </c>
    </row>
    <row r="2824" spans="1:2" x14ac:dyDescent="0.25">
      <c r="A2824" s="11" t="s">
        <v>8037</v>
      </c>
      <c r="B2824" s="42">
        <f>'18 Off-Balance Sheet'!$F$34</f>
        <v>0</v>
      </c>
    </row>
    <row r="2825" spans="1:2" x14ac:dyDescent="0.25">
      <c r="A2825" s="11" t="s">
        <v>8038</v>
      </c>
      <c r="B2825" s="42">
        <f>'18 Off-Balance Sheet'!$F$35</f>
        <v>0</v>
      </c>
    </row>
    <row r="2826" spans="1:2" x14ac:dyDescent="0.25">
      <c r="A2826" s="11" t="s">
        <v>8039</v>
      </c>
      <c r="B2826" s="42">
        <f>'18 Off-Balance Sheet'!$F$36</f>
        <v>0</v>
      </c>
    </row>
    <row r="2827" spans="1:2" x14ac:dyDescent="0.25">
      <c r="A2827" s="11" t="s">
        <v>8040</v>
      </c>
      <c r="B2827" s="42">
        <f>'18 Off-Balance Sheet'!$F$38</f>
        <v>0</v>
      </c>
    </row>
    <row r="2828" spans="1:2" x14ac:dyDescent="0.25">
      <c r="A2828" s="11" t="s">
        <v>8041</v>
      </c>
      <c r="B2828" s="42">
        <f>'19 Derivatives'!$F$9</f>
        <v>0</v>
      </c>
    </row>
    <row r="2829" spans="1:2" x14ac:dyDescent="0.25">
      <c r="A2829" s="11" t="s">
        <v>8042</v>
      </c>
      <c r="B2829" s="42">
        <f>'19 Derivatives'!$F$11</f>
        <v>0</v>
      </c>
    </row>
    <row r="2830" spans="1:2" x14ac:dyDescent="0.25">
      <c r="A2830" s="11" t="s">
        <v>8043</v>
      </c>
      <c r="B2830" s="42">
        <f>'19 Derivatives'!$F$12</f>
        <v>0</v>
      </c>
    </row>
    <row r="2831" spans="1:2" x14ac:dyDescent="0.25">
      <c r="A2831" s="11" t="s">
        <v>8044</v>
      </c>
      <c r="B2831" s="42">
        <f>'19 Derivatives'!$F$18</f>
        <v>0</v>
      </c>
    </row>
    <row r="2832" spans="1:2" x14ac:dyDescent="0.25">
      <c r="A2832" s="11" t="s">
        <v>8045</v>
      </c>
      <c r="B2832" s="42">
        <f>'19 Derivatives'!$G$9</f>
        <v>0</v>
      </c>
    </row>
    <row r="2833" spans="1:2" x14ac:dyDescent="0.25">
      <c r="A2833" s="11" t="s">
        <v>8046</v>
      </c>
      <c r="B2833" s="42">
        <f>'19 Derivatives'!$G$10</f>
        <v>0</v>
      </c>
    </row>
    <row r="2834" spans="1:2" x14ac:dyDescent="0.25">
      <c r="A2834" s="11" t="s">
        <v>8047</v>
      </c>
      <c r="B2834" s="42">
        <f>'19 Derivatives'!$G$12</f>
        <v>0</v>
      </c>
    </row>
    <row r="2835" spans="1:2" x14ac:dyDescent="0.25">
      <c r="A2835" s="11" t="s">
        <v>8048</v>
      </c>
      <c r="B2835" s="42">
        <f>'19 Derivatives'!$G$18</f>
        <v>0</v>
      </c>
    </row>
    <row r="2836" spans="1:2" x14ac:dyDescent="0.25">
      <c r="A2836" s="11" t="s">
        <v>8049</v>
      </c>
      <c r="B2836" s="42">
        <f>'19 Derivatives'!$H$8</f>
        <v>0</v>
      </c>
    </row>
    <row r="2837" spans="1:2" x14ac:dyDescent="0.25">
      <c r="A2837" s="11" t="s">
        <v>8050</v>
      </c>
      <c r="B2837" s="42">
        <f>'19 Derivatives'!$H$9</f>
        <v>0</v>
      </c>
    </row>
    <row r="2838" spans="1:2" x14ac:dyDescent="0.25">
      <c r="A2838" s="11" t="s">
        <v>8051</v>
      </c>
      <c r="B2838" s="42">
        <f>'19 Derivatives'!$H$10</f>
        <v>0</v>
      </c>
    </row>
    <row r="2839" spans="1:2" x14ac:dyDescent="0.25">
      <c r="A2839" s="11" t="s">
        <v>8052</v>
      </c>
      <c r="B2839" s="42">
        <f>'19 Derivatives'!$H$11</f>
        <v>0</v>
      </c>
    </row>
    <row r="2840" spans="1:2" x14ac:dyDescent="0.25">
      <c r="A2840" s="11" t="s">
        <v>8053</v>
      </c>
      <c r="B2840" s="42">
        <f>'19 Derivatives'!$H$12</f>
        <v>0</v>
      </c>
    </row>
    <row r="2841" spans="1:2" x14ac:dyDescent="0.25">
      <c r="A2841" s="11" t="s">
        <v>8054</v>
      </c>
      <c r="B2841" s="42">
        <f>'19 Derivatives'!$H$13</f>
        <v>0</v>
      </c>
    </row>
    <row r="2842" spans="1:2" x14ac:dyDescent="0.25">
      <c r="A2842" s="11" t="s">
        <v>8055</v>
      </c>
      <c r="B2842" s="42">
        <f>'19 Derivatives'!$H$14</f>
        <v>0</v>
      </c>
    </row>
    <row r="2843" spans="1:2" x14ac:dyDescent="0.25">
      <c r="A2843" s="11" t="s">
        <v>8056</v>
      </c>
      <c r="B2843" s="42">
        <f>'19 Derivatives'!$H$15</f>
        <v>0</v>
      </c>
    </row>
    <row r="2844" spans="1:2" x14ac:dyDescent="0.25">
      <c r="A2844" s="11" t="s">
        <v>8057</v>
      </c>
      <c r="B2844" s="42">
        <f>'19 Derivatives'!$H$16</f>
        <v>0</v>
      </c>
    </row>
    <row r="2845" spans="1:2" x14ac:dyDescent="0.25">
      <c r="A2845" s="11" t="s">
        <v>8058</v>
      </c>
      <c r="B2845" s="42">
        <f>'19 Derivatives'!$H$17</f>
        <v>0</v>
      </c>
    </row>
    <row r="2846" spans="1:2" x14ac:dyDescent="0.25">
      <c r="A2846" s="11" t="s">
        <v>8059</v>
      </c>
      <c r="B2846" s="42">
        <f>'19 Derivatives'!$H$18</f>
        <v>0</v>
      </c>
    </row>
    <row r="2847" spans="1:2" x14ac:dyDescent="0.25">
      <c r="A2847" s="11" t="s">
        <v>8060</v>
      </c>
      <c r="B2847" s="42">
        <f>'19 Derivatives'!$J$8</f>
        <v>0</v>
      </c>
    </row>
    <row r="2848" spans="1:2" x14ac:dyDescent="0.25">
      <c r="A2848" s="11" t="s">
        <v>8061</v>
      </c>
      <c r="B2848" s="42">
        <f>'19 Derivatives'!$J$9</f>
        <v>0</v>
      </c>
    </row>
    <row r="2849" spans="1:2" x14ac:dyDescent="0.25">
      <c r="A2849" s="11" t="s">
        <v>8062</v>
      </c>
      <c r="B2849" s="42">
        <f>'19 Derivatives'!$J$10</f>
        <v>0</v>
      </c>
    </row>
    <row r="2850" spans="1:2" x14ac:dyDescent="0.25">
      <c r="A2850" s="11" t="s">
        <v>8063</v>
      </c>
      <c r="B2850" s="42">
        <f>'19 Derivatives'!$J$11</f>
        <v>0</v>
      </c>
    </row>
    <row r="2851" spans="1:2" x14ac:dyDescent="0.25">
      <c r="A2851" s="11" t="s">
        <v>8064</v>
      </c>
      <c r="B2851" s="42">
        <f>'19 Derivatives'!$J$12</f>
        <v>0</v>
      </c>
    </row>
    <row r="2852" spans="1:2" x14ac:dyDescent="0.25">
      <c r="A2852" s="11" t="s">
        <v>8065</v>
      </c>
      <c r="B2852" s="42">
        <f>'19 Derivatives'!$J$13</f>
        <v>0</v>
      </c>
    </row>
    <row r="2853" spans="1:2" x14ac:dyDescent="0.25">
      <c r="A2853" s="11" t="s">
        <v>8066</v>
      </c>
      <c r="B2853" s="42">
        <f>'19 Derivatives'!$J$14</f>
        <v>0</v>
      </c>
    </row>
    <row r="2854" spans="1:2" x14ac:dyDescent="0.25">
      <c r="A2854" s="11" t="s">
        <v>8067</v>
      </c>
      <c r="B2854" s="42">
        <f>'19 Derivatives'!$J$15</f>
        <v>0</v>
      </c>
    </row>
    <row r="2855" spans="1:2" x14ac:dyDescent="0.25">
      <c r="A2855" s="11" t="s">
        <v>8068</v>
      </c>
      <c r="B2855" s="42">
        <f>'19 Derivatives'!$J$16</f>
        <v>0</v>
      </c>
    </row>
    <row r="2856" spans="1:2" x14ac:dyDescent="0.25">
      <c r="A2856" s="11" t="s">
        <v>8069</v>
      </c>
      <c r="B2856" s="42">
        <f>'19 Derivatives'!$J$17</f>
        <v>0</v>
      </c>
    </row>
    <row r="2857" spans="1:2" x14ac:dyDescent="0.25">
      <c r="A2857" s="11" t="s">
        <v>8070</v>
      </c>
      <c r="B2857" s="42">
        <f>'19 Derivatives'!$J$18</f>
        <v>0</v>
      </c>
    </row>
    <row r="2858" spans="1:2" x14ac:dyDescent="0.25">
      <c r="A2858" s="11" t="s">
        <v>8071</v>
      </c>
      <c r="B2858" s="42">
        <f>'19 Derivatives'!$L$8</f>
        <v>0</v>
      </c>
    </row>
    <row r="2859" spans="1:2" x14ac:dyDescent="0.25">
      <c r="A2859" s="11" t="s">
        <v>8072</v>
      </c>
      <c r="B2859" s="42">
        <f>'19 Derivatives'!$L$9</f>
        <v>0</v>
      </c>
    </row>
    <row r="2860" spans="1:2" x14ac:dyDescent="0.25">
      <c r="A2860" s="11" t="s">
        <v>8073</v>
      </c>
      <c r="B2860" s="42">
        <f>'19 Derivatives'!$L$10</f>
        <v>0</v>
      </c>
    </row>
    <row r="2861" spans="1:2" x14ac:dyDescent="0.25">
      <c r="A2861" s="11" t="s">
        <v>8074</v>
      </c>
      <c r="B2861" s="42">
        <f>'19 Derivatives'!$L$11</f>
        <v>0</v>
      </c>
    </row>
    <row r="2862" spans="1:2" x14ac:dyDescent="0.25">
      <c r="A2862" s="11" t="s">
        <v>8075</v>
      </c>
      <c r="B2862" s="42">
        <f>'19 Derivatives'!$L$12</f>
        <v>0</v>
      </c>
    </row>
    <row r="2863" spans="1:2" x14ac:dyDescent="0.25">
      <c r="A2863" s="11" t="s">
        <v>8076</v>
      </c>
      <c r="B2863" s="42">
        <f>'19 Derivatives'!$L$13</f>
        <v>0</v>
      </c>
    </row>
    <row r="2864" spans="1:2" x14ac:dyDescent="0.25">
      <c r="A2864" s="11" t="s">
        <v>8077</v>
      </c>
      <c r="B2864" s="42">
        <f>'19 Derivatives'!$L$14</f>
        <v>0</v>
      </c>
    </row>
    <row r="2865" spans="1:2" x14ac:dyDescent="0.25">
      <c r="A2865" s="11" t="s">
        <v>8078</v>
      </c>
      <c r="B2865" s="42">
        <f>'19 Derivatives'!$L$15</f>
        <v>0</v>
      </c>
    </row>
    <row r="2866" spans="1:2" x14ac:dyDescent="0.25">
      <c r="A2866" s="11" t="s">
        <v>8079</v>
      </c>
      <c r="B2866" s="42">
        <f>'19 Derivatives'!$L$16</f>
        <v>0</v>
      </c>
    </row>
    <row r="2867" spans="1:2" x14ac:dyDescent="0.25">
      <c r="A2867" s="11" t="s">
        <v>8080</v>
      </c>
      <c r="B2867" s="42">
        <f>'19 Derivatives'!$L$17</f>
        <v>0</v>
      </c>
    </row>
    <row r="2868" spans="1:2" x14ac:dyDescent="0.25">
      <c r="A2868" s="11" t="s">
        <v>8081</v>
      </c>
      <c r="B2868" s="42">
        <f>'19 Derivatives'!$L$18</f>
        <v>0</v>
      </c>
    </row>
    <row r="2869" spans="1:2" x14ac:dyDescent="0.25">
      <c r="A2869" s="11" t="s">
        <v>8082</v>
      </c>
      <c r="B2869" s="42">
        <f>'19 Derivatives'!$N$8</f>
        <v>0</v>
      </c>
    </row>
    <row r="2870" spans="1:2" x14ac:dyDescent="0.25">
      <c r="A2870" s="11" t="s">
        <v>8083</v>
      </c>
      <c r="B2870" s="42">
        <f>'19 Derivatives'!$N$9</f>
        <v>0</v>
      </c>
    </row>
    <row r="2871" spans="1:2" x14ac:dyDescent="0.25">
      <c r="A2871" s="11" t="s">
        <v>8084</v>
      </c>
      <c r="B2871" s="42">
        <f>'19 Derivatives'!$N$10</f>
        <v>0</v>
      </c>
    </row>
    <row r="2872" spans="1:2" x14ac:dyDescent="0.25">
      <c r="A2872" s="11" t="s">
        <v>8085</v>
      </c>
      <c r="B2872" s="42">
        <f>'19 Derivatives'!$N$11</f>
        <v>0</v>
      </c>
    </row>
    <row r="2873" spans="1:2" x14ac:dyDescent="0.25">
      <c r="A2873" s="11" t="s">
        <v>8086</v>
      </c>
      <c r="B2873" s="42">
        <f>'19 Derivatives'!$N$12</f>
        <v>0</v>
      </c>
    </row>
    <row r="2874" spans="1:2" x14ac:dyDescent="0.25">
      <c r="A2874" s="11" t="s">
        <v>8087</v>
      </c>
      <c r="B2874" s="42">
        <f>'19 Derivatives'!$N$13</f>
        <v>0</v>
      </c>
    </row>
    <row r="2875" spans="1:2" x14ac:dyDescent="0.25">
      <c r="A2875" s="11" t="s">
        <v>8088</v>
      </c>
      <c r="B2875" s="42">
        <f>'19 Derivatives'!$N$14</f>
        <v>0</v>
      </c>
    </row>
    <row r="2876" spans="1:2" x14ac:dyDescent="0.25">
      <c r="A2876" s="11" t="s">
        <v>8089</v>
      </c>
      <c r="B2876" s="42">
        <f>'19 Derivatives'!$N$15</f>
        <v>0</v>
      </c>
    </row>
    <row r="2877" spans="1:2" x14ac:dyDescent="0.25">
      <c r="A2877" s="11" t="s">
        <v>8090</v>
      </c>
      <c r="B2877" s="42">
        <f>'19 Derivatives'!$N$16</f>
        <v>0</v>
      </c>
    </row>
    <row r="2878" spans="1:2" x14ac:dyDescent="0.25">
      <c r="A2878" s="11" t="s">
        <v>8091</v>
      </c>
      <c r="B2878" s="42">
        <f>'19 Derivatives'!$N$17</f>
        <v>0</v>
      </c>
    </row>
    <row r="2879" spans="1:2" x14ac:dyDescent="0.25">
      <c r="A2879" s="11" t="s">
        <v>8092</v>
      </c>
      <c r="B2879" s="42">
        <f>'19 Derivatives'!$N$18</f>
        <v>0</v>
      </c>
    </row>
    <row r="2880" spans="1:2" x14ac:dyDescent="0.25">
      <c r="A2880" s="11" t="s">
        <v>8093</v>
      </c>
      <c r="B2880" s="42">
        <f>'19 Derivatives'!$P$8</f>
        <v>0</v>
      </c>
    </row>
    <row r="2881" spans="1:2" x14ac:dyDescent="0.25">
      <c r="A2881" s="11" t="s">
        <v>8094</v>
      </c>
      <c r="B2881" s="42">
        <f>'19 Derivatives'!$P$9</f>
        <v>0</v>
      </c>
    </row>
    <row r="2882" spans="1:2" x14ac:dyDescent="0.25">
      <c r="A2882" s="11" t="s">
        <v>8095</v>
      </c>
      <c r="B2882" s="42">
        <f>'19 Derivatives'!$P$10</f>
        <v>0</v>
      </c>
    </row>
    <row r="2883" spans="1:2" x14ac:dyDescent="0.25">
      <c r="A2883" s="11" t="s">
        <v>8096</v>
      </c>
      <c r="B2883" s="42">
        <f>'19 Derivatives'!$P$11</f>
        <v>0</v>
      </c>
    </row>
    <row r="2884" spans="1:2" x14ac:dyDescent="0.25">
      <c r="A2884" s="11" t="s">
        <v>8097</v>
      </c>
      <c r="B2884" s="42">
        <f>'19 Derivatives'!$P$12</f>
        <v>0</v>
      </c>
    </row>
    <row r="2885" spans="1:2" x14ac:dyDescent="0.25">
      <c r="A2885" s="11" t="s">
        <v>8098</v>
      </c>
      <c r="B2885" s="42">
        <f>'19 Derivatives'!$P$13</f>
        <v>0</v>
      </c>
    </row>
    <row r="2886" spans="1:2" x14ac:dyDescent="0.25">
      <c r="A2886" s="11" t="s">
        <v>8099</v>
      </c>
      <c r="B2886" s="42">
        <f>'19 Derivatives'!$P$14</f>
        <v>0</v>
      </c>
    </row>
    <row r="2887" spans="1:2" x14ac:dyDescent="0.25">
      <c r="A2887" s="11" t="s">
        <v>8100</v>
      </c>
      <c r="B2887" s="42">
        <f>'19 Derivatives'!$P$15</f>
        <v>0</v>
      </c>
    </row>
    <row r="2888" spans="1:2" x14ac:dyDescent="0.25">
      <c r="A2888" s="11" t="s">
        <v>8101</v>
      </c>
      <c r="B2888" s="42">
        <f>'19 Derivatives'!$P$16</f>
        <v>0</v>
      </c>
    </row>
    <row r="2889" spans="1:2" x14ac:dyDescent="0.25">
      <c r="A2889" s="11" t="s">
        <v>8102</v>
      </c>
      <c r="B2889" s="42">
        <f>'19 Derivatives'!$P$17</f>
        <v>0</v>
      </c>
    </row>
    <row r="2890" spans="1:2" x14ac:dyDescent="0.25">
      <c r="A2890" s="11" t="s">
        <v>8103</v>
      </c>
      <c r="B2890" s="42">
        <f>'19 Derivatives'!$P$18</f>
        <v>0</v>
      </c>
    </row>
    <row r="2891" spans="1:2" x14ac:dyDescent="0.25">
      <c r="A2891" s="11" t="s">
        <v>8104</v>
      </c>
      <c r="B2891" s="42">
        <f>'19 Derivatives'!$R$8</f>
        <v>0</v>
      </c>
    </row>
    <row r="2892" spans="1:2" x14ac:dyDescent="0.25">
      <c r="A2892" s="11" t="s">
        <v>8105</v>
      </c>
      <c r="B2892" s="42">
        <f>'19 Derivatives'!$R$9</f>
        <v>0</v>
      </c>
    </row>
    <row r="2893" spans="1:2" x14ac:dyDescent="0.25">
      <c r="A2893" s="11" t="s">
        <v>8106</v>
      </c>
      <c r="B2893" s="42">
        <f>'19 Derivatives'!$R$10</f>
        <v>0</v>
      </c>
    </row>
    <row r="2894" spans="1:2" x14ac:dyDescent="0.25">
      <c r="A2894" s="11" t="s">
        <v>8107</v>
      </c>
      <c r="B2894" s="42">
        <f>'19 Derivatives'!$R$11</f>
        <v>0</v>
      </c>
    </row>
    <row r="2895" spans="1:2" x14ac:dyDescent="0.25">
      <c r="A2895" s="11" t="s">
        <v>8108</v>
      </c>
      <c r="B2895" s="42">
        <f>'19 Derivatives'!$R$12</f>
        <v>0</v>
      </c>
    </row>
    <row r="2896" spans="1:2" x14ac:dyDescent="0.25">
      <c r="A2896" s="11" t="s">
        <v>8109</v>
      </c>
      <c r="B2896" s="42">
        <f>'19 Derivatives'!$R$13</f>
        <v>0</v>
      </c>
    </row>
    <row r="2897" spans="1:2" x14ac:dyDescent="0.25">
      <c r="A2897" s="11" t="s">
        <v>8110</v>
      </c>
      <c r="B2897" s="42">
        <f>'19 Derivatives'!$R$14</f>
        <v>0</v>
      </c>
    </row>
    <row r="2898" spans="1:2" x14ac:dyDescent="0.25">
      <c r="A2898" s="11" t="s">
        <v>8111</v>
      </c>
      <c r="B2898" s="42">
        <f>'19 Derivatives'!$R$15</f>
        <v>0</v>
      </c>
    </row>
    <row r="2899" spans="1:2" x14ac:dyDescent="0.25">
      <c r="A2899" s="11" t="s">
        <v>8112</v>
      </c>
      <c r="B2899" s="42">
        <f>'19 Derivatives'!$R$16</f>
        <v>0</v>
      </c>
    </row>
    <row r="2900" spans="1:2" x14ac:dyDescent="0.25">
      <c r="A2900" s="11" t="s">
        <v>8113</v>
      </c>
      <c r="B2900" s="42">
        <f>'19 Derivatives'!$R$17</f>
        <v>0</v>
      </c>
    </row>
    <row r="2901" spans="1:2" x14ac:dyDescent="0.25">
      <c r="A2901" s="11" t="s">
        <v>8114</v>
      </c>
      <c r="B2901" s="42">
        <f>'19 Derivatives'!$R$18</f>
        <v>0</v>
      </c>
    </row>
    <row r="2902" spans="1:2" x14ac:dyDescent="0.25">
      <c r="A2902" s="11" t="s">
        <v>8115</v>
      </c>
      <c r="B2902" s="42">
        <f>'19 Derivatives'!$F$21</f>
        <v>0</v>
      </c>
    </row>
    <row r="2903" spans="1:2" x14ac:dyDescent="0.25">
      <c r="A2903" s="11" t="s">
        <v>8116</v>
      </c>
      <c r="B2903" s="42">
        <f>'19 Derivatives'!$F$23</f>
        <v>0</v>
      </c>
    </row>
    <row r="2904" spans="1:2" x14ac:dyDescent="0.25">
      <c r="A2904" s="11" t="s">
        <v>8117</v>
      </c>
      <c r="B2904" s="42">
        <f>'19 Derivatives'!$F$24</f>
        <v>0</v>
      </c>
    </row>
    <row r="2905" spans="1:2" x14ac:dyDescent="0.25">
      <c r="A2905" s="11" t="s">
        <v>8118</v>
      </c>
      <c r="B2905" s="42">
        <f>'19 Derivatives'!$F$30</f>
        <v>0</v>
      </c>
    </row>
    <row r="2906" spans="1:2" x14ac:dyDescent="0.25">
      <c r="A2906" s="11" t="s">
        <v>8119</v>
      </c>
      <c r="B2906" s="42">
        <f>'19 Derivatives'!$G$21</f>
        <v>0</v>
      </c>
    </row>
    <row r="2907" spans="1:2" x14ac:dyDescent="0.25">
      <c r="A2907" s="11" t="s">
        <v>8120</v>
      </c>
      <c r="B2907" s="42">
        <f>'19 Derivatives'!$G$22</f>
        <v>0</v>
      </c>
    </row>
    <row r="2908" spans="1:2" x14ac:dyDescent="0.25">
      <c r="A2908" s="11" t="s">
        <v>8121</v>
      </c>
      <c r="B2908" s="42">
        <f>'19 Derivatives'!$G$24</f>
        <v>0</v>
      </c>
    </row>
    <row r="2909" spans="1:2" x14ac:dyDescent="0.25">
      <c r="A2909" s="11" t="s">
        <v>8122</v>
      </c>
      <c r="B2909" s="42">
        <f>'19 Derivatives'!$G$30</f>
        <v>0</v>
      </c>
    </row>
    <row r="2910" spans="1:2" x14ac:dyDescent="0.25">
      <c r="A2910" s="11" t="s">
        <v>8123</v>
      </c>
      <c r="B2910" s="42">
        <f>'19 Derivatives'!$H$20</f>
        <v>0</v>
      </c>
    </row>
    <row r="2911" spans="1:2" x14ac:dyDescent="0.25">
      <c r="A2911" s="11" t="s">
        <v>8124</v>
      </c>
      <c r="B2911" s="42">
        <f>'19 Derivatives'!$H$21</f>
        <v>0</v>
      </c>
    </row>
    <row r="2912" spans="1:2" x14ac:dyDescent="0.25">
      <c r="A2912" s="11" t="s">
        <v>8125</v>
      </c>
      <c r="B2912" s="42">
        <f>'19 Derivatives'!$H$22</f>
        <v>0</v>
      </c>
    </row>
    <row r="2913" spans="1:2" x14ac:dyDescent="0.25">
      <c r="A2913" s="11" t="s">
        <v>8126</v>
      </c>
      <c r="B2913" s="42">
        <f>'19 Derivatives'!$H$23</f>
        <v>0</v>
      </c>
    </row>
    <row r="2914" spans="1:2" x14ac:dyDescent="0.25">
      <c r="A2914" s="11" t="s">
        <v>8127</v>
      </c>
      <c r="B2914" s="42">
        <f>'19 Derivatives'!$H$24</f>
        <v>0</v>
      </c>
    </row>
    <row r="2915" spans="1:2" x14ac:dyDescent="0.25">
      <c r="A2915" s="11" t="s">
        <v>8128</v>
      </c>
      <c r="B2915" s="42">
        <f>'19 Derivatives'!$H$25</f>
        <v>0</v>
      </c>
    </row>
    <row r="2916" spans="1:2" x14ac:dyDescent="0.25">
      <c r="A2916" s="11" t="s">
        <v>8129</v>
      </c>
      <c r="B2916" s="42">
        <f>'19 Derivatives'!$H$26</f>
        <v>0</v>
      </c>
    </row>
    <row r="2917" spans="1:2" x14ac:dyDescent="0.25">
      <c r="A2917" s="11" t="s">
        <v>8130</v>
      </c>
      <c r="B2917" s="42">
        <f>'19 Derivatives'!$H$27</f>
        <v>0</v>
      </c>
    </row>
    <row r="2918" spans="1:2" x14ac:dyDescent="0.25">
      <c r="A2918" s="11" t="s">
        <v>8131</v>
      </c>
      <c r="B2918" s="42">
        <f>'19 Derivatives'!$H$28</f>
        <v>0</v>
      </c>
    </row>
    <row r="2919" spans="1:2" x14ac:dyDescent="0.25">
      <c r="A2919" s="11" t="s">
        <v>8132</v>
      </c>
      <c r="B2919" s="42">
        <f>'19 Derivatives'!$H$29</f>
        <v>0</v>
      </c>
    </row>
    <row r="2920" spans="1:2" x14ac:dyDescent="0.25">
      <c r="A2920" s="11" t="s">
        <v>8133</v>
      </c>
      <c r="B2920" s="42">
        <f>'19 Derivatives'!$H$30</f>
        <v>0</v>
      </c>
    </row>
    <row r="2921" spans="1:2" x14ac:dyDescent="0.25">
      <c r="A2921" s="11" t="s">
        <v>8134</v>
      </c>
      <c r="B2921" s="42">
        <f>'19 Derivatives'!$J$20</f>
        <v>0</v>
      </c>
    </row>
    <row r="2922" spans="1:2" x14ac:dyDescent="0.25">
      <c r="A2922" s="11" t="s">
        <v>8135</v>
      </c>
      <c r="B2922" s="42">
        <f>'19 Derivatives'!$J$21</f>
        <v>0</v>
      </c>
    </row>
    <row r="2923" spans="1:2" x14ac:dyDescent="0.25">
      <c r="A2923" s="11" t="s">
        <v>8136</v>
      </c>
      <c r="B2923" s="42">
        <f>'19 Derivatives'!$J$22</f>
        <v>0</v>
      </c>
    </row>
    <row r="2924" spans="1:2" x14ac:dyDescent="0.25">
      <c r="A2924" s="11" t="s">
        <v>8137</v>
      </c>
      <c r="B2924" s="42">
        <f>'19 Derivatives'!$J$23</f>
        <v>0</v>
      </c>
    </row>
    <row r="2925" spans="1:2" x14ac:dyDescent="0.25">
      <c r="A2925" s="11" t="s">
        <v>8138</v>
      </c>
      <c r="B2925" s="42">
        <f>'19 Derivatives'!$J$24</f>
        <v>0</v>
      </c>
    </row>
    <row r="2926" spans="1:2" x14ac:dyDescent="0.25">
      <c r="A2926" s="11" t="s">
        <v>8139</v>
      </c>
      <c r="B2926" s="42">
        <f>'19 Derivatives'!$J$25</f>
        <v>0</v>
      </c>
    </row>
    <row r="2927" spans="1:2" x14ac:dyDescent="0.25">
      <c r="A2927" s="11" t="s">
        <v>8140</v>
      </c>
      <c r="B2927" s="42">
        <f>'19 Derivatives'!$J$26</f>
        <v>0</v>
      </c>
    </row>
    <row r="2928" spans="1:2" x14ac:dyDescent="0.25">
      <c r="A2928" s="11" t="s">
        <v>8141</v>
      </c>
      <c r="B2928" s="42">
        <f>'19 Derivatives'!$J$27</f>
        <v>0</v>
      </c>
    </row>
    <row r="2929" spans="1:2" x14ac:dyDescent="0.25">
      <c r="A2929" s="11" t="s">
        <v>8142</v>
      </c>
      <c r="B2929" s="42">
        <f>'19 Derivatives'!$J$28</f>
        <v>0</v>
      </c>
    </row>
    <row r="2930" spans="1:2" x14ac:dyDescent="0.25">
      <c r="A2930" s="11" t="s">
        <v>8143</v>
      </c>
      <c r="B2930" s="42">
        <f>'19 Derivatives'!$J$29</f>
        <v>0</v>
      </c>
    </row>
    <row r="2931" spans="1:2" x14ac:dyDescent="0.25">
      <c r="A2931" s="11" t="s">
        <v>8144</v>
      </c>
      <c r="B2931" s="42">
        <f>'19 Derivatives'!$J$30</f>
        <v>0</v>
      </c>
    </row>
    <row r="2932" spans="1:2" x14ac:dyDescent="0.25">
      <c r="A2932" s="11" t="s">
        <v>8145</v>
      </c>
      <c r="B2932" s="42">
        <f>'19 Derivatives'!$L$20</f>
        <v>0</v>
      </c>
    </row>
    <row r="2933" spans="1:2" x14ac:dyDescent="0.25">
      <c r="A2933" s="11" t="s">
        <v>8146</v>
      </c>
      <c r="B2933" s="42">
        <f>'19 Derivatives'!$L$21</f>
        <v>0</v>
      </c>
    </row>
    <row r="2934" spans="1:2" x14ac:dyDescent="0.25">
      <c r="A2934" s="11" t="s">
        <v>8147</v>
      </c>
      <c r="B2934" s="42">
        <f>'19 Derivatives'!$L$22</f>
        <v>0</v>
      </c>
    </row>
    <row r="2935" spans="1:2" x14ac:dyDescent="0.25">
      <c r="A2935" s="11" t="s">
        <v>8148</v>
      </c>
      <c r="B2935" s="42">
        <f>'19 Derivatives'!$L$23</f>
        <v>0</v>
      </c>
    </row>
    <row r="2936" spans="1:2" x14ac:dyDescent="0.25">
      <c r="A2936" s="11" t="s">
        <v>8149</v>
      </c>
      <c r="B2936" s="42">
        <f>'19 Derivatives'!$L$24</f>
        <v>0</v>
      </c>
    </row>
    <row r="2937" spans="1:2" x14ac:dyDescent="0.25">
      <c r="A2937" s="11" t="s">
        <v>8150</v>
      </c>
      <c r="B2937" s="42">
        <f>'19 Derivatives'!$L$25</f>
        <v>0</v>
      </c>
    </row>
    <row r="2938" spans="1:2" x14ac:dyDescent="0.25">
      <c r="A2938" s="11" t="s">
        <v>8151</v>
      </c>
      <c r="B2938" s="42">
        <f>'19 Derivatives'!$L$26</f>
        <v>0</v>
      </c>
    </row>
    <row r="2939" spans="1:2" x14ac:dyDescent="0.25">
      <c r="A2939" s="11" t="s">
        <v>8152</v>
      </c>
      <c r="B2939" s="42">
        <f>'19 Derivatives'!$L$27</f>
        <v>0</v>
      </c>
    </row>
    <row r="2940" spans="1:2" x14ac:dyDescent="0.25">
      <c r="A2940" s="11" t="s">
        <v>8153</v>
      </c>
      <c r="B2940" s="42">
        <f>'19 Derivatives'!$L$28</f>
        <v>0</v>
      </c>
    </row>
    <row r="2941" spans="1:2" x14ac:dyDescent="0.25">
      <c r="A2941" s="11" t="s">
        <v>8154</v>
      </c>
      <c r="B2941" s="42">
        <f>'19 Derivatives'!$L$29</f>
        <v>0</v>
      </c>
    </row>
    <row r="2942" spans="1:2" x14ac:dyDescent="0.25">
      <c r="A2942" s="11" t="s">
        <v>8155</v>
      </c>
      <c r="B2942" s="42">
        <f>'19 Derivatives'!$L$30</f>
        <v>0</v>
      </c>
    </row>
    <row r="2943" spans="1:2" x14ac:dyDescent="0.25">
      <c r="A2943" s="11" t="s">
        <v>8156</v>
      </c>
      <c r="B2943" s="42">
        <f>'19 Derivatives'!$N$20</f>
        <v>0</v>
      </c>
    </row>
    <row r="2944" spans="1:2" x14ac:dyDescent="0.25">
      <c r="A2944" s="11" t="s">
        <v>8157</v>
      </c>
      <c r="B2944" s="42">
        <f>'19 Derivatives'!$N$21</f>
        <v>0</v>
      </c>
    </row>
    <row r="2945" spans="1:2" x14ac:dyDescent="0.25">
      <c r="A2945" s="11" t="s">
        <v>8158</v>
      </c>
      <c r="B2945" s="42">
        <f>'19 Derivatives'!$N$22</f>
        <v>0</v>
      </c>
    </row>
    <row r="2946" spans="1:2" x14ac:dyDescent="0.25">
      <c r="A2946" s="11" t="s">
        <v>8159</v>
      </c>
      <c r="B2946" s="42">
        <f>'19 Derivatives'!$N$23</f>
        <v>0</v>
      </c>
    </row>
    <row r="2947" spans="1:2" x14ac:dyDescent="0.25">
      <c r="A2947" s="11" t="s">
        <v>8160</v>
      </c>
      <c r="B2947" s="42">
        <f>'19 Derivatives'!$N$24</f>
        <v>0</v>
      </c>
    </row>
    <row r="2948" spans="1:2" x14ac:dyDescent="0.25">
      <c r="A2948" s="11" t="s">
        <v>8161</v>
      </c>
      <c r="B2948" s="42">
        <f>'19 Derivatives'!$N$25</f>
        <v>0</v>
      </c>
    </row>
    <row r="2949" spans="1:2" x14ac:dyDescent="0.25">
      <c r="A2949" s="11" t="s">
        <v>8162</v>
      </c>
      <c r="B2949" s="42">
        <f>'19 Derivatives'!$N$26</f>
        <v>0</v>
      </c>
    </row>
    <row r="2950" spans="1:2" x14ac:dyDescent="0.25">
      <c r="A2950" s="11" t="s">
        <v>8163</v>
      </c>
      <c r="B2950" s="42">
        <f>'19 Derivatives'!$N$27</f>
        <v>0</v>
      </c>
    </row>
    <row r="2951" spans="1:2" x14ac:dyDescent="0.25">
      <c r="A2951" s="11" t="s">
        <v>8164</v>
      </c>
      <c r="B2951" s="42">
        <f>'19 Derivatives'!$N$28</f>
        <v>0</v>
      </c>
    </row>
    <row r="2952" spans="1:2" x14ac:dyDescent="0.25">
      <c r="A2952" s="11" t="s">
        <v>8165</v>
      </c>
      <c r="B2952" s="42">
        <f>'19 Derivatives'!$N$29</f>
        <v>0</v>
      </c>
    </row>
    <row r="2953" spans="1:2" x14ac:dyDescent="0.25">
      <c r="A2953" s="11" t="s">
        <v>8166</v>
      </c>
      <c r="B2953" s="42">
        <f>'19 Derivatives'!$N$30</f>
        <v>0</v>
      </c>
    </row>
    <row r="2954" spans="1:2" x14ac:dyDescent="0.25">
      <c r="A2954" s="11" t="s">
        <v>8167</v>
      </c>
      <c r="B2954" s="42">
        <f>'19 Derivatives'!$P$20</f>
        <v>0</v>
      </c>
    </row>
    <row r="2955" spans="1:2" x14ac:dyDescent="0.25">
      <c r="A2955" s="11" t="s">
        <v>8168</v>
      </c>
      <c r="B2955" s="42">
        <f>'19 Derivatives'!$P$21</f>
        <v>0</v>
      </c>
    </row>
    <row r="2956" spans="1:2" x14ac:dyDescent="0.25">
      <c r="A2956" s="11" t="s">
        <v>8169</v>
      </c>
      <c r="B2956" s="42">
        <f>'19 Derivatives'!$P$22</f>
        <v>0</v>
      </c>
    </row>
    <row r="2957" spans="1:2" x14ac:dyDescent="0.25">
      <c r="A2957" s="11" t="s">
        <v>8170</v>
      </c>
      <c r="B2957" s="42">
        <f>'19 Derivatives'!$P$23</f>
        <v>0</v>
      </c>
    </row>
    <row r="2958" spans="1:2" x14ac:dyDescent="0.25">
      <c r="A2958" s="11" t="s">
        <v>8171</v>
      </c>
      <c r="B2958" s="42">
        <f>'19 Derivatives'!$P$24</f>
        <v>0</v>
      </c>
    </row>
    <row r="2959" spans="1:2" x14ac:dyDescent="0.25">
      <c r="A2959" s="11" t="s">
        <v>8172</v>
      </c>
      <c r="B2959" s="42">
        <f>'19 Derivatives'!$P$25</f>
        <v>0</v>
      </c>
    </row>
    <row r="2960" spans="1:2" x14ac:dyDescent="0.25">
      <c r="A2960" s="11" t="s">
        <v>8173</v>
      </c>
      <c r="B2960" s="42">
        <f>'19 Derivatives'!$P$26</f>
        <v>0</v>
      </c>
    </row>
    <row r="2961" spans="1:2" x14ac:dyDescent="0.25">
      <c r="A2961" s="11" t="s">
        <v>8174</v>
      </c>
      <c r="B2961" s="42">
        <f>'19 Derivatives'!$P$27</f>
        <v>0</v>
      </c>
    </row>
    <row r="2962" spans="1:2" x14ac:dyDescent="0.25">
      <c r="A2962" s="11" t="s">
        <v>8175</v>
      </c>
      <c r="B2962" s="42">
        <f>'19 Derivatives'!$P$28</f>
        <v>0</v>
      </c>
    </row>
    <row r="2963" spans="1:2" x14ac:dyDescent="0.25">
      <c r="A2963" s="11" t="s">
        <v>8176</v>
      </c>
      <c r="B2963" s="42">
        <f>'19 Derivatives'!$P$29</f>
        <v>0</v>
      </c>
    </row>
    <row r="2964" spans="1:2" x14ac:dyDescent="0.25">
      <c r="A2964" s="11" t="s">
        <v>8177</v>
      </c>
      <c r="B2964" s="42">
        <f>'19 Derivatives'!$P$30</f>
        <v>0</v>
      </c>
    </row>
    <row r="2965" spans="1:2" x14ac:dyDescent="0.25">
      <c r="A2965" s="11" t="s">
        <v>8178</v>
      </c>
      <c r="B2965" s="42">
        <f>'19 Derivatives'!$R$20</f>
        <v>0</v>
      </c>
    </row>
    <row r="2966" spans="1:2" x14ac:dyDescent="0.25">
      <c r="A2966" s="11" t="s">
        <v>8179</v>
      </c>
      <c r="B2966" s="42">
        <f>'19 Derivatives'!$R$21</f>
        <v>0</v>
      </c>
    </row>
    <row r="2967" spans="1:2" x14ac:dyDescent="0.25">
      <c r="A2967" s="11" t="s">
        <v>8180</v>
      </c>
      <c r="B2967" s="42">
        <f>'19 Derivatives'!$R$22</f>
        <v>0</v>
      </c>
    </row>
    <row r="2968" spans="1:2" x14ac:dyDescent="0.25">
      <c r="A2968" s="11" t="s">
        <v>8181</v>
      </c>
      <c r="B2968" s="42">
        <f>'19 Derivatives'!$R$23</f>
        <v>0</v>
      </c>
    </row>
    <row r="2969" spans="1:2" x14ac:dyDescent="0.25">
      <c r="A2969" s="11" t="s">
        <v>8182</v>
      </c>
      <c r="B2969" s="42">
        <f>'19 Derivatives'!$R$24</f>
        <v>0</v>
      </c>
    </row>
    <row r="2970" spans="1:2" x14ac:dyDescent="0.25">
      <c r="A2970" s="11" t="s">
        <v>8183</v>
      </c>
      <c r="B2970" s="42">
        <f>'19 Derivatives'!$R$25</f>
        <v>0</v>
      </c>
    </row>
    <row r="2971" spans="1:2" x14ac:dyDescent="0.25">
      <c r="A2971" s="11" t="s">
        <v>8184</v>
      </c>
      <c r="B2971" s="42">
        <f>'19 Derivatives'!$R$26</f>
        <v>0</v>
      </c>
    </row>
    <row r="2972" spans="1:2" x14ac:dyDescent="0.25">
      <c r="A2972" s="11" t="s">
        <v>8185</v>
      </c>
      <c r="B2972" s="42">
        <f>'19 Derivatives'!$R$27</f>
        <v>0</v>
      </c>
    </row>
    <row r="2973" spans="1:2" x14ac:dyDescent="0.25">
      <c r="A2973" s="11" t="s">
        <v>8186</v>
      </c>
      <c r="B2973" s="42">
        <f>'19 Derivatives'!$R$28</f>
        <v>0</v>
      </c>
    </row>
    <row r="2974" spans="1:2" x14ac:dyDescent="0.25">
      <c r="A2974" s="11" t="s">
        <v>8187</v>
      </c>
      <c r="B2974" s="42">
        <f>'19 Derivatives'!$R$29</f>
        <v>0</v>
      </c>
    </row>
    <row r="2975" spans="1:2" x14ac:dyDescent="0.25">
      <c r="A2975" s="11" t="s">
        <v>8188</v>
      </c>
      <c r="B2975" s="42">
        <f>'19 Derivatives'!$R$30</f>
        <v>0</v>
      </c>
    </row>
    <row r="2976" spans="1:2" x14ac:dyDescent="0.25">
      <c r="A2976" s="11" t="s">
        <v>8189</v>
      </c>
      <c r="B2976" s="42">
        <f>'19 Derivatives'!$F$33</f>
        <v>0</v>
      </c>
    </row>
    <row r="2977" spans="1:2" x14ac:dyDescent="0.25">
      <c r="A2977" s="11" t="s">
        <v>8190</v>
      </c>
      <c r="B2977" s="42">
        <f>'19 Derivatives'!$F$35</f>
        <v>0</v>
      </c>
    </row>
    <row r="2978" spans="1:2" x14ac:dyDescent="0.25">
      <c r="A2978" s="11" t="s">
        <v>8191</v>
      </c>
      <c r="B2978" s="42">
        <f>'19 Derivatives'!$F$36</f>
        <v>0</v>
      </c>
    </row>
    <row r="2979" spans="1:2" x14ac:dyDescent="0.25">
      <c r="A2979" s="11" t="s">
        <v>8192</v>
      </c>
      <c r="B2979" s="42">
        <f>'19 Derivatives'!$F$42</f>
        <v>0</v>
      </c>
    </row>
    <row r="2980" spans="1:2" x14ac:dyDescent="0.25">
      <c r="A2980" s="11" t="s">
        <v>8193</v>
      </c>
      <c r="B2980" s="42">
        <f>'19 Derivatives'!$G$33</f>
        <v>0</v>
      </c>
    </row>
    <row r="2981" spans="1:2" x14ac:dyDescent="0.25">
      <c r="A2981" s="11" t="s">
        <v>8194</v>
      </c>
      <c r="B2981" s="42">
        <f>'19 Derivatives'!$G$34</f>
        <v>0</v>
      </c>
    </row>
    <row r="2982" spans="1:2" x14ac:dyDescent="0.25">
      <c r="A2982" s="11" t="s">
        <v>8195</v>
      </c>
      <c r="B2982" s="42">
        <f>'19 Derivatives'!$G$36</f>
        <v>0</v>
      </c>
    </row>
    <row r="2983" spans="1:2" x14ac:dyDescent="0.25">
      <c r="A2983" s="11" t="s">
        <v>8196</v>
      </c>
      <c r="B2983" s="42">
        <f>'19 Derivatives'!$G$42</f>
        <v>0</v>
      </c>
    </row>
    <row r="2984" spans="1:2" x14ac:dyDescent="0.25">
      <c r="A2984" s="11" t="s">
        <v>8197</v>
      </c>
      <c r="B2984" s="42">
        <f>'19 Derivatives'!$H$32</f>
        <v>0</v>
      </c>
    </row>
    <row r="2985" spans="1:2" x14ac:dyDescent="0.25">
      <c r="A2985" s="11" t="s">
        <v>8198</v>
      </c>
      <c r="B2985" s="42">
        <f>'19 Derivatives'!$H$33</f>
        <v>0</v>
      </c>
    </row>
    <row r="2986" spans="1:2" x14ac:dyDescent="0.25">
      <c r="A2986" s="11" t="s">
        <v>8199</v>
      </c>
      <c r="B2986" s="42">
        <f>'19 Derivatives'!$H$34</f>
        <v>0</v>
      </c>
    </row>
    <row r="2987" spans="1:2" x14ac:dyDescent="0.25">
      <c r="A2987" s="11" t="s">
        <v>8200</v>
      </c>
      <c r="B2987" s="42">
        <f>'19 Derivatives'!$H$35</f>
        <v>0</v>
      </c>
    </row>
    <row r="2988" spans="1:2" x14ac:dyDescent="0.25">
      <c r="A2988" s="11" t="s">
        <v>8201</v>
      </c>
      <c r="B2988" s="42">
        <f>'19 Derivatives'!$H$36</f>
        <v>0</v>
      </c>
    </row>
    <row r="2989" spans="1:2" x14ac:dyDescent="0.25">
      <c r="A2989" s="11" t="s">
        <v>8202</v>
      </c>
      <c r="B2989" s="42">
        <f>'19 Derivatives'!$H$37</f>
        <v>0</v>
      </c>
    </row>
    <row r="2990" spans="1:2" x14ac:dyDescent="0.25">
      <c r="A2990" s="11" t="s">
        <v>8203</v>
      </c>
      <c r="B2990" s="42">
        <f>'19 Derivatives'!$H$38</f>
        <v>0</v>
      </c>
    </row>
    <row r="2991" spans="1:2" x14ac:dyDescent="0.25">
      <c r="A2991" s="11" t="s">
        <v>8204</v>
      </c>
      <c r="B2991" s="42">
        <f>'19 Derivatives'!$H$39</f>
        <v>0</v>
      </c>
    </row>
    <row r="2992" spans="1:2" x14ac:dyDescent="0.25">
      <c r="A2992" s="11" t="s">
        <v>8205</v>
      </c>
      <c r="B2992" s="42">
        <f>'19 Derivatives'!$H$40</f>
        <v>0</v>
      </c>
    </row>
    <row r="2993" spans="1:2" x14ac:dyDescent="0.25">
      <c r="A2993" s="11" t="s">
        <v>8206</v>
      </c>
      <c r="B2993" s="42">
        <f>'19 Derivatives'!$H$41</f>
        <v>0</v>
      </c>
    </row>
    <row r="2994" spans="1:2" x14ac:dyDescent="0.25">
      <c r="A2994" s="11" t="s">
        <v>8207</v>
      </c>
      <c r="B2994" s="42">
        <f>'19 Derivatives'!$H$42</f>
        <v>0</v>
      </c>
    </row>
    <row r="2995" spans="1:2" x14ac:dyDescent="0.25">
      <c r="A2995" s="11" t="s">
        <v>8208</v>
      </c>
      <c r="B2995" s="42">
        <f>'19 Derivatives'!$J$32</f>
        <v>0</v>
      </c>
    </row>
    <row r="2996" spans="1:2" x14ac:dyDescent="0.25">
      <c r="A2996" s="11" t="s">
        <v>8209</v>
      </c>
      <c r="B2996" s="42">
        <f>'19 Derivatives'!$J$33</f>
        <v>0</v>
      </c>
    </row>
    <row r="2997" spans="1:2" x14ac:dyDescent="0.25">
      <c r="A2997" s="11" t="s">
        <v>8210</v>
      </c>
      <c r="B2997" s="42">
        <f>'19 Derivatives'!$J$34</f>
        <v>0</v>
      </c>
    </row>
    <row r="2998" spans="1:2" x14ac:dyDescent="0.25">
      <c r="A2998" s="11" t="s">
        <v>8211</v>
      </c>
      <c r="B2998" s="42">
        <f>'19 Derivatives'!$J$35</f>
        <v>0</v>
      </c>
    </row>
    <row r="2999" spans="1:2" x14ac:dyDescent="0.25">
      <c r="A2999" s="11" t="s">
        <v>8212</v>
      </c>
      <c r="B2999" s="42">
        <f>'19 Derivatives'!$J$36</f>
        <v>0</v>
      </c>
    </row>
    <row r="3000" spans="1:2" x14ac:dyDescent="0.25">
      <c r="A3000" s="11" t="s">
        <v>8213</v>
      </c>
      <c r="B3000" s="42">
        <f>'19 Derivatives'!$J$37</f>
        <v>0</v>
      </c>
    </row>
    <row r="3001" spans="1:2" x14ac:dyDescent="0.25">
      <c r="A3001" s="11" t="s">
        <v>8214</v>
      </c>
      <c r="B3001" s="42">
        <f>'19 Derivatives'!$J$38</f>
        <v>0</v>
      </c>
    </row>
    <row r="3002" spans="1:2" x14ac:dyDescent="0.25">
      <c r="A3002" s="11" t="s">
        <v>8215</v>
      </c>
      <c r="B3002" s="42">
        <f>'19 Derivatives'!$J$39</f>
        <v>0</v>
      </c>
    </row>
    <row r="3003" spans="1:2" x14ac:dyDescent="0.25">
      <c r="A3003" s="11" t="s">
        <v>8216</v>
      </c>
      <c r="B3003" s="42">
        <f>'19 Derivatives'!$J$40</f>
        <v>0</v>
      </c>
    </row>
    <row r="3004" spans="1:2" x14ac:dyDescent="0.25">
      <c r="A3004" s="11" t="s">
        <v>8217</v>
      </c>
      <c r="B3004" s="42">
        <f>'19 Derivatives'!$J$41</f>
        <v>0</v>
      </c>
    </row>
    <row r="3005" spans="1:2" x14ac:dyDescent="0.25">
      <c r="A3005" s="11" t="s">
        <v>8218</v>
      </c>
      <c r="B3005" s="42">
        <f>'19 Derivatives'!$J$42</f>
        <v>0</v>
      </c>
    </row>
    <row r="3006" spans="1:2" x14ac:dyDescent="0.25">
      <c r="A3006" s="11" t="s">
        <v>8219</v>
      </c>
      <c r="B3006" s="42">
        <f>'19 Derivatives'!$L$32</f>
        <v>0</v>
      </c>
    </row>
    <row r="3007" spans="1:2" x14ac:dyDescent="0.25">
      <c r="A3007" s="11" t="s">
        <v>8220</v>
      </c>
      <c r="B3007" s="42">
        <f>'19 Derivatives'!$L$33</f>
        <v>0</v>
      </c>
    </row>
    <row r="3008" spans="1:2" x14ac:dyDescent="0.25">
      <c r="A3008" s="11" t="s">
        <v>8221</v>
      </c>
      <c r="B3008" s="42">
        <f>'19 Derivatives'!$L$34</f>
        <v>0</v>
      </c>
    </row>
    <row r="3009" spans="1:2" x14ac:dyDescent="0.25">
      <c r="A3009" s="11" t="s">
        <v>8222</v>
      </c>
      <c r="B3009" s="42">
        <f>'19 Derivatives'!$L$35</f>
        <v>0</v>
      </c>
    </row>
    <row r="3010" spans="1:2" x14ac:dyDescent="0.25">
      <c r="A3010" s="11" t="s">
        <v>8223</v>
      </c>
      <c r="B3010" s="42">
        <f>'19 Derivatives'!$L$36</f>
        <v>0</v>
      </c>
    </row>
    <row r="3011" spans="1:2" x14ac:dyDescent="0.25">
      <c r="A3011" s="11" t="s">
        <v>8224</v>
      </c>
      <c r="B3011" s="42">
        <f>'19 Derivatives'!$L$37</f>
        <v>0</v>
      </c>
    </row>
    <row r="3012" spans="1:2" x14ac:dyDescent="0.25">
      <c r="A3012" s="11" t="s">
        <v>8225</v>
      </c>
      <c r="B3012" s="42">
        <f>'19 Derivatives'!$L$38</f>
        <v>0</v>
      </c>
    </row>
    <row r="3013" spans="1:2" x14ac:dyDescent="0.25">
      <c r="A3013" s="11" t="s">
        <v>8226</v>
      </c>
      <c r="B3013" s="42">
        <f>'19 Derivatives'!$L$39</f>
        <v>0</v>
      </c>
    </row>
    <row r="3014" spans="1:2" x14ac:dyDescent="0.25">
      <c r="A3014" s="11" t="s">
        <v>8227</v>
      </c>
      <c r="B3014" s="42">
        <f>'19 Derivatives'!$L$40</f>
        <v>0</v>
      </c>
    </row>
    <row r="3015" spans="1:2" x14ac:dyDescent="0.25">
      <c r="A3015" s="11" t="s">
        <v>8228</v>
      </c>
      <c r="B3015" s="42">
        <f>'19 Derivatives'!$L$41</f>
        <v>0</v>
      </c>
    </row>
    <row r="3016" spans="1:2" x14ac:dyDescent="0.25">
      <c r="A3016" s="11" t="s">
        <v>8229</v>
      </c>
      <c r="B3016" s="42">
        <f>'19 Derivatives'!$L$42</f>
        <v>0</v>
      </c>
    </row>
    <row r="3017" spans="1:2" x14ac:dyDescent="0.25">
      <c r="A3017" s="11" t="s">
        <v>8230</v>
      </c>
      <c r="B3017" s="42">
        <f>'19 Derivatives'!$N$32</f>
        <v>0</v>
      </c>
    </row>
    <row r="3018" spans="1:2" x14ac:dyDescent="0.25">
      <c r="A3018" s="11" t="s">
        <v>8231</v>
      </c>
      <c r="B3018" s="42">
        <f>'19 Derivatives'!$N$33</f>
        <v>0</v>
      </c>
    </row>
    <row r="3019" spans="1:2" x14ac:dyDescent="0.25">
      <c r="A3019" s="11" t="s">
        <v>8232</v>
      </c>
      <c r="B3019" s="42">
        <f>'19 Derivatives'!$N$34</f>
        <v>0</v>
      </c>
    </row>
    <row r="3020" spans="1:2" x14ac:dyDescent="0.25">
      <c r="A3020" s="11" t="s">
        <v>8233</v>
      </c>
      <c r="B3020" s="42">
        <f>'19 Derivatives'!$N$35</f>
        <v>0</v>
      </c>
    </row>
    <row r="3021" spans="1:2" x14ac:dyDescent="0.25">
      <c r="A3021" s="11" t="s">
        <v>8234</v>
      </c>
      <c r="B3021" s="42">
        <f>'19 Derivatives'!$N$36</f>
        <v>0</v>
      </c>
    </row>
    <row r="3022" spans="1:2" x14ac:dyDescent="0.25">
      <c r="A3022" s="11" t="s">
        <v>8235</v>
      </c>
      <c r="B3022" s="42">
        <f>'19 Derivatives'!$N$37</f>
        <v>0</v>
      </c>
    </row>
    <row r="3023" spans="1:2" x14ac:dyDescent="0.25">
      <c r="A3023" s="11" t="s">
        <v>8236</v>
      </c>
      <c r="B3023" s="42">
        <f>'19 Derivatives'!$N$38</f>
        <v>0</v>
      </c>
    </row>
    <row r="3024" spans="1:2" x14ac:dyDescent="0.25">
      <c r="A3024" s="11" t="s">
        <v>8237</v>
      </c>
      <c r="B3024" s="42">
        <f>'19 Derivatives'!$N$39</f>
        <v>0</v>
      </c>
    </row>
    <row r="3025" spans="1:2" x14ac:dyDescent="0.25">
      <c r="A3025" s="11" t="s">
        <v>8238</v>
      </c>
      <c r="B3025" s="42">
        <f>'19 Derivatives'!$N$40</f>
        <v>0</v>
      </c>
    </row>
    <row r="3026" spans="1:2" x14ac:dyDescent="0.25">
      <c r="A3026" s="11" t="s">
        <v>8239</v>
      </c>
      <c r="B3026" s="42">
        <f>'19 Derivatives'!$N$41</f>
        <v>0</v>
      </c>
    </row>
    <row r="3027" spans="1:2" x14ac:dyDescent="0.25">
      <c r="A3027" s="11" t="s">
        <v>8240</v>
      </c>
      <c r="B3027" s="42">
        <f>'19 Derivatives'!$N$42</f>
        <v>0</v>
      </c>
    </row>
    <row r="3028" spans="1:2" x14ac:dyDescent="0.25">
      <c r="A3028" s="11" t="s">
        <v>8241</v>
      </c>
      <c r="B3028" s="42">
        <f>'19 Derivatives'!$P$32</f>
        <v>0</v>
      </c>
    </row>
    <row r="3029" spans="1:2" x14ac:dyDescent="0.25">
      <c r="A3029" s="11" t="s">
        <v>8242</v>
      </c>
      <c r="B3029" s="42">
        <f>'19 Derivatives'!$P$33</f>
        <v>0</v>
      </c>
    </row>
    <row r="3030" spans="1:2" x14ac:dyDescent="0.25">
      <c r="A3030" s="11" t="s">
        <v>8243</v>
      </c>
      <c r="B3030" s="42">
        <f>'19 Derivatives'!$P$34</f>
        <v>0</v>
      </c>
    </row>
    <row r="3031" spans="1:2" x14ac:dyDescent="0.25">
      <c r="A3031" s="11" t="s">
        <v>8244</v>
      </c>
      <c r="B3031" s="42">
        <f>'19 Derivatives'!$P$35</f>
        <v>0</v>
      </c>
    </row>
    <row r="3032" spans="1:2" x14ac:dyDescent="0.25">
      <c r="A3032" s="11" t="s">
        <v>8245</v>
      </c>
      <c r="B3032" s="42">
        <f>'19 Derivatives'!$P$36</f>
        <v>0</v>
      </c>
    </row>
    <row r="3033" spans="1:2" x14ac:dyDescent="0.25">
      <c r="A3033" s="11" t="s">
        <v>8246</v>
      </c>
      <c r="B3033" s="42">
        <f>'19 Derivatives'!$P$37</f>
        <v>0</v>
      </c>
    </row>
    <row r="3034" spans="1:2" x14ac:dyDescent="0.25">
      <c r="A3034" s="11" t="s">
        <v>8247</v>
      </c>
      <c r="B3034" s="42">
        <f>'19 Derivatives'!$P$38</f>
        <v>0</v>
      </c>
    </row>
    <row r="3035" spans="1:2" x14ac:dyDescent="0.25">
      <c r="A3035" s="11" t="s">
        <v>8248</v>
      </c>
      <c r="B3035" s="42">
        <f>'19 Derivatives'!$P$39</f>
        <v>0</v>
      </c>
    </row>
    <row r="3036" spans="1:2" x14ac:dyDescent="0.25">
      <c r="A3036" s="11" t="s">
        <v>8249</v>
      </c>
      <c r="B3036" s="42">
        <f>'19 Derivatives'!$P$40</f>
        <v>0</v>
      </c>
    </row>
    <row r="3037" spans="1:2" x14ac:dyDescent="0.25">
      <c r="A3037" s="11" t="s">
        <v>8250</v>
      </c>
      <c r="B3037" s="42">
        <f>'19 Derivatives'!$P$41</f>
        <v>0</v>
      </c>
    </row>
    <row r="3038" spans="1:2" x14ac:dyDescent="0.25">
      <c r="A3038" s="11" t="s">
        <v>8251</v>
      </c>
      <c r="B3038" s="42">
        <f>'19 Derivatives'!$P$42</f>
        <v>0</v>
      </c>
    </row>
    <row r="3039" spans="1:2" x14ac:dyDescent="0.25">
      <c r="A3039" s="11" t="s">
        <v>8252</v>
      </c>
      <c r="B3039" s="42">
        <f>'19 Derivatives'!$R$32</f>
        <v>0</v>
      </c>
    </row>
    <row r="3040" spans="1:2" x14ac:dyDescent="0.25">
      <c r="A3040" s="11" t="s">
        <v>8253</v>
      </c>
      <c r="B3040" s="42">
        <f>'19 Derivatives'!$R$33</f>
        <v>0</v>
      </c>
    </row>
    <row r="3041" spans="1:2" x14ac:dyDescent="0.25">
      <c r="A3041" s="11" t="s">
        <v>8254</v>
      </c>
      <c r="B3041" s="42">
        <f>'19 Derivatives'!$R$34</f>
        <v>0</v>
      </c>
    </row>
    <row r="3042" spans="1:2" x14ac:dyDescent="0.25">
      <c r="A3042" s="11" t="s">
        <v>8255</v>
      </c>
      <c r="B3042" s="42">
        <f>'19 Derivatives'!$R$35</f>
        <v>0</v>
      </c>
    </row>
    <row r="3043" spans="1:2" x14ac:dyDescent="0.25">
      <c r="A3043" s="11" t="s">
        <v>8256</v>
      </c>
      <c r="B3043" s="42">
        <f>'19 Derivatives'!$R$36</f>
        <v>0</v>
      </c>
    </row>
    <row r="3044" spans="1:2" x14ac:dyDescent="0.25">
      <c r="A3044" s="11" t="s">
        <v>8257</v>
      </c>
      <c r="B3044" s="42">
        <f>'19 Derivatives'!$R$37</f>
        <v>0</v>
      </c>
    </row>
    <row r="3045" spans="1:2" x14ac:dyDescent="0.25">
      <c r="A3045" s="11" t="s">
        <v>8258</v>
      </c>
      <c r="B3045" s="42">
        <f>'19 Derivatives'!$R$38</f>
        <v>0</v>
      </c>
    </row>
    <row r="3046" spans="1:2" x14ac:dyDescent="0.25">
      <c r="A3046" s="11" t="s">
        <v>8259</v>
      </c>
      <c r="B3046" s="42">
        <f>'19 Derivatives'!$R$39</f>
        <v>0</v>
      </c>
    </row>
    <row r="3047" spans="1:2" x14ac:dyDescent="0.25">
      <c r="A3047" s="11" t="s">
        <v>8260</v>
      </c>
      <c r="B3047" s="42">
        <f>'19 Derivatives'!$R$40</f>
        <v>0</v>
      </c>
    </row>
    <row r="3048" spans="1:2" x14ac:dyDescent="0.25">
      <c r="A3048" s="11" t="s">
        <v>8261</v>
      </c>
      <c r="B3048" s="42">
        <f>'19 Derivatives'!$R$41</f>
        <v>0</v>
      </c>
    </row>
    <row r="3049" spans="1:2" x14ac:dyDescent="0.25">
      <c r="A3049" s="11" t="s">
        <v>8262</v>
      </c>
      <c r="B3049" s="42">
        <f>'19 Derivatives'!$R$42</f>
        <v>0</v>
      </c>
    </row>
    <row r="3050" spans="1:2" x14ac:dyDescent="0.25">
      <c r="A3050" s="11" t="s">
        <v>8263</v>
      </c>
      <c r="B3050" s="42">
        <f>'19 Derivatives'!$F$48</f>
        <v>0</v>
      </c>
    </row>
    <row r="3051" spans="1:2" x14ac:dyDescent="0.25">
      <c r="A3051" s="11" t="s">
        <v>8264</v>
      </c>
      <c r="B3051" s="42">
        <f>'19 Derivatives'!$F$50</f>
        <v>0</v>
      </c>
    </row>
    <row r="3052" spans="1:2" x14ac:dyDescent="0.25">
      <c r="A3052" s="11" t="s">
        <v>8265</v>
      </c>
      <c r="B3052" s="42">
        <f>'19 Derivatives'!$F$51</f>
        <v>0</v>
      </c>
    </row>
    <row r="3053" spans="1:2" x14ac:dyDescent="0.25">
      <c r="A3053" s="11" t="s">
        <v>8266</v>
      </c>
      <c r="B3053" s="42">
        <f>'19 Derivatives'!$F$57</f>
        <v>0</v>
      </c>
    </row>
    <row r="3054" spans="1:2" x14ac:dyDescent="0.25">
      <c r="A3054" s="11" t="s">
        <v>8267</v>
      </c>
      <c r="B3054" s="42">
        <f>'19 Derivatives'!$G$48</f>
        <v>0</v>
      </c>
    </row>
    <row r="3055" spans="1:2" x14ac:dyDescent="0.25">
      <c r="A3055" s="11" t="s">
        <v>8268</v>
      </c>
      <c r="B3055" s="42">
        <f>'19 Derivatives'!$G$49</f>
        <v>0</v>
      </c>
    </row>
    <row r="3056" spans="1:2" x14ac:dyDescent="0.25">
      <c r="A3056" s="11" t="s">
        <v>8269</v>
      </c>
      <c r="B3056" s="42">
        <f>'19 Derivatives'!$G$50</f>
        <v>0</v>
      </c>
    </row>
    <row r="3057" spans="1:2" x14ac:dyDescent="0.25">
      <c r="A3057" s="11" t="s">
        <v>8270</v>
      </c>
      <c r="B3057" s="42">
        <f>'19 Derivatives'!$G$51</f>
        <v>0</v>
      </c>
    </row>
    <row r="3058" spans="1:2" x14ac:dyDescent="0.25">
      <c r="A3058" s="11" t="s">
        <v>8271</v>
      </c>
      <c r="B3058" s="42">
        <f>'19 Derivatives'!$G$57</f>
        <v>0</v>
      </c>
    </row>
    <row r="3059" spans="1:2" x14ac:dyDescent="0.25">
      <c r="A3059" s="11" t="s">
        <v>8272</v>
      </c>
      <c r="B3059" s="42">
        <f>'19 Derivatives'!$H$47</f>
        <v>0</v>
      </c>
    </row>
    <row r="3060" spans="1:2" x14ac:dyDescent="0.25">
      <c r="A3060" s="11" t="s">
        <v>8273</v>
      </c>
      <c r="B3060" s="42">
        <f>'19 Derivatives'!$H$48</f>
        <v>0</v>
      </c>
    </row>
    <row r="3061" spans="1:2" x14ac:dyDescent="0.25">
      <c r="A3061" s="11" t="s">
        <v>8274</v>
      </c>
      <c r="B3061" s="42">
        <f>'19 Derivatives'!$H$49</f>
        <v>0</v>
      </c>
    </row>
    <row r="3062" spans="1:2" x14ac:dyDescent="0.25">
      <c r="A3062" s="11" t="s">
        <v>8275</v>
      </c>
      <c r="B3062" s="42">
        <f>'19 Derivatives'!$H$50</f>
        <v>0</v>
      </c>
    </row>
    <row r="3063" spans="1:2" x14ac:dyDescent="0.25">
      <c r="A3063" s="11" t="s">
        <v>8276</v>
      </c>
      <c r="B3063" s="42">
        <f>'19 Derivatives'!$H$51</f>
        <v>0</v>
      </c>
    </row>
    <row r="3064" spans="1:2" x14ac:dyDescent="0.25">
      <c r="A3064" s="11" t="s">
        <v>8277</v>
      </c>
      <c r="B3064" s="42">
        <f>'19 Derivatives'!$H$52</f>
        <v>0</v>
      </c>
    </row>
    <row r="3065" spans="1:2" x14ac:dyDescent="0.25">
      <c r="A3065" s="11" t="s">
        <v>8278</v>
      </c>
      <c r="B3065" s="42">
        <f>'19 Derivatives'!$H$53</f>
        <v>0</v>
      </c>
    </row>
    <row r="3066" spans="1:2" x14ac:dyDescent="0.25">
      <c r="A3066" s="11" t="s">
        <v>8279</v>
      </c>
      <c r="B3066" s="42">
        <f>'19 Derivatives'!$H$54</f>
        <v>0</v>
      </c>
    </row>
    <row r="3067" spans="1:2" x14ac:dyDescent="0.25">
      <c r="A3067" s="11" t="s">
        <v>8280</v>
      </c>
      <c r="B3067" s="42">
        <f>'19 Derivatives'!$H$55</f>
        <v>0</v>
      </c>
    </row>
    <row r="3068" spans="1:2" x14ac:dyDescent="0.25">
      <c r="A3068" s="11" t="s">
        <v>8281</v>
      </c>
      <c r="B3068" s="42">
        <f>'19 Derivatives'!$H$56</f>
        <v>0</v>
      </c>
    </row>
    <row r="3069" spans="1:2" x14ac:dyDescent="0.25">
      <c r="A3069" s="11" t="s">
        <v>8282</v>
      </c>
      <c r="B3069" s="42">
        <f>'19 Derivatives'!$H$57</f>
        <v>0</v>
      </c>
    </row>
    <row r="3070" spans="1:2" x14ac:dyDescent="0.25">
      <c r="A3070" s="11" t="s">
        <v>8283</v>
      </c>
      <c r="B3070" s="42">
        <f>'19 Derivatives'!$I$47</f>
        <v>0</v>
      </c>
    </row>
    <row r="3071" spans="1:2" x14ac:dyDescent="0.25">
      <c r="A3071" s="11" t="s">
        <v>8284</v>
      </c>
      <c r="B3071" s="42">
        <f>'19 Derivatives'!$I$48</f>
        <v>0</v>
      </c>
    </row>
    <row r="3072" spans="1:2" x14ac:dyDescent="0.25">
      <c r="A3072" s="11" t="s">
        <v>8285</v>
      </c>
      <c r="B3072" s="42">
        <f>'19 Derivatives'!$I$49</f>
        <v>0</v>
      </c>
    </row>
    <row r="3073" spans="1:2" x14ac:dyDescent="0.25">
      <c r="A3073" s="11" t="s">
        <v>8286</v>
      </c>
      <c r="B3073" s="42">
        <f>'19 Derivatives'!$I$50</f>
        <v>0</v>
      </c>
    </row>
    <row r="3074" spans="1:2" x14ac:dyDescent="0.25">
      <c r="A3074" s="11" t="s">
        <v>8287</v>
      </c>
      <c r="B3074" s="42">
        <f>'19 Derivatives'!$I$51</f>
        <v>0</v>
      </c>
    </row>
    <row r="3075" spans="1:2" x14ac:dyDescent="0.25">
      <c r="A3075" s="11" t="s">
        <v>8288</v>
      </c>
      <c r="B3075" s="42">
        <f>'19 Derivatives'!$I$52</f>
        <v>0</v>
      </c>
    </row>
    <row r="3076" spans="1:2" x14ac:dyDescent="0.25">
      <c r="A3076" s="11" t="s">
        <v>8289</v>
      </c>
      <c r="B3076" s="42">
        <f>'19 Derivatives'!$I$53</f>
        <v>0</v>
      </c>
    </row>
    <row r="3077" spans="1:2" x14ac:dyDescent="0.25">
      <c r="A3077" s="11" t="s">
        <v>8290</v>
      </c>
      <c r="B3077" s="42">
        <f>'19 Derivatives'!$I$54</f>
        <v>0</v>
      </c>
    </row>
    <row r="3078" spans="1:2" x14ac:dyDescent="0.25">
      <c r="A3078" s="11" t="s">
        <v>8291</v>
      </c>
      <c r="B3078" s="42">
        <f>'19 Derivatives'!$I$55</f>
        <v>0</v>
      </c>
    </row>
    <row r="3079" spans="1:2" x14ac:dyDescent="0.25">
      <c r="A3079" s="11" t="s">
        <v>8292</v>
      </c>
      <c r="B3079" s="42">
        <f>'19 Derivatives'!$I$56</f>
        <v>0</v>
      </c>
    </row>
    <row r="3080" spans="1:2" x14ac:dyDescent="0.25">
      <c r="A3080" s="11" t="s">
        <v>8293</v>
      </c>
      <c r="B3080" s="42">
        <f>'19 Derivatives'!$I$57</f>
        <v>0</v>
      </c>
    </row>
    <row r="3081" spans="1:2" x14ac:dyDescent="0.25">
      <c r="A3081" s="11" t="s">
        <v>8294</v>
      </c>
      <c r="B3081" s="42">
        <f>'19 Derivatives'!$J$47</f>
        <v>0</v>
      </c>
    </row>
    <row r="3082" spans="1:2" x14ac:dyDescent="0.25">
      <c r="A3082" s="11" t="s">
        <v>8295</v>
      </c>
      <c r="B3082" s="42">
        <f>'19 Derivatives'!$J$48</f>
        <v>0</v>
      </c>
    </row>
    <row r="3083" spans="1:2" x14ac:dyDescent="0.25">
      <c r="A3083" s="11" t="s">
        <v>8296</v>
      </c>
      <c r="B3083" s="42">
        <f>'19 Derivatives'!$J$49</f>
        <v>0</v>
      </c>
    </row>
    <row r="3084" spans="1:2" x14ac:dyDescent="0.25">
      <c r="A3084" s="11" t="s">
        <v>8297</v>
      </c>
      <c r="B3084" s="42">
        <f>'19 Derivatives'!$J$50</f>
        <v>0</v>
      </c>
    </row>
    <row r="3085" spans="1:2" x14ac:dyDescent="0.25">
      <c r="A3085" s="11" t="s">
        <v>8298</v>
      </c>
      <c r="B3085" s="42">
        <f>'19 Derivatives'!$J$51</f>
        <v>0</v>
      </c>
    </row>
    <row r="3086" spans="1:2" x14ac:dyDescent="0.25">
      <c r="A3086" s="11" t="s">
        <v>8299</v>
      </c>
      <c r="B3086" s="42">
        <f>'19 Derivatives'!$J$52</f>
        <v>0</v>
      </c>
    </row>
    <row r="3087" spans="1:2" x14ac:dyDescent="0.25">
      <c r="A3087" s="11" t="s">
        <v>8300</v>
      </c>
      <c r="B3087" s="42">
        <f>'19 Derivatives'!$J$53</f>
        <v>0</v>
      </c>
    </row>
    <row r="3088" spans="1:2" x14ac:dyDescent="0.25">
      <c r="A3088" s="11" t="s">
        <v>8301</v>
      </c>
      <c r="B3088" s="42">
        <f>'19 Derivatives'!$J$54</f>
        <v>0</v>
      </c>
    </row>
    <row r="3089" spans="1:2" x14ac:dyDescent="0.25">
      <c r="A3089" s="11" t="s">
        <v>8302</v>
      </c>
      <c r="B3089" s="42">
        <f>'19 Derivatives'!$J$55</f>
        <v>0</v>
      </c>
    </row>
    <row r="3090" spans="1:2" x14ac:dyDescent="0.25">
      <c r="A3090" s="11" t="s">
        <v>8303</v>
      </c>
      <c r="B3090" s="42">
        <f>'19 Derivatives'!$J$56</f>
        <v>0</v>
      </c>
    </row>
    <row r="3091" spans="1:2" x14ac:dyDescent="0.25">
      <c r="A3091" s="11" t="s">
        <v>8304</v>
      </c>
      <c r="B3091" s="42">
        <f>'19 Derivatives'!$J$57</f>
        <v>0</v>
      </c>
    </row>
    <row r="3092" spans="1:2" x14ac:dyDescent="0.25">
      <c r="A3092" s="11" t="s">
        <v>8305</v>
      </c>
      <c r="B3092" s="42">
        <f>'19 Derivatives'!$K$47</f>
        <v>0</v>
      </c>
    </row>
    <row r="3093" spans="1:2" x14ac:dyDescent="0.25">
      <c r="A3093" s="11" t="s">
        <v>8306</v>
      </c>
      <c r="B3093" s="42">
        <f>'19 Derivatives'!$K$48</f>
        <v>0</v>
      </c>
    </row>
    <row r="3094" spans="1:2" x14ac:dyDescent="0.25">
      <c r="A3094" s="11" t="s">
        <v>8307</v>
      </c>
      <c r="B3094" s="42">
        <f>'19 Derivatives'!$K$49</f>
        <v>0</v>
      </c>
    </row>
    <row r="3095" spans="1:2" x14ac:dyDescent="0.25">
      <c r="A3095" s="11" t="s">
        <v>8308</v>
      </c>
      <c r="B3095" s="42">
        <f>'19 Derivatives'!$K$50</f>
        <v>0</v>
      </c>
    </row>
    <row r="3096" spans="1:2" x14ac:dyDescent="0.25">
      <c r="A3096" s="11" t="s">
        <v>8309</v>
      </c>
      <c r="B3096" s="42">
        <f>'19 Derivatives'!$K$51</f>
        <v>0</v>
      </c>
    </row>
    <row r="3097" spans="1:2" x14ac:dyDescent="0.25">
      <c r="A3097" s="11" t="s">
        <v>8310</v>
      </c>
      <c r="B3097" s="42">
        <f>'19 Derivatives'!$K$52</f>
        <v>0</v>
      </c>
    </row>
    <row r="3098" spans="1:2" x14ac:dyDescent="0.25">
      <c r="A3098" s="11" t="s">
        <v>8311</v>
      </c>
      <c r="B3098" s="42">
        <f>'19 Derivatives'!$K$53</f>
        <v>0</v>
      </c>
    </row>
    <row r="3099" spans="1:2" x14ac:dyDescent="0.25">
      <c r="A3099" s="11" t="s">
        <v>8312</v>
      </c>
      <c r="B3099" s="42">
        <f>'19 Derivatives'!$K$54</f>
        <v>0</v>
      </c>
    </row>
    <row r="3100" spans="1:2" x14ac:dyDescent="0.25">
      <c r="A3100" s="11" t="s">
        <v>8313</v>
      </c>
      <c r="B3100" s="42">
        <f>'19 Derivatives'!$K$55</f>
        <v>0</v>
      </c>
    </row>
    <row r="3101" spans="1:2" x14ac:dyDescent="0.25">
      <c r="A3101" s="11" t="s">
        <v>8314</v>
      </c>
      <c r="B3101" s="42">
        <f>'19 Derivatives'!$K$56</f>
        <v>0</v>
      </c>
    </row>
    <row r="3102" spans="1:2" x14ac:dyDescent="0.25">
      <c r="A3102" s="11" t="s">
        <v>8315</v>
      </c>
      <c r="B3102" s="42">
        <f>'19 Derivatives'!$K$57</f>
        <v>0</v>
      </c>
    </row>
    <row r="3103" spans="1:2" x14ac:dyDescent="0.25">
      <c r="A3103" s="11" t="s">
        <v>8316</v>
      </c>
      <c r="B3103" s="42">
        <f>'19 Derivatives'!$L$47</f>
        <v>0</v>
      </c>
    </row>
    <row r="3104" spans="1:2" x14ac:dyDescent="0.25">
      <c r="A3104" s="11" t="s">
        <v>8317</v>
      </c>
      <c r="B3104" s="42">
        <f>'19 Derivatives'!$L$48</f>
        <v>0</v>
      </c>
    </row>
    <row r="3105" spans="1:2" x14ac:dyDescent="0.25">
      <c r="A3105" s="11" t="s">
        <v>8318</v>
      </c>
      <c r="B3105" s="42">
        <f>'19 Derivatives'!$L$49</f>
        <v>0</v>
      </c>
    </row>
    <row r="3106" spans="1:2" x14ac:dyDescent="0.25">
      <c r="A3106" s="11" t="s">
        <v>8319</v>
      </c>
      <c r="B3106" s="42">
        <f>'19 Derivatives'!$L$50</f>
        <v>0</v>
      </c>
    </row>
    <row r="3107" spans="1:2" x14ac:dyDescent="0.25">
      <c r="A3107" s="11" t="s">
        <v>8320</v>
      </c>
      <c r="B3107" s="42">
        <f>'19 Derivatives'!$L$51</f>
        <v>0</v>
      </c>
    </row>
    <row r="3108" spans="1:2" x14ac:dyDescent="0.25">
      <c r="A3108" s="11" t="s">
        <v>8321</v>
      </c>
      <c r="B3108" s="42">
        <f>'19 Derivatives'!$L$52</f>
        <v>0</v>
      </c>
    </row>
    <row r="3109" spans="1:2" x14ac:dyDescent="0.25">
      <c r="A3109" s="11" t="s">
        <v>8322</v>
      </c>
      <c r="B3109" s="42">
        <f>'19 Derivatives'!$L$53</f>
        <v>0</v>
      </c>
    </row>
    <row r="3110" spans="1:2" x14ac:dyDescent="0.25">
      <c r="A3110" s="11" t="s">
        <v>8323</v>
      </c>
      <c r="B3110" s="42">
        <f>'19 Derivatives'!$L$54</f>
        <v>0</v>
      </c>
    </row>
    <row r="3111" spans="1:2" x14ac:dyDescent="0.25">
      <c r="A3111" s="11" t="s">
        <v>8324</v>
      </c>
      <c r="B3111" s="42">
        <f>'19 Derivatives'!$L$55</f>
        <v>0</v>
      </c>
    </row>
    <row r="3112" spans="1:2" x14ac:dyDescent="0.25">
      <c r="A3112" s="11" t="s">
        <v>8325</v>
      </c>
      <c r="B3112" s="42">
        <f>'19 Derivatives'!$L$56</f>
        <v>0</v>
      </c>
    </row>
    <row r="3113" spans="1:2" x14ac:dyDescent="0.25">
      <c r="A3113" s="11" t="s">
        <v>8326</v>
      </c>
      <c r="B3113" s="42">
        <f>'19 Derivatives'!$L$57</f>
        <v>0</v>
      </c>
    </row>
    <row r="3114" spans="1:2" x14ac:dyDescent="0.25">
      <c r="A3114" s="11" t="s">
        <v>8327</v>
      </c>
      <c r="B3114" s="42">
        <f>'19 Derivatives'!$M$47</f>
        <v>0</v>
      </c>
    </row>
    <row r="3115" spans="1:2" x14ac:dyDescent="0.25">
      <c r="A3115" s="11" t="s">
        <v>8328</v>
      </c>
      <c r="B3115" s="42">
        <f>'19 Derivatives'!$M$48</f>
        <v>0</v>
      </c>
    </row>
    <row r="3116" spans="1:2" x14ac:dyDescent="0.25">
      <c r="A3116" s="11" t="s">
        <v>8329</v>
      </c>
      <c r="B3116" s="42">
        <f>'19 Derivatives'!$M$49</f>
        <v>0</v>
      </c>
    </row>
    <row r="3117" spans="1:2" x14ac:dyDescent="0.25">
      <c r="A3117" s="11" t="s">
        <v>8330</v>
      </c>
      <c r="B3117" s="42">
        <f>'19 Derivatives'!$M$50</f>
        <v>0</v>
      </c>
    </row>
    <row r="3118" spans="1:2" x14ac:dyDescent="0.25">
      <c r="A3118" s="11" t="s">
        <v>8331</v>
      </c>
      <c r="B3118" s="42">
        <f>'19 Derivatives'!$M$51</f>
        <v>0</v>
      </c>
    </row>
    <row r="3119" spans="1:2" x14ac:dyDescent="0.25">
      <c r="A3119" s="11" t="s">
        <v>8332</v>
      </c>
      <c r="B3119" s="42">
        <f>'19 Derivatives'!$M$52</f>
        <v>0</v>
      </c>
    </row>
    <row r="3120" spans="1:2" x14ac:dyDescent="0.25">
      <c r="A3120" s="11" t="s">
        <v>8333</v>
      </c>
      <c r="B3120" s="42">
        <f>'19 Derivatives'!$M$53</f>
        <v>0</v>
      </c>
    </row>
    <row r="3121" spans="1:2" x14ac:dyDescent="0.25">
      <c r="A3121" s="11" t="s">
        <v>8334</v>
      </c>
      <c r="B3121" s="42">
        <f>'19 Derivatives'!$M$54</f>
        <v>0</v>
      </c>
    </row>
    <row r="3122" spans="1:2" x14ac:dyDescent="0.25">
      <c r="A3122" s="11" t="s">
        <v>8335</v>
      </c>
      <c r="B3122" s="42">
        <f>'19 Derivatives'!$M$55</f>
        <v>0</v>
      </c>
    </row>
    <row r="3123" spans="1:2" x14ac:dyDescent="0.25">
      <c r="A3123" s="11" t="s">
        <v>8336</v>
      </c>
      <c r="B3123" s="42">
        <f>'19 Derivatives'!$M$56</f>
        <v>0</v>
      </c>
    </row>
    <row r="3124" spans="1:2" x14ac:dyDescent="0.25">
      <c r="A3124" s="11" t="s">
        <v>8337</v>
      </c>
      <c r="B3124" s="42">
        <f>'19 Derivatives'!$M$57</f>
        <v>0</v>
      </c>
    </row>
    <row r="3125" spans="1:2" x14ac:dyDescent="0.25">
      <c r="A3125" s="11" t="s">
        <v>8338</v>
      </c>
      <c r="B3125" s="42">
        <f>'19 Derivatives'!$N$47</f>
        <v>0</v>
      </c>
    </row>
    <row r="3126" spans="1:2" x14ac:dyDescent="0.25">
      <c r="A3126" s="11" t="s">
        <v>8339</v>
      </c>
      <c r="B3126" s="42">
        <f>'19 Derivatives'!$N$48</f>
        <v>0</v>
      </c>
    </row>
    <row r="3127" spans="1:2" x14ac:dyDescent="0.25">
      <c r="A3127" s="11" t="s">
        <v>8340</v>
      </c>
      <c r="B3127" s="42">
        <f>'19 Derivatives'!$N$49</f>
        <v>0</v>
      </c>
    </row>
    <row r="3128" spans="1:2" x14ac:dyDescent="0.25">
      <c r="A3128" s="11" t="s">
        <v>8341</v>
      </c>
      <c r="B3128" s="42">
        <f>'19 Derivatives'!$N$50</f>
        <v>0</v>
      </c>
    </row>
    <row r="3129" spans="1:2" x14ac:dyDescent="0.25">
      <c r="A3129" s="11" t="s">
        <v>8342</v>
      </c>
      <c r="B3129" s="42">
        <f>'19 Derivatives'!$N$51</f>
        <v>0</v>
      </c>
    </row>
    <row r="3130" spans="1:2" x14ac:dyDescent="0.25">
      <c r="A3130" s="11" t="s">
        <v>8343</v>
      </c>
      <c r="B3130" s="42">
        <f>'19 Derivatives'!$N$52</f>
        <v>0</v>
      </c>
    </row>
    <row r="3131" spans="1:2" x14ac:dyDescent="0.25">
      <c r="A3131" s="11" t="s">
        <v>8344</v>
      </c>
      <c r="B3131" s="42">
        <f>'19 Derivatives'!$N$53</f>
        <v>0</v>
      </c>
    </row>
    <row r="3132" spans="1:2" x14ac:dyDescent="0.25">
      <c r="A3132" s="11" t="s">
        <v>8345</v>
      </c>
      <c r="B3132" s="42">
        <f>'19 Derivatives'!$N$54</f>
        <v>0</v>
      </c>
    </row>
    <row r="3133" spans="1:2" x14ac:dyDescent="0.25">
      <c r="A3133" s="11" t="s">
        <v>8346</v>
      </c>
      <c r="B3133" s="42">
        <f>'19 Derivatives'!$N$55</f>
        <v>0</v>
      </c>
    </row>
    <row r="3134" spans="1:2" x14ac:dyDescent="0.25">
      <c r="A3134" s="11" t="s">
        <v>8347</v>
      </c>
      <c r="B3134" s="42">
        <f>'19 Derivatives'!$N$56</f>
        <v>0</v>
      </c>
    </row>
    <row r="3135" spans="1:2" x14ac:dyDescent="0.25">
      <c r="A3135" s="11" t="s">
        <v>8348</v>
      </c>
      <c r="B3135" s="42">
        <f>'19 Derivatives'!$N$57</f>
        <v>0</v>
      </c>
    </row>
    <row r="3136" spans="1:2" x14ac:dyDescent="0.25">
      <c r="A3136" s="11" t="s">
        <v>8349</v>
      </c>
      <c r="B3136" s="42">
        <f>'19 Derivatives'!$O$47</f>
        <v>0</v>
      </c>
    </row>
    <row r="3137" spans="1:2" x14ac:dyDescent="0.25">
      <c r="A3137" s="11" t="s">
        <v>8350</v>
      </c>
      <c r="B3137" s="42">
        <f>'19 Derivatives'!$O$48</f>
        <v>0</v>
      </c>
    </row>
    <row r="3138" spans="1:2" x14ac:dyDescent="0.25">
      <c r="A3138" s="11" t="s">
        <v>8351</v>
      </c>
      <c r="B3138" s="42">
        <f>'19 Derivatives'!$O$49</f>
        <v>0</v>
      </c>
    </row>
    <row r="3139" spans="1:2" x14ac:dyDescent="0.25">
      <c r="A3139" s="11" t="s">
        <v>8352</v>
      </c>
      <c r="B3139" s="42">
        <f>'19 Derivatives'!$O$50</f>
        <v>0</v>
      </c>
    </row>
    <row r="3140" spans="1:2" x14ac:dyDescent="0.25">
      <c r="A3140" s="11" t="s">
        <v>8353</v>
      </c>
      <c r="B3140" s="42">
        <f>'19 Derivatives'!$O$51</f>
        <v>0</v>
      </c>
    </row>
    <row r="3141" spans="1:2" x14ac:dyDescent="0.25">
      <c r="A3141" s="11" t="s">
        <v>8354</v>
      </c>
      <c r="B3141" s="42">
        <f>'19 Derivatives'!$O$52</f>
        <v>0</v>
      </c>
    </row>
    <row r="3142" spans="1:2" x14ac:dyDescent="0.25">
      <c r="A3142" s="11" t="s">
        <v>8355</v>
      </c>
      <c r="B3142" s="42">
        <f>'19 Derivatives'!$O$53</f>
        <v>0</v>
      </c>
    </row>
    <row r="3143" spans="1:2" x14ac:dyDescent="0.25">
      <c r="A3143" s="11" t="s">
        <v>8356</v>
      </c>
      <c r="B3143" s="42">
        <f>'19 Derivatives'!$O$54</f>
        <v>0</v>
      </c>
    </row>
    <row r="3144" spans="1:2" x14ac:dyDescent="0.25">
      <c r="A3144" s="11" t="s">
        <v>8357</v>
      </c>
      <c r="B3144" s="42">
        <f>'19 Derivatives'!$O$55</f>
        <v>0</v>
      </c>
    </row>
    <row r="3145" spans="1:2" x14ac:dyDescent="0.25">
      <c r="A3145" s="11" t="s">
        <v>8358</v>
      </c>
      <c r="B3145" s="42">
        <f>'19 Derivatives'!$O$56</f>
        <v>0</v>
      </c>
    </row>
    <row r="3146" spans="1:2" x14ac:dyDescent="0.25">
      <c r="A3146" s="11" t="s">
        <v>8359</v>
      </c>
      <c r="B3146" s="42">
        <f>'19 Derivatives'!$O$57</f>
        <v>0</v>
      </c>
    </row>
    <row r="3147" spans="1:2" x14ac:dyDescent="0.25">
      <c r="A3147" s="11" t="s">
        <v>8360</v>
      </c>
      <c r="B3147" s="42">
        <f>'19 Derivatives'!$P$47</f>
        <v>0</v>
      </c>
    </row>
    <row r="3148" spans="1:2" x14ac:dyDescent="0.25">
      <c r="A3148" s="11" t="s">
        <v>8361</v>
      </c>
      <c r="B3148" s="42">
        <f>'19 Derivatives'!$P$48</f>
        <v>0</v>
      </c>
    </row>
    <row r="3149" spans="1:2" x14ac:dyDescent="0.25">
      <c r="A3149" s="11" t="s">
        <v>8362</v>
      </c>
      <c r="B3149" s="42">
        <f>'19 Derivatives'!$P$49</f>
        <v>0</v>
      </c>
    </row>
    <row r="3150" spans="1:2" x14ac:dyDescent="0.25">
      <c r="A3150" s="11" t="s">
        <v>8363</v>
      </c>
      <c r="B3150" s="42">
        <f>'19 Derivatives'!$P$50</f>
        <v>0</v>
      </c>
    </row>
    <row r="3151" spans="1:2" x14ac:dyDescent="0.25">
      <c r="A3151" s="11" t="s">
        <v>8364</v>
      </c>
      <c r="B3151" s="42">
        <f>'19 Derivatives'!$P$51</f>
        <v>0</v>
      </c>
    </row>
    <row r="3152" spans="1:2" x14ac:dyDescent="0.25">
      <c r="A3152" s="11" t="s">
        <v>8365</v>
      </c>
      <c r="B3152" s="42">
        <f>'19 Derivatives'!$P$52</f>
        <v>0</v>
      </c>
    </row>
    <row r="3153" spans="1:2" x14ac:dyDescent="0.25">
      <c r="A3153" s="11" t="s">
        <v>8366</v>
      </c>
      <c r="B3153" s="42">
        <f>'19 Derivatives'!$P$53</f>
        <v>0</v>
      </c>
    </row>
    <row r="3154" spans="1:2" x14ac:dyDescent="0.25">
      <c r="A3154" s="11" t="s">
        <v>8367</v>
      </c>
      <c r="B3154" s="42">
        <f>'19 Derivatives'!$P$54</f>
        <v>0</v>
      </c>
    </row>
    <row r="3155" spans="1:2" x14ac:dyDescent="0.25">
      <c r="A3155" s="11" t="s">
        <v>8368</v>
      </c>
      <c r="B3155" s="42">
        <f>'19 Derivatives'!$P$55</f>
        <v>0</v>
      </c>
    </row>
    <row r="3156" spans="1:2" x14ac:dyDescent="0.25">
      <c r="A3156" s="11" t="s">
        <v>8369</v>
      </c>
      <c r="B3156" s="42">
        <f>'19 Derivatives'!$P$56</f>
        <v>0</v>
      </c>
    </row>
    <row r="3157" spans="1:2" x14ac:dyDescent="0.25">
      <c r="A3157" s="11" t="s">
        <v>8370</v>
      </c>
      <c r="B3157" s="42">
        <f>'19 Derivatives'!$P$57</f>
        <v>0</v>
      </c>
    </row>
    <row r="3158" spans="1:2" x14ac:dyDescent="0.25">
      <c r="A3158" s="11" t="s">
        <v>8371</v>
      </c>
      <c r="B3158" s="42">
        <f>'19 Derivatives'!$Q$47</f>
        <v>0</v>
      </c>
    </row>
    <row r="3159" spans="1:2" x14ac:dyDescent="0.25">
      <c r="A3159" s="11" t="s">
        <v>8372</v>
      </c>
      <c r="B3159" s="42">
        <f>'19 Derivatives'!$Q$48</f>
        <v>0</v>
      </c>
    </row>
    <row r="3160" spans="1:2" x14ac:dyDescent="0.25">
      <c r="A3160" s="11" t="s">
        <v>8373</v>
      </c>
      <c r="B3160" s="42">
        <f>'19 Derivatives'!$Q$49</f>
        <v>0</v>
      </c>
    </row>
    <row r="3161" spans="1:2" x14ac:dyDescent="0.25">
      <c r="A3161" s="11" t="s">
        <v>8374</v>
      </c>
      <c r="B3161" s="42">
        <f>'19 Derivatives'!$Q$50</f>
        <v>0</v>
      </c>
    </row>
    <row r="3162" spans="1:2" x14ac:dyDescent="0.25">
      <c r="A3162" s="11" t="s">
        <v>8375</v>
      </c>
      <c r="B3162" s="42">
        <f>'19 Derivatives'!$Q$51</f>
        <v>0</v>
      </c>
    </row>
    <row r="3163" spans="1:2" x14ac:dyDescent="0.25">
      <c r="A3163" s="11" t="s">
        <v>8376</v>
      </c>
      <c r="B3163" s="42">
        <f>'19 Derivatives'!$Q$52</f>
        <v>0</v>
      </c>
    </row>
    <row r="3164" spans="1:2" x14ac:dyDescent="0.25">
      <c r="A3164" s="11" t="s">
        <v>8377</v>
      </c>
      <c r="B3164" s="42">
        <f>'19 Derivatives'!$Q$53</f>
        <v>0</v>
      </c>
    </row>
    <row r="3165" spans="1:2" x14ac:dyDescent="0.25">
      <c r="A3165" s="11" t="s">
        <v>8378</v>
      </c>
      <c r="B3165" s="42">
        <f>'19 Derivatives'!$Q$54</f>
        <v>0</v>
      </c>
    </row>
    <row r="3166" spans="1:2" x14ac:dyDescent="0.25">
      <c r="A3166" s="11" t="s">
        <v>8379</v>
      </c>
      <c r="B3166" s="42">
        <f>'19 Derivatives'!$Q$55</f>
        <v>0</v>
      </c>
    </row>
    <row r="3167" spans="1:2" x14ac:dyDescent="0.25">
      <c r="A3167" s="11" t="s">
        <v>8380</v>
      </c>
      <c r="B3167" s="42">
        <f>'19 Derivatives'!$Q$56</f>
        <v>0</v>
      </c>
    </row>
    <row r="3168" spans="1:2" x14ac:dyDescent="0.25">
      <c r="A3168" s="11" t="s">
        <v>8381</v>
      </c>
      <c r="B3168" s="42">
        <f>'19 Derivatives'!$Q$57</f>
        <v>0</v>
      </c>
    </row>
    <row r="3169" spans="1:2" x14ac:dyDescent="0.25">
      <c r="A3169" s="11" t="s">
        <v>8382</v>
      </c>
      <c r="B3169" s="42">
        <f>'19 Derivatives'!$R$47</f>
        <v>0</v>
      </c>
    </row>
    <row r="3170" spans="1:2" x14ac:dyDescent="0.25">
      <c r="A3170" s="11" t="s">
        <v>8383</v>
      </c>
      <c r="B3170" s="42">
        <f>'19 Derivatives'!$R$48</f>
        <v>0</v>
      </c>
    </row>
    <row r="3171" spans="1:2" x14ac:dyDescent="0.25">
      <c r="A3171" s="11" t="s">
        <v>8384</v>
      </c>
      <c r="B3171" s="42">
        <f>'19 Derivatives'!$R$49</f>
        <v>0</v>
      </c>
    </row>
    <row r="3172" spans="1:2" x14ac:dyDescent="0.25">
      <c r="A3172" s="11" t="s">
        <v>8385</v>
      </c>
      <c r="B3172" s="42">
        <f>'19 Derivatives'!$R$50</f>
        <v>0</v>
      </c>
    </row>
    <row r="3173" spans="1:2" x14ac:dyDescent="0.25">
      <c r="A3173" s="11" t="s">
        <v>8386</v>
      </c>
      <c r="B3173" s="42">
        <f>'19 Derivatives'!$R$51</f>
        <v>0</v>
      </c>
    </row>
    <row r="3174" spans="1:2" x14ac:dyDescent="0.25">
      <c r="A3174" s="11" t="s">
        <v>8387</v>
      </c>
      <c r="B3174" s="42">
        <f>'19 Derivatives'!$R$52</f>
        <v>0</v>
      </c>
    </row>
    <row r="3175" spans="1:2" x14ac:dyDescent="0.25">
      <c r="A3175" s="11" t="s">
        <v>8388</v>
      </c>
      <c r="B3175" s="42">
        <f>'19 Derivatives'!$R$53</f>
        <v>0</v>
      </c>
    </row>
    <row r="3176" spans="1:2" x14ac:dyDescent="0.25">
      <c r="A3176" s="11" t="s">
        <v>8389</v>
      </c>
      <c r="B3176" s="42">
        <f>'19 Derivatives'!$R$54</f>
        <v>0</v>
      </c>
    </row>
    <row r="3177" spans="1:2" x14ac:dyDescent="0.25">
      <c r="A3177" s="11" t="s">
        <v>8390</v>
      </c>
      <c r="B3177" s="42">
        <f>'19 Derivatives'!$R$55</f>
        <v>0</v>
      </c>
    </row>
    <row r="3178" spans="1:2" x14ac:dyDescent="0.25">
      <c r="A3178" s="11" t="s">
        <v>8391</v>
      </c>
      <c r="B3178" s="42">
        <f>'19 Derivatives'!$R$56</f>
        <v>0</v>
      </c>
    </row>
    <row r="3179" spans="1:2" x14ac:dyDescent="0.25">
      <c r="A3179" s="11" t="s">
        <v>8392</v>
      </c>
      <c r="B3179" s="42">
        <f>'19 Derivatives'!$R$57</f>
        <v>0</v>
      </c>
    </row>
    <row r="3180" spans="1:2" x14ac:dyDescent="0.25">
      <c r="A3180" s="11" t="s">
        <v>8393</v>
      </c>
      <c r="B3180" s="42">
        <f>'19 Derivatives'!$S$47</f>
        <v>0</v>
      </c>
    </row>
    <row r="3181" spans="1:2" x14ac:dyDescent="0.25">
      <c r="A3181" s="11" t="s">
        <v>8394</v>
      </c>
      <c r="B3181" s="42">
        <f>'19 Derivatives'!$S$48</f>
        <v>0</v>
      </c>
    </row>
    <row r="3182" spans="1:2" x14ac:dyDescent="0.25">
      <c r="A3182" s="11" t="s">
        <v>8395</v>
      </c>
      <c r="B3182" s="42">
        <f>'19 Derivatives'!$S$49</f>
        <v>0</v>
      </c>
    </row>
    <row r="3183" spans="1:2" x14ac:dyDescent="0.25">
      <c r="A3183" s="11" t="s">
        <v>8396</v>
      </c>
      <c r="B3183" s="42">
        <f>'19 Derivatives'!$S$50</f>
        <v>0</v>
      </c>
    </row>
    <row r="3184" spans="1:2" x14ac:dyDescent="0.25">
      <c r="A3184" s="11" t="s">
        <v>8397</v>
      </c>
      <c r="B3184" s="42">
        <f>'19 Derivatives'!$S$51</f>
        <v>0</v>
      </c>
    </row>
    <row r="3185" spans="1:2" x14ac:dyDescent="0.25">
      <c r="A3185" s="11" t="s">
        <v>8398</v>
      </c>
      <c r="B3185" s="42">
        <f>'19 Derivatives'!$S$52</f>
        <v>0</v>
      </c>
    </row>
    <row r="3186" spans="1:2" x14ac:dyDescent="0.25">
      <c r="A3186" s="11" t="s">
        <v>8399</v>
      </c>
      <c r="B3186" s="42">
        <f>'19 Derivatives'!$S$53</f>
        <v>0</v>
      </c>
    </row>
    <row r="3187" spans="1:2" x14ac:dyDescent="0.25">
      <c r="A3187" s="11" t="s">
        <v>8400</v>
      </c>
      <c r="B3187" s="42">
        <f>'19 Derivatives'!$S$54</f>
        <v>0</v>
      </c>
    </row>
    <row r="3188" spans="1:2" x14ac:dyDescent="0.25">
      <c r="A3188" s="11" t="s">
        <v>8401</v>
      </c>
      <c r="B3188" s="42">
        <f>'19 Derivatives'!$S$55</f>
        <v>0</v>
      </c>
    </row>
    <row r="3189" spans="1:2" x14ac:dyDescent="0.25">
      <c r="A3189" s="11" t="s">
        <v>8402</v>
      </c>
      <c r="B3189" s="42">
        <f>'19 Derivatives'!$S$56</f>
        <v>0</v>
      </c>
    </row>
    <row r="3190" spans="1:2" x14ac:dyDescent="0.25">
      <c r="A3190" s="11" t="s">
        <v>8403</v>
      </c>
      <c r="B3190" s="42">
        <f>'19 Derivatives'!$S$57</f>
        <v>0</v>
      </c>
    </row>
    <row r="3191" spans="1:2" x14ac:dyDescent="0.25">
      <c r="A3191" s="11" t="s">
        <v>8404</v>
      </c>
      <c r="B3191" s="42">
        <f>'19 Derivatives'!$F$66</f>
        <v>0</v>
      </c>
    </row>
    <row r="3192" spans="1:2" x14ac:dyDescent="0.25">
      <c r="A3192" s="11" t="s">
        <v>8405</v>
      </c>
      <c r="B3192" s="42">
        <f>'19 Derivatives'!$H$66</f>
        <v>0</v>
      </c>
    </row>
    <row r="3193" spans="1:2" x14ac:dyDescent="0.25">
      <c r="A3193" s="11" t="s">
        <v>8406</v>
      </c>
      <c r="B3193" s="42">
        <f>'19 Derivatives'!$H$67</f>
        <v>0</v>
      </c>
    </row>
    <row r="3194" spans="1:2" x14ac:dyDescent="0.25">
      <c r="A3194" s="11" t="s">
        <v>8407</v>
      </c>
      <c r="B3194" s="42">
        <f>'19 Derivatives'!$J$66</f>
        <v>0</v>
      </c>
    </row>
    <row r="3195" spans="1:2" x14ac:dyDescent="0.25">
      <c r="A3195" s="11" t="s">
        <v>8408</v>
      </c>
      <c r="B3195" s="42">
        <f>'19 Derivatives'!$J$67</f>
        <v>0</v>
      </c>
    </row>
    <row r="3196" spans="1:2" x14ac:dyDescent="0.25">
      <c r="A3196" s="11" t="s">
        <v>8409</v>
      </c>
      <c r="B3196" s="42">
        <f>'19 Derivatives'!$L$66</f>
        <v>0</v>
      </c>
    </row>
    <row r="3197" spans="1:2" x14ac:dyDescent="0.25">
      <c r="A3197" s="11" t="s">
        <v>8410</v>
      </c>
      <c r="B3197" s="42">
        <f>'19 Derivatives'!$L$67</f>
        <v>0</v>
      </c>
    </row>
    <row r="3198" spans="1:2" x14ac:dyDescent="0.25">
      <c r="A3198" s="11" t="s">
        <v>8411</v>
      </c>
      <c r="B3198" s="42">
        <f>'19 Derivatives'!$N$66</f>
        <v>0</v>
      </c>
    </row>
    <row r="3199" spans="1:2" x14ac:dyDescent="0.25">
      <c r="A3199" s="11" t="s">
        <v>8412</v>
      </c>
      <c r="B3199" s="42">
        <f>'19 Derivatives'!$N$67</f>
        <v>0</v>
      </c>
    </row>
    <row r="3200" spans="1:2" x14ac:dyDescent="0.25">
      <c r="A3200" s="11" t="s">
        <v>8413</v>
      </c>
      <c r="B3200" s="42">
        <f>'19 Derivatives'!$P$66</f>
        <v>0</v>
      </c>
    </row>
    <row r="3201" spans="1:2" x14ac:dyDescent="0.25">
      <c r="A3201" s="11" t="s">
        <v>8414</v>
      </c>
      <c r="B3201" s="42">
        <f>'19 Derivatives'!$P$67</f>
        <v>0</v>
      </c>
    </row>
    <row r="3202" spans="1:2" x14ac:dyDescent="0.25">
      <c r="A3202" s="11" t="s">
        <v>8415</v>
      </c>
      <c r="B3202" s="42">
        <f>'19 Derivatives'!$R$66</f>
        <v>0</v>
      </c>
    </row>
    <row r="3203" spans="1:2" x14ac:dyDescent="0.25">
      <c r="A3203" s="11" t="s">
        <v>8416</v>
      </c>
      <c r="B3203" s="42">
        <f>'19 Derivatives'!$R$67</f>
        <v>0</v>
      </c>
    </row>
    <row r="3204" spans="1:2" x14ac:dyDescent="0.25">
      <c r="A3204" s="11" t="s">
        <v>8417</v>
      </c>
      <c r="B3204" s="42">
        <f>'19 Derivatives'!$F$71</f>
        <v>0</v>
      </c>
    </row>
    <row r="3205" spans="1:2" x14ac:dyDescent="0.25">
      <c r="A3205" s="11" t="s">
        <v>8418</v>
      </c>
      <c r="B3205" s="42">
        <f>'19 Derivatives'!$F$72</f>
        <v>0</v>
      </c>
    </row>
    <row r="3206" spans="1:2" x14ac:dyDescent="0.25">
      <c r="A3206" s="11" t="s">
        <v>8419</v>
      </c>
      <c r="B3206" s="42">
        <f>'19 Derivatives'!$H$71</f>
        <v>0</v>
      </c>
    </row>
    <row r="3207" spans="1:2" x14ac:dyDescent="0.25">
      <c r="A3207" s="11" t="s">
        <v>8420</v>
      </c>
      <c r="B3207" s="42">
        <f>'19 Derivatives'!$H$72</f>
        <v>0</v>
      </c>
    </row>
    <row r="3208" spans="1:2" x14ac:dyDescent="0.25">
      <c r="A3208" s="11" t="s">
        <v>8421</v>
      </c>
      <c r="B3208" s="42">
        <f>'19 Derivatives'!$J$71</f>
        <v>0</v>
      </c>
    </row>
    <row r="3209" spans="1:2" x14ac:dyDescent="0.25">
      <c r="A3209" s="11" t="s">
        <v>8422</v>
      </c>
      <c r="B3209" s="42">
        <f>'19 Derivatives'!$J$72</f>
        <v>0</v>
      </c>
    </row>
    <row r="3210" spans="1:2" x14ac:dyDescent="0.25">
      <c r="A3210" s="11" t="s">
        <v>8423</v>
      </c>
      <c r="B3210" s="42">
        <f>'19 Derivatives'!$L$71</f>
        <v>0</v>
      </c>
    </row>
    <row r="3211" spans="1:2" x14ac:dyDescent="0.25">
      <c r="A3211" s="11" t="s">
        <v>8424</v>
      </c>
      <c r="B3211" s="42">
        <f>'19 Derivatives'!$L$72</f>
        <v>0</v>
      </c>
    </row>
    <row r="3212" spans="1:2" x14ac:dyDescent="0.25">
      <c r="A3212" s="11" t="s">
        <v>8425</v>
      </c>
      <c r="B3212" s="42">
        <f>'19 Derivatives'!$N$71</f>
        <v>0</v>
      </c>
    </row>
    <row r="3213" spans="1:2" x14ac:dyDescent="0.25">
      <c r="A3213" s="11" t="s">
        <v>8426</v>
      </c>
      <c r="B3213" s="42">
        <f>'19 Derivatives'!$N$72</f>
        <v>0</v>
      </c>
    </row>
    <row r="3214" spans="1:2" x14ac:dyDescent="0.25">
      <c r="A3214" s="11" t="s">
        <v>8427</v>
      </c>
      <c r="B3214" s="42">
        <f>'19 Derivatives'!$P$71</f>
        <v>0</v>
      </c>
    </row>
    <row r="3215" spans="1:2" x14ac:dyDescent="0.25">
      <c r="A3215" s="11" t="s">
        <v>8428</v>
      </c>
      <c r="B3215" s="42">
        <f>'19 Derivatives'!$P$72</f>
        <v>0</v>
      </c>
    </row>
    <row r="3216" spans="1:2" x14ac:dyDescent="0.25">
      <c r="A3216" s="11" t="s">
        <v>8429</v>
      </c>
      <c r="B3216" s="42">
        <f>'19 Derivatives'!$R$71</f>
        <v>0</v>
      </c>
    </row>
    <row r="3217" spans="1:2" x14ac:dyDescent="0.25">
      <c r="A3217" s="11" t="s">
        <v>8430</v>
      </c>
      <c r="B3217" s="42">
        <f>'19 Derivatives'!$R$72</f>
        <v>0</v>
      </c>
    </row>
    <row r="3218" spans="1:2" x14ac:dyDescent="0.25">
      <c r="A3218" s="11" t="s">
        <v>8431</v>
      </c>
      <c r="B3218" s="42">
        <f>'19 Derivatives'!$H$75</f>
        <v>0</v>
      </c>
    </row>
    <row r="3219" spans="1:2" x14ac:dyDescent="0.25">
      <c r="A3219" s="11" t="s">
        <v>8432</v>
      </c>
      <c r="B3219" s="42">
        <f>'19 Derivatives'!$H$76</f>
        <v>0</v>
      </c>
    </row>
    <row r="3220" spans="1:2" x14ac:dyDescent="0.25">
      <c r="A3220" s="11" t="s">
        <v>8433</v>
      </c>
      <c r="B3220" s="42">
        <f>'19 Derivatives'!$J$75</f>
        <v>0</v>
      </c>
    </row>
    <row r="3221" spans="1:2" x14ac:dyDescent="0.25">
      <c r="A3221" s="11" t="s">
        <v>8434</v>
      </c>
      <c r="B3221" s="42">
        <f>'19 Derivatives'!$J$76</f>
        <v>0</v>
      </c>
    </row>
    <row r="3222" spans="1:2" x14ac:dyDescent="0.25">
      <c r="A3222" s="11" t="s">
        <v>8435</v>
      </c>
      <c r="B3222" s="42">
        <f>'19 Derivatives'!$L$75</f>
        <v>0</v>
      </c>
    </row>
    <row r="3223" spans="1:2" x14ac:dyDescent="0.25">
      <c r="A3223" s="11" t="s">
        <v>8436</v>
      </c>
      <c r="B3223" s="42">
        <f>'19 Derivatives'!$L$76</f>
        <v>0</v>
      </c>
    </row>
    <row r="3224" spans="1:2" x14ac:dyDescent="0.25">
      <c r="A3224" s="11" t="s">
        <v>8437</v>
      </c>
      <c r="B3224" s="42">
        <f>'19 Derivatives'!$N$75</f>
        <v>0</v>
      </c>
    </row>
    <row r="3225" spans="1:2" x14ac:dyDescent="0.25">
      <c r="A3225" s="11" t="s">
        <v>8438</v>
      </c>
      <c r="B3225" s="42">
        <f>'19 Derivatives'!$N$76</f>
        <v>0</v>
      </c>
    </row>
    <row r="3226" spans="1:2" x14ac:dyDescent="0.25">
      <c r="A3226" s="11" t="s">
        <v>8439</v>
      </c>
      <c r="B3226" s="42">
        <f>'19 Derivatives'!$P$75</f>
        <v>0</v>
      </c>
    </row>
    <row r="3227" spans="1:2" x14ac:dyDescent="0.25">
      <c r="A3227" s="11" t="s">
        <v>8440</v>
      </c>
      <c r="B3227" s="42">
        <f>'19 Derivatives'!$P$76</f>
        <v>0</v>
      </c>
    </row>
    <row r="3228" spans="1:2" x14ac:dyDescent="0.25">
      <c r="A3228" s="11" t="s">
        <v>8441</v>
      </c>
      <c r="B3228" s="42">
        <f>'19 Derivatives'!$R$75</f>
        <v>0</v>
      </c>
    </row>
    <row r="3229" spans="1:2" x14ac:dyDescent="0.25">
      <c r="A3229" s="11" t="s">
        <v>8442</v>
      </c>
      <c r="B3229" s="42">
        <f>'19 Derivatives'!$R$76</f>
        <v>0</v>
      </c>
    </row>
    <row r="3230" spans="1:2" x14ac:dyDescent="0.25">
      <c r="A3230" s="11" t="s">
        <v>8443</v>
      </c>
      <c r="B3230" s="42">
        <f>'19 Derivatives'!$F$79</f>
        <v>0</v>
      </c>
    </row>
    <row r="3231" spans="1:2" x14ac:dyDescent="0.25">
      <c r="A3231" s="11" t="s">
        <v>8444</v>
      </c>
      <c r="B3231" s="42">
        <f>'19 Derivatives'!$F$80</f>
        <v>0</v>
      </c>
    </row>
    <row r="3232" spans="1:2" x14ac:dyDescent="0.25">
      <c r="A3232" s="11" t="s">
        <v>8445</v>
      </c>
      <c r="B3232" s="42">
        <f>'19 Derivatives'!$F$81</f>
        <v>0</v>
      </c>
    </row>
    <row r="3233" spans="1:2" x14ac:dyDescent="0.25">
      <c r="A3233" s="11" t="s">
        <v>8446</v>
      </c>
      <c r="B3233" s="42">
        <f>'19 Derivatives'!$H$79</f>
        <v>0</v>
      </c>
    </row>
    <row r="3234" spans="1:2" x14ac:dyDescent="0.25">
      <c r="A3234" s="11" t="s">
        <v>8447</v>
      </c>
      <c r="B3234" s="42">
        <f>'19 Derivatives'!$H$80</f>
        <v>0</v>
      </c>
    </row>
    <row r="3235" spans="1:2" x14ac:dyDescent="0.25">
      <c r="A3235" s="11" t="s">
        <v>8448</v>
      </c>
      <c r="B3235" s="42">
        <f>'19 Derivatives'!$H$81</f>
        <v>0</v>
      </c>
    </row>
    <row r="3236" spans="1:2" x14ac:dyDescent="0.25">
      <c r="A3236" s="11" t="s">
        <v>8449</v>
      </c>
      <c r="B3236" s="42">
        <f>'19 Derivatives'!$J$79</f>
        <v>0</v>
      </c>
    </row>
    <row r="3237" spans="1:2" x14ac:dyDescent="0.25">
      <c r="A3237" s="11" t="s">
        <v>8450</v>
      </c>
      <c r="B3237" s="42">
        <f>'19 Derivatives'!$J$80</f>
        <v>0</v>
      </c>
    </row>
    <row r="3238" spans="1:2" x14ac:dyDescent="0.25">
      <c r="A3238" s="11" t="s">
        <v>8451</v>
      </c>
      <c r="B3238" s="42">
        <f>'19 Derivatives'!$J$81</f>
        <v>0</v>
      </c>
    </row>
    <row r="3239" spans="1:2" x14ac:dyDescent="0.25">
      <c r="A3239" s="11" t="s">
        <v>8452</v>
      </c>
      <c r="B3239" s="42">
        <f>'19 Derivatives'!$L$79</f>
        <v>0</v>
      </c>
    </row>
    <row r="3240" spans="1:2" x14ac:dyDescent="0.25">
      <c r="A3240" s="11" t="s">
        <v>8453</v>
      </c>
      <c r="B3240" s="42">
        <f>'19 Derivatives'!$L$80</f>
        <v>0</v>
      </c>
    </row>
    <row r="3241" spans="1:2" x14ac:dyDescent="0.25">
      <c r="A3241" s="11" t="s">
        <v>8454</v>
      </c>
      <c r="B3241" s="42">
        <f>'19 Derivatives'!$L$81</f>
        <v>0</v>
      </c>
    </row>
    <row r="3242" spans="1:2" x14ac:dyDescent="0.25">
      <c r="A3242" s="11" t="s">
        <v>8455</v>
      </c>
      <c r="B3242" s="42">
        <f>'19 Derivatives'!$N$79</f>
        <v>0</v>
      </c>
    </row>
    <row r="3243" spans="1:2" x14ac:dyDescent="0.25">
      <c r="A3243" s="11" t="s">
        <v>8456</v>
      </c>
      <c r="B3243" s="42">
        <f>'19 Derivatives'!$N$80</f>
        <v>0</v>
      </c>
    </row>
    <row r="3244" spans="1:2" x14ac:dyDescent="0.25">
      <c r="A3244" s="11" t="s">
        <v>8457</v>
      </c>
      <c r="B3244" s="42">
        <f>'19 Derivatives'!$N$81</f>
        <v>0</v>
      </c>
    </row>
    <row r="3245" spans="1:2" x14ac:dyDescent="0.25">
      <c r="A3245" s="11" t="s">
        <v>8458</v>
      </c>
      <c r="B3245" s="42">
        <f>'19 Derivatives'!$P$79</f>
        <v>0</v>
      </c>
    </row>
    <row r="3246" spans="1:2" x14ac:dyDescent="0.25">
      <c r="A3246" s="11" t="s">
        <v>8459</v>
      </c>
      <c r="B3246" s="42">
        <f>'19 Derivatives'!$P$80</f>
        <v>0</v>
      </c>
    </row>
    <row r="3247" spans="1:2" x14ac:dyDescent="0.25">
      <c r="A3247" s="11" t="s">
        <v>8460</v>
      </c>
      <c r="B3247" s="42">
        <f>'19 Derivatives'!$P$81</f>
        <v>0</v>
      </c>
    </row>
    <row r="3248" spans="1:2" x14ac:dyDescent="0.25">
      <c r="A3248" s="11" t="s">
        <v>8461</v>
      </c>
      <c r="B3248" s="42">
        <f>'19 Derivatives'!$R$79</f>
        <v>0</v>
      </c>
    </row>
    <row r="3249" spans="1:2" x14ac:dyDescent="0.25">
      <c r="A3249" s="11" t="s">
        <v>8462</v>
      </c>
      <c r="B3249" s="42">
        <f>'19 Derivatives'!$R$80</f>
        <v>0</v>
      </c>
    </row>
    <row r="3250" spans="1:2" x14ac:dyDescent="0.25">
      <c r="A3250" s="11" t="s">
        <v>8463</v>
      </c>
      <c r="B3250" s="42">
        <f>'19 Derivatives'!$R$81</f>
        <v>0</v>
      </c>
    </row>
    <row r="3251" spans="1:2" x14ac:dyDescent="0.25">
      <c r="A3251" s="11" t="s">
        <v>8464</v>
      </c>
      <c r="B3251" s="42">
        <f>'19 Derivatives'!$F$83</f>
        <v>0</v>
      </c>
    </row>
    <row r="3252" spans="1:2" x14ac:dyDescent="0.25">
      <c r="A3252" s="11" t="s">
        <v>8465</v>
      </c>
      <c r="B3252" s="42">
        <f>'19 Derivatives'!$H$83</f>
        <v>0</v>
      </c>
    </row>
    <row r="3253" spans="1:2" x14ac:dyDescent="0.25">
      <c r="A3253" s="11" t="s">
        <v>8466</v>
      </c>
      <c r="B3253" s="42">
        <f>'19 Derivatives'!$J$83</f>
        <v>0</v>
      </c>
    </row>
    <row r="3254" spans="1:2" x14ac:dyDescent="0.25">
      <c r="A3254" s="11" t="s">
        <v>8467</v>
      </c>
      <c r="B3254" s="42">
        <f>'19 Derivatives'!$L$83</f>
        <v>0</v>
      </c>
    </row>
    <row r="3255" spans="1:2" x14ac:dyDescent="0.25">
      <c r="A3255" s="11" t="s">
        <v>8468</v>
      </c>
      <c r="B3255" s="42">
        <f>'19 Derivatives'!$N$83</f>
        <v>0</v>
      </c>
    </row>
    <row r="3256" spans="1:2" x14ac:dyDescent="0.25">
      <c r="A3256" s="11" t="s">
        <v>8469</v>
      </c>
      <c r="B3256" s="42">
        <f>'19 Derivatives'!$P$83</f>
        <v>0</v>
      </c>
    </row>
    <row r="3257" spans="1:2" x14ac:dyDescent="0.25">
      <c r="A3257" s="11" t="s">
        <v>8470</v>
      </c>
      <c r="B3257" s="42">
        <f>'19 Derivatives'!$R$83</f>
        <v>0</v>
      </c>
    </row>
    <row r="3258" spans="1:2" x14ac:dyDescent="0.25">
      <c r="A3258" s="11" t="s">
        <v>8471</v>
      </c>
      <c r="B3258" s="42">
        <f>'19 Derivatives'!$F$85</f>
        <v>0</v>
      </c>
    </row>
    <row r="3259" spans="1:2" x14ac:dyDescent="0.25">
      <c r="A3259" s="11" t="s">
        <v>8472</v>
      </c>
      <c r="B3259" s="42">
        <f>'19 Derivatives'!$F$86</f>
        <v>0</v>
      </c>
    </row>
    <row r="3260" spans="1:2" x14ac:dyDescent="0.25">
      <c r="A3260" s="11" t="s">
        <v>8473</v>
      </c>
      <c r="B3260" s="42">
        <f>'19 Derivatives'!$H$85</f>
        <v>0</v>
      </c>
    </row>
    <row r="3261" spans="1:2" x14ac:dyDescent="0.25">
      <c r="A3261" s="11" t="s">
        <v>8474</v>
      </c>
      <c r="B3261" s="42">
        <f>'19 Derivatives'!$H$86</f>
        <v>0</v>
      </c>
    </row>
    <row r="3262" spans="1:2" x14ac:dyDescent="0.25">
      <c r="A3262" s="11" t="s">
        <v>8475</v>
      </c>
      <c r="B3262" s="42">
        <f>'19 Derivatives'!$J$85</f>
        <v>0</v>
      </c>
    </row>
    <row r="3263" spans="1:2" x14ac:dyDescent="0.25">
      <c r="A3263" s="11" t="s">
        <v>8476</v>
      </c>
      <c r="B3263" s="42">
        <f>'19 Derivatives'!$J$86</f>
        <v>0</v>
      </c>
    </row>
    <row r="3264" spans="1:2" x14ac:dyDescent="0.25">
      <c r="A3264" s="11" t="s">
        <v>8477</v>
      </c>
      <c r="B3264" s="42">
        <f>'19 Derivatives'!$L$85</f>
        <v>0</v>
      </c>
    </row>
    <row r="3265" spans="1:2" x14ac:dyDescent="0.25">
      <c r="A3265" s="11" t="s">
        <v>8478</v>
      </c>
      <c r="B3265" s="42">
        <f>'19 Derivatives'!$L$86</f>
        <v>0</v>
      </c>
    </row>
    <row r="3266" spans="1:2" x14ac:dyDescent="0.25">
      <c r="A3266" s="11" t="s">
        <v>8479</v>
      </c>
      <c r="B3266" s="42">
        <f>'19 Derivatives'!$N$85</f>
        <v>0</v>
      </c>
    </row>
    <row r="3267" spans="1:2" x14ac:dyDescent="0.25">
      <c r="A3267" s="11" t="s">
        <v>8480</v>
      </c>
      <c r="B3267" s="42">
        <f>'19 Derivatives'!$N$86</f>
        <v>0</v>
      </c>
    </row>
    <row r="3268" spans="1:2" x14ac:dyDescent="0.25">
      <c r="A3268" s="11" t="s">
        <v>8481</v>
      </c>
      <c r="B3268" s="42">
        <f>'19 Derivatives'!$P$85</f>
        <v>0</v>
      </c>
    </row>
    <row r="3269" spans="1:2" x14ac:dyDescent="0.25">
      <c r="A3269" s="11" t="s">
        <v>8482</v>
      </c>
      <c r="B3269" s="42">
        <f>'19 Derivatives'!$P$86</f>
        <v>0</v>
      </c>
    </row>
    <row r="3270" spans="1:2" x14ac:dyDescent="0.25">
      <c r="A3270" s="11" t="s">
        <v>8483</v>
      </c>
      <c r="B3270" s="42">
        <f>'19 Derivatives'!$R$85</f>
        <v>0</v>
      </c>
    </row>
    <row r="3271" spans="1:2" x14ac:dyDescent="0.25">
      <c r="A3271" s="11" t="s">
        <v>8484</v>
      </c>
      <c r="B3271" s="42">
        <f>'19 Derivatives'!$R$86</f>
        <v>0</v>
      </c>
    </row>
    <row r="3272" spans="1:2" x14ac:dyDescent="0.25">
      <c r="A3272" s="11" t="s">
        <v>8485</v>
      </c>
      <c r="B3272" s="42">
        <f>'19 Derivatives'!$F$88</f>
        <v>0</v>
      </c>
    </row>
    <row r="3273" spans="1:2" x14ac:dyDescent="0.25">
      <c r="A3273" s="11" t="s">
        <v>8486</v>
      </c>
      <c r="B3273" s="42">
        <f>'19 Derivatives'!$F$89</f>
        <v>0</v>
      </c>
    </row>
    <row r="3274" spans="1:2" x14ac:dyDescent="0.25">
      <c r="A3274" s="11" t="s">
        <v>8487</v>
      </c>
      <c r="B3274" s="42">
        <f>'19 Derivatives'!$H$88</f>
        <v>0</v>
      </c>
    </row>
    <row r="3275" spans="1:2" x14ac:dyDescent="0.25">
      <c r="A3275" s="11" t="s">
        <v>8488</v>
      </c>
      <c r="B3275" s="42">
        <f>'19 Derivatives'!$H$89</f>
        <v>0</v>
      </c>
    </row>
    <row r="3276" spans="1:2" x14ac:dyDescent="0.25">
      <c r="A3276" s="11" t="s">
        <v>8489</v>
      </c>
      <c r="B3276" s="42">
        <f>'19 Derivatives'!$J$88</f>
        <v>0</v>
      </c>
    </row>
    <row r="3277" spans="1:2" x14ac:dyDescent="0.25">
      <c r="A3277" s="11" t="s">
        <v>8490</v>
      </c>
      <c r="B3277" s="42">
        <f>'19 Derivatives'!$J$89</f>
        <v>0</v>
      </c>
    </row>
    <row r="3278" spans="1:2" x14ac:dyDescent="0.25">
      <c r="A3278" s="11" t="s">
        <v>8491</v>
      </c>
      <c r="B3278" s="42">
        <f>'19 Derivatives'!$L$88</f>
        <v>0</v>
      </c>
    </row>
    <row r="3279" spans="1:2" x14ac:dyDescent="0.25">
      <c r="A3279" s="11" t="s">
        <v>8492</v>
      </c>
      <c r="B3279" s="42">
        <f>'19 Derivatives'!$L$89</f>
        <v>0</v>
      </c>
    </row>
    <row r="3280" spans="1:2" x14ac:dyDescent="0.25">
      <c r="A3280" s="11" t="s">
        <v>8493</v>
      </c>
      <c r="B3280" s="42">
        <f>'19 Derivatives'!$N$88</f>
        <v>0</v>
      </c>
    </row>
    <row r="3281" spans="1:2" x14ac:dyDescent="0.25">
      <c r="A3281" s="11" t="s">
        <v>8494</v>
      </c>
      <c r="B3281" s="42">
        <f>'19 Derivatives'!$N$89</f>
        <v>0</v>
      </c>
    </row>
    <row r="3282" spans="1:2" x14ac:dyDescent="0.25">
      <c r="A3282" s="11" t="s">
        <v>8495</v>
      </c>
      <c r="B3282" s="42">
        <f>'19 Derivatives'!$P$88</f>
        <v>0</v>
      </c>
    </row>
    <row r="3283" spans="1:2" x14ac:dyDescent="0.25">
      <c r="A3283" s="11" t="s">
        <v>8496</v>
      </c>
      <c r="B3283" s="42">
        <f>'19 Derivatives'!$P$89</f>
        <v>0</v>
      </c>
    </row>
    <row r="3284" spans="1:2" x14ac:dyDescent="0.25">
      <c r="A3284" s="11" t="s">
        <v>8497</v>
      </c>
      <c r="B3284" s="42">
        <f>'19 Derivatives'!$R$88</f>
        <v>0</v>
      </c>
    </row>
    <row r="3285" spans="1:2" x14ac:dyDescent="0.25">
      <c r="A3285" s="11" t="s">
        <v>8498</v>
      </c>
      <c r="B3285" s="42">
        <f>'19 Derivatives'!$R$89</f>
        <v>0</v>
      </c>
    </row>
    <row r="3286" spans="1:2" x14ac:dyDescent="0.25">
      <c r="A3286" s="11" t="s">
        <v>8499</v>
      </c>
      <c r="B3286" s="42">
        <f>'19 Derivatives'!$F$91</f>
        <v>0</v>
      </c>
    </row>
    <row r="3287" spans="1:2" x14ac:dyDescent="0.25">
      <c r="A3287" s="11" t="s">
        <v>8500</v>
      </c>
      <c r="B3287" s="42">
        <f>'19 Derivatives'!$F$92</f>
        <v>0</v>
      </c>
    </row>
    <row r="3288" spans="1:2" x14ac:dyDescent="0.25">
      <c r="A3288" s="11" t="s">
        <v>8501</v>
      </c>
      <c r="B3288" s="42">
        <f>'19 Derivatives'!$H$91</f>
        <v>0</v>
      </c>
    </row>
    <row r="3289" spans="1:2" x14ac:dyDescent="0.25">
      <c r="A3289" s="11" t="s">
        <v>8502</v>
      </c>
      <c r="B3289" s="42">
        <f>'19 Derivatives'!$H$92</f>
        <v>0</v>
      </c>
    </row>
    <row r="3290" spans="1:2" x14ac:dyDescent="0.25">
      <c r="A3290" s="11" t="s">
        <v>8503</v>
      </c>
      <c r="B3290" s="42">
        <f>'19 Derivatives'!$J$91</f>
        <v>0</v>
      </c>
    </row>
    <row r="3291" spans="1:2" x14ac:dyDescent="0.25">
      <c r="A3291" s="11" t="s">
        <v>8504</v>
      </c>
      <c r="B3291" s="42">
        <f>'19 Derivatives'!$J$92</f>
        <v>0</v>
      </c>
    </row>
    <row r="3292" spans="1:2" x14ac:dyDescent="0.25">
      <c r="A3292" s="11" t="s">
        <v>8505</v>
      </c>
      <c r="B3292" s="42">
        <f>'19 Derivatives'!$L$91</f>
        <v>0</v>
      </c>
    </row>
    <row r="3293" spans="1:2" x14ac:dyDescent="0.25">
      <c r="A3293" s="11" t="s">
        <v>8506</v>
      </c>
      <c r="B3293" s="42">
        <f>'19 Derivatives'!$L$92</f>
        <v>0</v>
      </c>
    </row>
    <row r="3294" spans="1:2" x14ac:dyDescent="0.25">
      <c r="A3294" s="11" t="s">
        <v>8507</v>
      </c>
      <c r="B3294" s="42">
        <f>'19 Derivatives'!$N$91</f>
        <v>0</v>
      </c>
    </row>
    <row r="3295" spans="1:2" x14ac:dyDescent="0.25">
      <c r="A3295" s="11" t="s">
        <v>8508</v>
      </c>
      <c r="B3295" s="42">
        <f>'19 Derivatives'!$N$92</f>
        <v>0</v>
      </c>
    </row>
    <row r="3296" spans="1:2" x14ac:dyDescent="0.25">
      <c r="A3296" s="11" t="s">
        <v>8509</v>
      </c>
      <c r="B3296" s="42">
        <f>'19 Derivatives'!$P$91</f>
        <v>0</v>
      </c>
    </row>
    <row r="3297" spans="1:2" x14ac:dyDescent="0.25">
      <c r="A3297" s="11" t="s">
        <v>8510</v>
      </c>
      <c r="B3297" s="42">
        <f>'19 Derivatives'!$P$92</f>
        <v>0</v>
      </c>
    </row>
    <row r="3298" spans="1:2" x14ac:dyDescent="0.25">
      <c r="A3298" s="11" t="s">
        <v>8511</v>
      </c>
      <c r="B3298" s="42">
        <f>'19 Derivatives'!$R$91</f>
        <v>0</v>
      </c>
    </row>
    <row r="3299" spans="1:2" x14ac:dyDescent="0.25">
      <c r="A3299" s="11" t="s">
        <v>8512</v>
      </c>
      <c r="B3299" s="42">
        <f>'19 Derivatives'!$R$92</f>
        <v>0</v>
      </c>
    </row>
    <row r="3300" spans="1:2" x14ac:dyDescent="0.25">
      <c r="A3300" s="11" t="s">
        <v>8513</v>
      </c>
      <c r="B3300" s="42">
        <f>'19 Derivatives'!$F$97</f>
        <v>0</v>
      </c>
    </row>
    <row r="3301" spans="1:2" x14ac:dyDescent="0.25">
      <c r="A3301" s="11" t="s">
        <v>8514</v>
      </c>
      <c r="B3301" s="42">
        <f>'19 Derivatives'!$H$97</f>
        <v>0</v>
      </c>
    </row>
    <row r="3302" spans="1:2" x14ac:dyDescent="0.25">
      <c r="A3302" s="11" t="s">
        <v>8515</v>
      </c>
      <c r="B3302" s="42">
        <f>'19 Derivatives'!$H$98</f>
        <v>0</v>
      </c>
    </row>
    <row r="3303" spans="1:2" x14ac:dyDescent="0.25">
      <c r="A3303" s="11" t="s">
        <v>8516</v>
      </c>
      <c r="B3303" s="42">
        <f>'19 Derivatives'!$J$97</f>
        <v>0</v>
      </c>
    </row>
    <row r="3304" spans="1:2" x14ac:dyDescent="0.25">
      <c r="A3304" s="11" t="s">
        <v>8517</v>
      </c>
      <c r="B3304" s="42">
        <f>'19 Derivatives'!$J$98</f>
        <v>0</v>
      </c>
    </row>
    <row r="3305" spans="1:2" x14ac:dyDescent="0.25">
      <c r="A3305" s="11" t="s">
        <v>8518</v>
      </c>
      <c r="B3305" s="42">
        <f>'19 Derivatives'!$L$97</f>
        <v>0</v>
      </c>
    </row>
    <row r="3306" spans="1:2" x14ac:dyDescent="0.25">
      <c r="A3306" s="11" t="s">
        <v>8519</v>
      </c>
      <c r="B3306" s="42">
        <f>'19 Derivatives'!$L$98</f>
        <v>0</v>
      </c>
    </row>
    <row r="3307" spans="1:2" x14ac:dyDescent="0.25">
      <c r="A3307" s="11" t="s">
        <v>8520</v>
      </c>
      <c r="B3307" s="42">
        <f>'19 Derivatives'!$N$97</f>
        <v>0</v>
      </c>
    </row>
    <row r="3308" spans="1:2" x14ac:dyDescent="0.25">
      <c r="A3308" s="11" t="s">
        <v>8521</v>
      </c>
      <c r="B3308" s="42">
        <f>'19 Derivatives'!$N$98</f>
        <v>0</v>
      </c>
    </row>
    <row r="3309" spans="1:2" x14ac:dyDescent="0.25">
      <c r="A3309" s="11" t="s">
        <v>8522</v>
      </c>
      <c r="B3309" s="42">
        <f>'19 Derivatives'!$P$97</f>
        <v>0</v>
      </c>
    </row>
    <row r="3310" spans="1:2" x14ac:dyDescent="0.25">
      <c r="A3310" s="11" t="s">
        <v>8523</v>
      </c>
      <c r="B3310" s="42">
        <f>'19 Derivatives'!$P$98</f>
        <v>0</v>
      </c>
    </row>
    <row r="3311" spans="1:2" x14ac:dyDescent="0.25">
      <c r="A3311" s="11" t="s">
        <v>8524</v>
      </c>
      <c r="B3311" s="42">
        <f>'19 Derivatives'!$R$97</f>
        <v>0</v>
      </c>
    </row>
    <row r="3312" spans="1:2" x14ac:dyDescent="0.25">
      <c r="A3312" s="11" t="s">
        <v>8525</v>
      </c>
      <c r="B3312" s="42">
        <f>'19 Derivatives'!$R$98</f>
        <v>0</v>
      </c>
    </row>
    <row r="3313" spans="1:2" x14ac:dyDescent="0.25">
      <c r="A3313" s="11" t="s">
        <v>8526</v>
      </c>
      <c r="B3313" s="42">
        <f>'19 Derivatives'!$F$102</f>
        <v>0</v>
      </c>
    </row>
    <row r="3314" spans="1:2" x14ac:dyDescent="0.25">
      <c r="A3314" s="11" t="s">
        <v>8527</v>
      </c>
      <c r="B3314" s="42">
        <f>'19 Derivatives'!$F$103</f>
        <v>0</v>
      </c>
    </row>
    <row r="3315" spans="1:2" x14ac:dyDescent="0.25">
      <c r="A3315" s="11" t="s">
        <v>8528</v>
      </c>
      <c r="B3315" s="42">
        <f>'19 Derivatives'!$H$102</f>
        <v>0</v>
      </c>
    </row>
    <row r="3316" spans="1:2" x14ac:dyDescent="0.25">
      <c r="A3316" s="11" t="s">
        <v>8529</v>
      </c>
      <c r="B3316" s="42">
        <f>'19 Derivatives'!$H$103</f>
        <v>0</v>
      </c>
    </row>
    <row r="3317" spans="1:2" x14ac:dyDescent="0.25">
      <c r="A3317" s="11" t="s">
        <v>8530</v>
      </c>
      <c r="B3317" s="42">
        <f>'19 Derivatives'!$J$102</f>
        <v>0</v>
      </c>
    </row>
    <row r="3318" spans="1:2" x14ac:dyDescent="0.25">
      <c r="A3318" s="11" t="s">
        <v>8531</v>
      </c>
      <c r="B3318" s="42">
        <f>'19 Derivatives'!$J$103</f>
        <v>0</v>
      </c>
    </row>
    <row r="3319" spans="1:2" x14ac:dyDescent="0.25">
      <c r="A3319" s="11" t="s">
        <v>8532</v>
      </c>
      <c r="B3319" s="42">
        <f>'19 Derivatives'!$L$102</f>
        <v>0</v>
      </c>
    </row>
    <row r="3320" spans="1:2" x14ac:dyDescent="0.25">
      <c r="A3320" s="11" t="s">
        <v>8533</v>
      </c>
      <c r="B3320" s="42">
        <f>'19 Derivatives'!$L$103</f>
        <v>0</v>
      </c>
    </row>
    <row r="3321" spans="1:2" x14ac:dyDescent="0.25">
      <c r="A3321" s="11" t="s">
        <v>8534</v>
      </c>
      <c r="B3321" s="42">
        <f>'19 Derivatives'!$N$102</f>
        <v>0</v>
      </c>
    </row>
    <row r="3322" spans="1:2" x14ac:dyDescent="0.25">
      <c r="A3322" s="11" t="s">
        <v>8535</v>
      </c>
      <c r="B3322" s="42">
        <f>'19 Derivatives'!$N$103</f>
        <v>0</v>
      </c>
    </row>
    <row r="3323" spans="1:2" x14ac:dyDescent="0.25">
      <c r="A3323" s="11" t="s">
        <v>8536</v>
      </c>
      <c r="B3323" s="42">
        <f>'19 Derivatives'!$P$102</f>
        <v>0</v>
      </c>
    </row>
    <row r="3324" spans="1:2" x14ac:dyDescent="0.25">
      <c r="A3324" s="11" t="s">
        <v>8537</v>
      </c>
      <c r="B3324" s="42">
        <f>'19 Derivatives'!$P$103</f>
        <v>0</v>
      </c>
    </row>
    <row r="3325" spans="1:2" x14ac:dyDescent="0.25">
      <c r="A3325" s="11" t="s">
        <v>8538</v>
      </c>
      <c r="B3325" s="42">
        <f>'19 Derivatives'!$R$102</f>
        <v>0</v>
      </c>
    </row>
    <row r="3326" spans="1:2" x14ac:dyDescent="0.25">
      <c r="A3326" s="11" t="s">
        <v>8539</v>
      </c>
      <c r="B3326" s="42">
        <f>'19 Derivatives'!$R$103</f>
        <v>0</v>
      </c>
    </row>
    <row r="3327" spans="1:2" x14ac:dyDescent="0.25">
      <c r="A3327" s="11" t="s">
        <v>8540</v>
      </c>
      <c r="B3327" s="42">
        <f>'19 Derivatives'!$H$106</f>
        <v>0</v>
      </c>
    </row>
    <row r="3328" spans="1:2" x14ac:dyDescent="0.25">
      <c r="A3328" s="11" t="s">
        <v>8541</v>
      </c>
      <c r="B3328" s="42">
        <f>'19 Derivatives'!$H$107</f>
        <v>0</v>
      </c>
    </row>
    <row r="3329" spans="1:2" x14ac:dyDescent="0.25">
      <c r="A3329" s="11" t="s">
        <v>8542</v>
      </c>
      <c r="B3329" s="42">
        <f>'19 Derivatives'!$J$106</f>
        <v>0</v>
      </c>
    </row>
    <row r="3330" spans="1:2" x14ac:dyDescent="0.25">
      <c r="A3330" s="11" t="s">
        <v>8543</v>
      </c>
      <c r="B3330" s="42">
        <f>'19 Derivatives'!$J$107</f>
        <v>0</v>
      </c>
    </row>
    <row r="3331" spans="1:2" x14ac:dyDescent="0.25">
      <c r="A3331" s="11" t="s">
        <v>8544</v>
      </c>
      <c r="B3331" s="42">
        <f>'19 Derivatives'!$L$106</f>
        <v>0</v>
      </c>
    </row>
    <row r="3332" spans="1:2" x14ac:dyDescent="0.25">
      <c r="A3332" s="11" t="s">
        <v>8545</v>
      </c>
      <c r="B3332" s="42">
        <f>'19 Derivatives'!$L$107</f>
        <v>0</v>
      </c>
    </row>
    <row r="3333" spans="1:2" x14ac:dyDescent="0.25">
      <c r="A3333" s="11" t="s">
        <v>8546</v>
      </c>
      <c r="B3333" s="42">
        <f>'19 Derivatives'!$N$106</f>
        <v>0</v>
      </c>
    </row>
    <row r="3334" spans="1:2" x14ac:dyDescent="0.25">
      <c r="A3334" s="11" t="s">
        <v>8547</v>
      </c>
      <c r="B3334" s="42">
        <f>'19 Derivatives'!$N$107</f>
        <v>0</v>
      </c>
    </row>
    <row r="3335" spans="1:2" x14ac:dyDescent="0.25">
      <c r="A3335" s="11" t="s">
        <v>8548</v>
      </c>
      <c r="B3335" s="42">
        <f>'19 Derivatives'!$P$106</f>
        <v>0</v>
      </c>
    </row>
    <row r="3336" spans="1:2" x14ac:dyDescent="0.25">
      <c r="A3336" s="11" t="s">
        <v>8549</v>
      </c>
      <c r="B3336" s="42">
        <f>'19 Derivatives'!$P$107</f>
        <v>0</v>
      </c>
    </row>
    <row r="3337" spans="1:2" x14ac:dyDescent="0.25">
      <c r="A3337" s="11" t="s">
        <v>8550</v>
      </c>
      <c r="B3337" s="42">
        <f>'19 Derivatives'!$R$106</f>
        <v>0</v>
      </c>
    </row>
    <row r="3338" spans="1:2" x14ac:dyDescent="0.25">
      <c r="A3338" s="11" t="s">
        <v>8551</v>
      </c>
      <c r="B3338" s="42">
        <f>'19 Derivatives'!$R$107</f>
        <v>0</v>
      </c>
    </row>
    <row r="3339" spans="1:2" x14ac:dyDescent="0.25">
      <c r="A3339" s="11" t="s">
        <v>8552</v>
      </c>
      <c r="B3339" s="42">
        <f>'19 Derivatives'!$F$110</f>
        <v>0</v>
      </c>
    </row>
    <row r="3340" spans="1:2" x14ac:dyDescent="0.25">
      <c r="A3340" s="11" t="s">
        <v>8553</v>
      </c>
      <c r="B3340" s="42">
        <f>'19 Derivatives'!$F$111</f>
        <v>0</v>
      </c>
    </row>
    <row r="3341" spans="1:2" x14ac:dyDescent="0.25">
      <c r="A3341" s="11" t="s">
        <v>8554</v>
      </c>
      <c r="B3341" s="42">
        <f>'19 Derivatives'!$F$112</f>
        <v>0</v>
      </c>
    </row>
    <row r="3342" spans="1:2" x14ac:dyDescent="0.25">
      <c r="A3342" s="11" t="s">
        <v>8555</v>
      </c>
      <c r="B3342" s="42">
        <f>'19 Derivatives'!$H$110</f>
        <v>0</v>
      </c>
    </row>
    <row r="3343" spans="1:2" x14ac:dyDescent="0.25">
      <c r="A3343" s="11" t="s">
        <v>8556</v>
      </c>
      <c r="B3343" s="42">
        <f>'19 Derivatives'!$H$111</f>
        <v>0</v>
      </c>
    </row>
    <row r="3344" spans="1:2" x14ac:dyDescent="0.25">
      <c r="A3344" s="11" t="s">
        <v>8557</v>
      </c>
      <c r="B3344" s="42">
        <f>'19 Derivatives'!$H$112</f>
        <v>0</v>
      </c>
    </row>
    <row r="3345" spans="1:2" x14ac:dyDescent="0.25">
      <c r="A3345" s="11" t="s">
        <v>8558</v>
      </c>
      <c r="B3345" s="42">
        <f>'19 Derivatives'!$J$110</f>
        <v>0</v>
      </c>
    </row>
    <row r="3346" spans="1:2" x14ac:dyDescent="0.25">
      <c r="A3346" s="11" t="s">
        <v>8559</v>
      </c>
      <c r="B3346" s="42">
        <f>'19 Derivatives'!$J$111</f>
        <v>0</v>
      </c>
    </row>
    <row r="3347" spans="1:2" x14ac:dyDescent="0.25">
      <c r="A3347" s="11" t="s">
        <v>8560</v>
      </c>
      <c r="B3347" s="42">
        <f>'19 Derivatives'!$J$112</f>
        <v>0</v>
      </c>
    </row>
    <row r="3348" spans="1:2" x14ac:dyDescent="0.25">
      <c r="A3348" s="11" t="s">
        <v>8561</v>
      </c>
      <c r="B3348" s="42">
        <f>'19 Derivatives'!$L$110</f>
        <v>0</v>
      </c>
    </row>
    <row r="3349" spans="1:2" x14ac:dyDescent="0.25">
      <c r="A3349" s="11" t="s">
        <v>8562</v>
      </c>
      <c r="B3349" s="42">
        <f>'19 Derivatives'!$L$111</f>
        <v>0</v>
      </c>
    </row>
    <row r="3350" spans="1:2" x14ac:dyDescent="0.25">
      <c r="A3350" s="11" t="s">
        <v>8563</v>
      </c>
      <c r="B3350" s="42">
        <f>'19 Derivatives'!$L$112</f>
        <v>0</v>
      </c>
    </row>
    <row r="3351" spans="1:2" x14ac:dyDescent="0.25">
      <c r="A3351" s="11" t="s">
        <v>8564</v>
      </c>
      <c r="B3351" s="42">
        <f>'19 Derivatives'!$N$110</f>
        <v>0</v>
      </c>
    </row>
    <row r="3352" spans="1:2" x14ac:dyDescent="0.25">
      <c r="A3352" s="11" t="s">
        <v>8565</v>
      </c>
      <c r="B3352" s="42">
        <f>'19 Derivatives'!$N$111</f>
        <v>0</v>
      </c>
    </row>
    <row r="3353" spans="1:2" x14ac:dyDescent="0.25">
      <c r="A3353" s="11" t="s">
        <v>8566</v>
      </c>
      <c r="B3353" s="42">
        <f>'19 Derivatives'!$N$112</f>
        <v>0</v>
      </c>
    </row>
    <row r="3354" spans="1:2" x14ac:dyDescent="0.25">
      <c r="A3354" s="11" t="s">
        <v>8567</v>
      </c>
      <c r="B3354" s="42">
        <f>'19 Derivatives'!$P$110</f>
        <v>0</v>
      </c>
    </row>
    <row r="3355" spans="1:2" x14ac:dyDescent="0.25">
      <c r="A3355" s="11" t="s">
        <v>8568</v>
      </c>
      <c r="B3355" s="42">
        <f>'19 Derivatives'!$P$111</f>
        <v>0</v>
      </c>
    </row>
    <row r="3356" spans="1:2" x14ac:dyDescent="0.25">
      <c r="A3356" s="11" t="s">
        <v>8569</v>
      </c>
      <c r="B3356" s="42">
        <f>'19 Derivatives'!$P$112</f>
        <v>0</v>
      </c>
    </row>
    <row r="3357" spans="1:2" x14ac:dyDescent="0.25">
      <c r="A3357" s="11" t="s">
        <v>8570</v>
      </c>
      <c r="B3357" s="42">
        <f>'19 Derivatives'!$R$110</f>
        <v>0</v>
      </c>
    </row>
    <row r="3358" spans="1:2" x14ac:dyDescent="0.25">
      <c r="A3358" s="11" t="s">
        <v>8571</v>
      </c>
      <c r="B3358" s="42">
        <f>'19 Derivatives'!$R$111</f>
        <v>0</v>
      </c>
    </row>
    <row r="3359" spans="1:2" x14ac:dyDescent="0.25">
      <c r="A3359" s="11" t="s">
        <v>8572</v>
      </c>
      <c r="B3359" s="42">
        <f>'19 Derivatives'!$R$112</f>
        <v>0</v>
      </c>
    </row>
    <row r="3360" spans="1:2" x14ac:dyDescent="0.25">
      <c r="A3360" s="11" t="s">
        <v>8573</v>
      </c>
      <c r="B3360" s="42">
        <f>'19 Derivatives'!$F$114</f>
        <v>0</v>
      </c>
    </row>
    <row r="3361" spans="1:2" x14ac:dyDescent="0.25">
      <c r="A3361" s="11" t="s">
        <v>8574</v>
      </c>
      <c r="B3361" s="42">
        <f>'19 Derivatives'!$H$114</f>
        <v>0</v>
      </c>
    </row>
    <row r="3362" spans="1:2" x14ac:dyDescent="0.25">
      <c r="A3362" s="11" t="s">
        <v>8575</v>
      </c>
      <c r="B3362" s="42">
        <f>'19 Derivatives'!$J$114</f>
        <v>0</v>
      </c>
    </row>
    <row r="3363" spans="1:2" x14ac:dyDescent="0.25">
      <c r="A3363" s="11" t="s">
        <v>8576</v>
      </c>
      <c r="B3363" s="42">
        <f>'19 Derivatives'!$L$114</f>
        <v>0</v>
      </c>
    </row>
    <row r="3364" spans="1:2" x14ac:dyDescent="0.25">
      <c r="A3364" s="11" t="s">
        <v>8577</v>
      </c>
      <c r="B3364" s="42">
        <f>'19 Derivatives'!$N$114</f>
        <v>0</v>
      </c>
    </row>
    <row r="3365" spans="1:2" x14ac:dyDescent="0.25">
      <c r="A3365" s="11" t="s">
        <v>8578</v>
      </c>
      <c r="B3365" s="42">
        <f>'19 Derivatives'!$P$114</f>
        <v>0</v>
      </c>
    </row>
    <row r="3366" spans="1:2" x14ac:dyDescent="0.25">
      <c r="A3366" s="11" t="s">
        <v>8579</v>
      </c>
      <c r="B3366" s="42">
        <f>'19 Derivatives'!$R$114</f>
        <v>0</v>
      </c>
    </row>
    <row r="3367" spans="1:2" x14ac:dyDescent="0.25">
      <c r="A3367" s="11" t="s">
        <v>8580</v>
      </c>
      <c r="B3367" s="42">
        <f>'19 Derivatives'!$F$116</f>
        <v>0</v>
      </c>
    </row>
    <row r="3368" spans="1:2" x14ac:dyDescent="0.25">
      <c r="A3368" s="11" t="s">
        <v>8581</v>
      </c>
      <c r="B3368" s="42">
        <f>'19 Derivatives'!$F$117</f>
        <v>0</v>
      </c>
    </row>
    <row r="3369" spans="1:2" x14ac:dyDescent="0.25">
      <c r="A3369" s="11" t="s">
        <v>8582</v>
      </c>
      <c r="B3369" s="42">
        <f>'19 Derivatives'!$H$116</f>
        <v>0</v>
      </c>
    </row>
    <row r="3370" spans="1:2" x14ac:dyDescent="0.25">
      <c r="A3370" s="11" t="s">
        <v>8583</v>
      </c>
      <c r="B3370" s="42">
        <f>'19 Derivatives'!$H$117</f>
        <v>0</v>
      </c>
    </row>
    <row r="3371" spans="1:2" x14ac:dyDescent="0.25">
      <c r="A3371" s="11" t="s">
        <v>8584</v>
      </c>
      <c r="B3371" s="42">
        <f>'19 Derivatives'!$J$116</f>
        <v>0</v>
      </c>
    </row>
    <row r="3372" spans="1:2" x14ac:dyDescent="0.25">
      <c r="A3372" s="11" t="s">
        <v>8585</v>
      </c>
      <c r="B3372" s="42">
        <f>'19 Derivatives'!$J$117</f>
        <v>0</v>
      </c>
    </row>
    <row r="3373" spans="1:2" x14ac:dyDescent="0.25">
      <c r="A3373" s="11" t="s">
        <v>8586</v>
      </c>
      <c r="B3373" s="42">
        <f>'19 Derivatives'!$L$116</f>
        <v>0</v>
      </c>
    </row>
    <row r="3374" spans="1:2" x14ac:dyDescent="0.25">
      <c r="A3374" s="11" t="s">
        <v>8587</v>
      </c>
      <c r="B3374" s="42">
        <f>'19 Derivatives'!$L$117</f>
        <v>0</v>
      </c>
    </row>
    <row r="3375" spans="1:2" x14ac:dyDescent="0.25">
      <c r="A3375" s="11" t="s">
        <v>8588</v>
      </c>
      <c r="B3375" s="42">
        <f>'19 Derivatives'!$N$116</f>
        <v>0</v>
      </c>
    </row>
    <row r="3376" spans="1:2" x14ac:dyDescent="0.25">
      <c r="A3376" s="11" t="s">
        <v>8589</v>
      </c>
      <c r="B3376" s="42">
        <f>'19 Derivatives'!$N$117</f>
        <v>0</v>
      </c>
    </row>
    <row r="3377" spans="1:2" x14ac:dyDescent="0.25">
      <c r="A3377" s="11" t="s">
        <v>8590</v>
      </c>
      <c r="B3377" s="42">
        <f>'19 Derivatives'!$P$116</f>
        <v>0</v>
      </c>
    </row>
    <row r="3378" spans="1:2" x14ac:dyDescent="0.25">
      <c r="A3378" s="11" t="s">
        <v>8591</v>
      </c>
      <c r="B3378" s="42">
        <f>'19 Derivatives'!$P$117</f>
        <v>0</v>
      </c>
    </row>
    <row r="3379" spans="1:2" x14ac:dyDescent="0.25">
      <c r="A3379" s="11" t="s">
        <v>8592</v>
      </c>
      <c r="B3379" s="42">
        <f>'19 Derivatives'!$R$116</f>
        <v>0</v>
      </c>
    </row>
    <row r="3380" spans="1:2" x14ac:dyDescent="0.25">
      <c r="A3380" s="11" t="s">
        <v>8593</v>
      </c>
      <c r="B3380" s="42">
        <f>'19 Derivatives'!$R$117</f>
        <v>0</v>
      </c>
    </row>
    <row r="3381" spans="1:2" x14ac:dyDescent="0.25">
      <c r="A3381" s="11" t="s">
        <v>8594</v>
      </c>
      <c r="B3381" s="42">
        <f>'19 Derivatives'!$F$119</f>
        <v>0</v>
      </c>
    </row>
    <row r="3382" spans="1:2" x14ac:dyDescent="0.25">
      <c r="A3382" s="11" t="s">
        <v>8595</v>
      </c>
      <c r="B3382" s="42">
        <f>'19 Derivatives'!$F$120</f>
        <v>0</v>
      </c>
    </row>
    <row r="3383" spans="1:2" x14ac:dyDescent="0.25">
      <c r="A3383" s="11" t="s">
        <v>8596</v>
      </c>
      <c r="B3383" s="42">
        <f>'19 Derivatives'!$H$119</f>
        <v>0</v>
      </c>
    </row>
    <row r="3384" spans="1:2" x14ac:dyDescent="0.25">
      <c r="A3384" s="11" t="s">
        <v>8597</v>
      </c>
      <c r="B3384" s="42">
        <f>'19 Derivatives'!$H$120</f>
        <v>0</v>
      </c>
    </row>
    <row r="3385" spans="1:2" x14ac:dyDescent="0.25">
      <c r="A3385" s="11" t="s">
        <v>8598</v>
      </c>
      <c r="B3385" s="42">
        <f>'19 Derivatives'!$J$119</f>
        <v>0</v>
      </c>
    </row>
    <row r="3386" spans="1:2" x14ac:dyDescent="0.25">
      <c r="A3386" s="11" t="s">
        <v>8599</v>
      </c>
      <c r="B3386" s="42">
        <f>'19 Derivatives'!$J$120</f>
        <v>0</v>
      </c>
    </row>
    <row r="3387" spans="1:2" x14ac:dyDescent="0.25">
      <c r="A3387" s="11" t="s">
        <v>8600</v>
      </c>
      <c r="B3387" s="42">
        <f>'19 Derivatives'!$L$119</f>
        <v>0</v>
      </c>
    </row>
    <row r="3388" spans="1:2" x14ac:dyDescent="0.25">
      <c r="A3388" s="11" t="s">
        <v>8601</v>
      </c>
      <c r="B3388" s="42">
        <f>'19 Derivatives'!$L$120</f>
        <v>0</v>
      </c>
    </row>
    <row r="3389" spans="1:2" x14ac:dyDescent="0.25">
      <c r="A3389" s="11" t="s">
        <v>8602</v>
      </c>
      <c r="B3389" s="42">
        <f>'19 Derivatives'!$N$119</f>
        <v>0</v>
      </c>
    </row>
    <row r="3390" spans="1:2" x14ac:dyDescent="0.25">
      <c r="A3390" s="11" t="s">
        <v>8603</v>
      </c>
      <c r="B3390" s="42">
        <f>'19 Derivatives'!$N$120</f>
        <v>0</v>
      </c>
    </row>
    <row r="3391" spans="1:2" x14ac:dyDescent="0.25">
      <c r="A3391" s="11" t="s">
        <v>8604</v>
      </c>
      <c r="B3391" s="42">
        <f>'19 Derivatives'!$P$119</f>
        <v>0</v>
      </c>
    </row>
    <row r="3392" spans="1:2" x14ac:dyDescent="0.25">
      <c r="A3392" s="11" t="s">
        <v>8605</v>
      </c>
      <c r="B3392" s="42">
        <f>'19 Derivatives'!$P$120</f>
        <v>0</v>
      </c>
    </row>
    <row r="3393" spans="1:2" x14ac:dyDescent="0.25">
      <c r="A3393" s="11" t="s">
        <v>8606</v>
      </c>
      <c r="B3393" s="42">
        <f>'19 Derivatives'!$R$119</f>
        <v>0</v>
      </c>
    </row>
    <row r="3394" spans="1:2" x14ac:dyDescent="0.25">
      <c r="A3394" s="11" t="s">
        <v>8607</v>
      </c>
      <c r="B3394" s="42">
        <f>'19 Derivatives'!$R$120</f>
        <v>0</v>
      </c>
    </row>
    <row r="3395" spans="1:2" x14ac:dyDescent="0.25">
      <c r="A3395" s="11" t="s">
        <v>8608</v>
      </c>
      <c r="B3395" s="42">
        <f>'19 Derivatives'!$F$122</f>
        <v>0</v>
      </c>
    </row>
    <row r="3396" spans="1:2" x14ac:dyDescent="0.25">
      <c r="A3396" s="11" t="s">
        <v>8609</v>
      </c>
      <c r="B3396" s="42">
        <f>'19 Derivatives'!$F$123</f>
        <v>0</v>
      </c>
    </row>
    <row r="3397" spans="1:2" x14ac:dyDescent="0.25">
      <c r="A3397" s="11" t="s">
        <v>8610</v>
      </c>
      <c r="B3397" s="42">
        <f>'19 Derivatives'!$H$122</f>
        <v>0</v>
      </c>
    </row>
    <row r="3398" spans="1:2" x14ac:dyDescent="0.25">
      <c r="A3398" s="11" t="s">
        <v>8611</v>
      </c>
      <c r="B3398" s="42">
        <f>'19 Derivatives'!$H$123</f>
        <v>0</v>
      </c>
    </row>
    <row r="3399" spans="1:2" x14ac:dyDescent="0.25">
      <c r="A3399" s="11" t="s">
        <v>8612</v>
      </c>
      <c r="B3399" s="42">
        <f>'19 Derivatives'!$J$122</f>
        <v>0</v>
      </c>
    </row>
    <row r="3400" spans="1:2" x14ac:dyDescent="0.25">
      <c r="A3400" s="11" t="s">
        <v>8613</v>
      </c>
      <c r="B3400" s="42">
        <f>'19 Derivatives'!$J$123</f>
        <v>0</v>
      </c>
    </row>
    <row r="3401" spans="1:2" x14ac:dyDescent="0.25">
      <c r="A3401" s="11" t="s">
        <v>8614</v>
      </c>
      <c r="B3401" s="42">
        <f>'19 Derivatives'!$L$122</f>
        <v>0</v>
      </c>
    </row>
    <row r="3402" spans="1:2" x14ac:dyDescent="0.25">
      <c r="A3402" s="11" t="s">
        <v>8615</v>
      </c>
      <c r="B3402" s="42">
        <f>'19 Derivatives'!$L$123</f>
        <v>0</v>
      </c>
    </row>
    <row r="3403" spans="1:2" x14ac:dyDescent="0.25">
      <c r="A3403" s="11" t="s">
        <v>8616</v>
      </c>
      <c r="B3403" s="42">
        <f>'19 Derivatives'!$N$122</f>
        <v>0</v>
      </c>
    </row>
    <row r="3404" spans="1:2" x14ac:dyDescent="0.25">
      <c r="A3404" s="11" t="s">
        <v>8617</v>
      </c>
      <c r="B3404" s="42">
        <f>'19 Derivatives'!$N$123</f>
        <v>0</v>
      </c>
    </row>
    <row r="3405" spans="1:2" x14ac:dyDescent="0.25">
      <c r="A3405" s="11" t="s">
        <v>8618</v>
      </c>
      <c r="B3405" s="42">
        <f>'19 Derivatives'!$P$122</f>
        <v>0</v>
      </c>
    </row>
    <row r="3406" spans="1:2" x14ac:dyDescent="0.25">
      <c r="A3406" s="11" t="s">
        <v>8619</v>
      </c>
      <c r="B3406" s="42">
        <f>'19 Derivatives'!$P$123</f>
        <v>0</v>
      </c>
    </row>
    <row r="3407" spans="1:2" x14ac:dyDescent="0.25">
      <c r="A3407" s="11" t="s">
        <v>8620</v>
      </c>
      <c r="B3407" s="42">
        <f>'19 Derivatives'!$R$122</f>
        <v>0</v>
      </c>
    </row>
    <row r="3408" spans="1:2" x14ac:dyDescent="0.25">
      <c r="A3408" s="11" t="s">
        <v>8621</v>
      </c>
      <c r="B3408" s="42">
        <f>'19 Derivatives'!$R$123</f>
        <v>0</v>
      </c>
    </row>
    <row r="3409" spans="1:2" x14ac:dyDescent="0.25">
      <c r="A3409" s="11" t="s">
        <v>8622</v>
      </c>
      <c r="B3409" s="42">
        <f>'20 Securitization Banking book'!$G$7</f>
        <v>0</v>
      </c>
    </row>
    <row r="3410" spans="1:2" x14ac:dyDescent="0.25">
      <c r="A3410" s="11" t="s">
        <v>8623</v>
      </c>
      <c r="B3410" s="42">
        <f>'20 Securitization Banking book'!$G$8</f>
        <v>0</v>
      </c>
    </row>
    <row r="3411" spans="1:2" x14ac:dyDescent="0.25">
      <c r="A3411" s="11" t="s">
        <v>8624</v>
      </c>
      <c r="B3411" s="42">
        <f>'20 Securitization Banking book'!$G$9</f>
        <v>0</v>
      </c>
    </row>
    <row r="3412" spans="1:2" x14ac:dyDescent="0.25">
      <c r="A3412" s="11" t="s">
        <v>8625</v>
      </c>
      <c r="B3412" s="42">
        <f>'20 Securitization Banking book'!$G$10</f>
        <v>0</v>
      </c>
    </row>
    <row r="3413" spans="1:2" x14ac:dyDescent="0.25">
      <c r="A3413" s="11" t="s">
        <v>8626</v>
      </c>
      <c r="B3413" s="42">
        <f>'20 Securitization Banking book'!$J$7</f>
        <v>0</v>
      </c>
    </row>
    <row r="3414" spans="1:2" x14ac:dyDescent="0.25">
      <c r="A3414" s="11" t="s">
        <v>8627</v>
      </c>
      <c r="B3414" s="42">
        <f>'20 Securitization Banking book'!$J$8</f>
        <v>0</v>
      </c>
    </row>
    <row r="3415" spans="1:2" x14ac:dyDescent="0.25">
      <c r="A3415" s="11" t="s">
        <v>8628</v>
      </c>
      <c r="B3415" s="42">
        <f>'20 Securitization Banking book'!$J$9</f>
        <v>0</v>
      </c>
    </row>
    <row r="3416" spans="1:2" x14ac:dyDescent="0.25">
      <c r="A3416" s="11" t="s">
        <v>8629</v>
      </c>
      <c r="B3416" s="42">
        <f>'20 Securitization Banking book'!$J$10</f>
        <v>0</v>
      </c>
    </row>
    <row r="3417" spans="1:2" x14ac:dyDescent="0.25">
      <c r="A3417" s="11" t="s">
        <v>8630</v>
      </c>
      <c r="B3417" s="42">
        <f>'20 Securitization Banking book'!$L$7</f>
        <v>0</v>
      </c>
    </row>
    <row r="3418" spans="1:2" x14ac:dyDescent="0.25">
      <c r="A3418" s="11" t="s">
        <v>8631</v>
      </c>
      <c r="B3418" s="42">
        <f>'20 Securitization Banking book'!$L$8</f>
        <v>0</v>
      </c>
    </row>
    <row r="3419" spans="1:2" x14ac:dyDescent="0.25">
      <c r="A3419" s="11" t="s">
        <v>8632</v>
      </c>
      <c r="B3419" s="42">
        <f>'20 Securitization Banking book'!$L$9</f>
        <v>0</v>
      </c>
    </row>
    <row r="3420" spans="1:2" x14ac:dyDescent="0.25">
      <c r="A3420" s="11" t="s">
        <v>8633</v>
      </c>
      <c r="B3420" s="42">
        <f>'20 Securitization Banking book'!$L$10</f>
        <v>0</v>
      </c>
    </row>
    <row r="3421" spans="1:2" x14ac:dyDescent="0.25">
      <c r="A3421" s="11" t="s">
        <v>8634</v>
      </c>
      <c r="B3421" s="42">
        <f>'20 Securitization Banking book'!$F$14</f>
        <v>0</v>
      </c>
    </row>
    <row r="3422" spans="1:2" x14ac:dyDescent="0.25">
      <c r="A3422" s="11" t="s">
        <v>8635</v>
      </c>
      <c r="B3422" s="42">
        <f>'20 Securitization Banking book'!$F$15</f>
        <v>0</v>
      </c>
    </row>
    <row r="3423" spans="1:2" x14ac:dyDescent="0.25">
      <c r="A3423" s="11" t="s">
        <v>8636</v>
      </c>
      <c r="B3423" s="42">
        <f>'20 Securitization Banking book'!$F$16</f>
        <v>0</v>
      </c>
    </row>
    <row r="3424" spans="1:2" x14ac:dyDescent="0.25">
      <c r="A3424" s="11" t="s">
        <v>8637</v>
      </c>
      <c r="B3424" s="42">
        <f>'20 Securitization Banking book'!$F$17</f>
        <v>0</v>
      </c>
    </row>
    <row r="3425" spans="1:2" x14ac:dyDescent="0.25">
      <c r="A3425" s="11" t="s">
        <v>8638</v>
      </c>
      <c r="B3425" s="42">
        <f>'20 Securitization Banking book'!$F$18</f>
        <v>0</v>
      </c>
    </row>
    <row r="3426" spans="1:2" x14ac:dyDescent="0.25">
      <c r="A3426" s="11" t="s">
        <v>8639</v>
      </c>
      <c r="B3426" s="42">
        <f>'20 Securitization Banking book'!$F$19</f>
        <v>0</v>
      </c>
    </row>
    <row r="3427" spans="1:2" x14ac:dyDescent="0.25">
      <c r="A3427" s="11" t="s">
        <v>8640</v>
      </c>
      <c r="B3427" s="42">
        <f>'20 Securitization Banking book'!$F$20</f>
        <v>0</v>
      </c>
    </row>
    <row r="3428" spans="1:2" x14ac:dyDescent="0.25">
      <c r="A3428" s="11" t="s">
        <v>8641</v>
      </c>
      <c r="B3428" s="42">
        <f>'20 Securitization Banking book'!$F$21</f>
        <v>0</v>
      </c>
    </row>
    <row r="3429" spans="1:2" x14ac:dyDescent="0.25">
      <c r="A3429" s="11" t="s">
        <v>8642</v>
      </c>
      <c r="B3429" s="42">
        <f>'20 Securitization Banking book'!$G$14</f>
        <v>0</v>
      </c>
    </row>
    <row r="3430" spans="1:2" x14ac:dyDescent="0.25">
      <c r="A3430" s="11" t="s">
        <v>8643</v>
      </c>
      <c r="B3430" s="42">
        <f>'20 Securitization Banking book'!$G$15</f>
        <v>0</v>
      </c>
    </row>
    <row r="3431" spans="1:2" x14ac:dyDescent="0.25">
      <c r="A3431" s="11" t="s">
        <v>8644</v>
      </c>
      <c r="B3431" s="42">
        <f>'20 Securitization Banking book'!$G$16</f>
        <v>0</v>
      </c>
    </row>
    <row r="3432" spans="1:2" x14ac:dyDescent="0.25">
      <c r="A3432" s="11" t="s">
        <v>8645</v>
      </c>
      <c r="B3432" s="42">
        <f>'20 Securitization Banking book'!$G$18</f>
        <v>0</v>
      </c>
    </row>
    <row r="3433" spans="1:2" x14ac:dyDescent="0.25">
      <c r="A3433" s="11" t="s">
        <v>8646</v>
      </c>
      <c r="B3433" s="42">
        <f>'20 Securitization Banking book'!$G$19</f>
        <v>0</v>
      </c>
    </row>
    <row r="3434" spans="1:2" x14ac:dyDescent="0.25">
      <c r="A3434" s="11" t="s">
        <v>8647</v>
      </c>
      <c r="B3434" s="42">
        <f>'20 Securitization Banking book'!$G$20</f>
        <v>0</v>
      </c>
    </row>
    <row r="3435" spans="1:2" x14ac:dyDescent="0.25">
      <c r="A3435" s="11" t="s">
        <v>8648</v>
      </c>
      <c r="B3435" s="42">
        <f>'20 Securitization Banking book'!$G$21</f>
        <v>0</v>
      </c>
    </row>
    <row r="3436" spans="1:2" x14ac:dyDescent="0.25">
      <c r="A3436" s="11" t="s">
        <v>8649</v>
      </c>
      <c r="B3436" s="42">
        <f>'20 Securitization Banking book'!$I$14</f>
        <v>0</v>
      </c>
    </row>
    <row r="3437" spans="1:2" x14ac:dyDescent="0.25">
      <c r="A3437" s="11" t="s">
        <v>8650</v>
      </c>
      <c r="B3437" s="42">
        <f>'20 Securitization Banking book'!$I$15</f>
        <v>0</v>
      </c>
    </row>
    <row r="3438" spans="1:2" x14ac:dyDescent="0.25">
      <c r="A3438" s="11" t="s">
        <v>8651</v>
      </c>
      <c r="B3438" s="42">
        <f>'20 Securitization Banking book'!$I$16</f>
        <v>0</v>
      </c>
    </row>
    <row r="3439" spans="1:2" x14ac:dyDescent="0.25">
      <c r="A3439" s="11" t="s">
        <v>8652</v>
      </c>
      <c r="B3439" s="42">
        <f>'20 Securitization Banking book'!$I$17</f>
        <v>0</v>
      </c>
    </row>
    <row r="3440" spans="1:2" x14ac:dyDescent="0.25">
      <c r="A3440" s="11" t="s">
        <v>8653</v>
      </c>
      <c r="B3440" s="42">
        <f>'20 Securitization Banking book'!$I$18</f>
        <v>0</v>
      </c>
    </row>
    <row r="3441" spans="1:2" x14ac:dyDescent="0.25">
      <c r="A3441" s="11" t="s">
        <v>8654</v>
      </c>
      <c r="B3441" s="42">
        <f>'20 Securitization Banking book'!$I$19</f>
        <v>0</v>
      </c>
    </row>
    <row r="3442" spans="1:2" x14ac:dyDescent="0.25">
      <c r="A3442" s="11" t="s">
        <v>8655</v>
      </c>
      <c r="B3442" s="42">
        <f>'20 Securitization Banking book'!$I$20</f>
        <v>0</v>
      </c>
    </row>
    <row r="3443" spans="1:2" x14ac:dyDescent="0.25">
      <c r="A3443" s="11" t="s">
        <v>8656</v>
      </c>
      <c r="B3443" s="42">
        <f>'20 Securitization Banking book'!$I$21</f>
        <v>0</v>
      </c>
    </row>
    <row r="3444" spans="1:2" x14ac:dyDescent="0.25">
      <c r="A3444" s="11" t="s">
        <v>8657</v>
      </c>
      <c r="B3444" s="42">
        <f>'20 Securitization Banking book'!$J$14</f>
        <v>0</v>
      </c>
    </row>
    <row r="3445" spans="1:2" x14ac:dyDescent="0.25">
      <c r="A3445" s="11" t="s">
        <v>8658</v>
      </c>
      <c r="B3445" s="42">
        <f>'20 Securitization Banking book'!$J$15</f>
        <v>0</v>
      </c>
    </row>
    <row r="3446" spans="1:2" x14ac:dyDescent="0.25">
      <c r="A3446" s="11" t="s">
        <v>8659</v>
      </c>
      <c r="B3446" s="42">
        <f>'20 Securitization Banking book'!$J$16</f>
        <v>0</v>
      </c>
    </row>
    <row r="3447" spans="1:2" x14ac:dyDescent="0.25">
      <c r="A3447" s="11" t="s">
        <v>8660</v>
      </c>
      <c r="B3447" s="42">
        <f>'20 Securitization Banking book'!$J$18</f>
        <v>0</v>
      </c>
    </row>
    <row r="3448" spans="1:2" x14ac:dyDescent="0.25">
      <c r="A3448" s="11" t="s">
        <v>8661</v>
      </c>
      <c r="B3448" s="42">
        <f>'20 Securitization Banking book'!$J$19</f>
        <v>0</v>
      </c>
    </row>
    <row r="3449" spans="1:2" x14ac:dyDescent="0.25">
      <c r="A3449" s="11" t="s">
        <v>8662</v>
      </c>
      <c r="B3449" s="42">
        <f>'20 Securitization Banking book'!$J$20</f>
        <v>0</v>
      </c>
    </row>
    <row r="3450" spans="1:2" x14ac:dyDescent="0.25">
      <c r="A3450" s="11" t="s">
        <v>8663</v>
      </c>
      <c r="B3450" s="42">
        <f>'20 Securitization Banking book'!$J$21</f>
        <v>0</v>
      </c>
    </row>
    <row r="3451" spans="1:2" x14ac:dyDescent="0.25">
      <c r="A3451" s="11" t="s">
        <v>8664</v>
      </c>
      <c r="B3451" s="42">
        <f>'20 Securitization Banking book'!$L$14</f>
        <v>0</v>
      </c>
    </row>
    <row r="3452" spans="1:2" x14ac:dyDescent="0.25">
      <c r="A3452" s="11" t="s">
        <v>8665</v>
      </c>
      <c r="B3452" s="42">
        <f>'20 Securitization Banking book'!$L$15</f>
        <v>0</v>
      </c>
    </row>
    <row r="3453" spans="1:2" x14ac:dyDescent="0.25">
      <c r="A3453" s="11" t="s">
        <v>8666</v>
      </c>
      <c r="B3453" s="42">
        <f>'20 Securitization Banking book'!$L$16</f>
        <v>0</v>
      </c>
    </row>
    <row r="3454" spans="1:2" x14ac:dyDescent="0.25">
      <c r="A3454" s="11" t="s">
        <v>8667</v>
      </c>
      <c r="B3454" s="42">
        <f>'20 Securitization Banking book'!$L$18</f>
        <v>0</v>
      </c>
    </row>
    <row r="3455" spans="1:2" x14ac:dyDescent="0.25">
      <c r="A3455" s="11" t="s">
        <v>8668</v>
      </c>
      <c r="B3455" s="42">
        <f>'20 Securitization Banking book'!$L$19</f>
        <v>0</v>
      </c>
    </row>
    <row r="3456" spans="1:2" x14ac:dyDescent="0.25">
      <c r="A3456" s="11" t="s">
        <v>8669</v>
      </c>
      <c r="B3456" s="42">
        <f>'20 Securitization Banking book'!$L$20</f>
        <v>0</v>
      </c>
    </row>
    <row r="3457" spans="1:2" x14ac:dyDescent="0.25">
      <c r="A3457" s="11" t="s">
        <v>8670</v>
      </c>
      <c r="B3457" s="42">
        <f>'20 Securitization Banking book'!$L$21</f>
        <v>0</v>
      </c>
    </row>
    <row r="3458" spans="1:2" x14ac:dyDescent="0.25">
      <c r="A3458" s="11" t="s">
        <v>8671</v>
      </c>
      <c r="B3458" s="42">
        <f>'20 Securitization Banking book'!$F$23</f>
        <v>0</v>
      </c>
    </row>
    <row r="3459" spans="1:2" x14ac:dyDescent="0.25">
      <c r="A3459" s="11" t="s">
        <v>8672</v>
      </c>
      <c r="B3459" s="42">
        <f>'20 Securitization Banking book'!$F$24</f>
        <v>0</v>
      </c>
    </row>
    <row r="3460" spans="1:2" x14ac:dyDescent="0.25">
      <c r="A3460" s="11" t="s">
        <v>8673</v>
      </c>
      <c r="B3460" s="42">
        <f>'20 Securitization Banking book'!$G$23</f>
        <v>0</v>
      </c>
    </row>
    <row r="3461" spans="1:2" x14ac:dyDescent="0.25">
      <c r="A3461" s="11" t="s">
        <v>8674</v>
      </c>
      <c r="B3461" s="42">
        <f>'20 Securitization Banking book'!$G$24</f>
        <v>0</v>
      </c>
    </row>
    <row r="3462" spans="1:2" x14ac:dyDescent="0.25">
      <c r="A3462" s="11" t="s">
        <v>8675</v>
      </c>
      <c r="B3462" s="42">
        <f>'20 Securitization Banking book'!$G$25</f>
        <v>0</v>
      </c>
    </row>
    <row r="3463" spans="1:2" x14ac:dyDescent="0.25">
      <c r="A3463" s="11" t="s">
        <v>8676</v>
      </c>
      <c r="B3463" s="42">
        <f>'20 Securitization Banking book'!$G$26</f>
        <v>0</v>
      </c>
    </row>
    <row r="3464" spans="1:2" x14ac:dyDescent="0.25">
      <c r="A3464" s="11" t="s">
        <v>8677</v>
      </c>
      <c r="B3464" s="42">
        <f>'20 Securitization Banking book'!$I$23</f>
        <v>0</v>
      </c>
    </row>
    <row r="3465" spans="1:2" x14ac:dyDescent="0.25">
      <c r="A3465" s="11" t="s">
        <v>8678</v>
      </c>
      <c r="B3465" s="42">
        <f>'20 Securitization Banking book'!$I$24</f>
        <v>0</v>
      </c>
    </row>
    <row r="3466" spans="1:2" x14ac:dyDescent="0.25">
      <c r="A3466" s="11" t="s">
        <v>8679</v>
      </c>
      <c r="B3466" s="42">
        <f>'20 Securitization Banking book'!$J$23</f>
        <v>0</v>
      </c>
    </row>
    <row r="3467" spans="1:2" x14ac:dyDescent="0.25">
      <c r="A3467" s="11" t="s">
        <v>8680</v>
      </c>
      <c r="B3467" s="42">
        <f>'20 Securitization Banking book'!$J$24</f>
        <v>0</v>
      </c>
    </row>
    <row r="3468" spans="1:2" x14ac:dyDescent="0.25">
      <c r="A3468" s="11" t="s">
        <v>8681</v>
      </c>
      <c r="B3468" s="42">
        <f>'20 Securitization Banking book'!$J$25</f>
        <v>0</v>
      </c>
    </row>
    <row r="3469" spans="1:2" x14ac:dyDescent="0.25">
      <c r="A3469" s="11" t="s">
        <v>8682</v>
      </c>
      <c r="B3469" s="42">
        <f>'20 Securitization Banking book'!$J$26</f>
        <v>0</v>
      </c>
    </row>
    <row r="3470" spans="1:2" x14ac:dyDescent="0.25">
      <c r="A3470" s="11" t="s">
        <v>8683</v>
      </c>
      <c r="B3470" s="42">
        <f>'20 Securitization Banking book'!$L$23</f>
        <v>0</v>
      </c>
    </row>
    <row r="3471" spans="1:2" x14ac:dyDescent="0.25">
      <c r="A3471" s="11" t="s">
        <v>8684</v>
      </c>
      <c r="B3471" s="42">
        <f>'20 Securitization Banking book'!$L$24</f>
        <v>0</v>
      </c>
    </row>
    <row r="3472" spans="1:2" x14ac:dyDescent="0.25">
      <c r="A3472" s="11" t="s">
        <v>8685</v>
      </c>
      <c r="B3472" s="42">
        <f>'20 Securitization Banking book'!$L$25</f>
        <v>0</v>
      </c>
    </row>
    <row r="3473" spans="1:2" x14ac:dyDescent="0.25">
      <c r="A3473" s="11" t="s">
        <v>8686</v>
      </c>
      <c r="B3473" s="42">
        <f>'20 Securitization Banking book'!$L$26</f>
        <v>0</v>
      </c>
    </row>
    <row r="3474" spans="1:2" x14ac:dyDescent="0.25">
      <c r="A3474" s="11" t="s">
        <v>8687</v>
      </c>
      <c r="B3474" s="46">
        <f>'21 Market Risk - Foreign Exch.'!$E$12</f>
        <v>0</v>
      </c>
    </row>
    <row r="3475" spans="1:2" x14ac:dyDescent="0.25">
      <c r="A3475" s="11" t="s">
        <v>8688</v>
      </c>
      <c r="B3475" s="46">
        <f>'21 Market Risk - Foreign Exch.'!$E$14</f>
        <v>0</v>
      </c>
    </row>
    <row r="3476" spans="1:2" x14ac:dyDescent="0.25">
      <c r="A3476" s="11" t="s">
        <v>8689</v>
      </c>
      <c r="B3476" s="46">
        <f>'21 Market Risk - Foreign Exch.'!$E$15</f>
        <v>0</v>
      </c>
    </row>
    <row r="3477" spans="1:2" x14ac:dyDescent="0.25">
      <c r="A3477" s="11" t="s">
        <v>8690</v>
      </c>
      <c r="B3477" s="46">
        <f>'21 Market Risk - Foreign Exch.'!$E$16</f>
        <v>0</v>
      </c>
    </row>
    <row r="3478" spans="1:2" x14ac:dyDescent="0.25">
      <c r="A3478" s="11" t="s">
        <v>8691</v>
      </c>
      <c r="B3478" s="46">
        <f>'21 Market Risk - Foreign Exch.'!$E$17</f>
        <v>0</v>
      </c>
    </row>
    <row r="3479" spans="1:2" x14ac:dyDescent="0.25">
      <c r="A3479" s="11" t="s">
        <v>8692</v>
      </c>
      <c r="B3479" s="46">
        <f>'21 Market Risk - Foreign Exch.'!$E$18</f>
        <v>0</v>
      </c>
    </row>
    <row r="3480" spans="1:2" x14ac:dyDescent="0.25">
      <c r="A3480" s="11" t="s">
        <v>8693</v>
      </c>
      <c r="B3480" s="46">
        <f>'21 Market Risk - Foreign Exch.'!$E$20</f>
        <v>0</v>
      </c>
    </row>
    <row r="3481" spans="1:2" x14ac:dyDescent="0.25">
      <c r="A3481" s="11" t="s">
        <v>8694</v>
      </c>
      <c r="B3481" s="46">
        <f>'21 Market Risk - Foreign Exch.'!$E$21</f>
        <v>0</v>
      </c>
    </row>
    <row r="3482" spans="1:2" x14ac:dyDescent="0.25">
      <c r="A3482" s="11" t="s">
        <v>8695</v>
      </c>
      <c r="B3482" s="46">
        <f>'21 Market Risk - Foreign Exch.'!$E$22</f>
        <v>0</v>
      </c>
    </row>
    <row r="3483" spans="1:2" x14ac:dyDescent="0.25">
      <c r="A3483" s="11" t="s">
        <v>8696</v>
      </c>
      <c r="B3483" s="46">
        <f>'21 Market Risk - Foreign Exch.'!$E$23</f>
        <v>0</v>
      </c>
    </row>
    <row r="3484" spans="1:2" x14ac:dyDescent="0.25">
      <c r="A3484" s="11" t="s">
        <v>8697</v>
      </c>
      <c r="B3484" s="46">
        <f>'21 Market Risk - Foreign Exch.'!$E$24</f>
        <v>0</v>
      </c>
    </row>
    <row r="3485" spans="1:2" x14ac:dyDescent="0.25">
      <c r="A3485" s="11" t="s">
        <v>8698</v>
      </c>
      <c r="B3485" s="46">
        <f>'21 Market Risk - Foreign Exch.'!$E$25</f>
        <v>0</v>
      </c>
    </row>
    <row r="3486" spans="1:2" x14ac:dyDescent="0.25">
      <c r="A3486" s="11" t="s">
        <v>8699</v>
      </c>
      <c r="B3486" s="46">
        <f>'21 Market Risk - Foreign Exch.'!$E$26</f>
        <v>0</v>
      </c>
    </row>
    <row r="3487" spans="1:2" x14ac:dyDescent="0.25">
      <c r="A3487" s="11" t="s">
        <v>8700</v>
      </c>
      <c r="B3487" s="46">
        <f>'21 Market Risk - Foreign Exch.'!$E$27</f>
        <v>0</v>
      </c>
    </row>
    <row r="3488" spans="1:2" x14ac:dyDescent="0.25">
      <c r="A3488" s="11" t="s">
        <v>8701</v>
      </c>
      <c r="B3488" s="46">
        <f>'21 Market Risk - Foreign Exch.'!$E$28</f>
        <v>0</v>
      </c>
    </row>
    <row r="3489" spans="1:2" x14ac:dyDescent="0.25">
      <c r="A3489" s="11" t="s">
        <v>8702</v>
      </c>
      <c r="B3489" s="46">
        <f>'21 Market Risk - Foreign Exch.'!$E$30</f>
        <v>0</v>
      </c>
    </row>
    <row r="3490" spans="1:2" x14ac:dyDescent="0.25">
      <c r="A3490" s="11" t="s">
        <v>8703</v>
      </c>
      <c r="B3490" s="46">
        <f>'21 Market Risk - Foreign Exch.'!$E$31</f>
        <v>0</v>
      </c>
    </row>
    <row r="3491" spans="1:2" x14ac:dyDescent="0.25">
      <c r="A3491" s="11" t="s">
        <v>8704</v>
      </c>
      <c r="B3491" s="46">
        <f>'21 Market Risk - Foreign Exch.'!$E$32</f>
        <v>0</v>
      </c>
    </row>
    <row r="3492" spans="1:2" x14ac:dyDescent="0.25">
      <c r="A3492" s="11" t="s">
        <v>8705</v>
      </c>
      <c r="B3492" s="46">
        <f>'21 Market Risk - Foreign Exch.'!$E$33</f>
        <v>0</v>
      </c>
    </row>
    <row r="3493" spans="1:2" x14ac:dyDescent="0.25">
      <c r="A3493" s="11" t="s">
        <v>8706</v>
      </c>
      <c r="B3493" s="46">
        <f>'21 Market Risk - Foreign Exch.'!$E$34</f>
        <v>0</v>
      </c>
    </row>
    <row r="3494" spans="1:2" x14ac:dyDescent="0.25">
      <c r="A3494" s="11" t="s">
        <v>8707</v>
      </c>
      <c r="B3494" s="46">
        <f>'21 Market Risk - Foreign Exch.'!$E$35</f>
        <v>0</v>
      </c>
    </row>
    <row r="3495" spans="1:2" x14ac:dyDescent="0.25">
      <c r="A3495" s="11" t="s">
        <v>8708</v>
      </c>
      <c r="B3495" s="46">
        <f>'21 Market Risk - Foreign Exch.'!$E$36</f>
        <v>0</v>
      </c>
    </row>
    <row r="3496" spans="1:2" x14ac:dyDescent="0.25">
      <c r="A3496" s="11" t="s">
        <v>8709</v>
      </c>
      <c r="B3496" s="46">
        <f>'21 Market Risk - Foreign Exch.'!$E$37</f>
        <v>0</v>
      </c>
    </row>
    <row r="3497" spans="1:2" x14ac:dyDescent="0.25">
      <c r="A3497" s="11" t="s">
        <v>8710</v>
      </c>
      <c r="B3497" s="46">
        <f>'21 Market Risk - Foreign Exch.'!$E$39</f>
        <v>0</v>
      </c>
    </row>
    <row r="3498" spans="1:2" x14ac:dyDescent="0.25">
      <c r="A3498" s="11" t="s">
        <v>8711</v>
      </c>
      <c r="B3498" s="46">
        <f>'21 Market Risk - Foreign Exch.'!$E$40</f>
        <v>0</v>
      </c>
    </row>
    <row r="3499" spans="1:2" x14ac:dyDescent="0.25">
      <c r="A3499" s="11" t="s">
        <v>8712</v>
      </c>
      <c r="B3499" s="46">
        <f>'21 Market Risk - Foreign Exch.'!$E$41</f>
        <v>0</v>
      </c>
    </row>
    <row r="3500" spans="1:2" x14ac:dyDescent="0.25">
      <c r="A3500" s="11" t="s">
        <v>8713</v>
      </c>
      <c r="B3500" s="46">
        <f>'21 Market Risk - Foreign Exch.'!$E$42</f>
        <v>0</v>
      </c>
    </row>
    <row r="3501" spans="1:2" x14ac:dyDescent="0.25">
      <c r="A3501" s="11" t="s">
        <v>8714</v>
      </c>
      <c r="B3501" s="46">
        <f>'21 Market Risk - Foreign Exch.'!$E$43</f>
        <v>0</v>
      </c>
    </row>
    <row r="3502" spans="1:2" x14ac:dyDescent="0.25">
      <c r="A3502" s="11" t="s">
        <v>8715</v>
      </c>
      <c r="B3502" s="46">
        <f>'21 Market Risk - Foreign Exch.'!$G$12</f>
        <v>0</v>
      </c>
    </row>
    <row r="3503" spans="1:2" x14ac:dyDescent="0.25">
      <c r="A3503" s="11" t="s">
        <v>8716</v>
      </c>
      <c r="B3503" s="46">
        <f>'21 Market Risk - Foreign Exch.'!$G$14</f>
        <v>0</v>
      </c>
    </row>
    <row r="3504" spans="1:2" x14ac:dyDescent="0.25">
      <c r="A3504" s="11" t="s">
        <v>8717</v>
      </c>
      <c r="B3504" s="46">
        <f>'21 Market Risk - Foreign Exch.'!$G$15</f>
        <v>0</v>
      </c>
    </row>
    <row r="3505" spans="1:2" x14ac:dyDescent="0.25">
      <c r="A3505" s="11" t="s">
        <v>8718</v>
      </c>
      <c r="B3505" s="46">
        <f>'21 Market Risk - Foreign Exch.'!$G$16</f>
        <v>0</v>
      </c>
    </row>
    <row r="3506" spans="1:2" x14ac:dyDescent="0.25">
      <c r="A3506" s="11" t="s">
        <v>8719</v>
      </c>
      <c r="B3506" s="46">
        <f>'21 Market Risk - Foreign Exch.'!$G$17</f>
        <v>0</v>
      </c>
    </row>
    <row r="3507" spans="1:2" x14ac:dyDescent="0.25">
      <c r="A3507" s="11" t="s">
        <v>8720</v>
      </c>
      <c r="B3507" s="46">
        <f>'21 Market Risk - Foreign Exch.'!$G$18</f>
        <v>0</v>
      </c>
    </row>
    <row r="3508" spans="1:2" x14ac:dyDescent="0.25">
      <c r="A3508" s="11" t="s">
        <v>8721</v>
      </c>
      <c r="B3508" s="46">
        <f>'21 Market Risk - Foreign Exch.'!$G$20</f>
        <v>0</v>
      </c>
    </row>
    <row r="3509" spans="1:2" x14ac:dyDescent="0.25">
      <c r="A3509" s="11" t="s">
        <v>8722</v>
      </c>
      <c r="B3509" s="46">
        <f>'21 Market Risk - Foreign Exch.'!$G$21</f>
        <v>0</v>
      </c>
    </row>
    <row r="3510" spans="1:2" x14ac:dyDescent="0.25">
      <c r="A3510" s="11" t="s">
        <v>8723</v>
      </c>
      <c r="B3510" s="46">
        <f>'21 Market Risk - Foreign Exch.'!$G$22</f>
        <v>0</v>
      </c>
    </row>
    <row r="3511" spans="1:2" x14ac:dyDescent="0.25">
      <c r="A3511" s="11" t="s">
        <v>8724</v>
      </c>
      <c r="B3511" s="46">
        <f>'21 Market Risk - Foreign Exch.'!$G$23</f>
        <v>0</v>
      </c>
    </row>
    <row r="3512" spans="1:2" x14ac:dyDescent="0.25">
      <c r="A3512" s="11" t="s">
        <v>8725</v>
      </c>
      <c r="B3512" s="46">
        <f>'21 Market Risk - Foreign Exch.'!$G$24</f>
        <v>0</v>
      </c>
    </row>
    <row r="3513" spans="1:2" x14ac:dyDescent="0.25">
      <c r="A3513" s="11" t="s">
        <v>8726</v>
      </c>
      <c r="B3513" s="46">
        <f>'21 Market Risk - Foreign Exch.'!$G$25</f>
        <v>0</v>
      </c>
    </row>
    <row r="3514" spans="1:2" x14ac:dyDescent="0.25">
      <c r="A3514" s="11" t="s">
        <v>8727</v>
      </c>
      <c r="B3514" s="46">
        <f>'21 Market Risk - Foreign Exch.'!$G$26</f>
        <v>0</v>
      </c>
    </row>
    <row r="3515" spans="1:2" x14ac:dyDescent="0.25">
      <c r="A3515" s="11" t="s">
        <v>8728</v>
      </c>
      <c r="B3515" s="46">
        <f>'21 Market Risk - Foreign Exch.'!$G$27</f>
        <v>0</v>
      </c>
    </row>
    <row r="3516" spans="1:2" x14ac:dyDescent="0.25">
      <c r="A3516" s="11" t="s">
        <v>8729</v>
      </c>
      <c r="B3516" s="46">
        <f>'21 Market Risk - Foreign Exch.'!$G$28</f>
        <v>0</v>
      </c>
    </row>
    <row r="3517" spans="1:2" x14ac:dyDescent="0.25">
      <c r="A3517" s="11" t="s">
        <v>8730</v>
      </c>
      <c r="B3517" s="46">
        <f>'21 Market Risk - Foreign Exch.'!$G$30</f>
        <v>0</v>
      </c>
    </row>
    <row r="3518" spans="1:2" x14ac:dyDescent="0.25">
      <c r="A3518" s="11" t="s">
        <v>8731</v>
      </c>
      <c r="B3518" s="46">
        <f>'21 Market Risk - Foreign Exch.'!$G$31</f>
        <v>0</v>
      </c>
    </row>
    <row r="3519" spans="1:2" x14ac:dyDescent="0.25">
      <c r="A3519" s="11" t="s">
        <v>8732</v>
      </c>
      <c r="B3519" s="46">
        <f>'21 Market Risk - Foreign Exch.'!$G$32</f>
        <v>0</v>
      </c>
    </row>
    <row r="3520" spans="1:2" x14ac:dyDescent="0.25">
      <c r="A3520" s="11" t="s">
        <v>8733</v>
      </c>
      <c r="B3520" s="46">
        <f>'21 Market Risk - Foreign Exch.'!$G$33</f>
        <v>0</v>
      </c>
    </row>
    <row r="3521" spans="1:2" x14ac:dyDescent="0.25">
      <c r="A3521" s="11" t="s">
        <v>8734</v>
      </c>
      <c r="B3521" s="46">
        <f>'21 Market Risk - Foreign Exch.'!$G$34</f>
        <v>0</v>
      </c>
    </row>
    <row r="3522" spans="1:2" x14ac:dyDescent="0.25">
      <c r="A3522" s="11" t="s">
        <v>8735</v>
      </c>
      <c r="B3522" s="46">
        <f>'21 Market Risk - Foreign Exch.'!$G$35</f>
        <v>0</v>
      </c>
    </row>
    <row r="3523" spans="1:2" x14ac:dyDescent="0.25">
      <c r="A3523" s="11" t="s">
        <v>8736</v>
      </c>
      <c r="B3523" s="46">
        <f>'21 Market Risk - Foreign Exch.'!$G$36</f>
        <v>0</v>
      </c>
    </row>
    <row r="3524" spans="1:2" x14ac:dyDescent="0.25">
      <c r="A3524" s="11" t="s">
        <v>8737</v>
      </c>
      <c r="B3524" s="46">
        <f>'21 Market Risk - Foreign Exch.'!$G$37</f>
        <v>0</v>
      </c>
    </row>
    <row r="3525" spans="1:2" x14ac:dyDescent="0.25">
      <c r="A3525" s="11" t="s">
        <v>8738</v>
      </c>
      <c r="B3525" s="46">
        <f>'21 Market Risk - Foreign Exch.'!$G$39</f>
        <v>0</v>
      </c>
    </row>
    <row r="3526" spans="1:2" x14ac:dyDescent="0.25">
      <c r="A3526" s="11" t="s">
        <v>8739</v>
      </c>
      <c r="B3526" s="46">
        <f>'21 Market Risk - Foreign Exch.'!$G$40</f>
        <v>0</v>
      </c>
    </row>
    <row r="3527" spans="1:2" x14ac:dyDescent="0.25">
      <c r="A3527" s="11" t="s">
        <v>8740</v>
      </c>
      <c r="B3527" s="46">
        <f>'21 Market Risk - Foreign Exch.'!$G$41</f>
        <v>0</v>
      </c>
    </row>
    <row r="3528" spans="1:2" x14ac:dyDescent="0.25">
      <c r="A3528" s="11" t="s">
        <v>8741</v>
      </c>
      <c r="B3528" s="46">
        <f>'21 Market Risk - Foreign Exch.'!$G$42</f>
        <v>0</v>
      </c>
    </row>
    <row r="3529" spans="1:2" x14ac:dyDescent="0.25">
      <c r="A3529" s="11" t="s">
        <v>8742</v>
      </c>
      <c r="B3529" s="46">
        <f>'21 Market Risk - Foreign Exch.'!$G$43</f>
        <v>0</v>
      </c>
    </row>
    <row r="3530" spans="1:2" x14ac:dyDescent="0.25">
      <c r="A3530" s="11" t="s">
        <v>8743</v>
      </c>
      <c r="B3530" s="46">
        <f>'21 Market Risk - Foreign Exch.'!$I$12</f>
        <v>0</v>
      </c>
    </row>
    <row r="3531" spans="1:2" x14ac:dyDescent="0.25">
      <c r="A3531" s="11" t="s">
        <v>8744</v>
      </c>
      <c r="B3531" s="46">
        <f>'21 Market Risk - Foreign Exch.'!$I$14</f>
        <v>0</v>
      </c>
    </row>
    <row r="3532" spans="1:2" x14ac:dyDescent="0.25">
      <c r="A3532" s="11" t="s">
        <v>8745</v>
      </c>
      <c r="B3532" s="46">
        <f>'21 Market Risk - Foreign Exch.'!$I$15</f>
        <v>0</v>
      </c>
    </row>
    <row r="3533" spans="1:2" x14ac:dyDescent="0.25">
      <c r="A3533" s="11" t="s">
        <v>8746</v>
      </c>
      <c r="B3533" s="46">
        <f>'21 Market Risk - Foreign Exch.'!$I$16</f>
        <v>0</v>
      </c>
    </row>
    <row r="3534" spans="1:2" x14ac:dyDescent="0.25">
      <c r="A3534" s="11" t="s">
        <v>8747</v>
      </c>
      <c r="B3534" s="46">
        <f>'21 Market Risk - Foreign Exch.'!$I$17</f>
        <v>0</v>
      </c>
    </row>
    <row r="3535" spans="1:2" x14ac:dyDescent="0.25">
      <c r="A3535" s="11" t="s">
        <v>8748</v>
      </c>
      <c r="B3535" s="46">
        <f>'21 Market Risk - Foreign Exch.'!$I$18</f>
        <v>0</v>
      </c>
    </row>
    <row r="3536" spans="1:2" x14ac:dyDescent="0.25">
      <c r="A3536" s="11" t="s">
        <v>8749</v>
      </c>
      <c r="B3536" s="46">
        <f>'21 Market Risk - Foreign Exch.'!$I$20</f>
        <v>0</v>
      </c>
    </row>
    <row r="3537" spans="1:2" x14ac:dyDescent="0.25">
      <c r="A3537" s="11" t="s">
        <v>8750</v>
      </c>
      <c r="B3537" s="46">
        <f>'21 Market Risk - Foreign Exch.'!$I$21</f>
        <v>0</v>
      </c>
    </row>
    <row r="3538" spans="1:2" x14ac:dyDescent="0.25">
      <c r="A3538" s="11" t="s">
        <v>8751</v>
      </c>
      <c r="B3538" s="46">
        <f>'21 Market Risk - Foreign Exch.'!$I$22</f>
        <v>0</v>
      </c>
    </row>
    <row r="3539" spans="1:2" x14ac:dyDescent="0.25">
      <c r="A3539" s="11" t="s">
        <v>8752</v>
      </c>
      <c r="B3539" s="46">
        <f>'21 Market Risk - Foreign Exch.'!$I$23</f>
        <v>0</v>
      </c>
    </row>
    <row r="3540" spans="1:2" x14ac:dyDescent="0.25">
      <c r="A3540" s="11" t="s">
        <v>8753</v>
      </c>
      <c r="B3540" s="46">
        <f>'21 Market Risk - Foreign Exch.'!$I$24</f>
        <v>0</v>
      </c>
    </row>
    <row r="3541" spans="1:2" x14ac:dyDescent="0.25">
      <c r="A3541" s="11" t="s">
        <v>8754</v>
      </c>
      <c r="B3541" s="46">
        <f>'21 Market Risk - Foreign Exch.'!$I$25</f>
        <v>0</v>
      </c>
    </row>
    <row r="3542" spans="1:2" x14ac:dyDescent="0.25">
      <c r="A3542" s="11" t="s">
        <v>8755</v>
      </c>
      <c r="B3542" s="46">
        <f>'21 Market Risk - Foreign Exch.'!$I$26</f>
        <v>0</v>
      </c>
    </row>
    <row r="3543" spans="1:2" x14ac:dyDescent="0.25">
      <c r="A3543" s="11" t="s">
        <v>8756</v>
      </c>
      <c r="B3543" s="46">
        <f>'21 Market Risk - Foreign Exch.'!$I$27</f>
        <v>0</v>
      </c>
    </row>
    <row r="3544" spans="1:2" x14ac:dyDescent="0.25">
      <c r="A3544" s="11" t="s">
        <v>8757</v>
      </c>
      <c r="B3544" s="46">
        <f>'21 Market Risk - Foreign Exch.'!$I$28</f>
        <v>0</v>
      </c>
    </row>
    <row r="3545" spans="1:2" x14ac:dyDescent="0.25">
      <c r="A3545" s="11" t="s">
        <v>8758</v>
      </c>
      <c r="B3545" s="46">
        <f>'21 Market Risk - Foreign Exch.'!$I$30</f>
        <v>0</v>
      </c>
    </row>
    <row r="3546" spans="1:2" x14ac:dyDescent="0.25">
      <c r="A3546" s="11" t="s">
        <v>8759</v>
      </c>
      <c r="B3546" s="46">
        <f>'21 Market Risk - Foreign Exch.'!$I$31</f>
        <v>0</v>
      </c>
    </row>
    <row r="3547" spans="1:2" x14ac:dyDescent="0.25">
      <c r="A3547" s="11" t="s">
        <v>8760</v>
      </c>
      <c r="B3547" s="46">
        <f>'21 Market Risk - Foreign Exch.'!$I$32</f>
        <v>0</v>
      </c>
    </row>
    <row r="3548" spans="1:2" x14ac:dyDescent="0.25">
      <c r="A3548" s="11" t="s">
        <v>8761</v>
      </c>
      <c r="B3548" s="46">
        <f>'21 Market Risk - Foreign Exch.'!$I$33</f>
        <v>0</v>
      </c>
    </row>
    <row r="3549" spans="1:2" x14ac:dyDescent="0.25">
      <c r="A3549" s="11" t="s">
        <v>8762</v>
      </c>
      <c r="B3549" s="46">
        <f>'21 Market Risk - Foreign Exch.'!$I$34</f>
        <v>0</v>
      </c>
    </row>
    <row r="3550" spans="1:2" x14ac:dyDescent="0.25">
      <c r="A3550" s="11" t="s">
        <v>8763</v>
      </c>
      <c r="B3550" s="46">
        <f>'21 Market Risk - Foreign Exch.'!$I$35</f>
        <v>0</v>
      </c>
    </row>
    <row r="3551" spans="1:2" x14ac:dyDescent="0.25">
      <c r="A3551" s="11" t="s">
        <v>8764</v>
      </c>
      <c r="B3551" s="46">
        <f>'21 Market Risk - Foreign Exch.'!$I$36</f>
        <v>0</v>
      </c>
    </row>
    <row r="3552" spans="1:2" x14ac:dyDescent="0.25">
      <c r="A3552" s="11" t="s">
        <v>8765</v>
      </c>
      <c r="B3552" s="46">
        <f>'21 Market Risk - Foreign Exch.'!$I$37</f>
        <v>0</v>
      </c>
    </row>
    <row r="3553" spans="1:2" x14ac:dyDescent="0.25">
      <c r="A3553" s="11" t="s">
        <v>8766</v>
      </c>
      <c r="B3553" s="46">
        <f>'21 Market Risk - Foreign Exch.'!$I$39</f>
        <v>0</v>
      </c>
    </row>
    <row r="3554" spans="1:2" x14ac:dyDescent="0.25">
      <c r="A3554" s="11" t="s">
        <v>8767</v>
      </c>
      <c r="B3554" s="46">
        <f>'21 Market Risk - Foreign Exch.'!$I$40</f>
        <v>0</v>
      </c>
    </row>
    <row r="3555" spans="1:2" x14ac:dyDescent="0.25">
      <c r="A3555" s="11" t="s">
        <v>8768</v>
      </c>
      <c r="B3555" s="46">
        <f>'21 Market Risk - Foreign Exch.'!$I$41</f>
        <v>0</v>
      </c>
    </row>
    <row r="3556" spans="1:2" x14ac:dyDescent="0.25">
      <c r="A3556" s="11" t="s">
        <v>8769</v>
      </c>
      <c r="B3556" s="46">
        <f>'21 Market Risk - Foreign Exch.'!$I$42</f>
        <v>0</v>
      </c>
    </row>
    <row r="3557" spans="1:2" x14ac:dyDescent="0.25">
      <c r="A3557" s="11" t="s">
        <v>8770</v>
      </c>
      <c r="B3557" s="46">
        <f>'21 Market Risk - Foreign Exch.'!$I$43</f>
        <v>0</v>
      </c>
    </row>
    <row r="3558" spans="1:2" x14ac:dyDescent="0.25">
      <c r="A3558" s="11" t="s">
        <v>8771</v>
      </c>
      <c r="B3558" s="46">
        <f>'21 Market Risk - Foreign Exch.'!$K$12</f>
        <v>0</v>
      </c>
    </row>
    <row r="3559" spans="1:2" x14ac:dyDescent="0.25">
      <c r="A3559" s="11" t="s">
        <v>8772</v>
      </c>
      <c r="B3559" s="46">
        <f>'21 Market Risk - Foreign Exch.'!$K$14</f>
        <v>0</v>
      </c>
    </row>
    <row r="3560" spans="1:2" x14ac:dyDescent="0.25">
      <c r="A3560" s="11" t="s">
        <v>8773</v>
      </c>
      <c r="B3560" s="46">
        <f>'21 Market Risk - Foreign Exch.'!$K$15</f>
        <v>0</v>
      </c>
    </row>
    <row r="3561" spans="1:2" x14ac:dyDescent="0.25">
      <c r="A3561" s="11" t="s">
        <v>8774</v>
      </c>
      <c r="B3561" s="46">
        <f>'21 Market Risk - Foreign Exch.'!$K$16</f>
        <v>0</v>
      </c>
    </row>
    <row r="3562" spans="1:2" x14ac:dyDescent="0.25">
      <c r="A3562" s="11" t="s">
        <v>8775</v>
      </c>
      <c r="B3562" s="46">
        <f>'21 Market Risk - Foreign Exch.'!$K$17</f>
        <v>0</v>
      </c>
    </row>
    <row r="3563" spans="1:2" x14ac:dyDescent="0.25">
      <c r="A3563" s="11" t="s">
        <v>8776</v>
      </c>
      <c r="B3563" s="46">
        <f>'21 Market Risk - Foreign Exch.'!$K$18</f>
        <v>0</v>
      </c>
    </row>
    <row r="3564" spans="1:2" x14ac:dyDescent="0.25">
      <c r="A3564" s="11" t="s">
        <v>8777</v>
      </c>
      <c r="B3564" s="46">
        <f>'21 Market Risk - Foreign Exch.'!$K$20</f>
        <v>0</v>
      </c>
    </row>
    <row r="3565" spans="1:2" x14ac:dyDescent="0.25">
      <c r="A3565" s="11" t="s">
        <v>8778</v>
      </c>
      <c r="B3565" s="46">
        <f>'21 Market Risk - Foreign Exch.'!$K$21</f>
        <v>0</v>
      </c>
    </row>
    <row r="3566" spans="1:2" x14ac:dyDescent="0.25">
      <c r="A3566" s="11" t="s">
        <v>8779</v>
      </c>
      <c r="B3566" s="46">
        <f>'21 Market Risk - Foreign Exch.'!$K$22</f>
        <v>0</v>
      </c>
    </row>
    <row r="3567" spans="1:2" x14ac:dyDescent="0.25">
      <c r="A3567" s="11" t="s">
        <v>8780</v>
      </c>
      <c r="B3567" s="46">
        <f>'21 Market Risk - Foreign Exch.'!$K$23</f>
        <v>0</v>
      </c>
    </row>
    <row r="3568" spans="1:2" x14ac:dyDescent="0.25">
      <c r="A3568" s="11" t="s">
        <v>8781</v>
      </c>
      <c r="B3568" s="46">
        <f>'21 Market Risk - Foreign Exch.'!$K$24</f>
        <v>0</v>
      </c>
    </row>
    <row r="3569" spans="1:2" x14ac:dyDescent="0.25">
      <c r="A3569" s="11" t="s">
        <v>8782</v>
      </c>
      <c r="B3569" s="46">
        <f>'21 Market Risk - Foreign Exch.'!$K$25</f>
        <v>0</v>
      </c>
    </row>
    <row r="3570" spans="1:2" x14ac:dyDescent="0.25">
      <c r="A3570" s="11" t="s">
        <v>8783</v>
      </c>
      <c r="B3570" s="46">
        <f>'21 Market Risk - Foreign Exch.'!$K$26</f>
        <v>0</v>
      </c>
    </row>
    <row r="3571" spans="1:2" x14ac:dyDescent="0.25">
      <c r="A3571" s="11" t="s">
        <v>8784</v>
      </c>
      <c r="B3571" s="46">
        <f>'21 Market Risk - Foreign Exch.'!$K$27</f>
        <v>0</v>
      </c>
    </row>
    <row r="3572" spans="1:2" x14ac:dyDescent="0.25">
      <c r="A3572" s="11" t="s">
        <v>8785</v>
      </c>
      <c r="B3572" s="46">
        <f>'21 Market Risk - Foreign Exch.'!$K$28</f>
        <v>0</v>
      </c>
    </row>
    <row r="3573" spans="1:2" x14ac:dyDescent="0.25">
      <c r="A3573" s="11" t="s">
        <v>8786</v>
      </c>
      <c r="B3573" s="46">
        <f>'21 Market Risk - Foreign Exch.'!$K$30</f>
        <v>0</v>
      </c>
    </row>
    <row r="3574" spans="1:2" x14ac:dyDescent="0.25">
      <c r="A3574" s="11" t="s">
        <v>8787</v>
      </c>
      <c r="B3574" s="46">
        <f>'21 Market Risk - Foreign Exch.'!$K$31</f>
        <v>0</v>
      </c>
    </row>
    <row r="3575" spans="1:2" x14ac:dyDescent="0.25">
      <c r="A3575" s="11" t="s">
        <v>8788</v>
      </c>
      <c r="B3575" s="46">
        <f>'21 Market Risk - Foreign Exch.'!$K$32</f>
        <v>0</v>
      </c>
    </row>
    <row r="3576" spans="1:2" x14ac:dyDescent="0.25">
      <c r="A3576" s="11" t="s">
        <v>8789</v>
      </c>
      <c r="B3576" s="46">
        <f>'21 Market Risk - Foreign Exch.'!$K$33</f>
        <v>0</v>
      </c>
    </row>
    <row r="3577" spans="1:2" x14ac:dyDescent="0.25">
      <c r="A3577" s="11" t="s">
        <v>8790</v>
      </c>
      <c r="B3577" s="46">
        <f>'21 Market Risk - Foreign Exch.'!$K$34</f>
        <v>0</v>
      </c>
    </row>
    <row r="3578" spans="1:2" x14ac:dyDescent="0.25">
      <c r="A3578" s="11" t="s">
        <v>8791</v>
      </c>
      <c r="B3578" s="46">
        <f>'21 Market Risk - Foreign Exch.'!$K$35</f>
        <v>0</v>
      </c>
    </row>
    <row r="3579" spans="1:2" x14ac:dyDescent="0.25">
      <c r="A3579" s="11" t="s">
        <v>8792</v>
      </c>
      <c r="B3579" s="46">
        <f>'21 Market Risk - Foreign Exch.'!$K$36</f>
        <v>0</v>
      </c>
    </row>
    <row r="3580" spans="1:2" x14ac:dyDescent="0.25">
      <c r="A3580" s="11" t="s">
        <v>8793</v>
      </c>
      <c r="B3580" s="46">
        <f>'21 Market Risk - Foreign Exch.'!$K$37</f>
        <v>0</v>
      </c>
    </row>
    <row r="3581" spans="1:2" x14ac:dyDescent="0.25">
      <c r="A3581" s="11" t="s">
        <v>8794</v>
      </c>
      <c r="B3581" s="46">
        <f>'21 Market Risk - Foreign Exch.'!$K$39</f>
        <v>0</v>
      </c>
    </row>
    <row r="3582" spans="1:2" x14ac:dyDescent="0.25">
      <c r="A3582" s="11" t="s">
        <v>8795</v>
      </c>
      <c r="B3582" s="46">
        <f>'21 Market Risk - Foreign Exch.'!$K$40</f>
        <v>0</v>
      </c>
    </row>
    <row r="3583" spans="1:2" x14ac:dyDescent="0.25">
      <c r="A3583" s="11" t="s">
        <v>8796</v>
      </c>
      <c r="B3583" s="46">
        <f>'21 Market Risk - Foreign Exch.'!$K$41</f>
        <v>0</v>
      </c>
    </row>
    <row r="3584" spans="1:2" x14ac:dyDescent="0.25">
      <c r="A3584" s="11" t="s">
        <v>8797</v>
      </c>
      <c r="B3584" s="46">
        <f>'21 Market Risk - Foreign Exch.'!$K$42</f>
        <v>0</v>
      </c>
    </row>
    <row r="3585" spans="1:2" x14ac:dyDescent="0.25">
      <c r="A3585" s="11" t="s">
        <v>8798</v>
      </c>
      <c r="B3585" s="46">
        <f>'21 Market Risk - Foreign Exch.'!$K$43</f>
        <v>0</v>
      </c>
    </row>
    <row r="3586" spans="1:2" x14ac:dyDescent="0.25">
      <c r="A3586" s="11" t="s">
        <v>8799</v>
      </c>
      <c r="B3586" s="46">
        <f>'21 Market Risk - Foreign Exch.'!$M$12</f>
        <v>0</v>
      </c>
    </row>
    <row r="3587" spans="1:2" x14ac:dyDescent="0.25">
      <c r="A3587" s="11" t="s">
        <v>8800</v>
      </c>
      <c r="B3587" s="46">
        <f>'21 Market Risk - Foreign Exch.'!$M$14</f>
        <v>0</v>
      </c>
    </row>
    <row r="3588" spans="1:2" x14ac:dyDescent="0.25">
      <c r="A3588" s="11" t="s">
        <v>8801</v>
      </c>
      <c r="B3588" s="46">
        <f>'21 Market Risk - Foreign Exch.'!$M$15</f>
        <v>0</v>
      </c>
    </row>
    <row r="3589" spans="1:2" x14ac:dyDescent="0.25">
      <c r="A3589" s="11" t="s">
        <v>8802</v>
      </c>
      <c r="B3589" s="46">
        <f>'21 Market Risk - Foreign Exch.'!$M$16</f>
        <v>0</v>
      </c>
    </row>
    <row r="3590" spans="1:2" x14ac:dyDescent="0.25">
      <c r="A3590" s="11" t="s">
        <v>8803</v>
      </c>
      <c r="B3590" s="46">
        <f>'21 Market Risk - Foreign Exch.'!$M$17</f>
        <v>0</v>
      </c>
    </row>
    <row r="3591" spans="1:2" x14ac:dyDescent="0.25">
      <c r="A3591" s="11" t="s">
        <v>8804</v>
      </c>
      <c r="B3591" s="46">
        <f>'21 Market Risk - Foreign Exch.'!$M$18</f>
        <v>0</v>
      </c>
    </row>
    <row r="3592" spans="1:2" x14ac:dyDescent="0.25">
      <c r="A3592" s="11" t="s">
        <v>8805</v>
      </c>
      <c r="B3592" s="46">
        <f>'21 Market Risk - Foreign Exch.'!$M$20</f>
        <v>0</v>
      </c>
    </row>
    <row r="3593" spans="1:2" x14ac:dyDescent="0.25">
      <c r="A3593" s="11" t="s">
        <v>8806</v>
      </c>
      <c r="B3593" s="46">
        <f>'21 Market Risk - Foreign Exch.'!$M$21</f>
        <v>0</v>
      </c>
    </row>
    <row r="3594" spans="1:2" x14ac:dyDescent="0.25">
      <c r="A3594" s="11" t="s">
        <v>8807</v>
      </c>
      <c r="B3594" s="46">
        <f>'21 Market Risk - Foreign Exch.'!$M$22</f>
        <v>0</v>
      </c>
    </row>
    <row r="3595" spans="1:2" x14ac:dyDescent="0.25">
      <c r="A3595" s="11" t="s">
        <v>8808</v>
      </c>
      <c r="B3595" s="46">
        <f>'21 Market Risk - Foreign Exch.'!$M$23</f>
        <v>0</v>
      </c>
    </row>
    <row r="3596" spans="1:2" x14ac:dyDescent="0.25">
      <c r="A3596" s="11" t="s">
        <v>8809</v>
      </c>
      <c r="B3596" s="46">
        <f>'21 Market Risk - Foreign Exch.'!$M$24</f>
        <v>0</v>
      </c>
    </row>
    <row r="3597" spans="1:2" x14ac:dyDescent="0.25">
      <c r="A3597" s="11" t="s">
        <v>8810</v>
      </c>
      <c r="B3597" s="46">
        <f>'21 Market Risk - Foreign Exch.'!$M$25</f>
        <v>0</v>
      </c>
    </row>
    <row r="3598" spans="1:2" x14ac:dyDescent="0.25">
      <c r="A3598" s="11" t="s">
        <v>8811</v>
      </c>
      <c r="B3598" s="46">
        <f>'21 Market Risk - Foreign Exch.'!$M$26</f>
        <v>0</v>
      </c>
    </row>
    <row r="3599" spans="1:2" x14ac:dyDescent="0.25">
      <c r="A3599" s="11" t="s">
        <v>8812</v>
      </c>
      <c r="B3599" s="46">
        <f>'21 Market Risk - Foreign Exch.'!$M$27</f>
        <v>0</v>
      </c>
    </row>
    <row r="3600" spans="1:2" x14ac:dyDescent="0.25">
      <c r="A3600" s="11" t="s">
        <v>8813</v>
      </c>
      <c r="B3600" s="46">
        <f>'21 Market Risk - Foreign Exch.'!$M$28</f>
        <v>0</v>
      </c>
    </row>
    <row r="3601" spans="1:2" x14ac:dyDescent="0.25">
      <c r="A3601" s="11" t="s">
        <v>8814</v>
      </c>
      <c r="B3601" s="46">
        <f>'21 Market Risk - Foreign Exch.'!$M$30</f>
        <v>0</v>
      </c>
    </row>
    <row r="3602" spans="1:2" x14ac:dyDescent="0.25">
      <c r="A3602" s="11" t="s">
        <v>8815</v>
      </c>
      <c r="B3602" s="46">
        <f>'21 Market Risk - Foreign Exch.'!$M$31</f>
        <v>0</v>
      </c>
    </row>
    <row r="3603" spans="1:2" x14ac:dyDescent="0.25">
      <c r="A3603" s="11" t="s">
        <v>8816</v>
      </c>
      <c r="B3603" s="46">
        <f>'21 Market Risk - Foreign Exch.'!$M$32</f>
        <v>0</v>
      </c>
    </row>
    <row r="3604" spans="1:2" x14ac:dyDescent="0.25">
      <c r="A3604" s="11" t="s">
        <v>8817</v>
      </c>
      <c r="B3604" s="46">
        <f>'21 Market Risk - Foreign Exch.'!$M$33</f>
        <v>0</v>
      </c>
    </row>
    <row r="3605" spans="1:2" x14ac:dyDescent="0.25">
      <c r="A3605" s="11" t="s">
        <v>8818</v>
      </c>
      <c r="B3605" s="46">
        <f>'21 Market Risk - Foreign Exch.'!$M$34</f>
        <v>0</v>
      </c>
    </row>
    <row r="3606" spans="1:2" x14ac:dyDescent="0.25">
      <c r="A3606" s="11" t="s">
        <v>8819</v>
      </c>
      <c r="B3606" s="46">
        <f>'21 Market Risk - Foreign Exch.'!$M$35</f>
        <v>0</v>
      </c>
    </row>
    <row r="3607" spans="1:2" x14ac:dyDescent="0.25">
      <c r="A3607" s="11" t="s">
        <v>8820</v>
      </c>
      <c r="B3607" s="46">
        <f>'21 Market Risk - Foreign Exch.'!$M$36</f>
        <v>0</v>
      </c>
    </row>
    <row r="3608" spans="1:2" x14ac:dyDescent="0.25">
      <c r="A3608" s="11" t="s">
        <v>8821</v>
      </c>
      <c r="B3608" s="46">
        <f>'21 Market Risk - Foreign Exch.'!$M$37</f>
        <v>0</v>
      </c>
    </row>
    <row r="3609" spans="1:2" x14ac:dyDescent="0.25">
      <c r="A3609" s="11" t="s">
        <v>8822</v>
      </c>
      <c r="B3609" s="46">
        <f>'21 Market Risk - Foreign Exch.'!$M$39</f>
        <v>0</v>
      </c>
    </row>
    <row r="3610" spans="1:2" x14ac:dyDescent="0.25">
      <c r="A3610" s="11" t="s">
        <v>8823</v>
      </c>
      <c r="B3610" s="46">
        <f>'21 Market Risk - Foreign Exch.'!$M$40</f>
        <v>0</v>
      </c>
    </row>
    <row r="3611" spans="1:2" x14ac:dyDescent="0.25">
      <c r="A3611" s="11" t="s">
        <v>8824</v>
      </c>
      <c r="B3611" s="46">
        <f>'21 Market Risk - Foreign Exch.'!$M$41</f>
        <v>0</v>
      </c>
    </row>
    <row r="3612" spans="1:2" x14ac:dyDescent="0.25">
      <c r="A3612" s="11" t="s">
        <v>8825</v>
      </c>
      <c r="B3612" s="46">
        <f>'21 Market Risk - Foreign Exch.'!$M$42</f>
        <v>0</v>
      </c>
    </row>
    <row r="3613" spans="1:2" x14ac:dyDescent="0.25">
      <c r="A3613" s="11" t="s">
        <v>8826</v>
      </c>
      <c r="B3613" s="46">
        <f>'21 Market Risk - Foreign Exch.'!$M$43</f>
        <v>0</v>
      </c>
    </row>
    <row r="3614" spans="1:2" x14ac:dyDescent="0.25">
      <c r="A3614" s="11" t="s">
        <v>8827</v>
      </c>
      <c r="B3614" s="46">
        <f>'21 Market Risk - Foreign Exch.'!$O$12</f>
        <v>0</v>
      </c>
    </row>
    <row r="3615" spans="1:2" x14ac:dyDescent="0.25">
      <c r="A3615" s="11" t="s">
        <v>8828</v>
      </c>
      <c r="B3615" s="46">
        <f>'21 Market Risk - Foreign Exch.'!$O$14</f>
        <v>0</v>
      </c>
    </row>
    <row r="3616" spans="1:2" x14ac:dyDescent="0.25">
      <c r="A3616" s="11" t="s">
        <v>8829</v>
      </c>
      <c r="B3616" s="46">
        <f>'21 Market Risk - Foreign Exch.'!$O$15</f>
        <v>0</v>
      </c>
    </row>
    <row r="3617" spans="1:2" x14ac:dyDescent="0.25">
      <c r="A3617" s="11" t="s">
        <v>8830</v>
      </c>
      <c r="B3617" s="46">
        <f>'21 Market Risk - Foreign Exch.'!$O$16</f>
        <v>0</v>
      </c>
    </row>
    <row r="3618" spans="1:2" x14ac:dyDescent="0.25">
      <c r="A3618" s="11" t="s">
        <v>8831</v>
      </c>
      <c r="B3618" s="46">
        <f>'21 Market Risk - Foreign Exch.'!$O$17</f>
        <v>0</v>
      </c>
    </row>
    <row r="3619" spans="1:2" x14ac:dyDescent="0.25">
      <c r="A3619" s="11" t="s">
        <v>8832</v>
      </c>
      <c r="B3619" s="46">
        <f>'21 Market Risk - Foreign Exch.'!$O$18</f>
        <v>0</v>
      </c>
    </row>
    <row r="3620" spans="1:2" x14ac:dyDescent="0.25">
      <c r="A3620" s="11" t="s">
        <v>8833</v>
      </c>
      <c r="B3620" s="46">
        <f>'21 Market Risk - Foreign Exch.'!$O$20</f>
        <v>0</v>
      </c>
    </row>
    <row r="3621" spans="1:2" x14ac:dyDescent="0.25">
      <c r="A3621" s="11" t="s">
        <v>8834</v>
      </c>
      <c r="B3621" s="46">
        <f>'21 Market Risk - Foreign Exch.'!$O$21</f>
        <v>0</v>
      </c>
    </row>
    <row r="3622" spans="1:2" x14ac:dyDescent="0.25">
      <c r="A3622" s="11" t="s">
        <v>8835</v>
      </c>
      <c r="B3622" s="46">
        <f>'21 Market Risk - Foreign Exch.'!$O$22</f>
        <v>0</v>
      </c>
    </row>
    <row r="3623" spans="1:2" x14ac:dyDescent="0.25">
      <c r="A3623" s="11" t="s">
        <v>8836</v>
      </c>
      <c r="B3623" s="46">
        <f>'21 Market Risk - Foreign Exch.'!$O$23</f>
        <v>0</v>
      </c>
    </row>
    <row r="3624" spans="1:2" x14ac:dyDescent="0.25">
      <c r="A3624" s="11" t="s">
        <v>8837</v>
      </c>
      <c r="B3624" s="46">
        <f>'21 Market Risk - Foreign Exch.'!$O$24</f>
        <v>0</v>
      </c>
    </row>
    <row r="3625" spans="1:2" x14ac:dyDescent="0.25">
      <c r="A3625" s="11" t="s">
        <v>8838</v>
      </c>
      <c r="B3625" s="46">
        <f>'21 Market Risk - Foreign Exch.'!$O$25</f>
        <v>0</v>
      </c>
    </row>
    <row r="3626" spans="1:2" x14ac:dyDescent="0.25">
      <c r="A3626" s="11" t="s">
        <v>8839</v>
      </c>
      <c r="B3626" s="46">
        <f>'21 Market Risk - Foreign Exch.'!$O$26</f>
        <v>0</v>
      </c>
    </row>
    <row r="3627" spans="1:2" x14ac:dyDescent="0.25">
      <c r="A3627" s="11" t="s">
        <v>8840</v>
      </c>
      <c r="B3627" s="46">
        <f>'21 Market Risk - Foreign Exch.'!$O$27</f>
        <v>0</v>
      </c>
    </row>
    <row r="3628" spans="1:2" x14ac:dyDescent="0.25">
      <c r="A3628" s="11" t="s">
        <v>8841</v>
      </c>
      <c r="B3628" s="46">
        <f>'21 Market Risk - Foreign Exch.'!$O$28</f>
        <v>0</v>
      </c>
    </row>
    <row r="3629" spans="1:2" x14ac:dyDescent="0.25">
      <c r="A3629" s="11" t="s">
        <v>8842</v>
      </c>
      <c r="B3629" s="46">
        <f>'21 Market Risk - Foreign Exch.'!$O$30</f>
        <v>0</v>
      </c>
    </row>
    <row r="3630" spans="1:2" x14ac:dyDescent="0.25">
      <c r="A3630" s="11" t="s">
        <v>8843</v>
      </c>
      <c r="B3630" s="46">
        <f>'21 Market Risk - Foreign Exch.'!$O$31</f>
        <v>0</v>
      </c>
    </row>
    <row r="3631" spans="1:2" x14ac:dyDescent="0.25">
      <c r="A3631" s="11" t="s">
        <v>8844</v>
      </c>
      <c r="B3631" s="46">
        <f>'21 Market Risk - Foreign Exch.'!$O$32</f>
        <v>0</v>
      </c>
    </row>
    <row r="3632" spans="1:2" x14ac:dyDescent="0.25">
      <c r="A3632" s="11" t="s">
        <v>8845</v>
      </c>
      <c r="B3632" s="46">
        <f>'21 Market Risk - Foreign Exch.'!$O$33</f>
        <v>0</v>
      </c>
    </row>
    <row r="3633" spans="1:2" x14ac:dyDescent="0.25">
      <c r="A3633" s="11" t="s">
        <v>8846</v>
      </c>
      <c r="B3633" s="46">
        <f>'21 Market Risk - Foreign Exch.'!$O$34</f>
        <v>0</v>
      </c>
    </row>
    <row r="3634" spans="1:2" x14ac:dyDescent="0.25">
      <c r="A3634" s="11" t="s">
        <v>8847</v>
      </c>
      <c r="B3634" s="46">
        <f>'21 Market Risk - Foreign Exch.'!$O$35</f>
        <v>0</v>
      </c>
    </row>
    <row r="3635" spans="1:2" x14ac:dyDescent="0.25">
      <c r="A3635" s="11" t="s">
        <v>8848</v>
      </c>
      <c r="B3635" s="46">
        <f>'21 Market Risk - Foreign Exch.'!$O$36</f>
        <v>0</v>
      </c>
    </row>
    <row r="3636" spans="1:2" x14ac:dyDescent="0.25">
      <c r="A3636" s="11" t="s">
        <v>8849</v>
      </c>
      <c r="B3636" s="46">
        <f>'21 Market Risk - Foreign Exch.'!$O$37</f>
        <v>0</v>
      </c>
    </row>
    <row r="3637" spans="1:2" x14ac:dyDescent="0.25">
      <c r="A3637" s="11" t="s">
        <v>8850</v>
      </c>
      <c r="B3637" s="46">
        <f>'21 Market Risk - Foreign Exch.'!$O$39</f>
        <v>0</v>
      </c>
    </row>
    <row r="3638" spans="1:2" x14ac:dyDescent="0.25">
      <c r="A3638" s="11" t="s">
        <v>8851</v>
      </c>
      <c r="B3638" s="46">
        <f>'21 Market Risk - Foreign Exch.'!$O$40</f>
        <v>0</v>
      </c>
    </row>
    <row r="3639" spans="1:2" x14ac:dyDescent="0.25">
      <c r="A3639" s="11" t="s">
        <v>8852</v>
      </c>
      <c r="B3639" s="46">
        <f>'21 Market Risk - Foreign Exch.'!$O$41</f>
        <v>0</v>
      </c>
    </row>
    <row r="3640" spans="1:2" x14ac:dyDescent="0.25">
      <c r="A3640" s="11" t="s">
        <v>8853</v>
      </c>
      <c r="B3640" s="46">
        <f>'21 Market Risk - Foreign Exch.'!$O$42</f>
        <v>0</v>
      </c>
    </row>
    <row r="3641" spans="1:2" x14ac:dyDescent="0.25">
      <c r="A3641" s="11" t="s">
        <v>8854</v>
      </c>
      <c r="B3641" s="46">
        <f>'21 Market Risk - Foreign Exch.'!$O$43</f>
        <v>0</v>
      </c>
    </row>
    <row r="3642" spans="1:2" x14ac:dyDescent="0.25">
      <c r="A3642" s="11" t="s">
        <v>8855</v>
      </c>
      <c r="B3642" s="46">
        <f>'21 Market Risk - Foreign Exch.'!$Q$12</f>
        <v>0</v>
      </c>
    </row>
    <row r="3643" spans="1:2" x14ac:dyDescent="0.25">
      <c r="A3643" s="11" t="s">
        <v>8856</v>
      </c>
      <c r="B3643" s="46">
        <f>'21 Market Risk - Foreign Exch.'!$Q$14</f>
        <v>0</v>
      </c>
    </row>
    <row r="3644" spans="1:2" x14ac:dyDescent="0.25">
      <c r="A3644" s="11" t="s">
        <v>8857</v>
      </c>
      <c r="B3644" s="46">
        <f>'21 Market Risk - Foreign Exch.'!$Q$15</f>
        <v>0</v>
      </c>
    </row>
    <row r="3645" spans="1:2" x14ac:dyDescent="0.25">
      <c r="A3645" s="11" t="s">
        <v>8858</v>
      </c>
      <c r="B3645" s="46">
        <f>'21 Market Risk - Foreign Exch.'!$Q$16</f>
        <v>0</v>
      </c>
    </row>
    <row r="3646" spans="1:2" x14ac:dyDescent="0.25">
      <c r="A3646" s="11" t="s">
        <v>8859</v>
      </c>
      <c r="B3646" s="46">
        <f>'21 Market Risk - Foreign Exch.'!$Q$17</f>
        <v>0</v>
      </c>
    </row>
    <row r="3647" spans="1:2" x14ac:dyDescent="0.25">
      <c r="A3647" s="11" t="s">
        <v>8860</v>
      </c>
      <c r="B3647" s="46">
        <f>'21 Market Risk - Foreign Exch.'!$Q$18</f>
        <v>0</v>
      </c>
    </row>
    <row r="3648" spans="1:2" x14ac:dyDescent="0.25">
      <c r="A3648" s="11" t="s">
        <v>8861</v>
      </c>
      <c r="B3648" s="46">
        <f>'21 Market Risk - Foreign Exch.'!$Q$20</f>
        <v>0</v>
      </c>
    </row>
    <row r="3649" spans="1:2" x14ac:dyDescent="0.25">
      <c r="A3649" s="11" t="s">
        <v>8862</v>
      </c>
      <c r="B3649" s="46">
        <f>'21 Market Risk - Foreign Exch.'!$Q$21</f>
        <v>0</v>
      </c>
    </row>
    <row r="3650" spans="1:2" x14ac:dyDescent="0.25">
      <c r="A3650" s="11" t="s">
        <v>8863</v>
      </c>
      <c r="B3650" s="46">
        <f>'21 Market Risk - Foreign Exch.'!$Q$22</f>
        <v>0</v>
      </c>
    </row>
    <row r="3651" spans="1:2" x14ac:dyDescent="0.25">
      <c r="A3651" s="11" t="s">
        <v>8864</v>
      </c>
      <c r="B3651" s="46">
        <f>'21 Market Risk - Foreign Exch.'!$Q$23</f>
        <v>0</v>
      </c>
    </row>
    <row r="3652" spans="1:2" x14ac:dyDescent="0.25">
      <c r="A3652" s="11" t="s">
        <v>8865</v>
      </c>
      <c r="B3652" s="46">
        <f>'21 Market Risk - Foreign Exch.'!$Q$24</f>
        <v>0</v>
      </c>
    </row>
    <row r="3653" spans="1:2" x14ac:dyDescent="0.25">
      <c r="A3653" s="11" t="s">
        <v>8866</v>
      </c>
      <c r="B3653" s="46">
        <f>'21 Market Risk - Foreign Exch.'!$Q$25</f>
        <v>0</v>
      </c>
    </row>
    <row r="3654" spans="1:2" x14ac:dyDescent="0.25">
      <c r="A3654" s="11" t="s">
        <v>8867</v>
      </c>
      <c r="B3654" s="46">
        <f>'21 Market Risk - Foreign Exch.'!$Q$26</f>
        <v>0</v>
      </c>
    </row>
    <row r="3655" spans="1:2" x14ac:dyDescent="0.25">
      <c r="A3655" s="11" t="s">
        <v>8868</v>
      </c>
      <c r="B3655" s="46">
        <f>'21 Market Risk - Foreign Exch.'!$Q$27</f>
        <v>0</v>
      </c>
    </row>
    <row r="3656" spans="1:2" x14ac:dyDescent="0.25">
      <c r="A3656" s="11" t="s">
        <v>8869</v>
      </c>
      <c r="B3656" s="46">
        <f>'21 Market Risk - Foreign Exch.'!$Q$28</f>
        <v>0</v>
      </c>
    </row>
    <row r="3657" spans="1:2" x14ac:dyDescent="0.25">
      <c r="A3657" s="11" t="s">
        <v>8870</v>
      </c>
      <c r="B3657" s="46">
        <f>'21 Market Risk - Foreign Exch.'!$Q$30</f>
        <v>0</v>
      </c>
    </row>
    <row r="3658" spans="1:2" x14ac:dyDescent="0.25">
      <c r="A3658" s="11" t="s">
        <v>8871</v>
      </c>
      <c r="B3658" s="46">
        <f>'21 Market Risk - Foreign Exch.'!$Q$31</f>
        <v>0</v>
      </c>
    </row>
    <row r="3659" spans="1:2" x14ac:dyDescent="0.25">
      <c r="A3659" s="11" t="s">
        <v>8872</v>
      </c>
      <c r="B3659" s="46">
        <f>'21 Market Risk - Foreign Exch.'!$Q$32</f>
        <v>0</v>
      </c>
    </row>
    <row r="3660" spans="1:2" x14ac:dyDescent="0.25">
      <c r="A3660" s="11" t="s">
        <v>8873</v>
      </c>
      <c r="B3660" s="46">
        <f>'21 Market Risk - Foreign Exch.'!$Q$33</f>
        <v>0</v>
      </c>
    </row>
    <row r="3661" spans="1:2" x14ac:dyDescent="0.25">
      <c r="A3661" s="11" t="s">
        <v>8874</v>
      </c>
      <c r="B3661" s="46">
        <f>'21 Market Risk - Foreign Exch.'!$Q$34</f>
        <v>0</v>
      </c>
    </row>
    <row r="3662" spans="1:2" x14ac:dyDescent="0.25">
      <c r="A3662" s="11" t="s">
        <v>8875</v>
      </c>
      <c r="B3662" s="46">
        <f>'21 Market Risk - Foreign Exch.'!$Q$35</f>
        <v>0</v>
      </c>
    </row>
    <row r="3663" spans="1:2" x14ac:dyDescent="0.25">
      <c r="A3663" s="11" t="s">
        <v>8876</v>
      </c>
      <c r="B3663" s="46">
        <f>'21 Market Risk - Foreign Exch.'!$Q$36</f>
        <v>0</v>
      </c>
    </row>
    <row r="3664" spans="1:2" x14ac:dyDescent="0.25">
      <c r="A3664" s="11" t="s">
        <v>8877</v>
      </c>
      <c r="B3664" s="46">
        <f>'21 Market Risk - Foreign Exch.'!$Q$37</f>
        <v>0</v>
      </c>
    </row>
    <row r="3665" spans="1:2" x14ac:dyDescent="0.25">
      <c r="A3665" s="11" t="s">
        <v>8878</v>
      </c>
      <c r="B3665" s="46">
        <f>'21 Market Risk - Foreign Exch.'!$Q$39</f>
        <v>0</v>
      </c>
    </row>
    <row r="3666" spans="1:2" x14ac:dyDescent="0.25">
      <c r="A3666" s="11" t="s">
        <v>8879</v>
      </c>
      <c r="B3666" s="46">
        <f>'21 Market Risk - Foreign Exch.'!$Q$40</f>
        <v>0</v>
      </c>
    </row>
    <row r="3667" spans="1:2" x14ac:dyDescent="0.25">
      <c r="A3667" s="11" t="s">
        <v>8880</v>
      </c>
      <c r="B3667" s="46">
        <f>'21 Market Risk - Foreign Exch.'!$Q$41</f>
        <v>0</v>
      </c>
    </row>
    <row r="3668" spans="1:2" x14ac:dyDescent="0.25">
      <c r="A3668" s="11" t="s">
        <v>8881</v>
      </c>
      <c r="B3668" s="46">
        <f>'21 Market Risk - Foreign Exch.'!$Q$42</f>
        <v>0</v>
      </c>
    </row>
    <row r="3669" spans="1:2" x14ac:dyDescent="0.25">
      <c r="A3669" s="11" t="s">
        <v>8882</v>
      </c>
      <c r="B3669" s="46">
        <f>'21 Market Risk - Foreign Exch.'!$Q$43</f>
        <v>0</v>
      </c>
    </row>
    <row r="3670" spans="1:2" x14ac:dyDescent="0.25">
      <c r="A3670" s="11" t="s">
        <v>8883</v>
      </c>
      <c r="B3670" s="46">
        <f>'21 Market Risk - Foreign Exch.'!$S$12</f>
        <v>0</v>
      </c>
    </row>
    <row r="3671" spans="1:2" x14ac:dyDescent="0.25">
      <c r="A3671" s="11" t="s">
        <v>8884</v>
      </c>
      <c r="B3671" s="46">
        <f>'21 Market Risk - Foreign Exch.'!$S$14</f>
        <v>0</v>
      </c>
    </row>
    <row r="3672" spans="1:2" x14ac:dyDescent="0.25">
      <c r="A3672" s="11" t="s">
        <v>8885</v>
      </c>
      <c r="B3672" s="46">
        <f>'21 Market Risk - Foreign Exch.'!$S$15</f>
        <v>0</v>
      </c>
    </row>
    <row r="3673" spans="1:2" x14ac:dyDescent="0.25">
      <c r="A3673" s="11" t="s">
        <v>8886</v>
      </c>
      <c r="B3673" s="46">
        <f>'21 Market Risk - Foreign Exch.'!$S$16</f>
        <v>0</v>
      </c>
    </row>
    <row r="3674" spans="1:2" x14ac:dyDescent="0.25">
      <c r="A3674" s="11" t="s">
        <v>8887</v>
      </c>
      <c r="B3674" s="46">
        <f>'21 Market Risk - Foreign Exch.'!$S$17</f>
        <v>0</v>
      </c>
    </row>
    <row r="3675" spans="1:2" x14ac:dyDescent="0.25">
      <c r="A3675" s="11" t="s">
        <v>8888</v>
      </c>
      <c r="B3675" s="46">
        <f>'21 Market Risk - Foreign Exch.'!$S$18</f>
        <v>0</v>
      </c>
    </row>
    <row r="3676" spans="1:2" x14ac:dyDescent="0.25">
      <c r="A3676" s="11" t="s">
        <v>8889</v>
      </c>
      <c r="B3676" s="46">
        <f>'21 Market Risk - Foreign Exch.'!$S$20</f>
        <v>0</v>
      </c>
    </row>
    <row r="3677" spans="1:2" x14ac:dyDescent="0.25">
      <c r="A3677" s="11" t="s">
        <v>8890</v>
      </c>
      <c r="B3677" s="46">
        <f>'21 Market Risk - Foreign Exch.'!$S$21</f>
        <v>0</v>
      </c>
    </row>
    <row r="3678" spans="1:2" x14ac:dyDescent="0.25">
      <c r="A3678" s="11" t="s">
        <v>8891</v>
      </c>
      <c r="B3678" s="46">
        <f>'21 Market Risk - Foreign Exch.'!$S$22</f>
        <v>0</v>
      </c>
    </row>
    <row r="3679" spans="1:2" x14ac:dyDescent="0.25">
      <c r="A3679" s="11" t="s">
        <v>8892</v>
      </c>
      <c r="B3679" s="46">
        <f>'21 Market Risk - Foreign Exch.'!$S$23</f>
        <v>0</v>
      </c>
    </row>
    <row r="3680" spans="1:2" x14ac:dyDescent="0.25">
      <c r="A3680" s="11" t="s">
        <v>8893</v>
      </c>
      <c r="B3680" s="46">
        <f>'21 Market Risk - Foreign Exch.'!$S$24</f>
        <v>0</v>
      </c>
    </row>
    <row r="3681" spans="1:2" x14ac:dyDescent="0.25">
      <c r="A3681" s="11" t="s">
        <v>8894</v>
      </c>
      <c r="B3681" s="46">
        <f>'21 Market Risk - Foreign Exch.'!$S$25</f>
        <v>0</v>
      </c>
    </row>
    <row r="3682" spans="1:2" x14ac:dyDescent="0.25">
      <c r="A3682" s="11" t="s">
        <v>8895</v>
      </c>
      <c r="B3682" s="46">
        <f>'21 Market Risk - Foreign Exch.'!$S$26</f>
        <v>0</v>
      </c>
    </row>
    <row r="3683" spans="1:2" x14ac:dyDescent="0.25">
      <c r="A3683" s="11" t="s">
        <v>8896</v>
      </c>
      <c r="B3683" s="46">
        <f>'21 Market Risk - Foreign Exch.'!$S$27</f>
        <v>0</v>
      </c>
    </row>
    <row r="3684" spans="1:2" x14ac:dyDescent="0.25">
      <c r="A3684" s="11" t="s">
        <v>8897</v>
      </c>
      <c r="B3684" s="46">
        <f>'21 Market Risk - Foreign Exch.'!$S$28</f>
        <v>0</v>
      </c>
    </row>
    <row r="3685" spans="1:2" x14ac:dyDescent="0.25">
      <c r="A3685" s="11" t="s">
        <v>8898</v>
      </c>
      <c r="B3685" s="46">
        <f>'21 Market Risk - Foreign Exch.'!$S$30</f>
        <v>0</v>
      </c>
    </row>
    <row r="3686" spans="1:2" x14ac:dyDescent="0.25">
      <c r="A3686" s="11" t="s">
        <v>8899</v>
      </c>
      <c r="B3686" s="46">
        <f>'21 Market Risk - Foreign Exch.'!$S$31</f>
        <v>0</v>
      </c>
    </row>
    <row r="3687" spans="1:2" x14ac:dyDescent="0.25">
      <c r="A3687" s="11" t="s">
        <v>8900</v>
      </c>
      <c r="B3687" s="46">
        <f>'21 Market Risk - Foreign Exch.'!$S$32</f>
        <v>0</v>
      </c>
    </row>
    <row r="3688" spans="1:2" x14ac:dyDescent="0.25">
      <c r="A3688" s="11" t="s">
        <v>8901</v>
      </c>
      <c r="B3688" s="46">
        <f>'21 Market Risk - Foreign Exch.'!$S$33</f>
        <v>0</v>
      </c>
    </row>
    <row r="3689" spans="1:2" x14ac:dyDescent="0.25">
      <c r="A3689" s="11" t="s">
        <v>8902</v>
      </c>
      <c r="B3689" s="46">
        <f>'21 Market Risk - Foreign Exch.'!$S$34</f>
        <v>0</v>
      </c>
    </row>
    <row r="3690" spans="1:2" x14ac:dyDescent="0.25">
      <c r="A3690" s="11" t="s">
        <v>8903</v>
      </c>
      <c r="B3690" s="46">
        <f>'21 Market Risk - Foreign Exch.'!$S$35</f>
        <v>0</v>
      </c>
    </row>
    <row r="3691" spans="1:2" x14ac:dyDescent="0.25">
      <c r="A3691" s="11" t="s">
        <v>8904</v>
      </c>
      <c r="B3691" s="46">
        <f>'21 Market Risk - Foreign Exch.'!$S$36</f>
        <v>0</v>
      </c>
    </row>
    <row r="3692" spans="1:2" x14ac:dyDescent="0.25">
      <c r="A3692" s="11" t="s">
        <v>8905</v>
      </c>
      <c r="B3692" s="46">
        <f>'21 Market Risk - Foreign Exch.'!$S$37</f>
        <v>0</v>
      </c>
    </row>
    <row r="3693" spans="1:2" x14ac:dyDescent="0.25">
      <c r="A3693" s="11" t="s">
        <v>8906</v>
      </c>
      <c r="B3693" s="46">
        <f>'21 Market Risk - Foreign Exch.'!$S$39</f>
        <v>0</v>
      </c>
    </row>
    <row r="3694" spans="1:2" x14ac:dyDescent="0.25">
      <c r="A3694" s="11" t="s">
        <v>8907</v>
      </c>
      <c r="B3694" s="46">
        <f>'21 Market Risk - Foreign Exch.'!$S$40</f>
        <v>0</v>
      </c>
    </row>
    <row r="3695" spans="1:2" x14ac:dyDescent="0.25">
      <c r="A3695" s="11" t="s">
        <v>8908</v>
      </c>
      <c r="B3695" s="46">
        <f>'21 Market Risk - Foreign Exch.'!$S$41</f>
        <v>0</v>
      </c>
    </row>
    <row r="3696" spans="1:2" x14ac:dyDescent="0.25">
      <c r="A3696" s="11" t="s">
        <v>8909</v>
      </c>
      <c r="B3696" s="46">
        <f>'21 Market Risk - Foreign Exch.'!$S$42</f>
        <v>0</v>
      </c>
    </row>
    <row r="3697" spans="1:2" x14ac:dyDescent="0.25">
      <c r="A3697" s="11" t="s">
        <v>8910</v>
      </c>
      <c r="B3697" s="46">
        <f>'21 Market Risk - Foreign Exch.'!$S$43</f>
        <v>0</v>
      </c>
    </row>
    <row r="3698" spans="1:2" x14ac:dyDescent="0.25">
      <c r="A3698" s="11" t="s">
        <v>8911</v>
      </c>
      <c r="B3698" s="46">
        <f>'21 Market Risk - Foreign Exch.'!$U$12</f>
        <v>0</v>
      </c>
    </row>
    <row r="3699" spans="1:2" x14ac:dyDescent="0.25">
      <c r="A3699" s="11" t="s">
        <v>8912</v>
      </c>
      <c r="B3699" s="46">
        <f>'21 Market Risk - Foreign Exch.'!$U$14</f>
        <v>0</v>
      </c>
    </row>
    <row r="3700" spans="1:2" x14ac:dyDescent="0.25">
      <c r="A3700" s="11" t="s">
        <v>8913</v>
      </c>
      <c r="B3700" s="46">
        <f>'21 Market Risk - Foreign Exch.'!$U$15</f>
        <v>0</v>
      </c>
    </row>
    <row r="3701" spans="1:2" x14ac:dyDescent="0.25">
      <c r="A3701" s="11" t="s">
        <v>8914</v>
      </c>
      <c r="B3701" s="46">
        <f>'21 Market Risk - Foreign Exch.'!$U$16</f>
        <v>0</v>
      </c>
    </row>
    <row r="3702" spans="1:2" x14ac:dyDescent="0.25">
      <c r="A3702" s="11" t="s">
        <v>8915</v>
      </c>
      <c r="B3702" s="46">
        <f>'21 Market Risk - Foreign Exch.'!$U$17</f>
        <v>0</v>
      </c>
    </row>
    <row r="3703" spans="1:2" x14ac:dyDescent="0.25">
      <c r="A3703" s="11" t="s">
        <v>8916</v>
      </c>
      <c r="B3703" s="46">
        <f>'21 Market Risk - Foreign Exch.'!$U$18</f>
        <v>0</v>
      </c>
    </row>
    <row r="3704" spans="1:2" x14ac:dyDescent="0.25">
      <c r="A3704" s="11" t="s">
        <v>8917</v>
      </c>
      <c r="B3704" s="46">
        <f>'21 Market Risk - Foreign Exch.'!$U$20</f>
        <v>0</v>
      </c>
    </row>
    <row r="3705" spans="1:2" x14ac:dyDescent="0.25">
      <c r="A3705" s="11" t="s">
        <v>8918</v>
      </c>
      <c r="B3705" s="46">
        <f>'21 Market Risk - Foreign Exch.'!$U$21</f>
        <v>0</v>
      </c>
    </row>
    <row r="3706" spans="1:2" x14ac:dyDescent="0.25">
      <c r="A3706" s="11" t="s">
        <v>8919</v>
      </c>
      <c r="B3706" s="46">
        <f>'21 Market Risk - Foreign Exch.'!$U$22</f>
        <v>0</v>
      </c>
    </row>
    <row r="3707" spans="1:2" x14ac:dyDescent="0.25">
      <c r="A3707" s="11" t="s">
        <v>8920</v>
      </c>
      <c r="B3707" s="46">
        <f>'21 Market Risk - Foreign Exch.'!$U$23</f>
        <v>0</v>
      </c>
    </row>
    <row r="3708" spans="1:2" x14ac:dyDescent="0.25">
      <c r="A3708" s="11" t="s">
        <v>8921</v>
      </c>
      <c r="B3708" s="46">
        <f>'21 Market Risk - Foreign Exch.'!$U$24</f>
        <v>0</v>
      </c>
    </row>
    <row r="3709" spans="1:2" x14ac:dyDescent="0.25">
      <c r="A3709" s="11" t="s">
        <v>8922</v>
      </c>
      <c r="B3709" s="46">
        <f>'21 Market Risk - Foreign Exch.'!$U$25</f>
        <v>0</v>
      </c>
    </row>
    <row r="3710" spans="1:2" x14ac:dyDescent="0.25">
      <c r="A3710" s="11" t="s">
        <v>8923</v>
      </c>
      <c r="B3710" s="46">
        <f>'21 Market Risk - Foreign Exch.'!$U$26</f>
        <v>0</v>
      </c>
    </row>
    <row r="3711" spans="1:2" x14ac:dyDescent="0.25">
      <c r="A3711" s="11" t="s">
        <v>8924</v>
      </c>
      <c r="B3711" s="46">
        <f>'21 Market Risk - Foreign Exch.'!$U$27</f>
        <v>0</v>
      </c>
    </row>
    <row r="3712" spans="1:2" x14ac:dyDescent="0.25">
      <c r="A3712" s="11" t="s">
        <v>8925</v>
      </c>
      <c r="B3712" s="46">
        <f>'21 Market Risk - Foreign Exch.'!$U$28</f>
        <v>0</v>
      </c>
    </row>
    <row r="3713" spans="1:2" x14ac:dyDescent="0.25">
      <c r="A3713" s="11" t="s">
        <v>8926</v>
      </c>
      <c r="B3713" s="46">
        <f>'21 Market Risk - Foreign Exch.'!$U$30</f>
        <v>0</v>
      </c>
    </row>
    <row r="3714" spans="1:2" x14ac:dyDescent="0.25">
      <c r="A3714" s="11" t="s">
        <v>8927</v>
      </c>
      <c r="B3714" s="46">
        <f>'21 Market Risk - Foreign Exch.'!$U$31</f>
        <v>0</v>
      </c>
    </row>
    <row r="3715" spans="1:2" x14ac:dyDescent="0.25">
      <c r="A3715" s="11" t="s">
        <v>8928</v>
      </c>
      <c r="B3715" s="46">
        <f>'21 Market Risk - Foreign Exch.'!$U$32</f>
        <v>0</v>
      </c>
    </row>
    <row r="3716" spans="1:2" x14ac:dyDescent="0.25">
      <c r="A3716" s="11" t="s">
        <v>8929</v>
      </c>
      <c r="B3716" s="46">
        <f>'21 Market Risk - Foreign Exch.'!$U$33</f>
        <v>0</v>
      </c>
    </row>
    <row r="3717" spans="1:2" x14ac:dyDescent="0.25">
      <c r="A3717" s="11" t="s">
        <v>8930</v>
      </c>
      <c r="B3717" s="46">
        <f>'21 Market Risk - Foreign Exch.'!$U$34</f>
        <v>0</v>
      </c>
    </row>
    <row r="3718" spans="1:2" x14ac:dyDescent="0.25">
      <c r="A3718" s="11" t="s">
        <v>8931</v>
      </c>
      <c r="B3718" s="46">
        <f>'21 Market Risk - Foreign Exch.'!$U$35</f>
        <v>0</v>
      </c>
    </row>
    <row r="3719" spans="1:2" x14ac:dyDescent="0.25">
      <c r="A3719" s="11" t="s">
        <v>8932</v>
      </c>
      <c r="B3719" s="46">
        <f>'21 Market Risk - Foreign Exch.'!$U$36</f>
        <v>0</v>
      </c>
    </row>
    <row r="3720" spans="1:2" x14ac:dyDescent="0.25">
      <c r="A3720" s="11" t="s">
        <v>8933</v>
      </c>
      <c r="B3720" s="46">
        <f>'21 Market Risk - Foreign Exch.'!$U$37</f>
        <v>0</v>
      </c>
    </row>
    <row r="3721" spans="1:2" x14ac:dyDescent="0.25">
      <c r="A3721" s="11" t="s">
        <v>8934</v>
      </c>
      <c r="B3721" s="46">
        <f>'21 Market Risk - Foreign Exch.'!$U$39</f>
        <v>0</v>
      </c>
    </row>
    <row r="3722" spans="1:2" x14ac:dyDescent="0.25">
      <c r="A3722" s="11" t="s">
        <v>8935</v>
      </c>
      <c r="B3722" s="46">
        <f>'21 Market Risk - Foreign Exch.'!$U$40</f>
        <v>0</v>
      </c>
    </row>
    <row r="3723" spans="1:2" x14ac:dyDescent="0.25">
      <c r="A3723" s="11" t="s">
        <v>8936</v>
      </c>
      <c r="B3723" s="46">
        <f>'21 Market Risk - Foreign Exch.'!$U$41</f>
        <v>0</v>
      </c>
    </row>
    <row r="3724" spans="1:2" x14ac:dyDescent="0.25">
      <c r="A3724" s="11" t="s">
        <v>8937</v>
      </c>
      <c r="B3724" s="46">
        <f>'21 Market Risk - Foreign Exch.'!$U$42</f>
        <v>0</v>
      </c>
    </row>
    <row r="3725" spans="1:2" x14ac:dyDescent="0.25">
      <c r="A3725" s="11" t="s">
        <v>8938</v>
      </c>
      <c r="B3725" s="46">
        <f>'21 Market Risk - Foreign Exch.'!$U$43</f>
        <v>0</v>
      </c>
    </row>
    <row r="3726" spans="1:2" x14ac:dyDescent="0.25">
      <c r="A3726" s="11" t="s">
        <v>8939</v>
      </c>
      <c r="B3726" s="46">
        <f>'21 Market Risk - Foreign Exch.'!$W$12</f>
        <v>0</v>
      </c>
    </row>
    <row r="3727" spans="1:2" x14ac:dyDescent="0.25">
      <c r="A3727" s="11" t="s">
        <v>8940</v>
      </c>
      <c r="B3727" s="46">
        <f>'21 Market Risk - Foreign Exch.'!$W$14</f>
        <v>0</v>
      </c>
    </row>
    <row r="3728" spans="1:2" x14ac:dyDescent="0.25">
      <c r="A3728" s="11" t="s">
        <v>8941</v>
      </c>
      <c r="B3728" s="46">
        <f>'21 Market Risk - Foreign Exch.'!$W$15</f>
        <v>0</v>
      </c>
    </row>
    <row r="3729" spans="1:2" x14ac:dyDescent="0.25">
      <c r="A3729" s="11" t="s">
        <v>8942</v>
      </c>
      <c r="B3729" s="46">
        <f>'21 Market Risk - Foreign Exch.'!$W$16</f>
        <v>0</v>
      </c>
    </row>
    <row r="3730" spans="1:2" x14ac:dyDescent="0.25">
      <c r="A3730" s="11" t="s">
        <v>8943</v>
      </c>
      <c r="B3730" s="46">
        <f>'21 Market Risk - Foreign Exch.'!$W$17</f>
        <v>0</v>
      </c>
    </row>
    <row r="3731" spans="1:2" x14ac:dyDescent="0.25">
      <c r="A3731" s="11" t="s">
        <v>8944</v>
      </c>
      <c r="B3731" s="46">
        <f>'21 Market Risk - Foreign Exch.'!$W$18</f>
        <v>0</v>
      </c>
    </row>
    <row r="3732" spans="1:2" x14ac:dyDescent="0.25">
      <c r="A3732" s="11" t="s">
        <v>8945</v>
      </c>
      <c r="B3732" s="46">
        <f>'21 Market Risk - Foreign Exch.'!$W$20</f>
        <v>0</v>
      </c>
    </row>
    <row r="3733" spans="1:2" x14ac:dyDescent="0.25">
      <c r="A3733" s="11" t="s">
        <v>8946</v>
      </c>
      <c r="B3733" s="46">
        <f>'21 Market Risk - Foreign Exch.'!$W$21</f>
        <v>0</v>
      </c>
    </row>
    <row r="3734" spans="1:2" x14ac:dyDescent="0.25">
      <c r="A3734" s="11" t="s">
        <v>8947</v>
      </c>
      <c r="B3734" s="46">
        <f>'21 Market Risk - Foreign Exch.'!$W$22</f>
        <v>0</v>
      </c>
    </row>
    <row r="3735" spans="1:2" x14ac:dyDescent="0.25">
      <c r="A3735" s="11" t="s">
        <v>8948</v>
      </c>
      <c r="B3735" s="46">
        <f>'21 Market Risk - Foreign Exch.'!$W$23</f>
        <v>0</v>
      </c>
    </row>
    <row r="3736" spans="1:2" x14ac:dyDescent="0.25">
      <c r="A3736" s="11" t="s">
        <v>8949</v>
      </c>
      <c r="B3736" s="46">
        <f>'21 Market Risk - Foreign Exch.'!$W$24</f>
        <v>0</v>
      </c>
    </row>
    <row r="3737" spans="1:2" x14ac:dyDescent="0.25">
      <c r="A3737" s="11" t="s">
        <v>8950</v>
      </c>
      <c r="B3737" s="46">
        <f>'21 Market Risk - Foreign Exch.'!$W$25</f>
        <v>0</v>
      </c>
    </row>
    <row r="3738" spans="1:2" x14ac:dyDescent="0.25">
      <c r="A3738" s="11" t="s">
        <v>8951</v>
      </c>
      <c r="B3738" s="46">
        <f>'21 Market Risk - Foreign Exch.'!$W$26</f>
        <v>0</v>
      </c>
    </row>
    <row r="3739" spans="1:2" x14ac:dyDescent="0.25">
      <c r="A3739" s="11" t="s">
        <v>8952</v>
      </c>
      <c r="B3739" s="46">
        <f>'21 Market Risk - Foreign Exch.'!$W$27</f>
        <v>0</v>
      </c>
    </row>
    <row r="3740" spans="1:2" x14ac:dyDescent="0.25">
      <c r="A3740" s="11" t="s">
        <v>8953</v>
      </c>
      <c r="B3740" s="46">
        <f>'21 Market Risk - Foreign Exch.'!$W$28</f>
        <v>0</v>
      </c>
    </row>
    <row r="3741" spans="1:2" x14ac:dyDescent="0.25">
      <c r="A3741" s="11" t="s">
        <v>8954</v>
      </c>
      <c r="B3741" s="46">
        <f>'21 Market Risk - Foreign Exch.'!$W$30</f>
        <v>0</v>
      </c>
    </row>
    <row r="3742" spans="1:2" x14ac:dyDescent="0.25">
      <c r="A3742" s="11" t="s">
        <v>8955</v>
      </c>
      <c r="B3742" s="46">
        <f>'21 Market Risk - Foreign Exch.'!$W$31</f>
        <v>0</v>
      </c>
    </row>
    <row r="3743" spans="1:2" x14ac:dyDescent="0.25">
      <c r="A3743" s="11" t="s">
        <v>8956</v>
      </c>
      <c r="B3743" s="46">
        <f>'21 Market Risk - Foreign Exch.'!$W$32</f>
        <v>0</v>
      </c>
    </row>
    <row r="3744" spans="1:2" x14ac:dyDescent="0.25">
      <c r="A3744" s="11" t="s">
        <v>8957</v>
      </c>
      <c r="B3744" s="46">
        <f>'21 Market Risk - Foreign Exch.'!$W$33</f>
        <v>0</v>
      </c>
    </row>
    <row r="3745" spans="1:2" x14ac:dyDescent="0.25">
      <c r="A3745" s="11" t="s">
        <v>8958</v>
      </c>
      <c r="B3745" s="46">
        <f>'21 Market Risk - Foreign Exch.'!$W$34</f>
        <v>0</v>
      </c>
    </row>
    <row r="3746" spans="1:2" x14ac:dyDescent="0.25">
      <c r="A3746" s="11" t="s">
        <v>8959</v>
      </c>
      <c r="B3746" s="46">
        <f>'21 Market Risk - Foreign Exch.'!$W$35</f>
        <v>0</v>
      </c>
    </row>
    <row r="3747" spans="1:2" x14ac:dyDescent="0.25">
      <c r="A3747" s="11" t="s">
        <v>8960</v>
      </c>
      <c r="B3747" s="46">
        <f>'21 Market Risk - Foreign Exch.'!$W$36</f>
        <v>0</v>
      </c>
    </row>
    <row r="3748" spans="1:2" x14ac:dyDescent="0.25">
      <c r="A3748" s="11" t="s">
        <v>8961</v>
      </c>
      <c r="B3748" s="46">
        <f>'21 Market Risk - Foreign Exch.'!$W$37</f>
        <v>0</v>
      </c>
    </row>
    <row r="3749" spans="1:2" x14ac:dyDescent="0.25">
      <c r="A3749" s="11" t="s">
        <v>8962</v>
      </c>
      <c r="B3749" s="46">
        <f>'21 Market Risk - Foreign Exch.'!$W$39</f>
        <v>0</v>
      </c>
    </row>
    <row r="3750" spans="1:2" x14ac:dyDescent="0.25">
      <c r="A3750" s="11" t="s">
        <v>8963</v>
      </c>
      <c r="B3750" s="46">
        <f>'21 Market Risk - Foreign Exch.'!$W$40</f>
        <v>0</v>
      </c>
    </row>
    <row r="3751" spans="1:2" x14ac:dyDescent="0.25">
      <c r="A3751" s="11" t="s">
        <v>8964</v>
      </c>
      <c r="B3751" s="46">
        <f>'21 Market Risk - Foreign Exch.'!$W$41</f>
        <v>0</v>
      </c>
    </row>
    <row r="3752" spans="1:2" x14ac:dyDescent="0.25">
      <c r="A3752" s="11" t="s">
        <v>8965</v>
      </c>
      <c r="B3752" s="46">
        <f>'21 Market Risk - Foreign Exch.'!$W$42</f>
        <v>0</v>
      </c>
    </row>
    <row r="3753" spans="1:2" x14ac:dyDescent="0.25">
      <c r="A3753" s="11" t="s">
        <v>8966</v>
      </c>
      <c r="B3753" s="46">
        <f>'21 Market Risk - Foreign Exch.'!$W$43</f>
        <v>0</v>
      </c>
    </row>
    <row r="3754" spans="1:2" x14ac:dyDescent="0.25">
      <c r="A3754" s="11" t="s">
        <v>8967</v>
      </c>
      <c r="B3754" s="46">
        <f>'21 Market Risk - Foreign Exch.'!$Y$12</f>
        <v>0</v>
      </c>
    </row>
    <row r="3755" spans="1:2" x14ac:dyDescent="0.25">
      <c r="A3755" s="11" t="s">
        <v>8968</v>
      </c>
      <c r="B3755" s="46">
        <f>'21 Market Risk - Foreign Exch.'!$Y$14</f>
        <v>0</v>
      </c>
    </row>
    <row r="3756" spans="1:2" x14ac:dyDescent="0.25">
      <c r="A3756" s="11" t="s">
        <v>8969</v>
      </c>
      <c r="B3756" s="46">
        <f>'21 Market Risk - Foreign Exch.'!$Y$15</f>
        <v>0</v>
      </c>
    </row>
    <row r="3757" spans="1:2" x14ac:dyDescent="0.25">
      <c r="A3757" s="11" t="s">
        <v>8970</v>
      </c>
      <c r="B3757" s="46">
        <f>'21 Market Risk - Foreign Exch.'!$Y$16</f>
        <v>0</v>
      </c>
    </row>
    <row r="3758" spans="1:2" x14ac:dyDescent="0.25">
      <c r="A3758" s="11" t="s">
        <v>8971</v>
      </c>
      <c r="B3758" s="46">
        <f>'21 Market Risk - Foreign Exch.'!$Y$17</f>
        <v>0</v>
      </c>
    </row>
    <row r="3759" spans="1:2" x14ac:dyDescent="0.25">
      <c r="A3759" s="11" t="s">
        <v>8972</v>
      </c>
      <c r="B3759" s="46">
        <f>'21 Market Risk - Foreign Exch.'!$Y$18</f>
        <v>0</v>
      </c>
    </row>
    <row r="3760" spans="1:2" x14ac:dyDescent="0.25">
      <c r="A3760" s="11" t="s">
        <v>8973</v>
      </c>
      <c r="B3760" s="46">
        <f>'21 Market Risk - Foreign Exch.'!$Y$20</f>
        <v>0</v>
      </c>
    </row>
    <row r="3761" spans="1:2" x14ac:dyDescent="0.25">
      <c r="A3761" s="11" t="s">
        <v>8974</v>
      </c>
      <c r="B3761" s="46">
        <f>'21 Market Risk - Foreign Exch.'!$Y$21</f>
        <v>0</v>
      </c>
    </row>
    <row r="3762" spans="1:2" x14ac:dyDescent="0.25">
      <c r="A3762" s="11" t="s">
        <v>8975</v>
      </c>
      <c r="B3762" s="46">
        <f>'21 Market Risk - Foreign Exch.'!$Y$22</f>
        <v>0</v>
      </c>
    </row>
    <row r="3763" spans="1:2" x14ac:dyDescent="0.25">
      <c r="A3763" s="11" t="s">
        <v>8976</v>
      </c>
      <c r="B3763" s="46">
        <f>'21 Market Risk - Foreign Exch.'!$Y$23</f>
        <v>0</v>
      </c>
    </row>
    <row r="3764" spans="1:2" x14ac:dyDescent="0.25">
      <c r="A3764" s="11" t="s">
        <v>8977</v>
      </c>
      <c r="B3764" s="46">
        <f>'21 Market Risk - Foreign Exch.'!$Y$24</f>
        <v>0</v>
      </c>
    </row>
    <row r="3765" spans="1:2" x14ac:dyDescent="0.25">
      <c r="A3765" s="11" t="s">
        <v>8978</v>
      </c>
      <c r="B3765" s="46">
        <f>'21 Market Risk - Foreign Exch.'!$Y$25</f>
        <v>0</v>
      </c>
    </row>
    <row r="3766" spans="1:2" x14ac:dyDescent="0.25">
      <c r="A3766" s="11" t="s">
        <v>8979</v>
      </c>
      <c r="B3766" s="46">
        <f>'21 Market Risk - Foreign Exch.'!$Y$26</f>
        <v>0</v>
      </c>
    </row>
    <row r="3767" spans="1:2" x14ac:dyDescent="0.25">
      <c r="A3767" s="11" t="s">
        <v>8980</v>
      </c>
      <c r="B3767" s="46">
        <f>'21 Market Risk - Foreign Exch.'!$Y$27</f>
        <v>0</v>
      </c>
    </row>
    <row r="3768" spans="1:2" x14ac:dyDescent="0.25">
      <c r="A3768" s="11" t="s">
        <v>8981</v>
      </c>
      <c r="B3768" s="46">
        <f>'21 Market Risk - Foreign Exch.'!$Y$28</f>
        <v>0</v>
      </c>
    </row>
    <row r="3769" spans="1:2" x14ac:dyDescent="0.25">
      <c r="A3769" s="11" t="s">
        <v>8982</v>
      </c>
      <c r="B3769" s="46">
        <f>'21 Market Risk - Foreign Exch.'!$Y$30</f>
        <v>0</v>
      </c>
    </row>
    <row r="3770" spans="1:2" x14ac:dyDescent="0.25">
      <c r="A3770" s="11" t="s">
        <v>8983</v>
      </c>
      <c r="B3770" s="46">
        <f>'21 Market Risk - Foreign Exch.'!$Y$31</f>
        <v>0</v>
      </c>
    </row>
    <row r="3771" spans="1:2" x14ac:dyDescent="0.25">
      <c r="A3771" s="11" t="s">
        <v>8984</v>
      </c>
      <c r="B3771" s="46">
        <f>'21 Market Risk - Foreign Exch.'!$Y$32</f>
        <v>0</v>
      </c>
    </row>
    <row r="3772" spans="1:2" x14ac:dyDescent="0.25">
      <c r="A3772" s="11" t="s">
        <v>8985</v>
      </c>
      <c r="B3772" s="46">
        <f>'21 Market Risk - Foreign Exch.'!$Y$33</f>
        <v>0</v>
      </c>
    </row>
    <row r="3773" spans="1:2" x14ac:dyDescent="0.25">
      <c r="A3773" s="11" t="s">
        <v>8986</v>
      </c>
      <c r="B3773" s="46">
        <f>'21 Market Risk - Foreign Exch.'!$Y$34</f>
        <v>0</v>
      </c>
    </row>
    <row r="3774" spans="1:2" x14ac:dyDescent="0.25">
      <c r="A3774" s="11" t="s">
        <v>8987</v>
      </c>
      <c r="B3774" s="46">
        <f>'21 Market Risk - Foreign Exch.'!$Y$35</f>
        <v>0</v>
      </c>
    </row>
    <row r="3775" spans="1:2" x14ac:dyDescent="0.25">
      <c r="A3775" s="11" t="s">
        <v>8988</v>
      </c>
      <c r="B3775" s="46">
        <f>'21 Market Risk - Foreign Exch.'!$Y$36</f>
        <v>0</v>
      </c>
    </row>
    <row r="3776" spans="1:2" x14ac:dyDescent="0.25">
      <c r="A3776" s="11" t="s">
        <v>8989</v>
      </c>
      <c r="B3776" s="46">
        <f>'21 Market Risk - Foreign Exch.'!$Y$37</f>
        <v>0</v>
      </c>
    </row>
    <row r="3777" spans="1:2" x14ac:dyDescent="0.25">
      <c r="A3777" s="11" t="s">
        <v>8990</v>
      </c>
      <c r="B3777" s="46">
        <f>'21 Market Risk - Foreign Exch.'!$Y$39</f>
        <v>0</v>
      </c>
    </row>
    <row r="3778" spans="1:2" x14ac:dyDescent="0.25">
      <c r="A3778" s="11" t="s">
        <v>8991</v>
      </c>
      <c r="B3778" s="46">
        <f>'21 Market Risk - Foreign Exch.'!$Y$40</f>
        <v>0</v>
      </c>
    </row>
    <row r="3779" spans="1:2" x14ac:dyDescent="0.25">
      <c r="A3779" s="11" t="s">
        <v>8992</v>
      </c>
      <c r="B3779" s="46">
        <f>'21 Market Risk - Foreign Exch.'!$Y$41</f>
        <v>0</v>
      </c>
    </row>
    <row r="3780" spans="1:2" x14ac:dyDescent="0.25">
      <c r="A3780" s="11" t="s">
        <v>8993</v>
      </c>
      <c r="B3780" s="46">
        <f>'21 Market Risk - Foreign Exch.'!$Y$42</f>
        <v>0</v>
      </c>
    </row>
    <row r="3781" spans="1:2" x14ac:dyDescent="0.25">
      <c r="A3781" s="11" t="s">
        <v>8994</v>
      </c>
      <c r="B3781" s="46">
        <f>'21 Market Risk - Foreign Exch.'!$Y$43</f>
        <v>0</v>
      </c>
    </row>
    <row r="3782" spans="1:2" x14ac:dyDescent="0.25">
      <c r="A3782" s="11" t="s">
        <v>8995</v>
      </c>
      <c r="B3782" s="46">
        <f>'21 Market Risk - Foreign Exch.'!$AA$12</f>
        <v>0</v>
      </c>
    </row>
    <row r="3783" spans="1:2" x14ac:dyDescent="0.25">
      <c r="A3783" s="11" t="s">
        <v>8996</v>
      </c>
      <c r="B3783" s="46">
        <f>'21 Market Risk - Foreign Exch.'!$AA$14</f>
        <v>0</v>
      </c>
    </row>
    <row r="3784" spans="1:2" x14ac:dyDescent="0.25">
      <c r="A3784" s="11" t="s">
        <v>8997</v>
      </c>
      <c r="B3784" s="46">
        <f>'21 Market Risk - Foreign Exch.'!$AA$15</f>
        <v>0</v>
      </c>
    </row>
    <row r="3785" spans="1:2" x14ac:dyDescent="0.25">
      <c r="A3785" s="11" t="s">
        <v>8998</v>
      </c>
      <c r="B3785" s="46">
        <f>'21 Market Risk - Foreign Exch.'!$AA$16</f>
        <v>0</v>
      </c>
    </row>
    <row r="3786" spans="1:2" x14ac:dyDescent="0.25">
      <c r="A3786" s="11" t="s">
        <v>8999</v>
      </c>
      <c r="B3786" s="46">
        <f>'21 Market Risk - Foreign Exch.'!$AA$17</f>
        <v>0</v>
      </c>
    </row>
    <row r="3787" spans="1:2" x14ac:dyDescent="0.25">
      <c r="A3787" s="11" t="s">
        <v>9000</v>
      </c>
      <c r="B3787" s="46">
        <f>'21 Market Risk - Foreign Exch.'!$AA$18</f>
        <v>0</v>
      </c>
    </row>
    <row r="3788" spans="1:2" x14ac:dyDescent="0.25">
      <c r="A3788" s="11" t="s">
        <v>9001</v>
      </c>
      <c r="B3788" s="46">
        <f>'21 Market Risk - Foreign Exch.'!$AA$20</f>
        <v>0</v>
      </c>
    </row>
    <row r="3789" spans="1:2" x14ac:dyDescent="0.25">
      <c r="A3789" s="11" t="s">
        <v>9002</v>
      </c>
      <c r="B3789" s="46">
        <f>'21 Market Risk - Foreign Exch.'!$AA$21</f>
        <v>0</v>
      </c>
    </row>
    <row r="3790" spans="1:2" x14ac:dyDescent="0.25">
      <c r="A3790" s="11" t="s">
        <v>9003</v>
      </c>
      <c r="B3790" s="46">
        <f>'21 Market Risk - Foreign Exch.'!$AA$22</f>
        <v>0</v>
      </c>
    </row>
    <row r="3791" spans="1:2" x14ac:dyDescent="0.25">
      <c r="A3791" s="11" t="s">
        <v>9004</v>
      </c>
      <c r="B3791" s="46">
        <f>'21 Market Risk - Foreign Exch.'!$AA$23</f>
        <v>0</v>
      </c>
    </row>
    <row r="3792" spans="1:2" x14ac:dyDescent="0.25">
      <c r="A3792" s="11" t="s">
        <v>9005</v>
      </c>
      <c r="B3792" s="46">
        <f>'21 Market Risk - Foreign Exch.'!$AA$24</f>
        <v>0</v>
      </c>
    </row>
    <row r="3793" spans="1:2" x14ac:dyDescent="0.25">
      <c r="A3793" s="11" t="s">
        <v>9006</v>
      </c>
      <c r="B3793" s="46">
        <f>'21 Market Risk - Foreign Exch.'!$AA$25</f>
        <v>0</v>
      </c>
    </row>
    <row r="3794" spans="1:2" x14ac:dyDescent="0.25">
      <c r="A3794" s="11" t="s">
        <v>9007</v>
      </c>
      <c r="B3794" s="46">
        <f>'21 Market Risk - Foreign Exch.'!$AA$26</f>
        <v>0</v>
      </c>
    </row>
    <row r="3795" spans="1:2" x14ac:dyDescent="0.25">
      <c r="A3795" s="11" t="s">
        <v>9008</v>
      </c>
      <c r="B3795" s="46">
        <f>'21 Market Risk - Foreign Exch.'!$AA$27</f>
        <v>0</v>
      </c>
    </row>
    <row r="3796" spans="1:2" x14ac:dyDescent="0.25">
      <c r="A3796" s="11" t="s">
        <v>9009</v>
      </c>
      <c r="B3796" s="46">
        <f>'21 Market Risk - Foreign Exch.'!$AA$28</f>
        <v>0</v>
      </c>
    </row>
    <row r="3797" spans="1:2" x14ac:dyDescent="0.25">
      <c r="A3797" s="11" t="s">
        <v>9010</v>
      </c>
      <c r="B3797" s="46">
        <f>'21 Market Risk - Foreign Exch.'!$AA$30</f>
        <v>0</v>
      </c>
    </row>
    <row r="3798" spans="1:2" x14ac:dyDescent="0.25">
      <c r="A3798" s="11" t="s">
        <v>9011</v>
      </c>
      <c r="B3798" s="46">
        <f>'21 Market Risk - Foreign Exch.'!$AA$31</f>
        <v>0</v>
      </c>
    </row>
    <row r="3799" spans="1:2" x14ac:dyDescent="0.25">
      <c r="A3799" s="11" t="s">
        <v>9012</v>
      </c>
      <c r="B3799" s="46">
        <f>'21 Market Risk - Foreign Exch.'!$AA$32</f>
        <v>0</v>
      </c>
    </row>
    <row r="3800" spans="1:2" x14ac:dyDescent="0.25">
      <c r="A3800" s="11" t="s">
        <v>9013</v>
      </c>
      <c r="B3800" s="46">
        <f>'21 Market Risk - Foreign Exch.'!$AA$33</f>
        <v>0</v>
      </c>
    </row>
    <row r="3801" spans="1:2" x14ac:dyDescent="0.25">
      <c r="A3801" s="11" t="s">
        <v>9014</v>
      </c>
      <c r="B3801" s="46">
        <f>'21 Market Risk - Foreign Exch.'!$AA$34</f>
        <v>0</v>
      </c>
    </row>
    <row r="3802" spans="1:2" x14ac:dyDescent="0.25">
      <c r="A3802" s="11" t="s">
        <v>9015</v>
      </c>
      <c r="B3802" s="46">
        <f>'21 Market Risk - Foreign Exch.'!$AA$35</f>
        <v>0</v>
      </c>
    </row>
    <row r="3803" spans="1:2" x14ac:dyDescent="0.25">
      <c r="A3803" s="11" t="s">
        <v>9016</v>
      </c>
      <c r="B3803" s="46">
        <f>'21 Market Risk - Foreign Exch.'!$AA$36</f>
        <v>0</v>
      </c>
    </row>
    <row r="3804" spans="1:2" x14ac:dyDescent="0.25">
      <c r="A3804" s="11" t="s">
        <v>9017</v>
      </c>
      <c r="B3804" s="46">
        <f>'21 Market Risk - Foreign Exch.'!$AA$37</f>
        <v>0</v>
      </c>
    </row>
    <row r="3805" spans="1:2" x14ac:dyDescent="0.25">
      <c r="A3805" s="11" t="s">
        <v>9018</v>
      </c>
      <c r="B3805" s="46">
        <f>'21 Market Risk - Foreign Exch.'!$AA$39</f>
        <v>0</v>
      </c>
    </row>
    <row r="3806" spans="1:2" x14ac:dyDescent="0.25">
      <c r="A3806" s="11" t="s">
        <v>9019</v>
      </c>
      <c r="B3806" s="46">
        <f>'21 Market Risk - Foreign Exch.'!$AA$40</f>
        <v>0</v>
      </c>
    </row>
    <row r="3807" spans="1:2" x14ac:dyDescent="0.25">
      <c r="A3807" s="11" t="s">
        <v>9020</v>
      </c>
      <c r="B3807" s="46">
        <f>'21 Market Risk - Foreign Exch.'!$AA$41</f>
        <v>0</v>
      </c>
    </row>
    <row r="3808" spans="1:2" x14ac:dyDescent="0.25">
      <c r="A3808" s="11" t="s">
        <v>9021</v>
      </c>
      <c r="B3808" s="46">
        <f>'21 Market Risk - Foreign Exch.'!$AA$42</f>
        <v>0</v>
      </c>
    </row>
    <row r="3809" spans="1:2" x14ac:dyDescent="0.25">
      <c r="A3809" s="11" t="s">
        <v>9022</v>
      </c>
      <c r="B3809" s="46">
        <f>'21 Market Risk - Foreign Exch.'!$AA$43</f>
        <v>0</v>
      </c>
    </row>
    <row r="3810" spans="1:2" x14ac:dyDescent="0.25">
      <c r="A3810" s="11" t="s">
        <v>9023</v>
      </c>
      <c r="B3810" s="46">
        <f>'21 Market Risk - Foreign Exch.'!$AC$12</f>
        <v>0</v>
      </c>
    </row>
    <row r="3811" spans="1:2" x14ac:dyDescent="0.25">
      <c r="A3811" s="11" t="s">
        <v>9024</v>
      </c>
      <c r="B3811" s="46">
        <f>'21 Market Risk - Foreign Exch.'!$AC$14</f>
        <v>0</v>
      </c>
    </row>
    <row r="3812" spans="1:2" x14ac:dyDescent="0.25">
      <c r="A3812" s="11" t="s">
        <v>9025</v>
      </c>
      <c r="B3812" s="46">
        <f>'21 Market Risk - Foreign Exch.'!$AC$15</f>
        <v>0</v>
      </c>
    </row>
    <row r="3813" spans="1:2" x14ac:dyDescent="0.25">
      <c r="A3813" s="11" t="s">
        <v>9026</v>
      </c>
      <c r="B3813" s="46">
        <f>'21 Market Risk - Foreign Exch.'!$AC$16</f>
        <v>0</v>
      </c>
    </row>
    <row r="3814" spans="1:2" x14ac:dyDescent="0.25">
      <c r="A3814" s="11" t="s">
        <v>9027</v>
      </c>
      <c r="B3814" s="46">
        <f>'21 Market Risk - Foreign Exch.'!$AC$17</f>
        <v>0</v>
      </c>
    </row>
    <row r="3815" spans="1:2" x14ac:dyDescent="0.25">
      <c r="A3815" s="11" t="s">
        <v>9028</v>
      </c>
      <c r="B3815" s="46">
        <f>'21 Market Risk - Foreign Exch.'!$AC$18</f>
        <v>0</v>
      </c>
    </row>
    <row r="3816" spans="1:2" x14ac:dyDescent="0.25">
      <c r="A3816" s="11" t="s">
        <v>9029</v>
      </c>
      <c r="B3816" s="46">
        <f>'21 Market Risk - Foreign Exch.'!$AC$20</f>
        <v>0</v>
      </c>
    </row>
    <row r="3817" spans="1:2" x14ac:dyDescent="0.25">
      <c r="A3817" s="11" t="s">
        <v>9030</v>
      </c>
      <c r="B3817" s="46">
        <f>'21 Market Risk - Foreign Exch.'!$AC$21</f>
        <v>0</v>
      </c>
    </row>
    <row r="3818" spans="1:2" x14ac:dyDescent="0.25">
      <c r="A3818" s="11" t="s">
        <v>9031</v>
      </c>
      <c r="B3818" s="46">
        <f>'21 Market Risk - Foreign Exch.'!$AC$22</f>
        <v>0</v>
      </c>
    </row>
    <row r="3819" spans="1:2" x14ac:dyDescent="0.25">
      <c r="A3819" s="11" t="s">
        <v>9032</v>
      </c>
      <c r="B3819" s="46">
        <f>'21 Market Risk - Foreign Exch.'!$AC$23</f>
        <v>0</v>
      </c>
    </row>
    <row r="3820" spans="1:2" x14ac:dyDescent="0.25">
      <c r="A3820" s="11" t="s">
        <v>9033</v>
      </c>
      <c r="B3820" s="46">
        <f>'21 Market Risk - Foreign Exch.'!$AC$24</f>
        <v>0</v>
      </c>
    </row>
    <row r="3821" spans="1:2" x14ac:dyDescent="0.25">
      <c r="A3821" s="11" t="s">
        <v>9034</v>
      </c>
      <c r="B3821" s="46">
        <f>'21 Market Risk - Foreign Exch.'!$AC$25</f>
        <v>0</v>
      </c>
    </row>
    <row r="3822" spans="1:2" x14ac:dyDescent="0.25">
      <c r="A3822" s="11" t="s">
        <v>9035</v>
      </c>
      <c r="B3822" s="46">
        <f>'21 Market Risk - Foreign Exch.'!$AC$26</f>
        <v>0</v>
      </c>
    </row>
    <row r="3823" spans="1:2" x14ac:dyDescent="0.25">
      <c r="A3823" s="11" t="s">
        <v>9036</v>
      </c>
      <c r="B3823" s="46">
        <f>'21 Market Risk - Foreign Exch.'!$AC$27</f>
        <v>0</v>
      </c>
    </row>
    <row r="3824" spans="1:2" x14ac:dyDescent="0.25">
      <c r="A3824" s="11" t="s">
        <v>9037</v>
      </c>
      <c r="B3824" s="46">
        <f>'21 Market Risk - Foreign Exch.'!$AC$28</f>
        <v>0</v>
      </c>
    </row>
    <row r="3825" spans="1:2" x14ac:dyDescent="0.25">
      <c r="A3825" s="11" t="s">
        <v>9038</v>
      </c>
      <c r="B3825" s="46">
        <f>'21 Market Risk - Foreign Exch.'!$AC$30</f>
        <v>0</v>
      </c>
    </row>
    <row r="3826" spans="1:2" x14ac:dyDescent="0.25">
      <c r="A3826" s="11" t="s">
        <v>9039</v>
      </c>
      <c r="B3826" s="46">
        <f>'21 Market Risk - Foreign Exch.'!$AC$31</f>
        <v>0</v>
      </c>
    </row>
    <row r="3827" spans="1:2" x14ac:dyDescent="0.25">
      <c r="A3827" s="11" t="s">
        <v>9040</v>
      </c>
      <c r="B3827" s="46">
        <f>'21 Market Risk - Foreign Exch.'!$AC$32</f>
        <v>0</v>
      </c>
    </row>
    <row r="3828" spans="1:2" x14ac:dyDescent="0.25">
      <c r="A3828" s="11" t="s">
        <v>9041</v>
      </c>
      <c r="B3828" s="46">
        <f>'21 Market Risk - Foreign Exch.'!$AC$33</f>
        <v>0</v>
      </c>
    </row>
    <row r="3829" spans="1:2" x14ac:dyDescent="0.25">
      <c r="A3829" s="11" t="s">
        <v>9042</v>
      </c>
      <c r="B3829" s="46">
        <f>'21 Market Risk - Foreign Exch.'!$AC$34</f>
        <v>0</v>
      </c>
    </row>
    <row r="3830" spans="1:2" x14ac:dyDescent="0.25">
      <c r="A3830" s="11" t="s">
        <v>9043</v>
      </c>
      <c r="B3830" s="46">
        <f>'21 Market Risk - Foreign Exch.'!$AC$35</f>
        <v>0</v>
      </c>
    </row>
    <row r="3831" spans="1:2" x14ac:dyDescent="0.25">
      <c r="A3831" s="11" t="s">
        <v>9044</v>
      </c>
      <c r="B3831" s="46">
        <f>'21 Market Risk - Foreign Exch.'!$AC$36</f>
        <v>0</v>
      </c>
    </row>
    <row r="3832" spans="1:2" x14ac:dyDescent="0.25">
      <c r="A3832" s="11" t="s">
        <v>9045</v>
      </c>
      <c r="B3832" s="46">
        <f>'21 Market Risk - Foreign Exch.'!$AC$37</f>
        <v>0</v>
      </c>
    </row>
    <row r="3833" spans="1:2" x14ac:dyDescent="0.25">
      <c r="A3833" s="11" t="s">
        <v>9046</v>
      </c>
      <c r="B3833" s="46">
        <f>'21 Market Risk - Foreign Exch.'!$AC$39</f>
        <v>0</v>
      </c>
    </row>
    <row r="3834" spans="1:2" x14ac:dyDescent="0.25">
      <c r="A3834" s="11" t="s">
        <v>9047</v>
      </c>
      <c r="B3834" s="46">
        <f>'21 Market Risk - Foreign Exch.'!$AC$40</f>
        <v>0</v>
      </c>
    </row>
    <row r="3835" spans="1:2" x14ac:dyDescent="0.25">
      <c r="A3835" s="11" t="s">
        <v>9048</v>
      </c>
      <c r="B3835" s="46">
        <f>'21 Market Risk - Foreign Exch.'!$AC$41</f>
        <v>0</v>
      </c>
    </row>
    <row r="3836" spans="1:2" x14ac:dyDescent="0.25">
      <c r="A3836" s="11" t="s">
        <v>9049</v>
      </c>
      <c r="B3836" s="46">
        <f>'21 Market Risk - Foreign Exch.'!$AC$42</f>
        <v>0</v>
      </c>
    </row>
    <row r="3837" spans="1:2" x14ac:dyDescent="0.25">
      <c r="A3837" s="11" t="s">
        <v>9050</v>
      </c>
      <c r="B3837" s="46">
        <f>'21 Market Risk - Foreign Exch.'!$AC$43</f>
        <v>0</v>
      </c>
    </row>
    <row r="3838" spans="1:2" x14ac:dyDescent="0.25">
      <c r="A3838" s="11" t="s">
        <v>9051</v>
      </c>
      <c r="B3838" s="46">
        <f>'21 Market Risk - Foreign Exch.'!$AE$12</f>
        <v>0</v>
      </c>
    </row>
    <row r="3839" spans="1:2" x14ac:dyDescent="0.25">
      <c r="A3839" s="11" t="s">
        <v>9052</v>
      </c>
      <c r="B3839" s="46">
        <f>'21 Market Risk - Foreign Exch.'!$AE$14</f>
        <v>0</v>
      </c>
    </row>
    <row r="3840" spans="1:2" x14ac:dyDescent="0.25">
      <c r="A3840" s="11" t="s">
        <v>9053</v>
      </c>
      <c r="B3840" s="46">
        <f>'21 Market Risk - Foreign Exch.'!$AE$15</f>
        <v>0</v>
      </c>
    </row>
    <row r="3841" spans="1:2" x14ac:dyDescent="0.25">
      <c r="A3841" s="11" t="s">
        <v>9054</v>
      </c>
      <c r="B3841" s="46">
        <f>'21 Market Risk - Foreign Exch.'!$AE$16</f>
        <v>0</v>
      </c>
    </row>
    <row r="3842" spans="1:2" x14ac:dyDescent="0.25">
      <c r="A3842" s="11" t="s">
        <v>9055</v>
      </c>
      <c r="B3842" s="46">
        <f>'21 Market Risk - Foreign Exch.'!$AE$17</f>
        <v>0</v>
      </c>
    </row>
    <row r="3843" spans="1:2" x14ac:dyDescent="0.25">
      <c r="A3843" s="11" t="s">
        <v>9056</v>
      </c>
      <c r="B3843" s="46">
        <f>'21 Market Risk - Foreign Exch.'!$AE$18</f>
        <v>0</v>
      </c>
    </row>
    <row r="3844" spans="1:2" x14ac:dyDescent="0.25">
      <c r="A3844" s="11" t="s">
        <v>9057</v>
      </c>
      <c r="B3844" s="46">
        <f>'21 Market Risk - Foreign Exch.'!$AE$20</f>
        <v>0</v>
      </c>
    </row>
    <row r="3845" spans="1:2" x14ac:dyDescent="0.25">
      <c r="A3845" s="11" t="s">
        <v>9058</v>
      </c>
      <c r="B3845" s="46">
        <f>'21 Market Risk - Foreign Exch.'!$AE$21</f>
        <v>0</v>
      </c>
    </row>
    <row r="3846" spans="1:2" x14ac:dyDescent="0.25">
      <c r="A3846" s="11" t="s">
        <v>9059</v>
      </c>
      <c r="B3846" s="46">
        <f>'21 Market Risk - Foreign Exch.'!$AE$22</f>
        <v>0</v>
      </c>
    </row>
    <row r="3847" spans="1:2" x14ac:dyDescent="0.25">
      <c r="A3847" s="11" t="s">
        <v>9060</v>
      </c>
      <c r="B3847" s="46">
        <f>'21 Market Risk - Foreign Exch.'!$AE$23</f>
        <v>0</v>
      </c>
    </row>
    <row r="3848" spans="1:2" x14ac:dyDescent="0.25">
      <c r="A3848" s="11" t="s">
        <v>9061</v>
      </c>
      <c r="B3848" s="46">
        <f>'21 Market Risk - Foreign Exch.'!$AE$24</f>
        <v>0</v>
      </c>
    </row>
    <row r="3849" spans="1:2" x14ac:dyDescent="0.25">
      <c r="A3849" s="11" t="s">
        <v>9062</v>
      </c>
      <c r="B3849" s="46">
        <f>'21 Market Risk - Foreign Exch.'!$AE$25</f>
        <v>0</v>
      </c>
    </row>
    <row r="3850" spans="1:2" x14ac:dyDescent="0.25">
      <c r="A3850" s="11" t="s">
        <v>9063</v>
      </c>
      <c r="B3850" s="46">
        <f>'21 Market Risk - Foreign Exch.'!$AE$26</f>
        <v>0</v>
      </c>
    </row>
    <row r="3851" spans="1:2" x14ac:dyDescent="0.25">
      <c r="A3851" s="11" t="s">
        <v>9064</v>
      </c>
      <c r="B3851" s="46">
        <f>'21 Market Risk - Foreign Exch.'!$AE$27</f>
        <v>0</v>
      </c>
    </row>
    <row r="3852" spans="1:2" x14ac:dyDescent="0.25">
      <c r="A3852" s="11" t="s">
        <v>9065</v>
      </c>
      <c r="B3852" s="46">
        <f>'21 Market Risk - Foreign Exch.'!$AE$28</f>
        <v>0</v>
      </c>
    </row>
    <row r="3853" spans="1:2" x14ac:dyDescent="0.25">
      <c r="A3853" s="11" t="s">
        <v>9066</v>
      </c>
      <c r="B3853" s="46">
        <f>'21 Market Risk - Foreign Exch.'!$AE$30</f>
        <v>0</v>
      </c>
    </row>
    <row r="3854" spans="1:2" x14ac:dyDescent="0.25">
      <c r="A3854" s="11" t="s">
        <v>9067</v>
      </c>
      <c r="B3854" s="46">
        <f>'21 Market Risk - Foreign Exch.'!$AE$31</f>
        <v>0</v>
      </c>
    </row>
    <row r="3855" spans="1:2" x14ac:dyDescent="0.25">
      <c r="A3855" s="11" t="s">
        <v>9068</v>
      </c>
      <c r="B3855" s="46">
        <f>'21 Market Risk - Foreign Exch.'!$AE$32</f>
        <v>0</v>
      </c>
    </row>
    <row r="3856" spans="1:2" x14ac:dyDescent="0.25">
      <c r="A3856" s="11" t="s">
        <v>9069</v>
      </c>
      <c r="B3856" s="46">
        <f>'21 Market Risk - Foreign Exch.'!$AE$33</f>
        <v>0</v>
      </c>
    </row>
    <row r="3857" spans="1:2" x14ac:dyDescent="0.25">
      <c r="A3857" s="11" t="s">
        <v>9070</v>
      </c>
      <c r="B3857" s="46">
        <f>'21 Market Risk - Foreign Exch.'!$AE$34</f>
        <v>0</v>
      </c>
    </row>
    <row r="3858" spans="1:2" x14ac:dyDescent="0.25">
      <c r="A3858" s="11" t="s">
        <v>9071</v>
      </c>
      <c r="B3858" s="46">
        <f>'21 Market Risk - Foreign Exch.'!$AE$35</f>
        <v>0</v>
      </c>
    </row>
    <row r="3859" spans="1:2" x14ac:dyDescent="0.25">
      <c r="A3859" s="11" t="s">
        <v>9072</v>
      </c>
      <c r="B3859" s="46">
        <f>'21 Market Risk - Foreign Exch.'!$AE$36</f>
        <v>0</v>
      </c>
    </row>
    <row r="3860" spans="1:2" x14ac:dyDescent="0.25">
      <c r="A3860" s="11" t="s">
        <v>9073</v>
      </c>
      <c r="B3860" s="46">
        <f>'21 Market Risk - Foreign Exch.'!$AE$37</f>
        <v>0</v>
      </c>
    </row>
    <row r="3861" spans="1:2" x14ac:dyDescent="0.25">
      <c r="A3861" s="11" t="s">
        <v>9074</v>
      </c>
      <c r="B3861" s="46">
        <f>'21 Market Risk - Foreign Exch.'!$AE$39</f>
        <v>0</v>
      </c>
    </row>
    <row r="3862" spans="1:2" x14ac:dyDescent="0.25">
      <c r="A3862" s="11" t="s">
        <v>9075</v>
      </c>
      <c r="B3862" s="46">
        <f>'21 Market Risk - Foreign Exch.'!$AE$40</f>
        <v>0</v>
      </c>
    </row>
    <row r="3863" spans="1:2" x14ac:dyDescent="0.25">
      <c r="A3863" s="11" t="s">
        <v>9076</v>
      </c>
      <c r="B3863" s="46">
        <f>'21 Market Risk - Foreign Exch.'!$AE$41</f>
        <v>0</v>
      </c>
    </row>
    <row r="3864" spans="1:2" x14ac:dyDescent="0.25">
      <c r="A3864" s="11" t="s">
        <v>9077</v>
      </c>
      <c r="B3864" s="46">
        <f>'21 Market Risk - Foreign Exch.'!$AE$42</f>
        <v>0</v>
      </c>
    </row>
    <row r="3865" spans="1:2" x14ac:dyDescent="0.25">
      <c r="A3865" s="11" t="s">
        <v>9078</v>
      </c>
      <c r="B3865" s="46">
        <f>'21 Market Risk - Foreign Exch.'!$AE$43</f>
        <v>0</v>
      </c>
    </row>
    <row r="3866" spans="1:2" x14ac:dyDescent="0.25">
      <c r="A3866" s="11" t="s">
        <v>9079</v>
      </c>
      <c r="B3866" s="46" t="str">
        <f>'21 Market Risk - Foreign Exch.'!$AG$9</f>
        <v>OTH 1</v>
      </c>
    </row>
    <row r="3867" spans="1:2" x14ac:dyDescent="0.25">
      <c r="A3867" s="11" t="s">
        <v>9080</v>
      </c>
      <c r="B3867" s="46">
        <f>'21 Market Risk - Foreign Exch.'!$AG$12</f>
        <v>0</v>
      </c>
    </row>
    <row r="3868" spans="1:2" x14ac:dyDescent="0.25">
      <c r="A3868" s="11" t="s">
        <v>9081</v>
      </c>
      <c r="B3868" s="46">
        <f>'21 Market Risk - Foreign Exch.'!$AG$14</f>
        <v>0</v>
      </c>
    </row>
    <row r="3869" spans="1:2" x14ac:dyDescent="0.25">
      <c r="A3869" s="11" t="s">
        <v>9082</v>
      </c>
      <c r="B3869" s="46">
        <f>'21 Market Risk - Foreign Exch.'!$AG$15</f>
        <v>0</v>
      </c>
    </row>
    <row r="3870" spans="1:2" x14ac:dyDescent="0.25">
      <c r="A3870" s="11" t="s">
        <v>9083</v>
      </c>
      <c r="B3870" s="46">
        <f>'21 Market Risk - Foreign Exch.'!$AG$16</f>
        <v>0</v>
      </c>
    </row>
    <row r="3871" spans="1:2" x14ac:dyDescent="0.25">
      <c r="A3871" s="11" t="s">
        <v>9084</v>
      </c>
      <c r="B3871" s="46">
        <f>'21 Market Risk - Foreign Exch.'!$AG$17</f>
        <v>0</v>
      </c>
    </row>
    <row r="3872" spans="1:2" x14ac:dyDescent="0.25">
      <c r="A3872" s="11" t="s">
        <v>9085</v>
      </c>
      <c r="B3872" s="46">
        <f>'21 Market Risk - Foreign Exch.'!$AG$18</f>
        <v>0</v>
      </c>
    </row>
    <row r="3873" spans="1:2" x14ac:dyDescent="0.25">
      <c r="A3873" s="11" t="s">
        <v>9086</v>
      </c>
      <c r="B3873" s="46">
        <f>'21 Market Risk - Foreign Exch.'!$AG$20</f>
        <v>0</v>
      </c>
    </row>
    <row r="3874" spans="1:2" x14ac:dyDescent="0.25">
      <c r="A3874" s="11" t="s">
        <v>9087</v>
      </c>
      <c r="B3874" s="46">
        <f>'21 Market Risk - Foreign Exch.'!$AG$21</f>
        <v>0</v>
      </c>
    </row>
    <row r="3875" spans="1:2" x14ac:dyDescent="0.25">
      <c r="A3875" s="11" t="s">
        <v>9088</v>
      </c>
      <c r="B3875" s="46">
        <f>'21 Market Risk - Foreign Exch.'!$AG$22</f>
        <v>0</v>
      </c>
    </row>
    <row r="3876" spans="1:2" x14ac:dyDescent="0.25">
      <c r="A3876" s="11" t="s">
        <v>9089</v>
      </c>
      <c r="B3876" s="46">
        <f>'21 Market Risk - Foreign Exch.'!$AG$23</f>
        <v>0</v>
      </c>
    </row>
    <row r="3877" spans="1:2" x14ac:dyDescent="0.25">
      <c r="A3877" s="11" t="s">
        <v>9090</v>
      </c>
      <c r="B3877" s="46">
        <f>'21 Market Risk - Foreign Exch.'!$AG$24</f>
        <v>0</v>
      </c>
    </row>
    <row r="3878" spans="1:2" x14ac:dyDescent="0.25">
      <c r="A3878" s="11" t="s">
        <v>9091</v>
      </c>
      <c r="B3878" s="46">
        <f>'21 Market Risk - Foreign Exch.'!$AG$25</f>
        <v>0</v>
      </c>
    </row>
    <row r="3879" spans="1:2" x14ac:dyDescent="0.25">
      <c r="A3879" s="11" t="s">
        <v>9092</v>
      </c>
      <c r="B3879" s="46">
        <f>'21 Market Risk - Foreign Exch.'!$AG$26</f>
        <v>0</v>
      </c>
    </row>
    <row r="3880" spans="1:2" x14ac:dyDescent="0.25">
      <c r="A3880" s="11" t="s">
        <v>9093</v>
      </c>
      <c r="B3880" s="46">
        <f>'21 Market Risk - Foreign Exch.'!$AG$27</f>
        <v>0</v>
      </c>
    </row>
    <row r="3881" spans="1:2" x14ac:dyDescent="0.25">
      <c r="A3881" s="11" t="s">
        <v>9094</v>
      </c>
      <c r="B3881" s="46">
        <f>'21 Market Risk - Foreign Exch.'!$AG$28</f>
        <v>0</v>
      </c>
    </row>
    <row r="3882" spans="1:2" x14ac:dyDescent="0.25">
      <c r="A3882" s="11" t="s">
        <v>9095</v>
      </c>
      <c r="B3882" s="46">
        <f>'21 Market Risk - Foreign Exch.'!$AG$30</f>
        <v>0</v>
      </c>
    </row>
    <row r="3883" spans="1:2" x14ac:dyDescent="0.25">
      <c r="A3883" s="11" t="s">
        <v>9096</v>
      </c>
      <c r="B3883" s="46">
        <f>'21 Market Risk - Foreign Exch.'!$AG$31</f>
        <v>0</v>
      </c>
    </row>
    <row r="3884" spans="1:2" x14ac:dyDescent="0.25">
      <c r="A3884" s="11" t="s">
        <v>9097</v>
      </c>
      <c r="B3884" s="46">
        <f>'21 Market Risk - Foreign Exch.'!$AG$32</f>
        <v>0</v>
      </c>
    </row>
    <row r="3885" spans="1:2" x14ac:dyDescent="0.25">
      <c r="A3885" s="11" t="s">
        <v>9098</v>
      </c>
      <c r="B3885" s="46">
        <f>'21 Market Risk - Foreign Exch.'!$AG$33</f>
        <v>0</v>
      </c>
    </row>
    <row r="3886" spans="1:2" x14ac:dyDescent="0.25">
      <c r="A3886" s="11" t="s">
        <v>9099</v>
      </c>
      <c r="B3886" s="46">
        <f>'21 Market Risk - Foreign Exch.'!$AG$34</f>
        <v>0</v>
      </c>
    </row>
    <row r="3887" spans="1:2" x14ac:dyDescent="0.25">
      <c r="A3887" s="11" t="s">
        <v>9100</v>
      </c>
      <c r="B3887" s="46">
        <f>'21 Market Risk - Foreign Exch.'!$AG$35</f>
        <v>0</v>
      </c>
    </row>
    <row r="3888" spans="1:2" x14ac:dyDescent="0.25">
      <c r="A3888" s="11" t="s">
        <v>9101</v>
      </c>
      <c r="B3888" s="46">
        <f>'21 Market Risk - Foreign Exch.'!$AG$36</f>
        <v>0</v>
      </c>
    </row>
    <row r="3889" spans="1:2" x14ac:dyDescent="0.25">
      <c r="A3889" s="11" t="s">
        <v>9102</v>
      </c>
      <c r="B3889" s="46">
        <f>'21 Market Risk - Foreign Exch.'!$AG$37</f>
        <v>0</v>
      </c>
    </row>
    <row r="3890" spans="1:2" x14ac:dyDescent="0.25">
      <c r="A3890" s="11" t="s">
        <v>9103</v>
      </c>
      <c r="B3890" s="46">
        <f>'21 Market Risk - Foreign Exch.'!$AG$39</f>
        <v>0</v>
      </c>
    </row>
    <row r="3891" spans="1:2" x14ac:dyDescent="0.25">
      <c r="A3891" s="11" t="s">
        <v>9104</v>
      </c>
      <c r="B3891" s="46">
        <f>'21 Market Risk - Foreign Exch.'!$AG$40</f>
        <v>0</v>
      </c>
    </row>
    <row r="3892" spans="1:2" x14ac:dyDescent="0.25">
      <c r="A3892" s="11" t="s">
        <v>9105</v>
      </c>
      <c r="B3892" s="46">
        <f>'21 Market Risk - Foreign Exch.'!$AG$41</f>
        <v>0</v>
      </c>
    </row>
    <row r="3893" spans="1:2" x14ac:dyDescent="0.25">
      <c r="A3893" s="11" t="s">
        <v>9106</v>
      </c>
      <c r="B3893" s="46">
        <f>'21 Market Risk - Foreign Exch.'!$AG$42</f>
        <v>0</v>
      </c>
    </row>
    <row r="3894" spans="1:2" x14ac:dyDescent="0.25">
      <c r="A3894" s="11" t="s">
        <v>9107</v>
      </c>
      <c r="B3894" s="46">
        <f>'21 Market Risk - Foreign Exch.'!$AG$43</f>
        <v>0</v>
      </c>
    </row>
    <row r="3895" spans="1:2" x14ac:dyDescent="0.25">
      <c r="A3895" s="11" t="s">
        <v>9108</v>
      </c>
      <c r="B3895" s="46" t="str">
        <f>'21 Market Risk - Foreign Exch.'!$AI$9</f>
        <v>OTH 2</v>
      </c>
    </row>
    <row r="3896" spans="1:2" x14ac:dyDescent="0.25">
      <c r="A3896" s="11" t="s">
        <v>9109</v>
      </c>
      <c r="B3896" s="46">
        <f>'21 Market Risk - Foreign Exch.'!$AI$12</f>
        <v>0</v>
      </c>
    </row>
    <row r="3897" spans="1:2" x14ac:dyDescent="0.25">
      <c r="A3897" s="11" t="s">
        <v>9110</v>
      </c>
      <c r="B3897" s="46">
        <f>'21 Market Risk - Foreign Exch.'!$AI$14</f>
        <v>0</v>
      </c>
    </row>
    <row r="3898" spans="1:2" x14ac:dyDescent="0.25">
      <c r="A3898" s="11" t="s">
        <v>9111</v>
      </c>
      <c r="B3898" s="46">
        <f>'21 Market Risk - Foreign Exch.'!$AI$15</f>
        <v>0</v>
      </c>
    </row>
    <row r="3899" spans="1:2" x14ac:dyDescent="0.25">
      <c r="A3899" s="11" t="s">
        <v>9112</v>
      </c>
      <c r="B3899" s="46">
        <f>'21 Market Risk - Foreign Exch.'!$AI$16</f>
        <v>0</v>
      </c>
    </row>
    <row r="3900" spans="1:2" x14ac:dyDescent="0.25">
      <c r="A3900" s="11" t="s">
        <v>9113</v>
      </c>
      <c r="B3900" s="46">
        <f>'21 Market Risk - Foreign Exch.'!$AI$17</f>
        <v>0</v>
      </c>
    </row>
    <row r="3901" spans="1:2" x14ac:dyDescent="0.25">
      <c r="A3901" s="11" t="s">
        <v>9114</v>
      </c>
      <c r="B3901" s="46">
        <f>'21 Market Risk - Foreign Exch.'!$AI$18</f>
        <v>0</v>
      </c>
    </row>
    <row r="3902" spans="1:2" x14ac:dyDescent="0.25">
      <c r="A3902" s="11" t="s">
        <v>9115</v>
      </c>
      <c r="B3902" s="46">
        <f>'21 Market Risk - Foreign Exch.'!$AI$20</f>
        <v>0</v>
      </c>
    </row>
    <row r="3903" spans="1:2" x14ac:dyDescent="0.25">
      <c r="A3903" s="11" t="s">
        <v>9116</v>
      </c>
      <c r="B3903" s="46">
        <f>'21 Market Risk - Foreign Exch.'!$AI$21</f>
        <v>0</v>
      </c>
    </row>
    <row r="3904" spans="1:2" x14ac:dyDescent="0.25">
      <c r="A3904" s="11" t="s">
        <v>9117</v>
      </c>
      <c r="B3904" s="46">
        <f>'21 Market Risk - Foreign Exch.'!$AI$22</f>
        <v>0</v>
      </c>
    </row>
    <row r="3905" spans="1:2" x14ac:dyDescent="0.25">
      <c r="A3905" s="11" t="s">
        <v>9118</v>
      </c>
      <c r="B3905" s="46">
        <f>'21 Market Risk - Foreign Exch.'!$AI$23</f>
        <v>0</v>
      </c>
    </row>
    <row r="3906" spans="1:2" x14ac:dyDescent="0.25">
      <c r="A3906" s="11" t="s">
        <v>9119</v>
      </c>
      <c r="B3906" s="46">
        <f>'21 Market Risk - Foreign Exch.'!$AI$24</f>
        <v>0</v>
      </c>
    </row>
    <row r="3907" spans="1:2" x14ac:dyDescent="0.25">
      <c r="A3907" s="11" t="s">
        <v>9120</v>
      </c>
      <c r="B3907" s="46">
        <f>'21 Market Risk - Foreign Exch.'!$AI$25</f>
        <v>0</v>
      </c>
    </row>
    <row r="3908" spans="1:2" x14ac:dyDescent="0.25">
      <c r="A3908" s="11" t="s">
        <v>9121</v>
      </c>
      <c r="B3908" s="46">
        <f>'21 Market Risk - Foreign Exch.'!$AI$26</f>
        <v>0</v>
      </c>
    </row>
    <row r="3909" spans="1:2" x14ac:dyDescent="0.25">
      <c r="A3909" s="11" t="s">
        <v>9122</v>
      </c>
      <c r="B3909" s="46">
        <f>'21 Market Risk - Foreign Exch.'!$AI$27</f>
        <v>0</v>
      </c>
    </row>
    <row r="3910" spans="1:2" x14ac:dyDescent="0.25">
      <c r="A3910" s="11" t="s">
        <v>9123</v>
      </c>
      <c r="B3910" s="46">
        <f>'21 Market Risk - Foreign Exch.'!$AI$28</f>
        <v>0</v>
      </c>
    </row>
    <row r="3911" spans="1:2" x14ac:dyDescent="0.25">
      <c r="A3911" s="11" t="s">
        <v>9124</v>
      </c>
      <c r="B3911" s="46">
        <f>'21 Market Risk - Foreign Exch.'!$AI$30</f>
        <v>0</v>
      </c>
    </row>
    <row r="3912" spans="1:2" x14ac:dyDescent="0.25">
      <c r="A3912" s="11" t="s">
        <v>9125</v>
      </c>
      <c r="B3912" s="46">
        <f>'21 Market Risk - Foreign Exch.'!$AI$31</f>
        <v>0</v>
      </c>
    </row>
    <row r="3913" spans="1:2" x14ac:dyDescent="0.25">
      <c r="A3913" s="11" t="s">
        <v>9126</v>
      </c>
      <c r="B3913" s="46">
        <f>'21 Market Risk - Foreign Exch.'!$AI$32</f>
        <v>0</v>
      </c>
    </row>
    <row r="3914" spans="1:2" x14ac:dyDescent="0.25">
      <c r="A3914" s="11" t="s">
        <v>9127</v>
      </c>
      <c r="B3914" s="46">
        <f>'21 Market Risk - Foreign Exch.'!$AI$33</f>
        <v>0</v>
      </c>
    </row>
    <row r="3915" spans="1:2" x14ac:dyDescent="0.25">
      <c r="A3915" s="11" t="s">
        <v>9128</v>
      </c>
      <c r="B3915" s="46">
        <f>'21 Market Risk - Foreign Exch.'!$AI$34</f>
        <v>0</v>
      </c>
    </row>
    <row r="3916" spans="1:2" x14ac:dyDescent="0.25">
      <c r="A3916" s="11" t="s">
        <v>9129</v>
      </c>
      <c r="B3916" s="46">
        <f>'21 Market Risk - Foreign Exch.'!$AI$35</f>
        <v>0</v>
      </c>
    </row>
    <row r="3917" spans="1:2" x14ac:dyDescent="0.25">
      <c r="A3917" s="11" t="s">
        <v>9130</v>
      </c>
      <c r="B3917" s="46">
        <f>'21 Market Risk - Foreign Exch.'!$AI$36</f>
        <v>0</v>
      </c>
    </row>
    <row r="3918" spans="1:2" x14ac:dyDescent="0.25">
      <c r="A3918" s="11" t="s">
        <v>9131</v>
      </c>
      <c r="B3918" s="46">
        <f>'21 Market Risk - Foreign Exch.'!$AI$37</f>
        <v>0</v>
      </c>
    </row>
    <row r="3919" spans="1:2" x14ac:dyDescent="0.25">
      <c r="A3919" s="11" t="s">
        <v>9132</v>
      </c>
      <c r="B3919" s="46">
        <f>'21 Market Risk - Foreign Exch.'!$AI$39</f>
        <v>0</v>
      </c>
    </row>
    <row r="3920" spans="1:2" x14ac:dyDescent="0.25">
      <c r="A3920" s="11" t="s">
        <v>9133</v>
      </c>
      <c r="B3920" s="46">
        <f>'21 Market Risk - Foreign Exch.'!$AI$40</f>
        <v>0</v>
      </c>
    </row>
    <row r="3921" spans="1:2" x14ac:dyDescent="0.25">
      <c r="A3921" s="11" t="s">
        <v>9134</v>
      </c>
      <c r="B3921" s="46">
        <f>'21 Market Risk - Foreign Exch.'!$AI$41</f>
        <v>0</v>
      </c>
    </row>
    <row r="3922" spans="1:2" x14ac:dyDescent="0.25">
      <c r="A3922" s="11" t="s">
        <v>9135</v>
      </c>
      <c r="B3922" s="46">
        <f>'21 Market Risk - Foreign Exch.'!$AI$42</f>
        <v>0</v>
      </c>
    </row>
    <row r="3923" spans="1:2" x14ac:dyDescent="0.25">
      <c r="A3923" s="11" t="s">
        <v>9136</v>
      </c>
      <c r="B3923" s="46">
        <f>'21 Market Risk - Foreign Exch.'!$AI$43</f>
        <v>0</v>
      </c>
    </row>
    <row r="3924" spans="1:2" x14ac:dyDescent="0.25">
      <c r="A3924" s="11" t="s">
        <v>9137</v>
      </c>
      <c r="B3924" s="46" t="str">
        <f>'21 Market Risk - Foreign Exch.'!$AK$9</f>
        <v>OTH 3</v>
      </c>
    </row>
    <row r="3925" spans="1:2" x14ac:dyDescent="0.25">
      <c r="A3925" s="11" t="s">
        <v>9138</v>
      </c>
      <c r="B3925" s="46">
        <f>'21 Market Risk - Foreign Exch.'!$AK$12</f>
        <v>0</v>
      </c>
    </row>
    <row r="3926" spans="1:2" x14ac:dyDescent="0.25">
      <c r="A3926" s="11" t="s">
        <v>9139</v>
      </c>
      <c r="B3926" s="46">
        <f>'21 Market Risk - Foreign Exch.'!$AK$14</f>
        <v>0</v>
      </c>
    </row>
    <row r="3927" spans="1:2" x14ac:dyDescent="0.25">
      <c r="A3927" s="11" t="s">
        <v>9140</v>
      </c>
      <c r="B3927" s="46">
        <f>'21 Market Risk - Foreign Exch.'!$AK$15</f>
        <v>0</v>
      </c>
    </row>
    <row r="3928" spans="1:2" x14ac:dyDescent="0.25">
      <c r="A3928" s="11" t="s">
        <v>9141</v>
      </c>
      <c r="B3928" s="46">
        <f>'21 Market Risk - Foreign Exch.'!$AK$16</f>
        <v>0</v>
      </c>
    </row>
    <row r="3929" spans="1:2" x14ac:dyDescent="0.25">
      <c r="A3929" s="11" t="s">
        <v>9142</v>
      </c>
      <c r="B3929" s="46">
        <f>'21 Market Risk - Foreign Exch.'!$AK$17</f>
        <v>0</v>
      </c>
    </row>
    <row r="3930" spans="1:2" x14ac:dyDescent="0.25">
      <c r="A3930" s="11" t="s">
        <v>9143</v>
      </c>
      <c r="B3930" s="46">
        <f>'21 Market Risk - Foreign Exch.'!$AK$18</f>
        <v>0</v>
      </c>
    </row>
    <row r="3931" spans="1:2" x14ac:dyDescent="0.25">
      <c r="A3931" s="11" t="s">
        <v>9144</v>
      </c>
      <c r="B3931" s="46">
        <f>'21 Market Risk - Foreign Exch.'!$AK$20</f>
        <v>0</v>
      </c>
    </row>
    <row r="3932" spans="1:2" x14ac:dyDescent="0.25">
      <c r="A3932" s="11" t="s">
        <v>9145</v>
      </c>
      <c r="B3932" s="46">
        <f>'21 Market Risk - Foreign Exch.'!$AK$21</f>
        <v>0</v>
      </c>
    </row>
    <row r="3933" spans="1:2" x14ac:dyDescent="0.25">
      <c r="A3933" s="11" t="s">
        <v>9146</v>
      </c>
      <c r="B3933" s="46">
        <f>'21 Market Risk - Foreign Exch.'!$AK$22</f>
        <v>0</v>
      </c>
    </row>
    <row r="3934" spans="1:2" x14ac:dyDescent="0.25">
      <c r="A3934" s="11" t="s">
        <v>9147</v>
      </c>
      <c r="B3934" s="46">
        <f>'21 Market Risk - Foreign Exch.'!$AK$23</f>
        <v>0</v>
      </c>
    </row>
    <row r="3935" spans="1:2" x14ac:dyDescent="0.25">
      <c r="A3935" s="11" t="s">
        <v>9148</v>
      </c>
      <c r="B3935" s="46">
        <f>'21 Market Risk - Foreign Exch.'!$AK$24</f>
        <v>0</v>
      </c>
    </row>
    <row r="3936" spans="1:2" x14ac:dyDescent="0.25">
      <c r="A3936" s="11" t="s">
        <v>9149</v>
      </c>
      <c r="B3936" s="46">
        <f>'21 Market Risk - Foreign Exch.'!$AK$25</f>
        <v>0</v>
      </c>
    </row>
    <row r="3937" spans="1:2" x14ac:dyDescent="0.25">
      <c r="A3937" s="11" t="s">
        <v>9150</v>
      </c>
      <c r="B3937" s="46">
        <f>'21 Market Risk - Foreign Exch.'!$AK$26</f>
        <v>0</v>
      </c>
    </row>
    <row r="3938" spans="1:2" x14ac:dyDescent="0.25">
      <c r="A3938" s="11" t="s">
        <v>9151</v>
      </c>
      <c r="B3938" s="46">
        <f>'21 Market Risk - Foreign Exch.'!$AK$27</f>
        <v>0</v>
      </c>
    </row>
    <row r="3939" spans="1:2" x14ac:dyDescent="0.25">
      <c r="A3939" s="11" t="s">
        <v>9152</v>
      </c>
      <c r="B3939" s="46">
        <f>'21 Market Risk - Foreign Exch.'!$AK$28</f>
        <v>0</v>
      </c>
    </row>
    <row r="3940" spans="1:2" x14ac:dyDescent="0.25">
      <c r="A3940" s="11" t="s">
        <v>9153</v>
      </c>
      <c r="B3940" s="46">
        <f>'21 Market Risk - Foreign Exch.'!$AK$30</f>
        <v>0</v>
      </c>
    </row>
    <row r="3941" spans="1:2" x14ac:dyDescent="0.25">
      <c r="A3941" s="11" t="s">
        <v>9154</v>
      </c>
      <c r="B3941" s="46">
        <f>'21 Market Risk - Foreign Exch.'!$AK$31</f>
        <v>0</v>
      </c>
    </row>
    <row r="3942" spans="1:2" x14ac:dyDescent="0.25">
      <c r="A3942" s="11" t="s">
        <v>9155</v>
      </c>
      <c r="B3942" s="46">
        <f>'21 Market Risk - Foreign Exch.'!$AK$32</f>
        <v>0</v>
      </c>
    </row>
    <row r="3943" spans="1:2" x14ac:dyDescent="0.25">
      <c r="A3943" s="11" t="s">
        <v>9156</v>
      </c>
      <c r="B3943" s="46">
        <f>'21 Market Risk - Foreign Exch.'!$AK$33</f>
        <v>0</v>
      </c>
    </row>
    <row r="3944" spans="1:2" x14ac:dyDescent="0.25">
      <c r="A3944" s="11" t="s">
        <v>9157</v>
      </c>
      <c r="B3944" s="46">
        <f>'21 Market Risk - Foreign Exch.'!$AK$34</f>
        <v>0</v>
      </c>
    </row>
    <row r="3945" spans="1:2" x14ac:dyDescent="0.25">
      <c r="A3945" s="11" t="s">
        <v>9158</v>
      </c>
      <c r="B3945" s="46">
        <f>'21 Market Risk - Foreign Exch.'!$AK$35</f>
        <v>0</v>
      </c>
    </row>
    <row r="3946" spans="1:2" x14ac:dyDescent="0.25">
      <c r="A3946" s="11" t="s">
        <v>9159</v>
      </c>
      <c r="B3946" s="46">
        <f>'21 Market Risk - Foreign Exch.'!$AK$36</f>
        <v>0</v>
      </c>
    </row>
    <row r="3947" spans="1:2" x14ac:dyDescent="0.25">
      <c r="A3947" s="11" t="s">
        <v>9160</v>
      </c>
      <c r="B3947" s="46">
        <f>'21 Market Risk - Foreign Exch.'!$AK$37</f>
        <v>0</v>
      </c>
    </row>
    <row r="3948" spans="1:2" x14ac:dyDescent="0.25">
      <c r="A3948" s="11" t="s">
        <v>9161</v>
      </c>
      <c r="B3948" s="46">
        <f>'21 Market Risk - Foreign Exch.'!$AK$39</f>
        <v>0</v>
      </c>
    </row>
    <row r="3949" spans="1:2" x14ac:dyDescent="0.25">
      <c r="A3949" s="11" t="s">
        <v>9162</v>
      </c>
      <c r="B3949" s="46">
        <f>'21 Market Risk - Foreign Exch.'!$AK$40</f>
        <v>0</v>
      </c>
    </row>
    <row r="3950" spans="1:2" x14ac:dyDescent="0.25">
      <c r="A3950" s="11" t="s">
        <v>9163</v>
      </c>
      <c r="B3950" s="46">
        <f>'21 Market Risk - Foreign Exch.'!$AK$41</f>
        <v>0</v>
      </c>
    </row>
    <row r="3951" spans="1:2" x14ac:dyDescent="0.25">
      <c r="A3951" s="11" t="s">
        <v>9164</v>
      </c>
      <c r="B3951" s="46">
        <f>'21 Market Risk - Foreign Exch.'!$AK$42</f>
        <v>0</v>
      </c>
    </row>
    <row r="3952" spans="1:2" x14ac:dyDescent="0.25">
      <c r="A3952" s="11" t="s">
        <v>9165</v>
      </c>
      <c r="B3952" s="46">
        <f>'21 Market Risk - Foreign Exch.'!$AK$43</f>
        <v>0</v>
      </c>
    </row>
    <row r="3953" spans="1:2" x14ac:dyDescent="0.25">
      <c r="A3953" s="11" t="s">
        <v>9166</v>
      </c>
      <c r="B3953" s="46" t="str">
        <f>'21 Market Risk - Foreign Exch.'!$AM$9</f>
        <v>OTH 4</v>
      </c>
    </row>
    <row r="3954" spans="1:2" x14ac:dyDescent="0.25">
      <c r="A3954" s="11" t="s">
        <v>9167</v>
      </c>
      <c r="B3954" s="46">
        <f>'21 Market Risk - Foreign Exch.'!$AM$12</f>
        <v>0</v>
      </c>
    </row>
    <row r="3955" spans="1:2" x14ac:dyDescent="0.25">
      <c r="A3955" s="11" t="s">
        <v>9168</v>
      </c>
      <c r="B3955" s="46">
        <f>'21 Market Risk - Foreign Exch.'!$AM$14</f>
        <v>0</v>
      </c>
    </row>
    <row r="3956" spans="1:2" x14ac:dyDescent="0.25">
      <c r="A3956" s="11" t="s">
        <v>9169</v>
      </c>
      <c r="B3956" s="46">
        <f>'21 Market Risk - Foreign Exch.'!$AM$15</f>
        <v>0</v>
      </c>
    </row>
    <row r="3957" spans="1:2" x14ac:dyDescent="0.25">
      <c r="A3957" s="11" t="s">
        <v>9170</v>
      </c>
      <c r="B3957" s="46">
        <f>'21 Market Risk - Foreign Exch.'!$AM$16</f>
        <v>0</v>
      </c>
    </row>
    <row r="3958" spans="1:2" x14ac:dyDescent="0.25">
      <c r="A3958" s="11" t="s">
        <v>9171</v>
      </c>
      <c r="B3958" s="46">
        <f>'21 Market Risk - Foreign Exch.'!$AM$17</f>
        <v>0</v>
      </c>
    </row>
    <row r="3959" spans="1:2" x14ac:dyDescent="0.25">
      <c r="A3959" s="11" t="s">
        <v>9172</v>
      </c>
      <c r="B3959" s="46">
        <f>'21 Market Risk - Foreign Exch.'!$AM$18</f>
        <v>0</v>
      </c>
    </row>
    <row r="3960" spans="1:2" x14ac:dyDescent="0.25">
      <c r="A3960" s="11" t="s">
        <v>9173</v>
      </c>
      <c r="B3960" s="46">
        <f>'21 Market Risk - Foreign Exch.'!$AM$20</f>
        <v>0</v>
      </c>
    </row>
    <row r="3961" spans="1:2" x14ac:dyDescent="0.25">
      <c r="A3961" s="11" t="s">
        <v>9174</v>
      </c>
      <c r="B3961" s="46">
        <f>'21 Market Risk - Foreign Exch.'!$AM$21</f>
        <v>0</v>
      </c>
    </row>
    <row r="3962" spans="1:2" x14ac:dyDescent="0.25">
      <c r="A3962" s="11" t="s">
        <v>9175</v>
      </c>
      <c r="B3962" s="46">
        <f>'21 Market Risk - Foreign Exch.'!$AM$22</f>
        <v>0</v>
      </c>
    </row>
    <row r="3963" spans="1:2" x14ac:dyDescent="0.25">
      <c r="A3963" s="11" t="s">
        <v>9176</v>
      </c>
      <c r="B3963" s="46">
        <f>'21 Market Risk - Foreign Exch.'!$AM$23</f>
        <v>0</v>
      </c>
    </row>
    <row r="3964" spans="1:2" x14ac:dyDescent="0.25">
      <c r="A3964" s="11" t="s">
        <v>9177</v>
      </c>
      <c r="B3964" s="46">
        <f>'21 Market Risk - Foreign Exch.'!$AM$24</f>
        <v>0</v>
      </c>
    </row>
    <row r="3965" spans="1:2" x14ac:dyDescent="0.25">
      <c r="A3965" s="11" t="s">
        <v>9178</v>
      </c>
      <c r="B3965" s="46">
        <f>'21 Market Risk - Foreign Exch.'!$AM$25</f>
        <v>0</v>
      </c>
    </row>
    <row r="3966" spans="1:2" x14ac:dyDescent="0.25">
      <c r="A3966" s="11" t="s">
        <v>9179</v>
      </c>
      <c r="B3966" s="46">
        <f>'21 Market Risk - Foreign Exch.'!$AM$26</f>
        <v>0</v>
      </c>
    </row>
    <row r="3967" spans="1:2" x14ac:dyDescent="0.25">
      <c r="A3967" s="11" t="s">
        <v>9180</v>
      </c>
      <c r="B3967" s="46">
        <f>'21 Market Risk - Foreign Exch.'!$AM$27</f>
        <v>0</v>
      </c>
    </row>
    <row r="3968" spans="1:2" x14ac:dyDescent="0.25">
      <c r="A3968" s="11" t="s">
        <v>9181</v>
      </c>
      <c r="B3968" s="46">
        <f>'21 Market Risk - Foreign Exch.'!$AM$28</f>
        <v>0</v>
      </c>
    </row>
    <row r="3969" spans="1:2" x14ac:dyDescent="0.25">
      <c r="A3969" s="11" t="s">
        <v>9182</v>
      </c>
      <c r="B3969" s="46">
        <f>'21 Market Risk - Foreign Exch.'!$AM$30</f>
        <v>0</v>
      </c>
    </row>
    <row r="3970" spans="1:2" x14ac:dyDescent="0.25">
      <c r="A3970" s="11" t="s">
        <v>9183</v>
      </c>
      <c r="B3970" s="46">
        <f>'21 Market Risk - Foreign Exch.'!$AM$31</f>
        <v>0</v>
      </c>
    </row>
    <row r="3971" spans="1:2" x14ac:dyDescent="0.25">
      <c r="A3971" s="11" t="s">
        <v>9184</v>
      </c>
      <c r="B3971" s="46">
        <f>'21 Market Risk - Foreign Exch.'!$AM$32</f>
        <v>0</v>
      </c>
    </row>
    <row r="3972" spans="1:2" x14ac:dyDescent="0.25">
      <c r="A3972" s="11" t="s">
        <v>9185</v>
      </c>
      <c r="B3972" s="46">
        <f>'21 Market Risk - Foreign Exch.'!$AM$33</f>
        <v>0</v>
      </c>
    </row>
    <row r="3973" spans="1:2" x14ac:dyDescent="0.25">
      <c r="A3973" s="11" t="s">
        <v>9186</v>
      </c>
      <c r="B3973" s="46">
        <f>'21 Market Risk - Foreign Exch.'!$AM$34</f>
        <v>0</v>
      </c>
    </row>
    <row r="3974" spans="1:2" x14ac:dyDescent="0.25">
      <c r="A3974" s="11" t="s">
        <v>9187</v>
      </c>
      <c r="B3974" s="46">
        <f>'21 Market Risk - Foreign Exch.'!$AM$35</f>
        <v>0</v>
      </c>
    </row>
    <row r="3975" spans="1:2" x14ac:dyDescent="0.25">
      <c r="A3975" s="11" t="s">
        <v>9188</v>
      </c>
      <c r="B3975" s="46">
        <f>'21 Market Risk - Foreign Exch.'!$AM$36</f>
        <v>0</v>
      </c>
    </row>
    <row r="3976" spans="1:2" x14ac:dyDescent="0.25">
      <c r="A3976" s="11" t="s">
        <v>9189</v>
      </c>
      <c r="B3976" s="46">
        <f>'21 Market Risk - Foreign Exch.'!$AM$37</f>
        <v>0</v>
      </c>
    </row>
    <row r="3977" spans="1:2" x14ac:dyDescent="0.25">
      <c r="A3977" s="11" t="s">
        <v>9190</v>
      </c>
      <c r="B3977" s="46">
        <f>'21 Market Risk - Foreign Exch.'!$AM$39</f>
        <v>0</v>
      </c>
    </row>
    <row r="3978" spans="1:2" x14ac:dyDescent="0.25">
      <c r="A3978" s="11" t="s">
        <v>9191</v>
      </c>
      <c r="B3978" s="46">
        <f>'21 Market Risk - Foreign Exch.'!$AM$40</f>
        <v>0</v>
      </c>
    </row>
    <row r="3979" spans="1:2" x14ac:dyDescent="0.25">
      <c r="A3979" s="11" t="s">
        <v>9192</v>
      </c>
      <c r="B3979" s="46">
        <f>'21 Market Risk - Foreign Exch.'!$AM$41</f>
        <v>0</v>
      </c>
    </row>
    <row r="3980" spans="1:2" x14ac:dyDescent="0.25">
      <c r="A3980" s="11" t="s">
        <v>9193</v>
      </c>
      <c r="B3980" s="46">
        <f>'21 Market Risk - Foreign Exch.'!$AM$42</f>
        <v>0</v>
      </c>
    </row>
    <row r="3981" spans="1:2" x14ac:dyDescent="0.25">
      <c r="A3981" s="11" t="s">
        <v>9194</v>
      </c>
      <c r="B3981" s="46">
        <f>'21 Market Risk - Foreign Exch.'!$AM$43</f>
        <v>0</v>
      </c>
    </row>
    <row r="3982" spans="1:2" x14ac:dyDescent="0.25">
      <c r="A3982" s="11" t="s">
        <v>9195</v>
      </c>
      <c r="B3982" s="46" t="str">
        <f>'21 Market Risk - Foreign Exch.'!$AO$9</f>
        <v>OTH 5</v>
      </c>
    </row>
    <row r="3983" spans="1:2" x14ac:dyDescent="0.25">
      <c r="A3983" s="11" t="s">
        <v>9196</v>
      </c>
      <c r="B3983" s="46">
        <f>'21 Market Risk - Foreign Exch.'!$AO$12</f>
        <v>0</v>
      </c>
    </row>
    <row r="3984" spans="1:2" x14ac:dyDescent="0.25">
      <c r="A3984" s="11" t="s">
        <v>9197</v>
      </c>
      <c r="B3984" s="46">
        <f>'21 Market Risk - Foreign Exch.'!$AO$14</f>
        <v>0</v>
      </c>
    </row>
    <row r="3985" spans="1:2" x14ac:dyDescent="0.25">
      <c r="A3985" s="11" t="s">
        <v>9198</v>
      </c>
      <c r="B3985" s="46">
        <f>'21 Market Risk - Foreign Exch.'!$AO$15</f>
        <v>0</v>
      </c>
    </row>
    <row r="3986" spans="1:2" x14ac:dyDescent="0.25">
      <c r="A3986" s="11" t="s">
        <v>9199</v>
      </c>
      <c r="B3986" s="46">
        <f>'21 Market Risk - Foreign Exch.'!$AO$16</f>
        <v>0</v>
      </c>
    </row>
    <row r="3987" spans="1:2" x14ac:dyDescent="0.25">
      <c r="A3987" s="11" t="s">
        <v>9200</v>
      </c>
      <c r="B3987" s="46">
        <f>'21 Market Risk - Foreign Exch.'!$AO$17</f>
        <v>0</v>
      </c>
    </row>
    <row r="3988" spans="1:2" x14ac:dyDescent="0.25">
      <c r="A3988" s="11" t="s">
        <v>9201</v>
      </c>
      <c r="B3988" s="46">
        <f>'21 Market Risk - Foreign Exch.'!$AO$18</f>
        <v>0</v>
      </c>
    </row>
    <row r="3989" spans="1:2" x14ac:dyDescent="0.25">
      <c r="A3989" s="11" t="s">
        <v>9202</v>
      </c>
      <c r="B3989" s="46">
        <f>'21 Market Risk - Foreign Exch.'!$AO$20</f>
        <v>0</v>
      </c>
    </row>
    <row r="3990" spans="1:2" x14ac:dyDescent="0.25">
      <c r="A3990" s="11" t="s">
        <v>9203</v>
      </c>
      <c r="B3990" s="46">
        <f>'21 Market Risk - Foreign Exch.'!$AO$21</f>
        <v>0</v>
      </c>
    </row>
    <row r="3991" spans="1:2" x14ac:dyDescent="0.25">
      <c r="A3991" s="11" t="s">
        <v>9204</v>
      </c>
      <c r="B3991" s="46">
        <f>'21 Market Risk - Foreign Exch.'!$AO$22</f>
        <v>0</v>
      </c>
    </row>
    <row r="3992" spans="1:2" x14ac:dyDescent="0.25">
      <c r="A3992" s="11" t="s">
        <v>9205</v>
      </c>
      <c r="B3992" s="46">
        <f>'21 Market Risk - Foreign Exch.'!$AO$23</f>
        <v>0</v>
      </c>
    </row>
    <row r="3993" spans="1:2" x14ac:dyDescent="0.25">
      <c r="A3993" s="11" t="s">
        <v>9206</v>
      </c>
      <c r="B3993" s="46">
        <f>'21 Market Risk - Foreign Exch.'!$AO$24</f>
        <v>0</v>
      </c>
    </row>
    <row r="3994" spans="1:2" x14ac:dyDescent="0.25">
      <c r="A3994" s="11" t="s">
        <v>9207</v>
      </c>
      <c r="B3994" s="46">
        <f>'21 Market Risk - Foreign Exch.'!$AO$25</f>
        <v>0</v>
      </c>
    </row>
    <row r="3995" spans="1:2" x14ac:dyDescent="0.25">
      <c r="A3995" s="11" t="s">
        <v>9208</v>
      </c>
      <c r="B3995" s="46">
        <f>'21 Market Risk - Foreign Exch.'!$AO$26</f>
        <v>0</v>
      </c>
    </row>
    <row r="3996" spans="1:2" x14ac:dyDescent="0.25">
      <c r="A3996" s="11" t="s">
        <v>9209</v>
      </c>
      <c r="B3996" s="46">
        <f>'21 Market Risk - Foreign Exch.'!$AO$27</f>
        <v>0</v>
      </c>
    </row>
    <row r="3997" spans="1:2" x14ac:dyDescent="0.25">
      <c r="A3997" s="11" t="s">
        <v>9210</v>
      </c>
      <c r="B3997" s="46">
        <f>'21 Market Risk - Foreign Exch.'!$AO$28</f>
        <v>0</v>
      </c>
    </row>
    <row r="3998" spans="1:2" x14ac:dyDescent="0.25">
      <c r="A3998" s="11" t="s">
        <v>9211</v>
      </c>
      <c r="B3998" s="46">
        <f>'21 Market Risk - Foreign Exch.'!$AO$30</f>
        <v>0</v>
      </c>
    </row>
    <row r="3999" spans="1:2" x14ac:dyDescent="0.25">
      <c r="A3999" s="11" t="s">
        <v>9212</v>
      </c>
      <c r="B3999" s="46">
        <f>'21 Market Risk - Foreign Exch.'!$AO$31</f>
        <v>0</v>
      </c>
    </row>
    <row r="4000" spans="1:2" x14ac:dyDescent="0.25">
      <c r="A4000" s="11" t="s">
        <v>9213</v>
      </c>
      <c r="B4000" s="46">
        <f>'21 Market Risk - Foreign Exch.'!$AO$32</f>
        <v>0</v>
      </c>
    </row>
    <row r="4001" spans="1:2" x14ac:dyDescent="0.25">
      <c r="A4001" s="11" t="s">
        <v>9214</v>
      </c>
      <c r="B4001" s="46">
        <f>'21 Market Risk - Foreign Exch.'!$AO$33</f>
        <v>0</v>
      </c>
    </row>
    <row r="4002" spans="1:2" x14ac:dyDescent="0.25">
      <c r="A4002" s="11" t="s">
        <v>9215</v>
      </c>
      <c r="B4002" s="46">
        <f>'21 Market Risk - Foreign Exch.'!$AO$34</f>
        <v>0</v>
      </c>
    </row>
    <row r="4003" spans="1:2" x14ac:dyDescent="0.25">
      <c r="A4003" s="11" t="s">
        <v>9216</v>
      </c>
      <c r="B4003" s="46">
        <f>'21 Market Risk - Foreign Exch.'!$AO$35</f>
        <v>0</v>
      </c>
    </row>
    <row r="4004" spans="1:2" x14ac:dyDescent="0.25">
      <c r="A4004" s="11" t="s">
        <v>9217</v>
      </c>
      <c r="B4004" s="46">
        <f>'21 Market Risk - Foreign Exch.'!$AO$36</f>
        <v>0</v>
      </c>
    </row>
    <row r="4005" spans="1:2" x14ac:dyDescent="0.25">
      <c r="A4005" s="11" t="s">
        <v>9218</v>
      </c>
      <c r="B4005" s="46">
        <f>'21 Market Risk - Foreign Exch.'!$AO$37</f>
        <v>0</v>
      </c>
    </row>
    <row r="4006" spans="1:2" x14ac:dyDescent="0.25">
      <c r="A4006" s="11" t="s">
        <v>9219</v>
      </c>
      <c r="B4006" s="46">
        <f>'21 Market Risk - Foreign Exch.'!$AO$39</f>
        <v>0</v>
      </c>
    </row>
    <row r="4007" spans="1:2" x14ac:dyDescent="0.25">
      <c r="A4007" s="11" t="s">
        <v>9220</v>
      </c>
      <c r="B4007" s="46">
        <f>'21 Market Risk - Foreign Exch.'!$AO$40</f>
        <v>0</v>
      </c>
    </row>
    <row r="4008" spans="1:2" x14ac:dyDescent="0.25">
      <c r="A4008" s="11" t="s">
        <v>9221</v>
      </c>
      <c r="B4008" s="46">
        <f>'21 Market Risk - Foreign Exch.'!$AO$41</f>
        <v>0</v>
      </c>
    </row>
    <row r="4009" spans="1:2" x14ac:dyDescent="0.25">
      <c r="A4009" s="11" t="s">
        <v>9222</v>
      </c>
      <c r="B4009" s="46">
        <f>'21 Market Risk - Foreign Exch.'!$AO$42</f>
        <v>0</v>
      </c>
    </row>
    <row r="4010" spans="1:2" x14ac:dyDescent="0.25">
      <c r="A4010" s="11" t="s">
        <v>9223</v>
      </c>
      <c r="B4010" s="46">
        <f>'21 Market Risk - Foreign Exch.'!$AO$43</f>
        <v>0</v>
      </c>
    </row>
    <row r="4011" spans="1:2" x14ac:dyDescent="0.25">
      <c r="A4011" s="11" t="s">
        <v>9224</v>
      </c>
      <c r="B4011" s="46">
        <f>'21 Market Risk - Foreign Exch.'!$E$48</f>
        <v>0</v>
      </c>
    </row>
    <row r="4012" spans="1:2" x14ac:dyDescent="0.25">
      <c r="A4012" s="11" t="s">
        <v>9225</v>
      </c>
      <c r="B4012" s="46">
        <f>'21 Market Risk - Foreign Exch.'!$E$49</f>
        <v>0</v>
      </c>
    </row>
    <row r="4013" spans="1:2" x14ac:dyDescent="0.25">
      <c r="A4013" s="11" t="s">
        <v>9226</v>
      </c>
      <c r="B4013" s="46">
        <f>'21 Market Risk - Foreign Exch.'!$E$50</f>
        <v>0</v>
      </c>
    </row>
    <row r="4014" spans="1:2" x14ac:dyDescent="0.25">
      <c r="A4014" s="11" t="s">
        <v>9227</v>
      </c>
      <c r="B4014" s="46">
        <f>'21 Market Risk - Foreign Exch.'!$E$51</f>
        <v>0</v>
      </c>
    </row>
    <row r="4015" spans="1:2" x14ac:dyDescent="0.25">
      <c r="A4015" s="11" t="s">
        <v>9228</v>
      </c>
      <c r="B4015" s="46">
        <f>'21 Market Risk - Foreign Exch.'!$E$53</f>
        <v>0</v>
      </c>
    </row>
    <row r="4016" spans="1:2" x14ac:dyDescent="0.25">
      <c r="A4016" s="11" t="s">
        <v>9229</v>
      </c>
      <c r="B4016" s="46">
        <f>'21 Market Risk - Foreign Exch.'!$E$54</f>
        <v>0</v>
      </c>
    </row>
    <row r="4017" spans="1:2" x14ac:dyDescent="0.25">
      <c r="A4017" s="11" t="s">
        <v>9230</v>
      </c>
      <c r="B4017" s="46">
        <f>'21 Market Risk - Foreign Exch.'!$E$55</f>
        <v>0</v>
      </c>
    </row>
    <row r="4018" spans="1:2" x14ac:dyDescent="0.25">
      <c r="A4018" s="11" t="s">
        <v>9231</v>
      </c>
      <c r="B4018" s="46">
        <f>'21 Market Risk - Foreign Exch.'!$E$56</f>
        <v>0</v>
      </c>
    </row>
    <row r="4019" spans="1:2" x14ac:dyDescent="0.25">
      <c r="A4019" s="11" t="s">
        <v>9232</v>
      </c>
      <c r="B4019" s="46">
        <f>'21 Market Risk - Foreign Exch.'!$E$58</f>
        <v>0</v>
      </c>
    </row>
    <row r="4020" spans="1:2" x14ac:dyDescent="0.25">
      <c r="A4020" s="11" t="s">
        <v>9233</v>
      </c>
      <c r="B4020" s="46">
        <f>'21 Market Risk - Foreign Exch.'!$E$59</f>
        <v>0</v>
      </c>
    </row>
    <row r="4021" spans="1:2" x14ac:dyDescent="0.25">
      <c r="A4021" s="11" t="s">
        <v>9234</v>
      </c>
      <c r="B4021" s="46">
        <f>'21 Market Risk - Foreign Exch.'!$E$60</f>
        <v>0</v>
      </c>
    </row>
    <row r="4022" spans="1:2" x14ac:dyDescent="0.25">
      <c r="A4022" s="11" t="s">
        <v>9235</v>
      </c>
      <c r="B4022" s="46">
        <f>'21 Market Risk - Foreign Exch.'!$E$61</f>
        <v>0</v>
      </c>
    </row>
    <row r="4023" spans="1:2" x14ac:dyDescent="0.25">
      <c r="A4023" s="11" t="s">
        <v>9236</v>
      </c>
      <c r="B4023" s="46">
        <f>'21 Market Risk - Foreign Exch.'!$E$62</f>
        <v>0</v>
      </c>
    </row>
    <row r="4024" spans="1:2" x14ac:dyDescent="0.25">
      <c r="A4024" s="11" t="s">
        <v>9237</v>
      </c>
      <c r="B4024" s="46">
        <f>'21 Market Risk - Foreign Exch.'!$E$64</f>
        <v>0</v>
      </c>
    </row>
    <row r="4025" spans="1:2" x14ac:dyDescent="0.25">
      <c r="A4025" s="11" t="s">
        <v>9238</v>
      </c>
      <c r="B4025" s="46">
        <f>'21 Market Risk - Foreign Exch.'!$E$65</f>
        <v>0</v>
      </c>
    </row>
    <row r="4026" spans="1:2" x14ac:dyDescent="0.25">
      <c r="A4026" s="11" t="s">
        <v>9239</v>
      </c>
      <c r="B4026" s="46">
        <f>'21 Market Risk - Foreign Exch.'!$E$67</f>
        <v>0</v>
      </c>
    </row>
    <row r="4027" spans="1:2" x14ac:dyDescent="0.25">
      <c r="A4027" s="11" t="s">
        <v>9240</v>
      </c>
      <c r="B4027" s="46">
        <f>'21 Market Risk - Foreign Exch.'!$E$68</f>
        <v>0</v>
      </c>
    </row>
    <row r="4028" spans="1:2" x14ac:dyDescent="0.25">
      <c r="A4028" s="11" t="s">
        <v>9241</v>
      </c>
      <c r="B4028" s="46">
        <f>'21 Market Risk - Foreign Exch.'!$E$69</f>
        <v>0</v>
      </c>
    </row>
    <row r="4029" spans="1:2" x14ac:dyDescent="0.25">
      <c r="A4029" s="11" t="s">
        <v>9242</v>
      </c>
      <c r="B4029" s="46">
        <f>'21 Market Risk - Foreign Exch.'!$E$70</f>
        <v>0</v>
      </c>
    </row>
    <row r="4030" spans="1:2" x14ac:dyDescent="0.25">
      <c r="A4030" s="11" t="s">
        <v>9243</v>
      </c>
      <c r="B4030" s="46">
        <f>'21 Market Risk - Foreign Exch.'!$G$48</f>
        <v>0</v>
      </c>
    </row>
    <row r="4031" spans="1:2" x14ac:dyDescent="0.25">
      <c r="A4031" s="11" t="s">
        <v>9244</v>
      </c>
      <c r="B4031" s="46">
        <f>'21 Market Risk - Foreign Exch.'!$G$49</f>
        <v>0</v>
      </c>
    </row>
    <row r="4032" spans="1:2" x14ac:dyDescent="0.25">
      <c r="A4032" s="11" t="s">
        <v>9245</v>
      </c>
      <c r="B4032" s="46">
        <f>'21 Market Risk - Foreign Exch.'!$G$50</f>
        <v>0</v>
      </c>
    </row>
    <row r="4033" spans="1:2" x14ac:dyDescent="0.25">
      <c r="A4033" s="11" t="s">
        <v>9246</v>
      </c>
      <c r="B4033" s="46">
        <f>'21 Market Risk - Foreign Exch.'!$G$51</f>
        <v>0</v>
      </c>
    </row>
    <row r="4034" spans="1:2" x14ac:dyDescent="0.25">
      <c r="A4034" s="11" t="s">
        <v>9247</v>
      </c>
      <c r="B4034" s="46">
        <f>'21 Market Risk - Foreign Exch.'!$G$53</f>
        <v>0</v>
      </c>
    </row>
    <row r="4035" spans="1:2" x14ac:dyDescent="0.25">
      <c r="A4035" s="11" t="s">
        <v>9248</v>
      </c>
      <c r="B4035" s="46">
        <f>'21 Market Risk - Foreign Exch.'!$G$54</f>
        <v>0</v>
      </c>
    </row>
    <row r="4036" spans="1:2" x14ac:dyDescent="0.25">
      <c r="A4036" s="11" t="s">
        <v>9249</v>
      </c>
      <c r="B4036" s="46">
        <f>'21 Market Risk - Foreign Exch.'!$G$55</f>
        <v>0</v>
      </c>
    </row>
    <row r="4037" spans="1:2" x14ac:dyDescent="0.25">
      <c r="A4037" s="11" t="s">
        <v>9250</v>
      </c>
      <c r="B4037" s="46">
        <f>'21 Market Risk - Foreign Exch.'!$G$56</f>
        <v>0</v>
      </c>
    </row>
    <row r="4038" spans="1:2" x14ac:dyDescent="0.25">
      <c r="A4038" s="11" t="s">
        <v>9251</v>
      </c>
      <c r="B4038" s="46">
        <f>'21 Market Risk - Foreign Exch.'!$G$58</f>
        <v>0</v>
      </c>
    </row>
    <row r="4039" spans="1:2" x14ac:dyDescent="0.25">
      <c r="A4039" s="11" t="s">
        <v>9252</v>
      </c>
      <c r="B4039" s="46">
        <f>'21 Market Risk - Foreign Exch.'!$G$59</f>
        <v>0</v>
      </c>
    </row>
    <row r="4040" spans="1:2" x14ac:dyDescent="0.25">
      <c r="A4040" s="11" t="s">
        <v>9253</v>
      </c>
      <c r="B4040" s="46">
        <f>'21 Market Risk - Foreign Exch.'!$G$60</f>
        <v>0</v>
      </c>
    </row>
    <row r="4041" spans="1:2" x14ac:dyDescent="0.25">
      <c r="A4041" s="11" t="s">
        <v>9254</v>
      </c>
      <c r="B4041" s="46">
        <f>'21 Market Risk - Foreign Exch.'!$G$61</f>
        <v>0</v>
      </c>
    </row>
    <row r="4042" spans="1:2" x14ac:dyDescent="0.25">
      <c r="A4042" s="11" t="s">
        <v>9255</v>
      </c>
      <c r="B4042" s="46">
        <f>'21 Market Risk - Foreign Exch.'!$G$62</f>
        <v>0</v>
      </c>
    </row>
    <row r="4043" spans="1:2" x14ac:dyDescent="0.25">
      <c r="A4043" s="11" t="s">
        <v>9256</v>
      </c>
      <c r="B4043" s="46">
        <f>'21 Market Risk - Foreign Exch.'!$G$64</f>
        <v>0</v>
      </c>
    </row>
    <row r="4044" spans="1:2" x14ac:dyDescent="0.25">
      <c r="A4044" s="11" t="s">
        <v>9257</v>
      </c>
      <c r="B4044" s="46">
        <f>'21 Market Risk - Foreign Exch.'!$G$65</f>
        <v>0</v>
      </c>
    </row>
    <row r="4045" spans="1:2" x14ac:dyDescent="0.25">
      <c r="A4045" s="11" t="s">
        <v>9258</v>
      </c>
      <c r="B4045" s="46">
        <f>'21 Market Risk - Foreign Exch.'!$G$67</f>
        <v>0</v>
      </c>
    </row>
    <row r="4046" spans="1:2" x14ac:dyDescent="0.25">
      <c r="A4046" s="11" t="s">
        <v>9259</v>
      </c>
      <c r="B4046" s="46">
        <f>'21 Market Risk - Foreign Exch.'!$G$68</f>
        <v>0</v>
      </c>
    </row>
    <row r="4047" spans="1:2" x14ac:dyDescent="0.25">
      <c r="A4047" s="11" t="s">
        <v>9260</v>
      </c>
      <c r="B4047" s="46">
        <f>'21 Market Risk - Foreign Exch.'!$G$69</f>
        <v>0</v>
      </c>
    </row>
    <row r="4048" spans="1:2" x14ac:dyDescent="0.25">
      <c r="A4048" s="11" t="s">
        <v>9261</v>
      </c>
      <c r="B4048" s="46">
        <f>'21 Market Risk - Foreign Exch.'!$G$70</f>
        <v>0</v>
      </c>
    </row>
    <row r="4049" spans="1:2" x14ac:dyDescent="0.25">
      <c r="A4049" s="11" t="s">
        <v>9262</v>
      </c>
      <c r="B4049" s="46">
        <f>'21 Market Risk - Foreign Exch.'!$I$48</f>
        <v>0</v>
      </c>
    </row>
    <row r="4050" spans="1:2" x14ac:dyDescent="0.25">
      <c r="A4050" s="11" t="s">
        <v>9263</v>
      </c>
      <c r="B4050" s="46">
        <f>'21 Market Risk - Foreign Exch.'!$I$49</f>
        <v>0</v>
      </c>
    </row>
    <row r="4051" spans="1:2" x14ac:dyDescent="0.25">
      <c r="A4051" s="11" t="s">
        <v>9264</v>
      </c>
      <c r="B4051" s="46">
        <f>'21 Market Risk - Foreign Exch.'!$I$50</f>
        <v>0</v>
      </c>
    </row>
    <row r="4052" spans="1:2" x14ac:dyDescent="0.25">
      <c r="A4052" s="11" t="s">
        <v>9265</v>
      </c>
      <c r="B4052" s="46">
        <f>'21 Market Risk - Foreign Exch.'!$I$51</f>
        <v>0</v>
      </c>
    </row>
    <row r="4053" spans="1:2" x14ac:dyDescent="0.25">
      <c r="A4053" s="11" t="s">
        <v>9266</v>
      </c>
      <c r="B4053" s="46">
        <f>'21 Market Risk - Foreign Exch.'!$I$53</f>
        <v>0</v>
      </c>
    </row>
    <row r="4054" spans="1:2" x14ac:dyDescent="0.25">
      <c r="A4054" s="11" t="s">
        <v>9267</v>
      </c>
      <c r="B4054" s="46">
        <f>'21 Market Risk - Foreign Exch.'!$I$54</f>
        <v>0</v>
      </c>
    </row>
    <row r="4055" spans="1:2" x14ac:dyDescent="0.25">
      <c r="A4055" s="11" t="s">
        <v>9268</v>
      </c>
      <c r="B4055" s="46">
        <f>'21 Market Risk - Foreign Exch.'!$I$55</f>
        <v>0</v>
      </c>
    </row>
    <row r="4056" spans="1:2" x14ac:dyDescent="0.25">
      <c r="A4056" s="11" t="s">
        <v>9269</v>
      </c>
      <c r="B4056" s="46">
        <f>'21 Market Risk - Foreign Exch.'!$I$56</f>
        <v>0</v>
      </c>
    </row>
    <row r="4057" spans="1:2" x14ac:dyDescent="0.25">
      <c r="A4057" s="11" t="s">
        <v>9270</v>
      </c>
      <c r="B4057" s="46">
        <f>'21 Market Risk - Foreign Exch.'!$I$58</f>
        <v>0</v>
      </c>
    </row>
    <row r="4058" spans="1:2" x14ac:dyDescent="0.25">
      <c r="A4058" s="11" t="s">
        <v>9271</v>
      </c>
      <c r="B4058" s="46">
        <f>'21 Market Risk - Foreign Exch.'!$I$59</f>
        <v>0</v>
      </c>
    </row>
    <row r="4059" spans="1:2" x14ac:dyDescent="0.25">
      <c r="A4059" s="11" t="s">
        <v>9272</v>
      </c>
      <c r="B4059" s="46">
        <f>'21 Market Risk - Foreign Exch.'!$I$60</f>
        <v>0</v>
      </c>
    </row>
    <row r="4060" spans="1:2" x14ac:dyDescent="0.25">
      <c r="A4060" s="11" t="s">
        <v>9273</v>
      </c>
      <c r="B4060" s="46">
        <f>'21 Market Risk - Foreign Exch.'!$I$61</f>
        <v>0</v>
      </c>
    </row>
    <row r="4061" spans="1:2" x14ac:dyDescent="0.25">
      <c r="A4061" s="11" t="s">
        <v>9274</v>
      </c>
      <c r="B4061" s="46">
        <f>'21 Market Risk - Foreign Exch.'!$I$62</f>
        <v>0</v>
      </c>
    </row>
    <row r="4062" spans="1:2" x14ac:dyDescent="0.25">
      <c r="A4062" s="11" t="s">
        <v>9275</v>
      </c>
      <c r="B4062" s="46">
        <f>'21 Market Risk - Foreign Exch.'!$I$64</f>
        <v>0</v>
      </c>
    </row>
    <row r="4063" spans="1:2" x14ac:dyDescent="0.25">
      <c r="A4063" s="11" t="s">
        <v>9276</v>
      </c>
      <c r="B4063" s="46">
        <f>'21 Market Risk - Foreign Exch.'!$I$65</f>
        <v>0</v>
      </c>
    </row>
    <row r="4064" spans="1:2" x14ac:dyDescent="0.25">
      <c r="A4064" s="11" t="s">
        <v>9277</v>
      </c>
      <c r="B4064" s="46">
        <f>'21 Market Risk - Foreign Exch.'!$I$67</f>
        <v>0</v>
      </c>
    </row>
    <row r="4065" spans="1:2" x14ac:dyDescent="0.25">
      <c r="A4065" s="11" t="s">
        <v>9278</v>
      </c>
      <c r="B4065" s="46">
        <f>'21 Market Risk - Foreign Exch.'!$I$68</f>
        <v>0</v>
      </c>
    </row>
    <row r="4066" spans="1:2" x14ac:dyDescent="0.25">
      <c r="A4066" s="11" t="s">
        <v>9279</v>
      </c>
      <c r="B4066" s="46">
        <f>'21 Market Risk - Foreign Exch.'!$I$69</f>
        <v>0</v>
      </c>
    </row>
    <row r="4067" spans="1:2" x14ac:dyDescent="0.25">
      <c r="A4067" s="11" t="s">
        <v>9280</v>
      </c>
      <c r="B4067" s="46">
        <f>'21 Market Risk - Foreign Exch.'!$I$70</f>
        <v>0</v>
      </c>
    </row>
    <row r="4068" spans="1:2" x14ac:dyDescent="0.25">
      <c r="A4068" s="11" t="s">
        <v>9281</v>
      </c>
      <c r="B4068" s="46">
        <f>'21 Market Risk - Foreign Exch.'!$K$48</f>
        <v>0</v>
      </c>
    </row>
    <row r="4069" spans="1:2" x14ac:dyDescent="0.25">
      <c r="A4069" s="11" t="s">
        <v>9282</v>
      </c>
      <c r="B4069" s="46">
        <f>'21 Market Risk - Foreign Exch.'!$K$49</f>
        <v>0</v>
      </c>
    </row>
    <row r="4070" spans="1:2" x14ac:dyDescent="0.25">
      <c r="A4070" s="11" t="s">
        <v>9283</v>
      </c>
      <c r="B4070" s="46">
        <f>'21 Market Risk - Foreign Exch.'!$K$50</f>
        <v>0</v>
      </c>
    </row>
    <row r="4071" spans="1:2" x14ac:dyDescent="0.25">
      <c r="A4071" s="11" t="s">
        <v>9284</v>
      </c>
      <c r="B4071" s="46">
        <f>'21 Market Risk - Foreign Exch.'!$K$51</f>
        <v>0</v>
      </c>
    </row>
    <row r="4072" spans="1:2" x14ac:dyDescent="0.25">
      <c r="A4072" s="11" t="s">
        <v>9285</v>
      </c>
      <c r="B4072" s="46">
        <f>'21 Market Risk - Foreign Exch.'!$K$53</f>
        <v>0</v>
      </c>
    </row>
    <row r="4073" spans="1:2" x14ac:dyDescent="0.25">
      <c r="A4073" s="11" t="s">
        <v>9286</v>
      </c>
      <c r="B4073" s="46">
        <f>'21 Market Risk - Foreign Exch.'!$K$54</f>
        <v>0</v>
      </c>
    </row>
    <row r="4074" spans="1:2" x14ac:dyDescent="0.25">
      <c r="A4074" s="11" t="s">
        <v>9287</v>
      </c>
      <c r="B4074" s="46">
        <f>'21 Market Risk - Foreign Exch.'!$K$55</f>
        <v>0</v>
      </c>
    </row>
    <row r="4075" spans="1:2" x14ac:dyDescent="0.25">
      <c r="A4075" s="11" t="s">
        <v>9288</v>
      </c>
      <c r="B4075" s="46">
        <f>'21 Market Risk - Foreign Exch.'!$K$56</f>
        <v>0</v>
      </c>
    </row>
    <row r="4076" spans="1:2" x14ac:dyDescent="0.25">
      <c r="A4076" s="11" t="s">
        <v>9289</v>
      </c>
      <c r="B4076" s="46">
        <f>'21 Market Risk - Foreign Exch.'!$K$58</f>
        <v>0</v>
      </c>
    </row>
    <row r="4077" spans="1:2" x14ac:dyDescent="0.25">
      <c r="A4077" s="11" t="s">
        <v>9290</v>
      </c>
      <c r="B4077" s="46">
        <f>'21 Market Risk - Foreign Exch.'!$K$59</f>
        <v>0</v>
      </c>
    </row>
    <row r="4078" spans="1:2" x14ac:dyDescent="0.25">
      <c r="A4078" s="11" t="s">
        <v>9291</v>
      </c>
      <c r="B4078" s="46">
        <f>'21 Market Risk - Foreign Exch.'!$K$60</f>
        <v>0</v>
      </c>
    </row>
    <row r="4079" spans="1:2" x14ac:dyDescent="0.25">
      <c r="A4079" s="11" t="s">
        <v>9292</v>
      </c>
      <c r="B4079" s="46">
        <f>'21 Market Risk - Foreign Exch.'!$K$61</f>
        <v>0</v>
      </c>
    </row>
    <row r="4080" spans="1:2" x14ac:dyDescent="0.25">
      <c r="A4080" s="11" t="s">
        <v>9293</v>
      </c>
      <c r="B4080" s="46">
        <f>'21 Market Risk - Foreign Exch.'!$K$62</f>
        <v>0</v>
      </c>
    </row>
    <row r="4081" spans="1:2" x14ac:dyDescent="0.25">
      <c r="A4081" s="11" t="s">
        <v>9294</v>
      </c>
      <c r="B4081" s="46">
        <f>'21 Market Risk - Foreign Exch.'!$K$64</f>
        <v>0</v>
      </c>
    </row>
    <row r="4082" spans="1:2" x14ac:dyDescent="0.25">
      <c r="A4082" s="11" t="s">
        <v>9295</v>
      </c>
      <c r="B4082" s="46">
        <f>'21 Market Risk - Foreign Exch.'!$K$65</f>
        <v>0</v>
      </c>
    </row>
    <row r="4083" spans="1:2" x14ac:dyDescent="0.25">
      <c r="A4083" s="11" t="s">
        <v>9296</v>
      </c>
      <c r="B4083" s="46">
        <f>'21 Market Risk - Foreign Exch.'!$K$67</f>
        <v>0</v>
      </c>
    </row>
    <row r="4084" spans="1:2" x14ac:dyDescent="0.25">
      <c r="A4084" s="11" t="s">
        <v>9297</v>
      </c>
      <c r="B4084" s="46">
        <f>'21 Market Risk - Foreign Exch.'!$K$68</f>
        <v>0</v>
      </c>
    </row>
    <row r="4085" spans="1:2" x14ac:dyDescent="0.25">
      <c r="A4085" s="11" t="s">
        <v>9298</v>
      </c>
      <c r="B4085" s="46">
        <f>'21 Market Risk - Foreign Exch.'!$K$69</f>
        <v>0</v>
      </c>
    </row>
    <row r="4086" spans="1:2" x14ac:dyDescent="0.25">
      <c r="A4086" s="11" t="s">
        <v>9299</v>
      </c>
      <c r="B4086" s="46">
        <f>'21 Market Risk - Foreign Exch.'!$K$70</f>
        <v>0</v>
      </c>
    </row>
    <row r="4087" spans="1:2" x14ac:dyDescent="0.25">
      <c r="A4087" s="11" t="s">
        <v>9300</v>
      </c>
      <c r="B4087" s="46">
        <f>'21 Market Risk - Foreign Exch.'!$M$48</f>
        <v>0</v>
      </c>
    </row>
    <row r="4088" spans="1:2" x14ac:dyDescent="0.25">
      <c r="A4088" s="11" t="s">
        <v>9301</v>
      </c>
      <c r="B4088" s="46">
        <f>'21 Market Risk - Foreign Exch.'!$M$49</f>
        <v>0</v>
      </c>
    </row>
    <row r="4089" spans="1:2" x14ac:dyDescent="0.25">
      <c r="A4089" s="11" t="s">
        <v>9302</v>
      </c>
      <c r="B4089" s="46">
        <f>'21 Market Risk - Foreign Exch.'!$M$50</f>
        <v>0</v>
      </c>
    </row>
    <row r="4090" spans="1:2" x14ac:dyDescent="0.25">
      <c r="A4090" s="11" t="s">
        <v>9303</v>
      </c>
      <c r="B4090" s="46">
        <f>'21 Market Risk - Foreign Exch.'!$M$51</f>
        <v>0</v>
      </c>
    </row>
    <row r="4091" spans="1:2" x14ac:dyDescent="0.25">
      <c r="A4091" s="11" t="s">
        <v>9304</v>
      </c>
      <c r="B4091" s="46">
        <f>'21 Market Risk - Foreign Exch.'!$M$53</f>
        <v>0</v>
      </c>
    </row>
    <row r="4092" spans="1:2" x14ac:dyDescent="0.25">
      <c r="A4092" s="11" t="s">
        <v>9305</v>
      </c>
      <c r="B4092" s="46">
        <f>'21 Market Risk - Foreign Exch.'!$M$54</f>
        <v>0</v>
      </c>
    </row>
    <row r="4093" spans="1:2" x14ac:dyDescent="0.25">
      <c r="A4093" s="11" t="s">
        <v>9306</v>
      </c>
      <c r="B4093" s="46">
        <f>'21 Market Risk - Foreign Exch.'!$M$55</f>
        <v>0</v>
      </c>
    </row>
    <row r="4094" spans="1:2" x14ac:dyDescent="0.25">
      <c r="A4094" s="11" t="s">
        <v>9307</v>
      </c>
      <c r="B4094" s="46">
        <f>'21 Market Risk - Foreign Exch.'!$M$56</f>
        <v>0</v>
      </c>
    </row>
    <row r="4095" spans="1:2" x14ac:dyDescent="0.25">
      <c r="A4095" s="11" t="s">
        <v>9308</v>
      </c>
      <c r="B4095" s="46">
        <f>'21 Market Risk - Foreign Exch.'!$M$58</f>
        <v>0</v>
      </c>
    </row>
    <row r="4096" spans="1:2" x14ac:dyDescent="0.25">
      <c r="A4096" s="11" t="s">
        <v>9309</v>
      </c>
      <c r="B4096" s="46">
        <f>'21 Market Risk - Foreign Exch.'!$M$59</f>
        <v>0</v>
      </c>
    </row>
    <row r="4097" spans="1:2" x14ac:dyDescent="0.25">
      <c r="A4097" s="11" t="s">
        <v>9310</v>
      </c>
      <c r="B4097" s="46">
        <f>'21 Market Risk - Foreign Exch.'!$M$60</f>
        <v>0</v>
      </c>
    </row>
    <row r="4098" spans="1:2" x14ac:dyDescent="0.25">
      <c r="A4098" s="11" t="s">
        <v>9311</v>
      </c>
      <c r="B4098" s="46">
        <f>'21 Market Risk - Foreign Exch.'!$M$61</f>
        <v>0</v>
      </c>
    </row>
    <row r="4099" spans="1:2" x14ac:dyDescent="0.25">
      <c r="A4099" s="11" t="s">
        <v>9312</v>
      </c>
      <c r="B4099" s="46">
        <f>'21 Market Risk - Foreign Exch.'!$M$62</f>
        <v>0</v>
      </c>
    </row>
    <row r="4100" spans="1:2" x14ac:dyDescent="0.25">
      <c r="A4100" s="11" t="s">
        <v>9313</v>
      </c>
      <c r="B4100" s="46">
        <f>'21 Market Risk - Foreign Exch.'!$M$64</f>
        <v>0</v>
      </c>
    </row>
    <row r="4101" spans="1:2" x14ac:dyDescent="0.25">
      <c r="A4101" s="11" t="s">
        <v>9314</v>
      </c>
      <c r="B4101" s="46">
        <f>'21 Market Risk - Foreign Exch.'!$M$65</f>
        <v>0</v>
      </c>
    </row>
    <row r="4102" spans="1:2" x14ac:dyDescent="0.25">
      <c r="A4102" s="11" t="s">
        <v>9315</v>
      </c>
      <c r="B4102" s="46">
        <f>'21 Market Risk - Foreign Exch.'!$M$67</f>
        <v>0</v>
      </c>
    </row>
    <row r="4103" spans="1:2" x14ac:dyDescent="0.25">
      <c r="A4103" s="11" t="s">
        <v>9316</v>
      </c>
      <c r="B4103" s="46">
        <f>'21 Market Risk - Foreign Exch.'!$M$68</f>
        <v>0</v>
      </c>
    </row>
    <row r="4104" spans="1:2" x14ac:dyDescent="0.25">
      <c r="A4104" s="11" t="s">
        <v>9317</v>
      </c>
      <c r="B4104" s="46">
        <f>'21 Market Risk - Foreign Exch.'!$M$69</f>
        <v>0</v>
      </c>
    </row>
    <row r="4105" spans="1:2" x14ac:dyDescent="0.25">
      <c r="A4105" s="11" t="s">
        <v>9318</v>
      </c>
      <c r="B4105" s="46">
        <f>'21 Market Risk - Foreign Exch.'!$M$70</f>
        <v>0</v>
      </c>
    </row>
    <row r="4106" spans="1:2" x14ac:dyDescent="0.25">
      <c r="A4106" s="11" t="s">
        <v>9319</v>
      </c>
      <c r="B4106" s="46">
        <f>'21 Market Risk - Foreign Exch.'!$O$48</f>
        <v>0</v>
      </c>
    </row>
    <row r="4107" spans="1:2" x14ac:dyDescent="0.25">
      <c r="A4107" s="11" t="s">
        <v>9320</v>
      </c>
      <c r="B4107" s="46">
        <f>'21 Market Risk - Foreign Exch.'!$O$49</f>
        <v>0</v>
      </c>
    </row>
    <row r="4108" spans="1:2" x14ac:dyDescent="0.25">
      <c r="A4108" s="11" t="s">
        <v>9321</v>
      </c>
      <c r="B4108" s="46">
        <f>'21 Market Risk - Foreign Exch.'!$O$50</f>
        <v>0</v>
      </c>
    </row>
    <row r="4109" spans="1:2" x14ac:dyDescent="0.25">
      <c r="A4109" s="11" t="s">
        <v>9322</v>
      </c>
      <c r="B4109" s="46">
        <f>'21 Market Risk - Foreign Exch.'!$O$51</f>
        <v>0</v>
      </c>
    </row>
    <row r="4110" spans="1:2" x14ac:dyDescent="0.25">
      <c r="A4110" s="11" t="s">
        <v>9323</v>
      </c>
      <c r="B4110" s="46">
        <f>'21 Market Risk - Foreign Exch.'!$O$53</f>
        <v>0</v>
      </c>
    </row>
    <row r="4111" spans="1:2" x14ac:dyDescent="0.25">
      <c r="A4111" s="11" t="s">
        <v>9324</v>
      </c>
      <c r="B4111" s="46">
        <f>'21 Market Risk - Foreign Exch.'!$O$54</f>
        <v>0</v>
      </c>
    </row>
    <row r="4112" spans="1:2" x14ac:dyDescent="0.25">
      <c r="A4112" s="11" t="s">
        <v>9325</v>
      </c>
      <c r="B4112" s="46">
        <f>'21 Market Risk - Foreign Exch.'!$O$55</f>
        <v>0</v>
      </c>
    </row>
    <row r="4113" spans="1:2" x14ac:dyDescent="0.25">
      <c r="A4113" s="11" t="s">
        <v>9326</v>
      </c>
      <c r="B4113" s="46">
        <f>'21 Market Risk - Foreign Exch.'!$O$56</f>
        <v>0</v>
      </c>
    </row>
    <row r="4114" spans="1:2" x14ac:dyDescent="0.25">
      <c r="A4114" s="11" t="s">
        <v>9327</v>
      </c>
      <c r="B4114" s="46">
        <f>'21 Market Risk - Foreign Exch.'!$O$58</f>
        <v>0</v>
      </c>
    </row>
    <row r="4115" spans="1:2" x14ac:dyDescent="0.25">
      <c r="A4115" s="11" t="s">
        <v>9328</v>
      </c>
      <c r="B4115" s="46">
        <f>'21 Market Risk - Foreign Exch.'!$O$59</f>
        <v>0</v>
      </c>
    </row>
    <row r="4116" spans="1:2" x14ac:dyDescent="0.25">
      <c r="A4116" s="11" t="s">
        <v>9329</v>
      </c>
      <c r="B4116" s="46">
        <f>'21 Market Risk - Foreign Exch.'!$O$60</f>
        <v>0</v>
      </c>
    </row>
    <row r="4117" spans="1:2" x14ac:dyDescent="0.25">
      <c r="A4117" s="11" t="s">
        <v>9330</v>
      </c>
      <c r="B4117" s="46">
        <f>'21 Market Risk - Foreign Exch.'!$O$61</f>
        <v>0</v>
      </c>
    </row>
    <row r="4118" spans="1:2" x14ac:dyDescent="0.25">
      <c r="A4118" s="11" t="s">
        <v>9331</v>
      </c>
      <c r="B4118" s="46">
        <f>'21 Market Risk - Foreign Exch.'!$O$62</f>
        <v>0</v>
      </c>
    </row>
    <row r="4119" spans="1:2" x14ac:dyDescent="0.25">
      <c r="A4119" s="11" t="s">
        <v>9332</v>
      </c>
      <c r="B4119" s="46">
        <f>'21 Market Risk - Foreign Exch.'!$O$64</f>
        <v>0</v>
      </c>
    </row>
    <row r="4120" spans="1:2" x14ac:dyDescent="0.25">
      <c r="A4120" s="11" t="s">
        <v>9333</v>
      </c>
      <c r="B4120" s="46">
        <f>'21 Market Risk - Foreign Exch.'!$O$65</f>
        <v>0</v>
      </c>
    </row>
    <row r="4121" spans="1:2" x14ac:dyDescent="0.25">
      <c r="A4121" s="11" t="s">
        <v>9334</v>
      </c>
      <c r="B4121" s="46">
        <f>'21 Market Risk - Foreign Exch.'!$O$67</f>
        <v>0</v>
      </c>
    </row>
    <row r="4122" spans="1:2" x14ac:dyDescent="0.25">
      <c r="A4122" s="11" t="s">
        <v>9335</v>
      </c>
      <c r="B4122" s="46">
        <f>'21 Market Risk - Foreign Exch.'!$O$68</f>
        <v>0</v>
      </c>
    </row>
    <row r="4123" spans="1:2" x14ac:dyDescent="0.25">
      <c r="A4123" s="11" t="s">
        <v>9336</v>
      </c>
      <c r="B4123" s="46">
        <f>'21 Market Risk - Foreign Exch.'!$O$69</f>
        <v>0</v>
      </c>
    </row>
    <row r="4124" spans="1:2" x14ac:dyDescent="0.25">
      <c r="A4124" s="11" t="s">
        <v>9337</v>
      </c>
      <c r="B4124" s="46">
        <f>'21 Market Risk - Foreign Exch.'!$O$70</f>
        <v>0</v>
      </c>
    </row>
    <row r="4125" spans="1:2" x14ac:dyDescent="0.25">
      <c r="A4125" s="11" t="s">
        <v>9338</v>
      </c>
      <c r="B4125" s="46">
        <f>'21 Market Risk - Foreign Exch.'!$Q$48</f>
        <v>0</v>
      </c>
    </row>
    <row r="4126" spans="1:2" x14ac:dyDescent="0.25">
      <c r="A4126" s="11" t="s">
        <v>9339</v>
      </c>
      <c r="B4126" s="46">
        <f>'21 Market Risk - Foreign Exch.'!$Q$49</f>
        <v>0</v>
      </c>
    </row>
    <row r="4127" spans="1:2" x14ac:dyDescent="0.25">
      <c r="A4127" s="11" t="s">
        <v>9340</v>
      </c>
      <c r="B4127" s="46">
        <f>'21 Market Risk - Foreign Exch.'!$Q$50</f>
        <v>0</v>
      </c>
    </row>
    <row r="4128" spans="1:2" x14ac:dyDescent="0.25">
      <c r="A4128" s="11" t="s">
        <v>9341</v>
      </c>
      <c r="B4128" s="46">
        <f>'21 Market Risk - Foreign Exch.'!$Q$51</f>
        <v>0</v>
      </c>
    </row>
    <row r="4129" spans="1:2" x14ac:dyDescent="0.25">
      <c r="A4129" s="11" t="s">
        <v>9342</v>
      </c>
      <c r="B4129" s="46">
        <f>'21 Market Risk - Foreign Exch.'!$Q$53</f>
        <v>0</v>
      </c>
    </row>
    <row r="4130" spans="1:2" x14ac:dyDescent="0.25">
      <c r="A4130" s="11" t="s">
        <v>9343</v>
      </c>
      <c r="B4130" s="46">
        <f>'21 Market Risk - Foreign Exch.'!$Q$54</f>
        <v>0</v>
      </c>
    </row>
    <row r="4131" spans="1:2" x14ac:dyDescent="0.25">
      <c r="A4131" s="11" t="s">
        <v>9344</v>
      </c>
      <c r="B4131" s="46">
        <f>'21 Market Risk - Foreign Exch.'!$Q$55</f>
        <v>0</v>
      </c>
    </row>
    <row r="4132" spans="1:2" x14ac:dyDescent="0.25">
      <c r="A4132" s="11" t="s">
        <v>9345</v>
      </c>
      <c r="B4132" s="46">
        <f>'21 Market Risk - Foreign Exch.'!$Q$56</f>
        <v>0</v>
      </c>
    </row>
    <row r="4133" spans="1:2" x14ac:dyDescent="0.25">
      <c r="A4133" s="11" t="s">
        <v>9346</v>
      </c>
      <c r="B4133" s="46">
        <f>'21 Market Risk - Foreign Exch.'!$Q$58</f>
        <v>0</v>
      </c>
    </row>
    <row r="4134" spans="1:2" x14ac:dyDescent="0.25">
      <c r="A4134" s="11" t="s">
        <v>9347</v>
      </c>
      <c r="B4134" s="46">
        <f>'21 Market Risk - Foreign Exch.'!$Q$59</f>
        <v>0</v>
      </c>
    </row>
    <row r="4135" spans="1:2" x14ac:dyDescent="0.25">
      <c r="A4135" s="11" t="s">
        <v>9348</v>
      </c>
      <c r="B4135" s="46">
        <f>'21 Market Risk - Foreign Exch.'!$Q$60</f>
        <v>0</v>
      </c>
    </row>
    <row r="4136" spans="1:2" x14ac:dyDescent="0.25">
      <c r="A4136" s="11" t="s">
        <v>9349</v>
      </c>
      <c r="B4136" s="46">
        <f>'21 Market Risk - Foreign Exch.'!$Q$61</f>
        <v>0</v>
      </c>
    </row>
    <row r="4137" spans="1:2" x14ac:dyDescent="0.25">
      <c r="A4137" s="11" t="s">
        <v>9350</v>
      </c>
      <c r="B4137" s="46">
        <f>'21 Market Risk - Foreign Exch.'!$Q$62</f>
        <v>0</v>
      </c>
    </row>
    <row r="4138" spans="1:2" x14ac:dyDescent="0.25">
      <c r="A4138" s="11" t="s">
        <v>9351</v>
      </c>
      <c r="B4138" s="46">
        <f>'21 Market Risk - Foreign Exch.'!$Q$64</f>
        <v>0</v>
      </c>
    </row>
    <row r="4139" spans="1:2" x14ac:dyDescent="0.25">
      <c r="A4139" s="11" t="s">
        <v>9352</v>
      </c>
      <c r="B4139" s="46">
        <f>'21 Market Risk - Foreign Exch.'!$Q$65</f>
        <v>0</v>
      </c>
    </row>
    <row r="4140" spans="1:2" x14ac:dyDescent="0.25">
      <c r="A4140" s="11" t="s">
        <v>9353</v>
      </c>
      <c r="B4140" s="46">
        <f>'21 Market Risk - Foreign Exch.'!$Q$67</f>
        <v>0</v>
      </c>
    </row>
    <row r="4141" spans="1:2" x14ac:dyDescent="0.25">
      <c r="A4141" s="11" t="s">
        <v>9354</v>
      </c>
      <c r="B4141" s="46">
        <f>'21 Market Risk - Foreign Exch.'!$Q$68</f>
        <v>0</v>
      </c>
    </row>
    <row r="4142" spans="1:2" x14ac:dyDescent="0.25">
      <c r="A4142" s="11" t="s">
        <v>9355</v>
      </c>
      <c r="B4142" s="46">
        <f>'21 Market Risk - Foreign Exch.'!$Q$69</f>
        <v>0</v>
      </c>
    </row>
    <row r="4143" spans="1:2" x14ac:dyDescent="0.25">
      <c r="A4143" s="11" t="s">
        <v>9356</v>
      </c>
      <c r="B4143" s="46">
        <f>'21 Market Risk - Foreign Exch.'!$Q$70</f>
        <v>0</v>
      </c>
    </row>
    <row r="4144" spans="1:2" x14ac:dyDescent="0.25">
      <c r="A4144" s="11" t="s">
        <v>9357</v>
      </c>
      <c r="B4144" s="46">
        <f>'21 Market Risk - Foreign Exch.'!$S$48</f>
        <v>0</v>
      </c>
    </row>
    <row r="4145" spans="1:2" x14ac:dyDescent="0.25">
      <c r="A4145" s="11" t="s">
        <v>9358</v>
      </c>
      <c r="B4145" s="46">
        <f>'21 Market Risk - Foreign Exch.'!$S$49</f>
        <v>0</v>
      </c>
    </row>
    <row r="4146" spans="1:2" x14ac:dyDescent="0.25">
      <c r="A4146" s="11" t="s">
        <v>9359</v>
      </c>
      <c r="B4146" s="46">
        <f>'21 Market Risk - Foreign Exch.'!$S$50</f>
        <v>0</v>
      </c>
    </row>
    <row r="4147" spans="1:2" x14ac:dyDescent="0.25">
      <c r="A4147" s="11" t="s">
        <v>9360</v>
      </c>
      <c r="B4147" s="46">
        <f>'21 Market Risk - Foreign Exch.'!$S$51</f>
        <v>0</v>
      </c>
    </row>
    <row r="4148" spans="1:2" x14ac:dyDescent="0.25">
      <c r="A4148" s="11" t="s">
        <v>9361</v>
      </c>
      <c r="B4148" s="46">
        <f>'21 Market Risk - Foreign Exch.'!$S$53</f>
        <v>0</v>
      </c>
    </row>
    <row r="4149" spans="1:2" x14ac:dyDescent="0.25">
      <c r="A4149" s="11" t="s">
        <v>9362</v>
      </c>
      <c r="B4149" s="46">
        <f>'21 Market Risk - Foreign Exch.'!$S$54</f>
        <v>0</v>
      </c>
    </row>
    <row r="4150" spans="1:2" x14ac:dyDescent="0.25">
      <c r="A4150" s="11" t="s">
        <v>9363</v>
      </c>
      <c r="B4150" s="46">
        <f>'21 Market Risk - Foreign Exch.'!$S$55</f>
        <v>0</v>
      </c>
    </row>
    <row r="4151" spans="1:2" x14ac:dyDescent="0.25">
      <c r="A4151" s="11" t="s">
        <v>9364</v>
      </c>
      <c r="B4151" s="46">
        <f>'21 Market Risk - Foreign Exch.'!$S$56</f>
        <v>0</v>
      </c>
    </row>
    <row r="4152" spans="1:2" x14ac:dyDescent="0.25">
      <c r="A4152" s="11" t="s">
        <v>9365</v>
      </c>
      <c r="B4152" s="46">
        <f>'21 Market Risk - Foreign Exch.'!$S$58</f>
        <v>0</v>
      </c>
    </row>
    <row r="4153" spans="1:2" x14ac:dyDescent="0.25">
      <c r="A4153" s="11" t="s">
        <v>9366</v>
      </c>
      <c r="B4153" s="46">
        <f>'21 Market Risk - Foreign Exch.'!$S$59</f>
        <v>0</v>
      </c>
    </row>
    <row r="4154" spans="1:2" x14ac:dyDescent="0.25">
      <c r="A4154" s="11" t="s">
        <v>9367</v>
      </c>
      <c r="B4154" s="46">
        <f>'21 Market Risk - Foreign Exch.'!$S$60</f>
        <v>0</v>
      </c>
    </row>
    <row r="4155" spans="1:2" x14ac:dyDescent="0.25">
      <c r="A4155" s="11" t="s">
        <v>9368</v>
      </c>
      <c r="B4155" s="46">
        <f>'21 Market Risk - Foreign Exch.'!$S$61</f>
        <v>0</v>
      </c>
    </row>
    <row r="4156" spans="1:2" x14ac:dyDescent="0.25">
      <c r="A4156" s="11" t="s">
        <v>9369</v>
      </c>
      <c r="B4156" s="46">
        <f>'21 Market Risk - Foreign Exch.'!$S$62</f>
        <v>0</v>
      </c>
    </row>
    <row r="4157" spans="1:2" x14ac:dyDescent="0.25">
      <c r="A4157" s="11" t="s">
        <v>9370</v>
      </c>
      <c r="B4157" s="46">
        <f>'21 Market Risk - Foreign Exch.'!$S$64</f>
        <v>0</v>
      </c>
    </row>
    <row r="4158" spans="1:2" x14ac:dyDescent="0.25">
      <c r="A4158" s="11" t="s">
        <v>9371</v>
      </c>
      <c r="B4158" s="46">
        <f>'21 Market Risk - Foreign Exch.'!$S$65</f>
        <v>0</v>
      </c>
    </row>
    <row r="4159" spans="1:2" x14ac:dyDescent="0.25">
      <c r="A4159" s="11" t="s">
        <v>9372</v>
      </c>
      <c r="B4159" s="46">
        <f>'21 Market Risk - Foreign Exch.'!$S$67</f>
        <v>0</v>
      </c>
    </row>
    <row r="4160" spans="1:2" x14ac:dyDescent="0.25">
      <c r="A4160" s="11" t="s">
        <v>9373</v>
      </c>
      <c r="B4160" s="46">
        <f>'21 Market Risk - Foreign Exch.'!$S$68</f>
        <v>0</v>
      </c>
    </row>
    <row r="4161" spans="1:2" x14ac:dyDescent="0.25">
      <c r="A4161" s="11" t="s">
        <v>9374</v>
      </c>
      <c r="B4161" s="46">
        <f>'21 Market Risk - Foreign Exch.'!$S$69</f>
        <v>0</v>
      </c>
    </row>
    <row r="4162" spans="1:2" x14ac:dyDescent="0.25">
      <c r="A4162" s="11" t="s">
        <v>9375</v>
      </c>
      <c r="B4162" s="46">
        <f>'21 Market Risk - Foreign Exch.'!$S$70</f>
        <v>0</v>
      </c>
    </row>
    <row r="4163" spans="1:2" x14ac:dyDescent="0.25">
      <c r="A4163" s="11" t="s">
        <v>9376</v>
      </c>
      <c r="B4163" s="46">
        <f>'21 Market Risk - Foreign Exch.'!$U$48</f>
        <v>0</v>
      </c>
    </row>
    <row r="4164" spans="1:2" x14ac:dyDescent="0.25">
      <c r="A4164" s="11" t="s">
        <v>9377</v>
      </c>
      <c r="B4164" s="46">
        <f>'21 Market Risk - Foreign Exch.'!$U$49</f>
        <v>0</v>
      </c>
    </row>
    <row r="4165" spans="1:2" x14ac:dyDescent="0.25">
      <c r="A4165" s="11" t="s">
        <v>9378</v>
      </c>
      <c r="B4165" s="46">
        <f>'21 Market Risk - Foreign Exch.'!$U$50</f>
        <v>0</v>
      </c>
    </row>
    <row r="4166" spans="1:2" x14ac:dyDescent="0.25">
      <c r="A4166" s="11" t="s">
        <v>9379</v>
      </c>
      <c r="B4166" s="46">
        <f>'21 Market Risk - Foreign Exch.'!$U$51</f>
        <v>0</v>
      </c>
    </row>
    <row r="4167" spans="1:2" x14ac:dyDescent="0.25">
      <c r="A4167" s="11" t="s">
        <v>9380</v>
      </c>
      <c r="B4167" s="46">
        <f>'21 Market Risk - Foreign Exch.'!$U$53</f>
        <v>0</v>
      </c>
    </row>
    <row r="4168" spans="1:2" x14ac:dyDescent="0.25">
      <c r="A4168" s="11" t="s">
        <v>9381</v>
      </c>
      <c r="B4168" s="46">
        <f>'21 Market Risk - Foreign Exch.'!$U$54</f>
        <v>0</v>
      </c>
    </row>
    <row r="4169" spans="1:2" x14ac:dyDescent="0.25">
      <c r="A4169" s="11" t="s">
        <v>9382</v>
      </c>
      <c r="B4169" s="46">
        <f>'21 Market Risk - Foreign Exch.'!$U$55</f>
        <v>0</v>
      </c>
    </row>
    <row r="4170" spans="1:2" x14ac:dyDescent="0.25">
      <c r="A4170" s="11" t="s">
        <v>9383</v>
      </c>
      <c r="B4170" s="46">
        <f>'21 Market Risk - Foreign Exch.'!$U$56</f>
        <v>0</v>
      </c>
    </row>
    <row r="4171" spans="1:2" x14ac:dyDescent="0.25">
      <c r="A4171" s="11" t="s">
        <v>9384</v>
      </c>
      <c r="B4171" s="46">
        <f>'21 Market Risk - Foreign Exch.'!$U$58</f>
        <v>0</v>
      </c>
    </row>
    <row r="4172" spans="1:2" x14ac:dyDescent="0.25">
      <c r="A4172" s="11" t="s">
        <v>9385</v>
      </c>
      <c r="B4172" s="46">
        <f>'21 Market Risk - Foreign Exch.'!$U$59</f>
        <v>0</v>
      </c>
    </row>
    <row r="4173" spans="1:2" x14ac:dyDescent="0.25">
      <c r="A4173" s="11" t="s">
        <v>9386</v>
      </c>
      <c r="B4173" s="46">
        <f>'21 Market Risk - Foreign Exch.'!$U$60</f>
        <v>0</v>
      </c>
    </row>
    <row r="4174" spans="1:2" x14ac:dyDescent="0.25">
      <c r="A4174" s="11" t="s">
        <v>9387</v>
      </c>
      <c r="B4174" s="46">
        <f>'21 Market Risk - Foreign Exch.'!$U$61</f>
        <v>0</v>
      </c>
    </row>
    <row r="4175" spans="1:2" x14ac:dyDescent="0.25">
      <c r="A4175" s="11" t="s">
        <v>9388</v>
      </c>
      <c r="B4175" s="46">
        <f>'21 Market Risk - Foreign Exch.'!$U$62</f>
        <v>0</v>
      </c>
    </row>
    <row r="4176" spans="1:2" x14ac:dyDescent="0.25">
      <c r="A4176" s="11" t="s">
        <v>9389</v>
      </c>
      <c r="B4176" s="46">
        <f>'21 Market Risk - Foreign Exch.'!$U$64</f>
        <v>0</v>
      </c>
    </row>
    <row r="4177" spans="1:2" x14ac:dyDescent="0.25">
      <c r="A4177" s="11" t="s">
        <v>9390</v>
      </c>
      <c r="B4177" s="46">
        <f>'21 Market Risk - Foreign Exch.'!$U$65</f>
        <v>0</v>
      </c>
    </row>
    <row r="4178" spans="1:2" x14ac:dyDescent="0.25">
      <c r="A4178" s="11" t="s">
        <v>9391</v>
      </c>
      <c r="B4178" s="46">
        <f>'21 Market Risk - Foreign Exch.'!$U$67</f>
        <v>0</v>
      </c>
    </row>
    <row r="4179" spans="1:2" x14ac:dyDescent="0.25">
      <c r="A4179" s="11" t="s">
        <v>9392</v>
      </c>
      <c r="B4179" s="46">
        <f>'21 Market Risk - Foreign Exch.'!$U$68</f>
        <v>0</v>
      </c>
    </row>
    <row r="4180" spans="1:2" x14ac:dyDescent="0.25">
      <c r="A4180" s="11" t="s">
        <v>9393</v>
      </c>
      <c r="B4180" s="46">
        <f>'21 Market Risk - Foreign Exch.'!$U$69</f>
        <v>0</v>
      </c>
    </row>
    <row r="4181" spans="1:2" x14ac:dyDescent="0.25">
      <c r="A4181" s="11" t="s">
        <v>9394</v>
      </c>
      <c r="B4181" s="46">
        <f>'21 Market Risk - Foreign Exch.'!$U$70</f>
        <v>0</v>
      </c>
    </row>
    <row r="4182" spans="1:2" x14ac:dyDescent="0.25">
      <c r="A4182" s="11" t="s">
        <v>9395</v>
      </c>
      <c r="B4182" s="46">
        <f>'21 Market Risk - Foreign Exch.'!$W$48</f>
        <v>0</v>
      </c>
    </row>
    <row r="4183" spans="1:2" x14ac:dyDescent="0.25">
      <c r="A4183" s="11" t="s">
        <v>9396</v>
      </c>
      <c r="B4183" s="46">
        <f>'21 Market Risk - Foreign Exch.'!$W$49</f>
        <v>0</v>
      </c>
    </row>
    <row r="4184" spans="1:2" x14ac:dyDescent="0.25">
      <c r="A4184" s="11" t="s">
        <v>9397</v>
      </c>
      <c r="B4184" s="46">
        <f>'21 Market Risk - Foreign Exch.'!$W$50</f>
        <v>0</v>
      </c>
    </row>
    <row r="4185" spans="1:2" x14ac:dyDescent="0.25">
      <c r="A4185" s="11" t="s">
        <v>9398</v>
      </c>
      <c r="B4185" s="46">
        <f>'21 Market Risk - Foreign Exch.'!$W$51</f>
        <v>0</v>
      </c>
    </row>
    <row r="4186" spans="1:2" x14ac:dyDescent="0.25">
      <c r="A4186" s="11" t="s">
        <v>9399</v>
      </c>
      <c r="B4186" s="46">
        <f>'21 Market Risk - Foreign Exch.'!$W$53</f>
        <v>0</v>
      </c>
    </row>
    <row r="4187" spans="1:2" x14ac:dyDescent="0.25">
      <c r="A4187" s="11" t="s">
        <v>9400</v>
      </c>
      <c r="B4187" s="46">
        <f>'21 Market Risk - Foreign Exch.'!$W$54</f>
        <v>0</v>
      </c>
    </row>
    <row r="4188" spans="1:2" x14ac:dyDescent="0.25">
      <c r="A4188" s="11" t="s">
        <v>9401</v>
      </c>
      <c r="B4188" s="46">
        <f>'21 Market Risk - Foreign Exch.'!$W$55</f>
        <v>0</v>
      </c>
    </row>
    <row r="4189" spans="1:2" x14ac:dyDescent="0.25">
      <c r="A4189" s="11" t="s">
        <v>9402</v>
      </c>
      <c r="B4189" s="46">
        <f>'21 Market Risk - Foreign Exch.'!$W$56</f>
        <v>0</v>
      </c>
    </row>
    <row r="4190" spans="1:2" x14ac:dyDescent="0.25">
      <c r="A4190" s="11" t="s">
        <v>9403</v>
      </c>
      <c r="B4190" s="46">
        <f>'21 Market Risk - Foreign Exch.'!$W$58</f>
        <v>0</v>
      </c>
    </row>
    <row r="4191" spans="1:2" x14ac:dyDescent="0.25">
      <c r="A4191" s="11" t="s">
        <v>9404</v>
      </c>
      <c r="B4191" s="46">
        <f>'21 Market Risk - Foreign Exch.'!$W$59</f>
        <v>0</v>
      </c>
    </row>
    <row r="4192" spans="1:2" x14ac:dyDescent="0.25">
      <c r="A4192" s="11" t="s">
        <v>9405</v>
      </c>
      <c r="B4192" s="46">
        <f>'21 Market Risk - Foreign Exch.'!$W$60</f>
        <v>0</v>
      </c>
    </row>
    <row r="4193" spans="1:2" x14ac:dyDescent="0.25">
      <c r="A4193" s="11" t="s">
        <v>9406</v>
      </c>
      <c r="B4193" s="46">
        <f>'21 Market Risk - Foreign Exch.'!$W$61</f>
        <v>0</v>
      </c>
    </row>
    <row r="4194" spans="1:2" x14ac:dyDescent="0.25">
      <c r="A4194" s="11" t="s">
        <v>9407</v>
      </c>
      <c r="B4194" s="46">
        <f>'21 Market Risk - Foreign Exch.'!$W$62</f>
        <v>0</v>
      </c>
    </row>
    <row r="4195" spans="1:2" x14ac:dyDescent="0.25">
      <c r="A4195" s="11" t="s">
        <v>9408</v>
      </c>
      <c r="B4195" s="46">
        <f>'21 Market Risk - Foreign Exch.'!$W$64</f>
        <v>0</v>
      </c>
    </row>
    <row r="4196" spans="1:2" x14ac:dyDescent="0.25">
      <c r="A4196" s="11" t="s">
        <v>9409</v>
      </c>
      <c r="B4196" s="46">
        <f>'21 Market Risk - Foreign Exch.'!$W$65</f>
        <v>0</v>
      </c>
    </row>
    <row r="4197" spans="1:2" x14ac:dyDescent="0.25">
      <c r="A4197" s="11" t="s">
        <v>9410</v>
      </c>
      <c r="B4197" s="46">
        <f>'21 Market Risk - Foreign Exch.'!$W$67</f>
        <v>0</v>
      </c>
    </row>
    <row r="4198" spans="1:2" x14ac:dyDescent="0.25">
      <c r="A4198" s="11" t="s">
        <v>9411</v>
      </c>
      <c r="B4198" s="46">
        <f>'21 Market Risk - Foreign Exch.'!$W$68</f>
        <v>0</v>
      </c>
    </row>
    <row r="4199" spans="1:2" x14ac:dyDescent="0.25">
      <c r="A4199" s="11" t="s">
        <v>9412</v>
      </c>
      <c r="B4199" s="46">
        <f>'21 Market Risk - Foreign Exch.'!$W$69</f>
        <v>0</v>
      </c>
    </row>
    <row r="4200" spans="1:2" x14ac:dyDescent="0.25">
      <c r="A4200" s="11" t="s">
        <v>9413</v>
      </c>
      <c r="B4200" s="46">
        <f>'21 Market Risk - Foreign Exch.'!$W$70</f>
        <v>0</v>
      </c>
    </row>
    <row r="4201" spans="1:2" x14ac:dyDescent="0.25">
      <c r="A4201" s="11" t="s">
        <v>9414</v>
      </c>
      <c r="B4201" s="46">
        <f>'21 Market Risk - Foreign Exch.'!$Y$48</f>
        <v>0</v>
      </c>
    </row>
    <row r="4202" spans="1:2" x14ac:dyDescent="0.25">
      <c r="A4202" s="11" t="s">
        <v>9415</v>
      </c>
      <c r="B4202" s="46">
        <f>'21 Market Risk - Foreign Exch.'!$Y$49</f>
        <v>0</v>
      </c>
    </row>
    <row r="4203" spans="1:2" x14ac:dyDescent="0.25">
      <c r="A4203" s="11" t="s">
        <v>9416</v>
      </c>
      <c r="B4203" s="46">
        <f>'21 Market Risk - Foreign Exch.'!$Y$50</f>
        <v>0</v>
      </c>
    </row>
    <row r="4204" spans="1:2" x14ac:dyDescent="0.25">
      <c r="A4204" s="11" t="s">
        <v>9417</v>
      </c>
      <c r="B4204" s="46">
        <f>'21 Market Risk - Foreign Exch.'!$Y$51</f>
        <v>0</v>
      </c>
    </row>
    <row r="4205" spans="1:2" x14ac:dyDescent="0.25">
      <c r="A4205" s="11" t="s">
        <v>9418</v>
      </c>
      <c r="B4205" s="46">
        <f>'21 Market Risk - Foreign Exch.'!$Y$53</f>
        <v>0</v>
      </c>
    </row>
    <row r="4206" spans="1:2" x14ac:dyDescent="0.25">
      <c r="A4206" s="11" t="s">
        <v>9419</v>
      </c>
      <c r="B4206" s="46">
        <f>'21 Market Risk - Foreign Exch.'!$Y$54</f>
        <v>0</v>
      </c>
    </row>
    <row r="4207" spans="1:2" x14ac:dyDescent="0.25">
      <c r="A4207" s="11" t="s">
        <v>9420</v>
      </c>
      <c r="B4207" s="46">
        <f>'21 Market Risk - Foreign Exch.'!$Y$55</f>
        <v>0</v>
      </c>
    </row>
    <row r="4208" spans="1:2" x14ac:dyDescent="0.25">
      <c r="A4208" s="11" t="s">
        <v>9421</v>
      </c>
      <c r="B4208" s="46">
        <f>'21 Market Risk - Foreign Exch.'!$Y$56</f>
        <v>0</v>
      </c>
    </row>
    <row r="4209" spans="1:2" x14ac:dyDescent="0.25">
      <c r="A4209" s="11" t="s">
        <v>9422</v>
      </c>
      <c r="B4209" s="46">
        <f>'21 Market Risk - Foreign Exch.'!$Y$58</f>
        <v>0</v>
      </c>
    </row>
    <row r="4210" spans="1:2" x14ac:dyDescent="0.25">
      <c r="A4210" s="11" t="s">
        <v>9423</v>
      </c>
      <c r="B4210" s="46">
        <f>'21 Market Risk - Foreign Exch.'!$Y$59</f>
        <v>0</v>
      </c>
    </row>
    <row r="4211" spans="1:2" x14ac:dyDescent="0.25">
      <c r="A4211" s="11" t="s">
        <v>9424</v>
      </c>
      <c r="B4211" s="46">
        <f>'21 Market Risk - Foreign Exch.'!$Y$60</f>
        <v>0</v>
      </c>
    </row>
    <row r="4212" spans="1:2" x14ac:dyDescent="0.25">
      <c r="A4212" s="11" t="s">
        <v>9425</v>
      </c>
      <c r="B4212" s="46">
        <f>'21 Market Risk - Foreign Exch.'!$Y$61</f>
        <v>0</v>
      </c>
    </row>
    <row r="4213" spans="1:2" x14ac:dyDescent="0.25">
      <c r="A4213" s="11" t="s">
        <v>9426</v>
      </c>
      <c r="B4213" s="46">
        <f>'21 Market Risk - Foreign Exch.'!$Y$62</f>
        <v>0</v>
      </c>
    </row>
    <row r="4214" spans="1:2" x14ac:dyDescent="0.25">
      <c r="A4214" s="11" t="s">
        <v>9427</v>
      </c>
      <c r="B4214" s="46">
        <f>'21 Market Risk - Foreign Exch.'!$Y$64</f>
        <v>0</v>
      </c>
    </row>
    <row r="4215" spans="1:2" x14ac:dyDescent="0.25">
      <c r="A4215" s="11" t="s">
        <v>9428</v>
      </c>
      <c r="B4215" s="46">
        <f>'21 Market Risk - Foreign Exch.'!$Y$65</f>
        <v>0</v>
      </c>
    </row>
    <row r="4216" spans="1:2" x14ac:dyDescent="0.25">
      <c r="A4216" s="11" t="s">
        <v>9429</v>
      </c>
      <c r="B4216" s="46">
        <f>'21 Market Risk - Foreign Exch.'!$Y$67</f>
        <v>0</v>
      </c>
    </row>
    <row r="4217" spans="1:2" x14ac:dyDescent="0.25">
      <c r="A4217" s="11" t="s">
        <v>9430</v>
      </c>
      <c r="B4217" s="46">
        <f>'21 Market Risk - Foreign Exch.'!$Y$68</f>
        <v>0</v>
      </c>
    </row>
    <row r="4218" spans="1:2" x14ac:dyDescent="0.25">
      <c r="A4218" s="11" t="s">
        <v>9431</v>
      </c>
      <c r="B4218" s="46">
        <f>'21 Market Risk - Foreign Exch.'!$Y$69</f>
        <v>0</v>
      </c>
    </row>
    <row r="4219" spans="1:2" x14ac:dyDescent="0.25">
      <c r="A4219" s="11" t="s">
        <v>9432</v>
      </c>
      <c r="B4219" s="46">
        <f>'21 Market Risk - Foreign Exch.'!$Y$70</f>
        <v>0</v>
      </c>
    </row>
    <row r="4220" spans="1:2" x14ac:dyDescent="0.25">
      <c r="A4220" s="11" t="s">
        <v>9433</v>
      </c>
      <c r="B4220" s="46">
        <f>'21 Market Risk - Foreign Exch.'!$AA$48</f>
        <v>0</v>
      </c>
    </row>
    <row r="4221" spans="1:2" x14ac:dyDescent="0.25">
      <c r="A4221" s="11" t="s">
        <v>9434</v>
      </c>
      <c r="B4221" s="46">
        <f>'21 Market Risk - Foreign Exch.'!$AA$49</f>
        <v>0</v>
      </c>
    </row>
    <row r="4222" spans="1:2" x14ac:dyDescent="0.25">
      <c r="A4222" s="11" t="s">
        <v>9435</v>
      </c>
      <c r="B4222" s="46">
        <f>'21 Market Risk - Foreign Exch.'!$AA$50</f>
        <v>0</v>
      </c>
    </row>
    <row r="4223" spans="1:2" x14ac:dyDescent="0.25">
      <c r="A4223" s="11" t="s">
        <v>9436</v>
      </c>
      <c r="B4223" s="46">
        <f>'21 Market Risk - Foreign Exch.'!$AA$51</f>
        <v>0</v>
      </c>
    </row>
    <row r="4224" spans="1:2" x14ac:dyDescent="0.25">
      <c r="A4224" s="11" t="s">
        <v>9437</v>
      </c>
      <c r="B4224" s="46">
        <f>'21 Market Risk - Foreign Exch.'!$AA$53</f>
        <v>0</v>
      </c>
    </row>
    <row r="4225" spans="1:2" x14ac:dyDescent="0.25">
      <c r="A4225" s="11" t="s">
        <v>9438</v>
      </c>
      <c r="B4225" s="46">
        <f>'21 Market Risk - Foreign Exch.'!$AA$54</f>
        <v>0</v>
      </c>
    </row>
    <row r="4226" spans="1:2" x14ac:dyDescent="0.25">
      <c r="A4226" s="11" t="s">
        <v>9439</v>
      </c>
      <c r="B4226" s="46">
        <f>'21 Market Risk - Foreign Exch.'!$AA$55</f>
        <v>0</v>
      </c>
    </row>
    <row r="4227" spans="1:2" x14ac:dyDescent="0.25">
      <c r="A4227" s="11" t="s">
        <v>9440</v>
      </c>
      <c r="B4227" s="46">
        <f>'21 Market Risk - Foreign Exch.'!$AA$56</f>
        <v>0</v>
      </c>
    </row>
    <row r="4228" spans="1:2" x14ac:dyDescent="0.25">
      <c r="A4228" s="11" t="s">
        <v>9441</v>
      </c>
      <c r="B4228" s="46">
        <f>'21 Market Risk - Foreign Exch.'!$AA$58</f>
        <v>0</v>
      </c>
    </row>
    <row r="4229" spans="1:2" x14ac:dyDescent="0.25">
      <c r="A4229" s="11" t="s">
        <v>9442</v>
      </c>
      <c r="B4229" s="46">
        <f>'21 Market Risk - Foreign Exch.'!$AA$59</f>
        <v>0</v>
      </c>
    </row>
    <row r="4230" spans="1:2" x14ac:dyDescent="0.25">
      <c r="A4230" s="11" t="s">
        <v>9443</v>
      </c>
      <c r="B4230" s="46">
        <f>'21 Market Risk - Foreign Exch.'!$AA$60</f>
        <v>0</v>
      </c>
    </row>
    <row r="4231" spans="1:2" x14ac:dyDescent="0.25">
      <c r="A4231" s="11" t="s">
        <v>9444</v>
      </c>
      <c r="B4231" s="46">
        <f>'21 Market Risk - Foreign Exch.'!$AA$61</f>
        <v>0</v>
      </c>
    </row>
    <row r="4232" spans="1:2" x14ac:dyDescent="0.25">
      <c r="A4232" s="11" t="s">
        <v>9445</v>
      </c>
      <c r="B4232" s="46">
        <f>'21 Market Risk - Foreign Exch.'!$AA$62</f>
        <v>0</v>
      </c>
    </row>
    <row r="4233" spans="1:2" x14ac:dyDescent="0.25">
      <c r="A4233" s="11" t="s">
        <v>9446</v>
      </c>
      <c r="B4233" s="46">
        <f>'21 Market Risk - Foreign Exch.'!$AA$64</f>
        <v>0</v>
      </c>
    </row>
    <row r="4234" spans="1:2" x14ac:dyDescent="0.25">
      <c r="A4234" s="11" t="s">
        <v>9447</v>
      </c>
      <c r="B4234" s="46">
        <f>'21 Market Risk - Foreign Exch.'!$AA$65</f>
        <v>0</v>
      </c>
    </row>
    <row r="4235" spans="1:2" x14ac:dyDescent="0.25">
      <c r="A4235" s="11" t="s">
        <v>9448</v>
      </c>
      <c r="B4235" s="46">
        <f>'21 Market Risk - Foreign Exch.'!$AA$67</f>
        <v>0</v>
      </c>
    </row>
    <row r="4236" spans="1:2" x14ac:dyDescent="0.25">
      <c r="A4236" s="11" t="s">
        <v>9449</v>
      </c>
      <c r="B4236" s="46">
        <f>'21 Market Risk - Foreign Exch.'!$AA$68</f>
        <v>0</v>
      </c>
    </row>
    <row r="4237" spans="1:2" x14ac:dyDescent="0.25">
      <c r="A4237" s="11" t="s">
        <v>9450</v>
      </c>
      <c r="B4237" s="46">
        <f>'21 Market Risk - Foreign Exch.'!$AA$69</f>
        <v>0</v>
      </c>
    </row>
    <row r="4238" spans="1:2" x14ac:dyDescent="0.25">
      <c r="A4238" s="11" t="s">
        <v>9451</v>
      </c>
      <c r="B4238" s="46">
        <f>'21 Market Risk - Foreign Exch.'!$AA$70</f>
        <v>0</v>
      </c>
    </row>
    <row r="4239" spans="1:2" x14ac:dyDescent="0.25">
      <c r="A4239" s="11" t="s">
        <v>9452</v>
      </c>
      <c r="B4239" s="46">
        <f>'21 Market Risk - Foreign Exch.'!$AC$48</f>
        <v>0</v>
      </c>
    </row>
    <row r="4240" spans="1:2" x14ac:dyDescent="0.25">
      <c r="A4240" s="11" t="s">
        <v>9453</v>
      </c>
      <c r="B4240" s="46">
        <f>'21 Market Risk - Foreign Exch.'!$AC$49</f>
        <v>0</v>
      </c>
    </row>
    <row r="4241" spans="1:2" x14ac:dyDescent="0.25">
      <c r="A4241" s="11" t="s">
        <v>9454</v>
      </c>
      <c r="B4241" s="46">
        <f>'21 Market Risk - Foreign Exch.'!$AC$50</f>
        <v>0</v>
      </c>
    </row>
    <row r="4242" spans="1:2" x14ac:dyDescent="0.25">
      <c r="A4242" s="11" t="s">
        <v>9455</v>
      </c>
      <c r="B4242" s="46">
        <f>'21 Market Risk - Foreign Exch.'!$AC$51</f>
        <v>0</v>
      </c>
    </row>
    <row r="4243" spans="1:2" x14ac:dyDescent="0.25">
      <c r="A4243" s="11" t="s">
        <v>9456</v>
      </c>
      <c r="B4243" s="46">
        <f>'21 Market Risk - Foreign Exch.'!$AC$53</f>
        <v>0</v>
      </c>
    </row>
    <row r="4244" spans="1:2" x14ac:dyDescent="0.25">
      <c r="A4244" s="11" t="s">
        <v>9457</v>
      </c>
      <c r="B4244" s="46">
        <f>'21 Market Risk - Foreign Exch.'!$AC$54</f>
        <v>0</v>
      </c>
    </row>
    <row r="4245" spans="1:2" x14ac:dyDescent="0.25">
      <c r="A4245" s="11" t="s">
        <v>9458</v>
      </c>
      <c r="B4245" s="46">
        <f>'21 Market Risk - Foreign Exch.'!$AC$55</f>
        <v>0</v>
      </c>
    </row>
    <row r="4246" spans="1:2" x14ac:dyDescent="0.25">
      <c r="A4246" s="11" t="s">
        <v>9459</v>
      </c>
      <c r="B4246" s="46">
        <f>'21 Market Risk - Foreign Exch.'!$AC$56</f>
        <v>0</v>
      </c>
    </row>
    <row r="4247" spans="1:2" x14ac:dyDescent="0.25">
      <c r="A4247" s="11" t="s">
        <v>9460</v>
      </c>
      <c r="B4247" s="46">
        <f>'21 Market Risk - Foreign Exch.'!$AC$58</f>
        <v>0</v>
      </c>
    </row>
    <row r="4248" spans="1:2" x14ac:dyDescent="0.25">
      <c r="A4248" s="11" t="s">
        <v>9461</v>
      </c>
      <c r="B4248" s="46">
        <f>'21 Market Risk - Foreign Exch.'!$AC$59</f>
        <v>0</v>
      </c>
    </row>
    <row r="4249" spans="1:2" x14ac:dyDescent="0.25">
      <c r="A4249" s="11" t="s">
        <v>9462</v>
      </c>
      <c r="B4249" s="46">
        <f>'21 Market Risk - Foreign Exch.'!$AC$60</f>
        <v>0</v>
      </c>
    </row>
    <row r="4250" spans="1:2" x14ac:dyDescent="0.25">
      <c r="A4250" s="11" t="s">
        <v>9463</v>
      </c>
      <c r="B4250" s="46">
        <f>'21 Market Risk - Foreign Exch.'!$AC$61</f>
        <v>0</v>
      </c>
    </row>
    <row r="4251" spans="1:2" x14ac:dyDescent="0.25">
      <c r="A4251" s="11" t="s">
        <v>9464</v>
      </c>
      <c r="B4251" s="46">
        <f>'21 Market Risk - Foreign Exch.'!$AC$62</f>
        <v>0</v>
      </c>
    </row>
    <row r="4252" spans="1:2" x14ac:dyDescent="0.25">
      <c r="A4252" s="11" t="s">
        <v>9465</v>
      </c>
      <c r="B4252" s="46">
        <f>'21 Market Risk - Foreign Exch.'!$AC$64</f>
        <v>0</v>
      </c>
    </row>
    <row r="4253" spans="1:2" x14ac:dyDescent="0.25">
      <c r="A4253" s="11" t="s">
        <v>9466</v>
      </c>
      <c r="B4253" s="46">
        <f>'21 Market Risk - Foreign Exch.'!$AC$65</f>
        <v>0</v>
      </c>
    </row>
    <row r="4254" spans="1:2" x14ac:dyDescent="0.25">
      <c r="A4254" s="11" t="s">
        <v>9467</v>
      </c>
      <c r="B4254" s="46">
        <f>'21 Market Risk - Foreign Exch.'!$AC$67</f>
        <v>0</v>
      </c>
    </row>
    <row r="4255" spans="1:2" x14ac:dyDescent="0.25">
      <c r="A4255" s="11" t="s">
        <v>9468</v>
      </c>
      <c r="B4255" s="46">
        <f>'21 Market Risk - Foreign Exch.'!$AC$68</f>
        <v>0</v>
      </c>
    </row>
    <row r="4256" spans="1:2" x14ac:dyDescent="0.25">
      <c r="A4256" s="11" t="s">
        <v>9469</v>
      </c>
      <c r="B4256" s="46">
        <f>'21 Market Risk - Foreign Exch.'!$AC$69</f>
        <v>0</v>
      </c>
    </row>
    <row r="4257" spans="1:2" x14ac:dyDescent="0.25">
      <c r="A4257" s="11" t="s">
        <v>9470</v>
      </c>
      <c r="B4257" s="46">
        <f>'21 Market Risk - Foreign Exch.'!$AC$70</f>
        <v>0</v>
      </c>
    </row>
    <row r="4258" spans="1:2" x14ac:dyDescent="0.25">
      <c r="A4258" s="11" t="s">
        <v>9471</v>
      </c>
      <c r="B4258" s="46">
        <f>'21 Market Risk - Foreign Exch.'!$AE$48</f>
        <v>0</v>
      </c>
    </row>
    <row r="4259" spans="1:2" x14ac:dyDescent="0.25">
      <c r="A4259" s="11" t="s">
        <v>9472</v>
      </c>
      <c r="B4259" s="46">
        <f>'21 Market Risk - Foreign Exch.'!$AE$49</f>
        <v>0</v>
      </c>
    </row>
    <row r="4260" spans="1:2" x14ac:dyDescent="0.25">
      <c r="A4260" s="11" t="s">
        <v>9473</v>
      </c>
      <c r="B4260" s="46">
        <f>'21 Market Risk - Foreign Exch.'!$AE$50</f>
        <v>0</v>
      </c>
    </row>
    <row r="4261" spans="1:2" x14ac:dyDescent="0.25">
      <c r="A4261" s="11" t="s">
        <v>9474</v>
      </c>
      <c r="B4261" s="46">
        <f>'21 Market Risk - Foreign Exch.'!$AE$51</f>
        <v>0</v>
      </c>
    </row>
    <row r="4262" spans="1:2" x14ac:dyDescent="0.25">
      <c r="A4262" s="11" t="s">
        <v>9475</v>
      </c>
      <c r="B4262" s="46">
        <f>'21 Market Risk - Foreign Exch.'!$AE$53</f>
        <v>0</v>
      </c>
    </row>
    <row r="4263" spans="1:2" x14ac:dyDescent="0.25">
      <c r="A4263" s="11" t="s">
        <v>9476</v>
      </c>
      <c r="B4263" s="46">
        <f>'21 Market Risk - Foreign Exch.'!$AE$54</f>
        <v>0</v>
      </c>
    </row>
    <row r="4264" spans="1:2" x14ac:dyDescent="0.25">
      <c r="A4264" s="11" t="s">
        <v>9477</v>
      </c>
      <c r="B4264" s="46">
        <f>'21 Market Risk - Foreign Exch.'!$AE$55</f>
        <v>0</v>
      </c>
    </row>
    <row r="4265" spans="1:2" x14ac:dyDescent="0.25">
      <c r="A4265" s="11" t="s">
        <v>9478</v>
      </c>
      <c r="B4265" s="46">
        <f>'21 Market Risk - Foreign Exch.'!$AE$56</f>
        <v>0</v>
      </c>
    </row>
    <row r="4266" spans="1:2" x14ac:dyDescent="0.25">
      <c r="A4266" s="11" t="s">
        <v>9479</v>
      </c>
      <c r="B4266" s="46">
        <f>'21 Market Risk - Foreign Exch.'!$AE$58</f>
        <v>0</v>
      </c>
    </row>
    <row r="4267" spans="1:2" x14ac:dyDescent="0.25">
      <c r="A4267" s="11" t="s">
        <v>9480</v>
      </c>
      <c r="B4267" s="46">
        <f>'21 Market Risk - Foreign Exch.'!$AE$59</f>
        <v>0</v>
      </c>
    </row>
    <row r="4268" spans="1:2" x14ac:dyDescent="0.25">
      <c r="A4268" s="11" t="s">
        <v>9481</v>
      </c>
      <c r="B4268" s="46">
        <f>'21 Market Risk - Foreign Exch.'!$AE$60</f>
        <v>0</v>
      </c>
    </row>
    <row r="4269" spans="1:2" x14ac:dyDescent="0.25">
      <c r="A4269" s="11" t="s">
        <v>9482</v>
      </c>
      <c r="B4269" s="46">
        <f>'21 Market Risk - Foreign Exch.'!$AE$61</f>
        <v>0</v>
      </c>
    </row>
    <row r="4270" spans="1:2" x14ac:dyDescent="0.25">
      <c r="A4270" s="11" t="s">
        <v>9483</v>
      </c>
      <c r="B4270" s="46">
        <f>'21 Market Risk - Foreign Exch.'!$AE$62</f>
        <v>0</v>
      </c>
    </row>
    <row r="4271" spans="1:2" x14ac:dyDescent="0.25">
      <c r="A4271" s="11" t="s">
        <v>9484</v>
      </c>
      <c r="B4271" s="46">
        <f>'21 Market Risk - Foreign Exch.'!$AE$64</f>
        <v>0</v>
      </c>
    </row>
    <row r="4272" spans="1:2" x14ac:dyDescent="0.25">
      <c r="A4272" s="11" t="s">
        <v>9485</v>
      </c>
      <c r="B4272" s="46">
        <f>'21 Market Risk - Foreign Exch.'!$AE$65</f>
        <v>0</v>
      </c>
    </row>
    <row r="4273" spans="1:2" x14ac:dyDescent="0.25">
      <c r="A4273" s="11" t="s">
        <v>9486</v>
      </c>
      <c r="B4273" s="46">
        <f>'21 Market Risk - Foreign Exch.'!$AE$67</f>
        <v>0</v>
      </c>
    </row>
    <row r="4274" spans="1:2" x14ac:dyDescent="0.25">
      <c r="A4274" s="11" t="s">
        <v>9487</v>
      </c>
      <c r="B4274" s="46">
        <f>'21 Market Risk - Foreign Exch.'!$AE$68</f>
        <v>0</v>
      </c>
    </row>
    <row r="4275" spans="1:2" x14ac:dyDescent="0.25">
      <c r="A4275" s="11" t="s">
        <v>9488</v>
      </c>
      <c r="B4275" s="46">
        <f>'21 Market Risk - Foreign Exch.'!$AE$69</f>
        <v>0</v>
      </c>
    </row>
    <row r="4276" spans="1:2" x14ac:dyDescent="0.25">
      <c r="A4276" s="11" t="s">
        <v>9489</v>
      </c>
      <c r="B4276" s="46">
        <f>'21 Market Risk - Foreign Exch.'!$AE$70</f>
        <v>0</v>
      </c>
    </row>
    <row r="4277" spans="1:2" x14ac:dyDescent="0.25">
      <c r="A4277" s="11" t="s">
        <v>9490</v>
      </c>
      <c r="B4277" s="46">
        <f>'21 Market Risk - Foreign Exch.'!$AG$48</f>
        <v>0</v>
      </c>
    </row>
    <row r="4278" spans="1:2" x14ac:dyDescent="0.25">
      <c r="A4278" s="11" t="s">
        <v>9491</v>
      </c>
      <c r="B4278" s="46">
        <f>'21 Market Risk - Foreign Exch.'!$AG$49</f>
        <v>0</v>
      </c>
    </row>
    <row r="4279" spans="1:2" x14ac:dyDescent="0.25">
      <c r="A4279" s="11" t="s">
        <v>9492</v>
      </c>
      <c r="B4279" s="46">
        <f>'21 Market Risk - Foreign Exch.'!$AG$50</f>
        <v>0</v>
      </c>
    </row>
    <row r="4280" spans="1:2" x14ac:dyDescent="0.25">
      <c r="A4280" s="11" t="s">
        <v>9493</v>
      </c>
      <c r="B4280" s="46">
        <f>'21 Market Risk - Foreign Exch.'!$AG$51</f>
        <v>0</v>
      </c>
    </row>
    <row r="4281" spans="1:2" x14ac:dyDescent="0.25">
      <c r="A4281" s="11" t="s">
        <v>9494</v>
      </c>
      <c r="B4281" s="46">
        <f>'21 Market Risk - Foreign Exch.'!$AG$53</f>
        <v>0</v>
      </c>
    </row>
    <row r="4282" spans="1:2" x14ac:dyDescent="0.25">
      <c r="A4282" s="11" t="s">
        <v>9495</v>
      </c>
      <c r="B4282" s="46">
        <f>'21 Market Risk - Foreign Exch.'!$AG$54</f>
        <v>0</v>
      </c>
    </row>
    <row r="4283" spans="1:2" x14ac:dyDescent="0.25">
      <c r="A4283" s="11" t="s">
        <v>9496</v>
      </c>
      <c r="B4283" s="46">
        <f>'21 Market Risk - Foreign Exch.'!$AG$55</f>
        <v>0</v>
      </c>
    </row>
    <row r="4284" spans="1:2" x14ac:dyDescent="0.25">
      <c r="A4284" s="11" t="s">
        <v>9497</v>
      </c>
      <c r="B4284" s="46">
        <f>'21 Market Risk - Foreign Exch.'!$AG$56</f>
        <v>0</v>
      </c>
    </row>
    <row r="4285" spans="1:2" x14ac:dyDescent="0.25">
      <c r="A4285" s="11" t="s">
        <v>9498</v>
      </c>
      <c r="B4285" s="46">
        <f>'21 Market Risk - Foreign Exch.'!$AG$58</f>
        <v>0</v>
      </c>
    </row>
    <row r="4286" spans="1:2" x14ac:dyDescent="0.25">
      <c r="A4286" s="11" t="s">
        <v>9499</v>
      </c>
      <c r="B4286" s="46">
        <f>'21 Market Risk - Foreign Exch.'!$AG$59</f>
        <v>0</v>
      </c>
    </row>
    <row r="4287" spans="1:2" x14ac:dyDescent="0.25">
      <c r="A4287" s="11" t="s">
        <v>9500</v>
      </c>
      <c r="B4287" s="46">
        <f>'21 Market Risk - Foreign Exch.'!$AG$60</f>
        <v>0</v>
      </c>
    </row>
    <row r="4288" spans="1:2" x14ac:dyDescent="0.25">
      <c r="A4288" s="11" t="s">
        <v>9501</v>
      </c>
      <c r="B4288" s="46">
        <f>'21 Market Risk - Foreign Exch.'!$AG$61</f>
        <v>0</v>
      </c>
    </row>
    <row r="4289" spans="1:2" x14ac:dyDescent="0.25">
      <c r="A4289" s="11" t="s">
        <v>9502</v>
      </c>
      <c r="B4289" s="46">
        <f>'21 Market Risk - Foreign Exch.'!$AG$62</f>
        <v>0</v>
      </c>
    </row>
    <row r="4290" spans="1:2" x14ac:dyDescent="0.25">
      <c r="A4290" s="11" t="s">
        <v>9503</v>
      </c>
      <c r="B4290" s="46">
        <f>'21 Market Risk - Foreign Exch.'!$AG$64</f>
        <v>0</v>
      </c>
    </row>
    <row r="4291" spans="1:2" x14ac:dyDescent="0.25">
      <c r="A4291" s="11" t="s">
        <v>9504</v>
      </c>
      <c r="B4291" s="46">
        <f>'21 Market Risk - Foreign Exch.'!$AG$65</f>
        <v>0</v>
      </c>
    </row>
    <row r="4292" spans="1:2" x14ac:dyDescent="0.25">
      <c r="A4292" s="11" t="s">
        <v>9505</v>
      </c>
      <c r="B4292" s="46">
        <f>'21 Market Risk - Foreign Exch.'!$AG$67</f>
        <v>0</v>
      </c>
    </row>
    <row r="4293" spans="1:2" x14ac:dyDescent="0.25">
      <c r="A4293" s="11" t="s">
        <v>9506</v>
      </c>
      <c r="B4293" s="46">
        <f>'21 Market Risk - Foreign Exch.'!$AG$68</f>
        <v>0</v>
      </c>
    </row>
    <row r="4294" spans="1:2" x14ac:dyDescent="0.25">
      <c r="A4294" s="11" t="s">
        <v>9507</v>
      </c>
      <c r="B4294" s="46">
        <f>'21 Market Risk - Foreign Exch.'!$AG$69</f>
        <v>0</v>
      </c>
    </row>
    <row r="4295" spans="1:2" x14ac:dyDescent="0.25">
      <c r="A4295" s="11" t="s">
        <v>9508</v>
      </c>
      <c r="B4295" s="46">
        <f>'21 Market Risk - Foreign Exch.'!$AG$70</f>
        <v>0</v>
      </c>
    </row>
    <row r="4296" spans="1:2" x14ac:dyDescent="0.25">
      <c r="A4296" s="11" t="s">
        <v>9509</v>
      </c>
      <c r="B4296" s="46">
        <f>'21 Market Risk - Foreign Exch.'!$AI$48</f>
        <v>0</v>
      </c>
    </row>
    <row r="4297" spans="1:2" x14ac:dyDescent="0.25">
      <c r="A4297" s="11" t="s">
        <v>9510</v>
      </c>
      <c r="B4297" s="46">
        <f>'21 Market Risk - Foreign Exch.'!$AI$49</f>
        <v>0</v>
      </c>
    </row>
    <row r="4298" spans="1:2" x14ac:dyDescent="0.25">
      <c r="A4298" s="11" t="s">
        <v>9511</v>
      </c>
      <c r="B4298" s="46">
        <f>'21 Market Risk - Foreign Exch.'!$AI$50</f>
        <v>0</v>
      </c>
    </row>
    <row r="4299" spans="1:2" x14ac:dyDescent="0.25">
      <c r="A4299" s="11" t="s">
        <v>9512</v>
      </c>
      <c r="B4299" s="46">
        <f>'21 Market Risk - Foreign Exch.'!$AI$51</f>
        <v>0</v>
      </c>
    </row>
    <row r="4300" spans="1:2" x14ac:dyDescent="0.25">
      <c r="A4300" s="11" t="s">
        <v>9513</v>
      </c>
      <c r="B4300" s="46">
        <f>'21 Market Risk - Foreign Exch.'!$AI$53</f>
        <v>0</v>
      </c>
    </row>
    <row r="4301" spans="1:2" x14ac:dyDescent="0.25">
      <c r="A4301" s="11" t="s">
        <v>9514</v>
      </c>
      <c r="B4301" s="46">
        <f>'21 Market Risk - Foreign Exch.'!$AI$54</f>
        <v>0</v>
      </c>
    </row>
    <row r="4302" spans="1:2" x14ac:dyDescent="0.25">
      <c r="A4302" s="11" t="s">
        <v>9515</v>
      </c>
      <c r="B4302" s="46">
        <f>'21 Market Risk - Foreign Exch.'!$AI$55</f>
        <v>0</v>
      </c>
    </row>
    <row r="4303" spans="1:2" x14ac:dyDescent="0.25">
      <c r="A4303" s="11" t="s">
        <v>9516</v>
      </c>
      <c r="B4303" s="46">
        <f>'21 Market Risk - Foreign Exch.'!$AI$56</f>
        <v>0</v>
      </c>
    </row>
    <row r="4304" spans="1:2" x14ac:dyDescent="0.25">
      <c r="A4304" s="11" t="s">
        <v>9517</v>
      </c>
      <c r="B4304" s="46">
        <f>'21 Market Risk - Foreign Exch.'!$AI$58</f>
        <v>0</v>
      </c>
    </row>
    <row r="4305" spans="1:2" x14ac:dyDescent="0.25">
      <c r="A4305" s="11" t="s">
        <v>9518</v>
      </c>
      <c r="B4305" s="46">
        <f>'21 Market Risk - Foreign Exch.'!$AI$59</f>
        <v>0</v>
      </c>
    </row>
    <row r="4306" spans="1:2" x14ac:dyDescent="0.25">
      <c r="A4306" s="11" t="s">
        <v>9519</v>
      </c>
      <c r="B4306" s="46">
        <f>'21 Market Risk - Foreign Exch.'!$AI$60</f>
        <v>0</v>
      </c>
    </row>
    <row r="4307" spans="1:2" x14ac:dyDescent="0.25">
      <c r="A4307" s="11" t="s">
        <v>9520</v>
      </c>
      <c r="B4307" s="46">
        <f>'21 Market Risk - Foreign Exch.'!$AI$61</f>
        <v>0</v>
      </c>
    </row>
    <row r="4308" spans="1:2" x14ac:dyDescent="0.25">
      <c r="A4308" s="11" t="s">
        <v>9521</v>
      </c>
      <c r="B4308" s="46">
        <f>'21 Market Risk - Foreign Exch.'!$AI$62</f>
        <v>0</v>
      </c>
    </row>
    <row r="4309" spans="1:2" x14ac:dyDescent="0.25">
      <c r="A4309" s="11" t="s">
        <v>9522</v>
      </c>
      <c r="B4309" s="46">
        <f>'21 Market Risk - Foreign Exch.'!$AI$64</f>
        <v>0</v>
      </c>
    </row>
    <row r="4310" spans="1:2" x14ac:dyDescent="0.25">
      <c r="A4310" s="11" t="s">
        <v>9523</v>
      </c>
      <c r="B4310" s="46">
        <f>'21 Market Risk - Foreign Exch.'!$AI$65</f>
        <v>0</v>
      </c>
    </row>
    <row r="4311" spans="1:2" x14ac:dyDescent="0.25">
      <c r="A4311" s="11" t="s">
        <v>9524</v>
      </c>
      <c r="B4311" s="46">
        <f>'21 Market Risk - Foreign Exch.'!$AI$67</f>
        <v>0</v>
      </c>
    </row>
    <row r="4312" spans="1:2" x14ac:dyDescent="0.25">
      <c r="A4312" s="11" t="s">
        <v>9525</v>
      </c>
      <c r="B4312" s="46">
        <f>'21 Market Risk - Foreign Exch.'!$AI$68</f>
        <v>0</v>
      </c>
    </row>
    <row r="4313" spans="1:2" x14ac:dyDescent="0.25">
      <c r="A4313" s="11" t="s">
        <v>9526</v>
      </c>
      <c r="B4313" s="46">
        <f>'21 Market Risk - Foreign Exch.'!$AI$69</f>
        <v>0</v>
      </c>
    </row>
    <row r="4314" spans="1:2" x14ac:dyDescent="0.25">
      <c r="A4314" s="11" t="s">
        <v>9527</v>
      </c>
      <c r="B4314" s="46">
        <f>'21 Market Risk - Foreign Exch.'!$AI$70</f>
        <v>0</v>
      </c>
    </row>
    <row r="4315" spans="1:2" x14ac:dyDescent="0.25">
      <c r="A4315" s="11" t="s">
        <v>9528</v>
      </c>
      <c r="B4315" s="46">
        <f>'21 Market Risk - Foreign Exch.'!$AK$48</f>
        <v>0</v>
      </c>
    </row>
    <row r="4316" spans="1:2" x14ac:dyDescent="0.25">
      <c r="A4316" s="11" t="s">
        <v>9529</v>
      </c>
      <c r="B4316" s="46">
        <f>'21 Market Risk - Foreign Exch.'!$AK$49</f>
        <v>0</v>
      </c>
    </row>
    <row r="4317" spans="1:2" x14ac:dyDescent="0.25">
      <c r="A4317" s="11" t="s">
        <v>9530</v>
      </c>
      <c r="B4317" s="46">
        <f>'21 Market Risk - Foreign Exch.'!$AK$50</f>
        <v>0</v>
      </c>
    </row>
    <row r="4318" spans="1:2" x14ac:dyDescent="0.25">
      <c r="A4318" s="11" t="s">
        <v>9531</v>
      </c>
      <c r="B4318" s="46">
        <f>'21 Market Risk - Foreign Exch.'!$AK$51</f>
        <v>0</v>
      </c>
    </row>
    <row r="4319" spans="1:2" x14ac:dyDescent="0.25">
      <c r="A4319" s="11" t="s">
        <v>9532</v>
      </c>
      <c r="B4319" s="46">
        <f>'21 Market Risk - Foreign Exch.'!$AK$53</f>
        <v>0</v>
      </c>
    </row>
    <row r="4320" spans="1:2" x14ac:dyDescent="0.25">
      <c r="A4320" s="11" t="s">
        <v>9533</v>
      </c>
      <c r="B4320" s="46">
        <f>'21 Market Risk - Foreign Exch.'!$AK$54</f>
        <v>0</v>
      </c>
    </row>
    <row r="4321" spans="1:2" x14ac:dyDescent="0.25">
      <c r="A4321" s="11" t="s">
        <v>9534</v>
      </c>
      <c r="B4321" s="46">
        <f>'21 Market Risk - Foreign Exch.'!$AK$55</f>
        <v>0</v>
      </c>
    </row>
    <row r="4322" spans="1:2" x14ac:dyDescent="0.25">
      <c r="A4322" s="11" t="s">
        <v>9535</v>
      </c>
      <c r="B4322" s="46">
        <f>'21 Market Risk - Foreign Exch.'!$AK$56</f>
        <v>0</v>
      </c>
    </row>
    <row r="4323" spans="1:2" x14ac:dyDescent="0.25">
      <c r="A4323" s="11" t="s">
        <v>9536</v>
      </c>
      <c r="B4323" s="46">
        <f>'21 Market Risk - Foreign Exch.'!$AK$58</f>
        <v>0</v>
      </c>
    </row>
    <row r="4324" spans="1:2" x14ac:dyDescent="0.25">
      <c r="A4324" s="11" t="s">
        <v>9537</v>
      </c>
      <c r="B4324" s="46">
        <f>'21 Market Risk - Foreign Exch.'!$AK$59</f>
        <v>0</v>
      </c>
    </row>
    <row r="4325" spans="1:2" x14ac:dyDescent="0.25">
      <c r="A4325" s="11" t="s">
        <v>9538</v>
      </c>
      <c r="B4325" s="46">
        <f>'21 Market Risk - Foreign Exch.'!$AK$60</f>
        <v>0</v>
      </c>
    </row>
    <row r="4326" spans="1:2" x14ac:dyDescent="0.25">
      <c r="A4326" s="11" t="s">
        <v>9539</v>
      </c>
      <c r="B4326" s="46">
        <f>'21 Market Risk - Foreign Exch.'!$AK$61</f>
        <v>0</v>
      </c>
    </row>
    <row r="4327" spans="1:2" x14ac:dyDescent="0.25">
      <c r="A4327" s="11" t="s">
        <v>9540</v>
      </c>
      <c r="B4327" s="46">
        <f>'21 Market Risk - Foreign Exch.'!$AK$62</f>
        <v>0</v>
      </c>
    </row>
    <row r="4328" spans="1:2" x14ac:dyDescent="0.25">
      <c r="A4328" s="11" t="s">
        <v>9541</v>
      </c>
      <c r="B4328" s="46">
        <f>'21 Market Risk - Foreign Exch.'!$AK$64</f>
        <v>0</v>
      </c>
    </row>
    <row r="4329" spans="1:2" x14ac:dyDescent="0.25">
      <c r="A4329" s="11" t="s">
        <v>9542</v>
      </c>
      <c r="B4329" s="46">
        <f>'21 Market Risk - Foreign Exch.'!$AK$65</f>
        <v>0</v>
      </c>
    </row>
    <row r="4330" spans="1:2" x14ac:dyDescent="0.25">
      <c r="A4330" s="11" t="s">
        <v>9543</v>
      </c>
      <c r="B4330" s="46">
        <f>'21 Market Risk - Foreign Exch.'!$AK$67</f>
        <v>0</v>
      </c>
    </row>
    <row r="4331" spans="1:2" x14ac:dyDescent="0.25">
      <c r="A4331" s="11" t="s">
        <v>9544</v>
      </c>
      <c r="B4331" s="46">
        <f>'21 Market Risk - Foreign Exch.'!$AK$68</f>
        <v>0</v>
      </c>
    </row>
    <row r="4332" spans="1:2" x14ac:dyDescent="0.25">
      <c r="A4332" s="11" t="s">
        <v>9545</v>
      </c>
      <c r="B4332" s="46">
        <f>'21 Market Risk - Foreign Exch.'!$AK$69</f>
        <v>0</v>
      </c>
    </row>
    <row r="4333" spans="1:2" x14ac:dyDescent="0.25">
      <c r="A4333" s="11" t="s">
        <v>9546</v>
      </c>
      <c r="B4333" s="46">
        <f>'21 Market Risk - Foreign Exch.'!$AK$70</f>
        <v>0</v>
      </c>
    </row>
    <row r="4334" spans="1:2" x14ac:dyDescent="0.25">
      <c r="A4334" s="11" t="s">
        <v>9547</v>
      </c>
      <c r="B4334" s="46">
        <f>'21 Market Risk - Foreign Exch.'!$AM$48</f>
        <v>0</v>
      </c>
    </row>
    <row r="4335" spans="1:2" x14ac:dyDescent="0.25">
      <c r="A4335" s="11" t="s">
        <v>9548</v>
      </c>
      <c r="B4335" s="46">
        <f>'21 Market Risk - Foreign Exch.'!$AM$49</f>
        <v>0</v>
      </c>
    </row>
    <row r="4336" spans="1:2" x14ac:dyDescent="0.25">
      <c r="A4336" s="11" t="s">
        <v>9549</v>
      </c>
      <c r="B4336" s="46">
        <f>'21 Market Risk - Foreign Exch.'!$AM$50</f>
        <v>0</v>
      </c>
    </row>
    <row r="4337" spans="1:2" x14ac:dyDescent="0.25">
      <c r="A4337" s="11" t="s">
        <v>9550</v>
      </c>
      <c r="B4337" s="46">
        <f>'21 Market Risk - Foreign Exch.'!$AM$51</f>
        <v>0</v>
      </c>
    </row>
    <row r="4338" spans="1:2" x14ac:dyDescent="0.25">
      <c r="A4338" s="11" t="s">
        <v>9551</v>
      </c>
      <c r="B4338" s="46">
        <f>'21 Market Risk - Foreign Exch.'!$AM$53</f>
        <v>0</v>
      </c>
    </row>
    <row r="4339" spans="1:2" x14ac:dyDescent="0.25">
      <c r="A4339" s="11" t="s">
        <v>9552</v>
      </c>
      <c r="B4339" s="46">
        <f>'21 Market Risk - Foreign Exch.'!$AM$54</f>
        <v>0</v>
      </c>
    </row>
    <row r="4340" spans="1:2" x14ac:dyDescent="0.25">
      <c r="A4340" s="11" t="s">
        <v>9553</v>
      </c>
      <c r="B4340" s="46">
        <f>'21 Market Risk - Foreign Exch.'!$AM$55</f>
        <v>0</v>
      </c>
    </row>
    <row r="4341" spans="1:2" x14ac:dyDescent="0.25">
      <c r="A4341" s="11" t="s">
        <v>9554</v>
      </c>
      <c r="B4341" s="46">
        <f>'21 Market Risk - Foreign Exch.'!$AM$56</f>
        <v>0</v>
      </c>
    </row>
    <row r="4342" spans="1:2" x14ac:dyDescent="0.25">
      <c r="A4342" s="11" t="s">
        <v>9555</v>
      </c>
      <c r="B4342" s="46">
        <f>'21 Market Risk - Foreign Exch.'!$AM$58</f>
        <v>0</v>
      </c>
    </row>
    <row r="4343" spans="1:2" x14ac:dyDescent="0.25">
      <c r="A4343" s="11" t="s">
        <v>9556</v>
      </c>
      <c r="B4343" s="46">
        <f>'21 Market Risk - Foreign Exch.'!$AM$59</f>
        <v>0</v>
      </c>
    </row>
    <row r="4344" spans="1:2" x14ac:dyDescent="0.25">
      <c r="A4344" s="11" t="s">
        <v>9557</v>
      </c>
      <c r="B4344" s="46">
        <f>'21 Market Risk - Foreign Exch.'!$AM$60</f>
        <v>0</v>
      </c>
    </row>
    <row r="4345" spans="1:2" x14ac:dyDescent="0.25">
      <c r="A4345" s="11" t="s">
        <v>9558</v>
      </c>
      <c r="B4345" s="46">
        <f>'21 Market Risk - Foreign Exch.'!$AM$61</f>
        <v>0</v>
      </c>
    </row>
    <row r="4346" spans="1:2" x14ac:dyDescent="0.25">
      <c r="A4346" s="11" t="s">
        <v>9559</v>
      </c>
      <c r="B4346" s="46">
        <f>'21 Market Risk - Foreign Exch.'!$AM$62</f>
        <v>0</v>
      </c>
    </row>
    <row r="4347" spans="1:2" x14ac:dyDescent="0.25">
      <c r="A4347" s="11" t="s">
        <v>9560</v>
      </c>
      <c r="B4347" s="46">
        <f>'21 Market Risk - Foreign Exch.'!$AM$64</f>
        <v>0</v>
      </c>
    </row>
    <row r="4348" spans="1:2" x14ac:dyDescent="0.25">
      <c r="A4348" s="11" t="s">
        <v>9561</v>
      </c>
      <c r="B4348" s="46">
        <f>'21 Market Risk - Foreign Exch.'!$AM$65</f>
        <v>0</v>
      </c>
    </row>
    <row r="4349" spans="1:2" x14ac:dyDescent="0.25">
      <c r="A4349" s="11" t="s">
        <v>9562</v>
      </c>
      <c r="B4349" s="46">
        <f>'21 Market Risk - Foreign Exch.'!$AM$67</f>
        <v>0</v>
      </c>
    </row>
    <row r="4350" spans="1:2" x14ac:dyDescent="0.25">
      <c r="A4350" s="11" t="s">
        <v>9563</v>
      </c>
      <c r="B4350" s="46">
        <f>'21 Market Risk - Foreign Exch.'!$AM$68</f>
        <v>0</v>
      </c>
    </row>
    <row r="4351" spans="1:2" x14ac:dyDescent="0.25">
      <c r="A4351" s="11" t="s">
        <v>9564</v>
      </c>
      <c r="B4351" s="46">
        <f>'21 Market Risk - Foreign Exch.'!$AM$69</f>
        <v>0</v>
      </c>
    </row>
    <row r="4352" spans="1:2" x14ac:dyDescent="0.25">
      <c r="A4352" s="11" t="s">
        <v>9565</v>
      </c>
      <c r="B4352" s="46">
        <f>'21 Market Risk - Foreign Exch.'!$AM$70</f>
        <v>0</v>
      </c>
    </row>
    <row r="4353" spans="1:2" x14ac:dyDescent="0.25">
      <c r="A4353" s="11" t="s">
        <v>9566</v>
      </c>
      <c r="B4353" s="46">
        <f>'21 Market Risk - Foreign Exch.'!$AO$48</f>
        <v>0</v>
      </c>
    </row>
    <row r="4354" spans="1:2" x14ac:dyDescent="0.25">
      <c r="A4354" s="11" t="s">
        <v>9567</v>
      </c>
      <c r="B4354" s="46">
        <f>'21 Market Risk - Foreign Exch.'!$AO$49</f>
        <v>0</v>
      </c>
    </row>
    <row r="4355" spans="1:2" x14ac:dyDescent="0.25">
      <c r="A4355" s="11" t="s">
        <v>9568</v>
      </c>
      <c r="B4355" s="46">
        <f>'21 Market Risk - Foreign Exch.'!$AO$50</f>
        <v>0</v>
      </c>
    </row>
    <row r="4356" spans="1:2" x14ac:dyDescent="0.25">
      <c r="A4356" s="11" t="s">
        <v>9569</v>
      </c>
      <c r="B4356" s="46">
        <f>'21 Market Risk - Foreign Exch.'!$AO$51</f>
        <v>0</v>
      </c>
    </row>
    <row r="4357" spans="1:2" x14ac:dyDescent="0.25">
      <c r="A4357" s="11" t="s">
        <v>9570</v>
      </c>
      <c r="B4357" s="46">
        <f>'21 Market Risk - Foreign Exch.'!$AO$53</f>
        <v>0</v>
      </c>
    </row>
    <row r="4358" spans="1:2" x14ac:dyDescent="0.25">
      <c r="A4358" s="11" t="s">
        <v>9571</v>
      </c>
      <c r="B4358" s="46">
        <f>'21 Market Risk - Foreign Exch.'!$AO$54</f>
        <v>0</v>
      </c>
    </row>
    <row r="4359" spans="1:2" x14ac:dyDescent="0.25">
      <c r="A4359" s="11" t="s">
        <v>9572</v>
      </c>
      <c r="B4359" s="46">
        <f>'21 Market Risk - Foreign Exch.'!$AO$55</f>
        <v>0</v>
      </c>
    </row>
    <row r="4360" spans="1:2" x14ac:dyDescent="0.25">
      <c r="A4360" s="11" t="s">
        <v>9573</v>
      </c>
      <c r="B4360" s="46">
        <f>'21 Market Risk - Foreign Exch.'!$AO$56</f>
        <v>0</v>
      </c>
    </row>
    <row r="4361" spans="1:2" x14ac:dyDescent="0.25">
      <c r="A4361" s="11" t="s">
        <v>9574</v>
      </c>
      <c r="B4361" s="46">
        <f>'21 Market Risk - Foreign Exch.'!$AO$58</f>
        <v>0</v>
      </c>
    </row>
    <row r="4362" spans="1:2" x14ac:dyDescent="0.25">
      <c r="A4362" s="11" t="s">
        <v>9575</v>
      </c>
      <c r="B4362" s="46">
        <f>'21 Market Risk - Foreign Exch.'!$AO$59</f>
        <v>0</v>
      </c>
    </row>
    <row r="4363" spans="1:2" x14ac:dyDescent="0.25">
      <c r="A4363" s="11" t="s">
        <v>9576</v>
      </c>
      <c r="B4363" s="46">
        <f>'21 Market Risk - Foreign Exch.'!$AO$60</f>
        <v>0</v>
      </c>
    </row>
    <row r="4364" spans="1:2" x14ac:dyDescent="0.25">
      <c r="A4364" s="11" t="s">
        <v>9577</v>
      </c>
      <c r="B4364" s="46">
        <f>'21 Market Risk - Foreign Exch.'!$AO$61</f>
        <v>0</v>
      </c>
    </row>
    <row r="4365" spans="1:2" x14ac:dyDescent="0.25">
      <c r="A4365" s="11" t="s">
        <v>9578</v>
      </c>
      <c r="B4365" s="46">
        <f>'21 Market Risk - Foreign Exch.'!$AO$62</f>
        <v>0</v>
      </c>
    </row>
    <row r="4366" spans="1:2" x14ac:dyDescent="0.25">
      <c r="A4366" s="11" t="s">
        <v>9579</v>
      </c>
      <c r="B4366" s="46">
        <f>'21 Market Risk - Foreign Exch.'!$AO$64</f>
        <v>0</v>
      </c>
    </row>
    <row r="4367" spans="1:2" x14ac:dyDescent="0.25">
      <c r="A4367" s="11" t="s">
        <v>9580</v>
      </c>
      <c r="B4367" s="46">
        <f>'21 Market Risk - Foreign Exch.'!$AO$65</f>
        <v>0</v>
      </c>
    </row>
    <row r="4368" spans="1:2" x14ac:dyDescent="0.25">
      <c r="A4368" s="11" t="s">
        <v>9581</v>
      </c>
      <c r="B4368" s="46">
        <f>'21 Market Risk - Foreign Exch.'!$AO$67</f>
        <v>0</v>
      </c>
    </row>
    <row r="4369" spans="1:2" x14ac:dyDescent="0.25">
      <c r="A4369" s="11" t="s">
        <v>9582</v>
      </c>
      <c r="B4369" s="46">
        <f>'21 Market Risk - Foreign Exch.'!$AO$68</f>
        <v>0</v>
      </c>
    </row>
    <row r="4370" spans="1:2" x14ac:dyDescent="0.25">
      <c r="A4370" s="11" t="s">
        <v>9583</v>
      </c>
      <c r="B4370" s="46">
        <f>'21 Market Risk - Foreign Exch.'!$AO$69</f>
        <v>0</v>
      </c>
    </row>
    <row r="4371" spans="1:2" x14ac:dyDescent="0.25">
      <c r="A4371" s="11" t="s">
        <v>9584</v>
      </c>
      <c r="B4371" s="46">
        <f>'21 Market Risk - Foreign Exch.'!$AO$70</f>
        <v>0</v>
      </c>
    </row>
    <row r="4372" spans="1:2" x14ac:dyDescent="0.25">
      <c r="A4372" s="11" t="s">
        <v>9585</v>
      </c>
      <c r="B4372" s="46">
        <f>'21 Market Risk - Foreign Exch.'!$E$72</f>
        <v>0</v>
      </c>
    </row>
    <row r="4373" spans="1:2" x14ac:dyDescent="0.25">
      <c r="A4373" s="11" t="s">
        <v>9586</v>
      </c>
      <c r="B4373" s="46">
        <f>'21 Market Risk - Foreign Exch.'!$E$73</f>
        <v>0</v>
      </c>
    </row>
    <row r="4374" spans="1:2" x14ac:dyDescent="0.25">
      <c r="A4374" s="11" t="s">
        <v>9587</v>
      </c>
      <c r="B4374" s="46">
        <f>'21 Market Risk - Foreign Exch.'!$E$74</f>
        <v>0</v>
      </c>
    </row>
    <row r="4375" spans="1:2" x14ac:dyDescent="0.25">
      <c r="A4375" s="11" t="s">
        <v>9588</v>
      </c>
      <c r="B4375" s="46">
        <f>'21 Market Risk - Foreign Exch.'!$E$75</f>
        <v>0</v>
      </c>
    </row>
    <row r="4376" spans="1:2" x14ac:dyDescent="0.25">
      <c r="A4376" s="11" t="s">
        <v>9589</v>
      </c>
      <c r="B4376" s="46">
        <f>'21 Market Risk - Foreign Exch.'!$E$76</f>
        <v>0</v>
      </c>
    </row>
    <row r="4377" spans="1:2" x14ac:dyDescent="0.25">
      <c r="A4377" s="11" t="s">
        <v>9590</v>
      </c>
      <c r="B4377" s="46">
        <f>'21 Market Risk - Foreign Exch.'!$G$72</f>
        <v>0</v>
      </c>
    </row>
    <row r="4378" spans="1:2" x14ac:dyDescent="0.25">
      <c r="A4378" s="11" t="s">
        <v>9591</v>
      </c>
      <c r="B4378" s="46">
        <f>'21 Market Risk - Foreign Exch.'!$G$73</f>
        <v>0</v>
      </c>
    </row>
    <row r="4379" spans="1:2" x14ac:dyDescent="0.25">
      <c r="A4379" s="11" t="s">
        <v>9592</v>
      </c>
      <c r="B4379" s="46">
        <f>'21 Market Risk - Foreign Exch.'!$G$74</f>
        <v>0</v>
      </c>
    </row>
    <row r="4380" spans="1:2" x14ac:dyDescent="0.25">
      <c r="A4380" s="11" t="s">
        <v>9593</v>
      </c>
      <c r="B4380" s="46">
        <f>'21 Market Risk - Foreign Exch.'!$G$75</f>
        <v>0</v>
      </c>
    </row>
    <row r="4381" spans="1:2" x14ac:dyDescent="0.25">
      <c r="A4381" s="11" t="s">
        <v>9594</v>
      </c>
      <c r="B4381" s="46">
        <f>'21 Market Risk - Foreign Exch.'!$G$76</f>
        <v>0</v>
      </c>
    </row>
    <row r="4382" spans="1:2" x14ac:dyDescent="0.25">
      <c r="A4382" s="11" t="s">
        <v>9595</v>
      </c>
      <c r="B4382" s="46">
        <f>'21 Market Risk - Foreign Exch.'!$I$72</f>
        <v>0</v>
      </c>
    </row>
    <row r="4383" spans="1:2" x14ac:dyDescent="0.25">
      <c r="A4383" s="11" t="s">
        <v>9596</v>
      </c>
      <c r="B4383" s="46">
        <f>'21 Market Risk - Foreign Exch.'!$I$73</f>
        <v>0</v>
      </c>
    </row>
    <row r="4384" spans="1:2" x14ac:dyDescent="0.25">
      <c r="A4384" s="11" t="s">
        <v>9597</v>
      </c>
      <c r="B4384" s="46">
        <f>'21 Market Risk - Foreign Exch.'!$I$74</f>
        <v>0</v>
      </c>
    </row>
    <row r="4385" spans="1:2" x14ac:dyDescent="0.25">
      <c r="A4385" s="11" t="s">
        <v>9598</v>
      </c>
      <c r="B4385" s="46">
        <f>'21 Market Risk - Foreign Exch.'!$I$75</f>
        <v>0</v>
      </c>
    </row>
    <row r="4386" spans="1:2" x14ac:dyDescent="0.25">
      <c r="A4386" s="11" t="s">
        <v>9599</v>
      </c>
      <c r="B4386" s="46">
        <f>'21 Market Risk - Foreign Exch.'!$I$76</f>
        <v>0</v>
      </c>
    </row>
    <row r="4387" spans="1:2" x14ac:dyDescent="0.25">
      <c r="A4387" s="11" t="s">
        <v>9600</v>
      </c>
      <c r="B4387" s="46">
        <f>'21 Market Risk - Foreign Exch.'!$K$72</f>
        <v>0</v>
      </c>
    </row>
    <row r="4388" spans="1:2" x14ac:dyDescent="0.25">
      <c r="A4388" s="11" t="s">
        <v>9601</v>
      </c>
      <c r="B4388" s="46">
        <f>'21 Market Risk - Foreign Exch.'!$K$73</f>
        <v>0</v>
      </c>
    </row>
    <row r="4389" spans="1:2" x14ac:dyDescent="0.25">
      <c r="A4389" s="11" t="s">
        <v>9602</v>
      </c>
      <c r="B4389" s="46">
        <f>'21 Market Risk - Foreign Exch.'!$K$74</f>
        <v>0</v>
      </c>
    </row>
    <row r="4390" spans="1:2" x14ac:dyDescent="0.25">
      <c r="A4390" s="11" t="s">
        <v>9603</v>
      </c>
      <c r="B4390" s="46">
        <f>'21 Market Risk - Foreign Exch.'!$K$75</f>
        <v>0</v>
      </c>
    </row>
    <row r="4391" spans="1:2" x14ac:dyDescent="0.25">
      <c r="A4391" s="11" t="s">
        <v>9604</v>
      </c>
      <c r="B4391" s="46">
        <f>'21 Market Risk - Foreign Exch.'!$K$76</f>
        <v>0</v>
      </c>
    </row>
    <row r="4392" spans="1:2" x14ac:dyDescent="0.25">
      <c r="A4392" s="11" t="s">
        <v>9605</v>
      </c>
      <c r="B4392" s="46">
        <f>'21 Market Risk - Foreign Exch.'!$M$72</f>
        <v>0</v>
      </c>
    </row>
    <row r="4393" spans="1:2" x14ac:dyDescent="0.25">
      <c r="A4393" s="11" t="s">
        <v>9606</v>
      </c>
      <c r="B4393" s="46">
        <f>'21 Market Risk - Foreign Exch.'!$M$73</f>
        <v>0</v>
      </c>
    </row>
    <row r="4394" spans="1:2" x14ac:dyDescent="0.25">
      <c r="A4394" s="11" t="s">
        <v>9607</v>
      </c>
      <c r="B4394" s="46">
        <f>'21 Market Risk - Foreign Exch.'!$M$74</f>
        <v>0</v>
      </c>
    </row>
    <row r="4395" spans="1:2" x14ac:dyDescent="0.25">
      <c r="A4395" s="11" t="s">
        <v>9608</v>
      </c>
      <c r="B4395" s="46">
        <f>'21 Market Risk - Foreign Exch.'!$M$75</f>
        <v>0</v>
      </c>
    </row>
    <row r="4396" spans="1:2" x14ac:dyDescent="0.25">
      <c r="A4396" s="11" t="s">
        <v>9609</v>
      </c>
      <c r="B4396" s="46">
        <f>'21 Market Risk - Foreign Exch.'!$M$76</f>
        <v>0</v>
      </c>
    </row>
    <row r="4397" spans="1:2" x14ac:dyDescent="0.25">
      <c r="A4397" s="11" t="s">
        <v>9610</v>
      </c>
      <c r="B4397" s="46">
        <f>'21 Market Risk - Foreign Exch.'!$O$72</f>
        <v>0</v>
      </c>
    </row>
    <row r="4398" spans="1:2" x14ac:dyDescent="0.25">
      <c r="A4398" s="11" t="s">
        <v>9611</v>
      </c>
      <c r="B4398" s="46">
        <f>'21 Market Risk - Foreign Exch.'!$O$73</f>
        <v>0</v>
      </c>
    </row>
    <row r="4399" spans="1:2" x14ac:dyDescent="0.25">
      <c r="A4399" s="11" t="s">
        <v>9612</v>
      </c>
      <c r="B4399" s="46">
        <f>'21 Market Risk - Foreign Exch.'!$O$74</f>
        <v>0</v>
      </c>
    </row>
    <row r="4400" spans="1:2" x14ac:dyDescent="0.25">
      <c r="A4400" s="11" t="s">
        <v>9613</v>
      </c>
      <c r="B4400" s="46">
        <f>'21 Market Risk - Foreign Exch.'!$O$75</f>
        <v>0</v>
      </c>
    </row>
    <row r="4401" spans="1:2" x14ac:dyDescent="0.25">
      <c r="A4401" s="11" t="s">
        <v>9614</v>
      </c>
      <c r="B4401" s="46">
        <f>'21 Market Risk - Foreign Exch.'!$O$76</f>
        <v>0</v>
      </c>
    </row>
    <row r="4402" spans="1:2" x14ac:dyDescent="0.25">
      <c r="A4402" s="11" t="s">
        <v>9615</v>
      </c>
      <c r="B4402" s="46">
        <f>'21 Market Risk - Foreign Exch.'!$Q$72</f>
        <v>0</v>
      </c>
    </row>
    <row r="4403" spans="1:2" x14ac:dyDescent="0.25">
      <c r="A4403" s="11" t="s">
        <v>9616</v>
      </c>
      <c r="B4403" s="46">
        <f>'21 Market Risk - Foreign Exch.'!$Q$73</f>
        <v>0</v>
      </c>
    </row>
    <row r="4404" spans="1:2" x14ac:dyDescent="0.25">
      <c r="A4404" s="11" t="s">
        <v>9617</v>
      </c>
      <c r="B4404" s="46">
        <f>'21 Market Risk - Foreign Exch.'!$Q$74</f>
        <v>0</v>
      </c>
    </row>
    <row r="4405" spans="1:2" x14ac:dyDescent="0.25">
      <c r="A4405" s="11" t="s">
        <v>9618</v>
      </c>
      <c r="B4405" s="46">
        <f>'21 Market Risk - Foreign Exch.'!$Q$75</f>
        <v>0</v>
      </c>
    </row>
    <row r="4406" spans="1:2" x14ac:dyDescent="0.25">
      <c r="A4406" s="11" t="s">
        <v>9619</v>
      </c>
      <c r="B4406" s="46">
        <f>'21 Market Risk - Foreign Exch.'!$Q$76</f>
        <v>0</v>
      </c>
    </row>
    <row r="4407" spans="1:2" x14ac:dyDescent="0.25">
      <c r="A4407" s="11" t="s">
        <v>9620</v>
      </c>
      <c r="B4407" s="46">
        <f>'21 Market Risk - Foreign Exch.'!$S$72</f>
        <v>0</v>
      </c>
    </row>
    <row r="4408" spans="1:2" x14ac:dyDescent="0.25">
      <c r="A4408" s="11" t="s">
        <v>9621</v>
      </c>
      <c r="B4408" s="46">
        <f>'21 Market Risk - Foreign Exch.'!$S$73</f>
        <v>0</v>
      </c>
    </row>
    <row r="4409" spans="1:2" x14ac:dyDescent="0.25">
      <c r="A4409" s="11" t="s">
        <v>9622</v>
      </c>
      <c r="B4409" s="46">
        <f>'21 Market Risk - Foreign Exch.'!$S$74</f>
        <v>0</v>
      </c>
    </row>
    <row r="4410" spans="1:2" x14ac:dyDescent="0.25">
      <c r="A4410" s="11" t="s">
        <v>9623</v>
      </c>
      <c r="B4410" s="46">
        <f>'21 Market Risk - Foreign Exch.'!$S$75</f>
        <v>0</v>
      </c>
    </row>
    <row r="4411" spans="1:2" x14ac:dyDescent="0.25">
      <c r="A4411" s="11" t="s">
        <v>9624</v>
      </c>
      <c r="B4411" s="46">
        <f>'21 Market Risk - Foreign Exch.'!$S$76</f>
        <v>0</v>
      </c>
    </row>
    <row r="4412" spans="1:2" x14ac:dyDescent="0.25">
      <c r="A4412" s="11" t="s">
        <v>9625</v>
      </c>
      <c r="B4412" s="46">
        <f>'21 Market Risk - Foreign Exch.'!$U$72</f>
        <v>0</v>
      </c>
    </row>
    <row r="4413" spans="1:2" x14ac:dyDescent="0.25">
      <c r="A4413" s="11" t="s">
        <v>9626</v>
      </c>
      <c r="B4413" s="46">
        <f>'21 Market Risk - Foreign Exch.'!$U$73</f>
        <v>0</v>
      </c>
    </row>
    <row r="4414" spans="1:2" x14ac:dyDescent="0.25">
      <c r="A4414" s="11" t="s">
        <v>9627</v>
      </c>
      <c r="B4414" s="46">
        <f>'21 Market Risk - Foreign Exch.'!$U$74</f>
        <v>0</v>
      </c>
    </row>
    <row r="4415" spans="1:2" x14ac:dyDescent="0.25">
      <c r="A4415" s="11" t="s">
        <v>9628</v>
      </c>
      <c r="B4415" s="46">
        <f>'21 Market Risk - Foreign Exch.'!$U$75</f>
        <v>0</v>
      </c>
    </row>
    <row r="4416" spans="1:2" x14ac:dyDescent="0.25">
      <c r="A4416" s="11" t="s">
        <v>9629</v>
      </c>
      <c r="B4416" s="46">
        <f>'21 Market Risk - Foreign Exch.'!$U$76</f>
        <v>0</v>
      </c>
    </row>
    <row r="4417" spans="1:2" x14ac:dyDescent="0.25">
      <c r="A4417" s="11" t="s">
        <v>9630</v>
      </c>
      <c r="B4417" s="46">
        <f>'21 Market Risk - Foreign Exch.'!$W$72</f>
        <v>0</v>
      </c>
    </row>
    <row r="4418" spans="1:2" x14ac:dyDescent="0.25">
      <c r="A4418" s="11" t="s">
        <v>9631</v>
      </c>
      <c r="B4418" s="46">
        <f>'21 Market Risk - Foreign Exch.'!$W$73</f>
        <v>0</v>
      </c>
    </row>
    <row r="4419" spans="1:2" x14ac:dyDescent="0.25">
      <c r="A4419" s="11" t="s">
        <v>9632</v>
      </c>
      <c r="B4419" s="46">
        <f>'21 Market Risk - Foreign Exch.'!$W$74</f>
        <v>0</v>
      </c>
    </row>
    <row r="4420" spans="1:2" x14ac:dyDescent="0.25">
      <c r="A4420" s="11" t="s">
        <v>9633</v>
      </c>
      <c r="B4420" s="46">
        <f>'21 Market Risk - Foreign Exch.'!$W$75</f>
        <v>0</v>
      </c>
    </row>
    <row r="4421" spans="1:2" x14ac:dyDescent="0.25">
      <c r="A4421" s="11" t="s">
        <v>9634</v>
      </c>
      <c r="B4421" s="46">
        <f>'21 Market Risk - Foreign Exch.'!$W$76</f>
        <v>0</v>
      </c>
    </row>
    <row r="4422" spans="1:2" x14ac:dyDescent="0.25">
      <c r="A4422" s="11" t="s">
        <v>9635</v>
      </c>
      <c r="B4422" s="46">
        <f>'21 Market Risk - Foreign Exch.'!$Y$72</f>
        <v>0</v>
      </c>
    </row>
    <row r="4423" spans="1:2" x14ac:dyDescent="0.25">
      <c r="A4423" s="11" t="s">
        <v>9636</v>
      </c>
      <c r="B4423" s="46">
        <f>'21 Market Risk - Foreign Exch.'!$Y$73</f>
        <v>0</v>
      </c>
    </row>
    <row r="4424" spans="1:2" x14ac:dyDescent="0.25">
      <c r="A4424" s="11" t="s">
        <v>9637</v>
      </c>
      <c r="B4424" s="46">
        <f>'21 Market Risk - Foreign Exch.'!$Y$74</f>
        <v>0</v>
      </c>
    </row>
    <row r="4425" spans="1:2" x14ac:dyDescent="0.25">
      <c r="A4425" s="11" t="s">
        <v>9638</v>
      </c>
      <c r="B4425" s="46">
        <f>'21 Market Risk - Foreign Exch.'!$Y$75</f>
        <v>0</v>
      </c>
    </row>
    <row r="4426" spans="1:2" x14ac:dyDescent="0.25">
      <c r="A4426" s="11" t="s">
        <v>9639</v>
      </c>
      <c r="B4426" s="46">
        <f>'21 Market Risk - Foreign Exch.'!$Y$76</f>
        <v>0</v>
      </c>
    </row>
    <row r="4427" spans="1:2" x14ac:dyDescent="0.25">
      <c r="A4427" s="11" t="s">
        <v>9640</v>
      </c>
      <c r="B4427" s="46">
        <f>'21 Market Risk - Foreign Exch.'!$AA$72</f>
        <v>0</v>
      </c>
    </row>
    <row r="4428" spans="1:2" x14ac:dyDescent="0.25">
      <c r="A4428" s="11" t="s">
        <v>9641</v>
      </c>
      <c r="B4428" s="46">
        <f>'21 Market Risk - Foreign Exch.'!$AA$73</f>
        <v>0</v>
      </c>
    </row>
    <row r="4429" spans="1:2" x14ac:dyDescent="0.25">
      <c r="A4429" s="11" t="s">
        <v>9642</v>
      </c>
      <c r="B4429" s="46">
        <f>'21 Market Risk - Foreign Exch.'!$AA$74</f>
        <v>0</v>
      </c>
    </row>
    <row r="4430" spans="1:2" x14ac:dyDescent="0.25">
      <c r="A4430" s="11" t="s">
        <v>9643</v>
      </c>
      <c r="B4430" s="46">
        <f>'21 Market Risk - Foreign Exch.'!$AA$75</f>
        <v>0</v>
      </c>
    </row>
    <row r="4431" spans="1:2" x14ac:dyDescent="0.25">
      <c r="A4431" s="11" t="s">
        <v>9644</v>
      </c>
      <c r="B4431" s="46">
        <f>'21 Market Risk - Foreign Exch.'!$AA$76</f>
        <v>0</v>
      </c>
    </row>
    <row r="4432" spans="1:2" x14ac:dyDescent="0.25">
      <c r="A4432" s="11" t="s">
        <v>9645</v>
      </c>
      <c r="B4432" s="46">
        <f>'21 Market Risk - Foreign Exch.'!$AC$72</f>
        <v>0</v>
      </c>
    </row>
    <row r="4433" spans="1:2" x14ac:dyDescent="0.25">
      <c r="A4433" s="11" t="s">
        <v>9646</v>
      </c>
      <c r="B4433" s="46">
        <f>'21 Market Risk - Foreign Exch.'!$AC$73</f>
        <v>0</v>
      </c>
    </row>
    <row r="4434" spans="1:2" x14ac:dyDescent="0.25">
      <c r="A4434" s="11" t="s">
        <v>9647</v>
      </c>
      <c r="B4434" s="46">
        <f>'21 Market Risk - Foreign Exch.'!$AC$74</f>
        <v>0</v>
      </c>
    </row>
    <row r="4435" spans="1:2" x14ac:dyDescent="0.25">
      <c r="A4435" s="11" t="s">
        <v>9648</v>
      </c>
      <c r="B4435" s="46">
        <f>'21 Market Risk - Foreign Exch.'!$AC$75</f>
        <v>0</v>
      </c>
    </row>
    <row r="4436" spans="1:2" x14ac:dyDescent="0.25">
      <c r="A4436" s="11" t="s">
        <v>9649</v>
      </c>
      <c r="B4436" s="46">
        <f>'21 Market Risk - Foreign Exch.'!$AC$76</f>
        <v>0</v>
      </c>
    </row>
    <row r="4437" spans="1:2" x14ac:dyDescent="0.25">
      <c r="A4437" s="11" t="s">
        <v>9650</v>
      </c>
      <c r="B4437" s="46">
        <f>'21 Market Risk - Foreign Exch.'!$AE$72</f>
        <v>0</v>
      </c>
    </row>
    <row r="4438" spans="1:2" x14ac:dyDescent="0.25">
      <c r="A4438" s="11" t="s">
        <v>9651</v>
      </c>
      <c r="B4438" s="46">
        <f>'21 Market Risk - Foreign Exch.'!$AE$73</f>
        <v>0</v>
      </c>
    </row>
    <row r="4439" spans="1:2" x14ac:dyDescent="0.25">
      <c r="A4439" s="11" t="s">
        <v>9652</v>
      </c>
      <c r="B4439" s="46">
        <f>'21 Market Risk - Foreign Exch.'!$AE$74</f>
        <v>0</v>
      </c>
    </row>
    <row r="4440" spans="1:2" x14ac:dyDescent="0.25">
      <c r="A4440" s="11" t="s">
        <v>9653</v>
      </c>
      <c r="B4440" s="46">
        <f>'21 Market Risk - Foreign Exch.'!$AE$75</f>
        <v>0</v>
      </c>
    </row>
    <row r="4441" spans="1:2" x14ac:dyDescent="0.25">
      <c r="A4441" s="11" t="s">
        <v>9654</v>
      </c>
      <c r="B4441" s="46">
        <f>'21 Market Risk - Foreign Exch.'!$AE$76</f>
        <v>0</v>
      </c>
    </row>
    <row r="4442" spans="1:2" x14ac:dyDescent="0.25">
      <c r="A4442" s="11" t="s">
        <v>9655</v>
      </c>
      <c r="B4442" s="46">
        <f>'21 Market Risk - Foreign Exch.'!$AG$72</f>
        <v>0</v>
      </c>
    </row>
    <row r="4443" spans="1:2" x14ac:dyDescent="0.25">
      <c r="A4443" s="11" t="s">
        <v>9656</v>
      </c>
      <c r="B4443" s="46">
        <f>'21 Market Risk - Foreign Exch.'!$AG$73</f>
        <v>0</v>
      </c>
    </row>
    <row r="4444" spans="1:2" x14ac:dyDescent="0.25">
      <c r="A4444" s="11" t="s">
        <v>9657</v>
      </c>
      <c r="B4444" s="46">
        <f>'21 Market Risk - Foreign Exch.'!$AG$74</f>
        <v>0</v>
      </c>
    </row>
    <row r="4445" spans="1:2" x14ac:dyDescent="0.25">
      <c r="A4445" s="11" t="s">
        <v>9658</v>
      </c>
      <c r="B4445" s="46">
        <f>'21 Market Risk - Foreign Exch.'!$AG$75</f>
        <v>0</v>
      </c>
    </row>
    <row r="4446" spans="1:2" x14ac:dyDescent="0.25">
      <c r="A4446" s="11" t="s">
        <v>9659</v>
      </c>
      <c r="B4446" s="46">
        <f>'21 Market Risk - Foreign Exch.'!$AG$76</f>
        <v>0</v>
      </c>
    </row>
    <row r="4447" spans="1:2" x14ac:dyDescent="0.25">
      <c r="A4447" s="11" t="s">
        <v>9660</v>
      </c>
      <c r="B4447" s="46">
        <f>'21 Market Risk - Foreign Exch.'!$AI$72</f>
        <v>0</v>
      </c>
    </row>
    <row r="4448" spans="1:2" x14ac:dyDescent="0.25">
      <c r="A4448" s="11" t="s">
        <v>9661</v>
      </c>
      <c r="B4448" s="46">
        <f>'21 Market Risk - Foreign Exch.'!$AI$73</f>
        <v>0</v>
      </c>
    </row>
    <row r="4449" spans="1:2" x14ac:dyDescent="0.25">
      <c r="A4449" s="11" t="s">
        <v>9662</v>
      </c>
      <c r="B4449" s="46">
        <f>'21 Market Risk - Foreign Exch.'!$AI$74</f>
        <v>0</v>
      </c>
    </row>
    <row r="4450" spans="1:2" x14ac:dyDescent="0.25">
      <c r="A4450" s="11" t="s">
        <v>9663</v>
      </c>
      <c r="B4450" s="46">
        <f>'21 Market Risk - Foreign Exch.'!$AI$75</f>
        <v>0</v>
      </c>
    </row>
    <row r="4451" spans="1:2" x14ac:dyDescent="0.25">
      <c r="A4451" s="11" t="s">
        <v>9664</v>
      </c>
      <c r="B4451" s="46">
        <f>'21 Market Risk - Foreign Exch.'!$AI$76</f>
        <v>0</v>
      </c>
    </row>
    <row r="4452" spans="1:2" x14ac:dyDescent="0.25">
      <c r="A4452" s="11" t="s">
        <v>9665</v>
      </c>
      <c r="B4452" s="46">
        <f>'21 Market Risk - Foreign Exch.'!$AK$72</f>
        <v>0</v>
      </c>
    </row>
    <row r="4453" spans="1:2" x14ac:dyDescent="0.25">
      <c r="A4453" s="11" t="s">
        <v>9666</v>
      </c>
      <c r="B4453" s="46">
        <f>'21 Market Risk - Foreign Exch.'!$AK$73</f>
        <v>0</v>
      </c>
    </row>
    <row r="4454" spans="1:2" x14ac:dyDescent="0.25">
      <c r="A4454" s="11" t="s">
        <v>9667</v>
      </c>
      <c r="B4454" s="46">
        <f>'21 Market Risk - Foreign Exch.'!$AK$74</f>
        <v>0</v>
      </c>
    </row>
    <row r="4455" spans="1:2" x14ac:dyDescent="0.25">
      <c r="A4455" s="11" t="s">
        <v>9668</v>
      </c>
      <c r="B4455" s="46">
        <f>'21 Market Risk - Foreign Exch.'!$AK$75</f>
        <v>0</v>
      </c>
    </row>
    <row r="4456" spans="1:2" x14ac:dyDescent="0.25">
      <c r="A4456" s="11" t="s">
        <v>9669</v>
      </c>
      <c r="B4456" s="46">
        <f>'21 Market Risk - Foreign Exch.'!$AK$76</f>
        <v>0</v>
      </c>
    </row>
    <row r="4457" spans="1:2" x14ac:dyDescent="0.25">
      <c r="A4457" s="11" t="s">
        <v>9670</v>
      </c>
      <c r="B4457" s="46">
        <f>'21 Market Risk - Foreign Exch.'!$AM$72</f>
        <v>0</v>
      </c>
    </row>
    <row r="4458" spans="1:2" x14ac:dyDescent="0.25">
      <c r="A4458" s="11" t="s">
        <v>9671</v>
      </c>
      <c r="B4458" s="46">
        <f>'21 Market Risk - Foreign Exch.'!$AM$73</f>
        <v>0</v>
      </c>
    </row>
    <row r="4459" spans="1:2" x14ac:dyDescent="0.25">
      <c r="A4459" s="11" t="s">
        <v>9672</v>
      </c>
      <c r="B4459" s="46">
        <f>'21 Market Risk - Foreign Exch.'!$AM$74</f>
        <v>0</v>
      </c>
    </row>
    <row r="4460" spans="1:2" x14ac:dyDescent="0.25">
      <c r="A4460" s="11" t="s">
        <v>9673</v>
      </c>
      <c r="B4460" s="46">
        <f>'21 Market Risk - Foreign Exch.'!$AM$75</f>
        <v>0</v>
      </c>
    </row>
    <row r="4461" spans="1:2" x14ac:dyDescent="0.25">
      <c r="A4461" s="11" t="s">
        <v>9674</v>
      </c>
      <c r="B4461" s="46">
        <f>'21 Market Risk - Foreign Exch.'!$AM$76</f>
        <v>0</v>
      </c>
    </row>
    <row r="4462" spans="1:2" x14ac:dyDescent="0.25">
      <c r="A4462" s="11" t="s">
        <v>9675</v>
      </c>
      <c r="B4462" s="46">
        <f>'21 Market Risk - Foreign Exch.'!$AO$72</f>
        <v>0</v>
      </c>
    </row>
    <row r="4463" spans="1:2" x14ac:dyDescent="0.25">
      <c r="A4463" s="11" t="s">
        <v>9676</v>
      </c>
      <c r="B4463" s="46">
        <f>'21 Market Risk - Foreign Exch.'!$AO$73</f>
        <v>0</v>
      </c>
    </row>
    <row r="4464" spans="1:2" x14ac:dyDescent="0.25">
      <c r="A4464" s="11" t="s">
        <v>9677</v>
      </c>
      <c r="B4464" s="46">
        <f>'21 Market Risk - Foreign Exch.'!$AO$74</f>
        <v>0</v>
      </c>
    </row>
    <row r="4465" spans="1:2" x14ac:dyDescent="0.25">
      <c r="A4465" s="11" t="s">
        <v>9678</v>
      </c>
      <c r="B4465" s="46">
        <f>'21 Market Risk - Foreign Exch.'!$AO$75</f>
        <v>0</v>
      </c>
    </row>
    <row r="4466" spans="1:2" x14ac:dyDescent="0.25">
      <c r="A4466" s="11" t="s">
        <v>9679</v>
      </c>
      <c r="B4466" s="46">
        <f>'21 Market Risk - Foreign Exch.'!$AO$76</f>
        <v>0</v>
      </c>
    </row>
    <row r="4467" spans="1:2" x14ac:dyDescent="0.25">
      <c r="A4467" s="11" t="s">
        <v>9680</v>
      </c>
      <c r="B4467" s="46">
        <f>'21 Market Risk - Foreign Exch.'!$E$81</f>
        <v>0</v>
      </c>
    </row>
    <row r="4468" spans="1:2" x14ac:dyDescent="0.25">
      <c r="A4468" s="11" t="s">
        <v>9681</v>
      </c>
      <c r="B4468" s="46">
        <f>'21 Market Risk - Foreign Exch.'!$E$84</f>
        <v>0</v>
      </c>
    </row>
    <row r="4469" spans="1:2" x14ac:dyDescent="0.25">
      <c r="A4469" s="11" t="s">
        <v>9682</v>
      </c>
      <c r="B4469" s="46">
        <f>'21 Market Risk - Foreign Exch.'!$E$86</f>
        <v>0</v>
      </c>
    </row>
    <row r="4470" spans="1:2" x14ac:dyDescent="0.25">
      <c r="A4470" s="11" t="s">
        <v>9683</v>
      </c>
      <c r="B4470" s="46">
        <f>'21 Market Risk - Foreign Exch.'!$G$81</f>
        <v>0</v>
      </c>
    </row>
    <row r="4471" spans="1:2" x14ac:dyDescent="0.25">
      <c r="A4471" s="11" t="s">
        <v>9684</v>
      </c>
      <c r="B4471" s="46">
        <f>'21 Market Risk - Foreign Exch.'!$G$84</f>
        <v>0</v>
      </c>
    </row>
    <row r="4472" spans="1:2" x14ac:dyDescent="0.25">
      <c r="A4472" s="11" t="s">
        <v>9685</v>
      </c>
      <c r="B4472" s="46">
        <f>'21 Market Risk - Foreign Exch.'!$G$86</f>
        <v>0</v>
      </c>
    </row>
    <row r="4473" spans="1:2" x14ac:dyDescent="0.25">
      <c r="A4473" s="11" t="s">
        <v>9686</v>
      </c>
      <c r="B4473" s="46">
        <f>'21 Market Risk - Foreign Exch.'!$I$81</f>
        <v>0</v>
      </c>
    </row>
    <row r="4474" spans="1:2" x14ac:dyDescent="0.25">
      <c r="A4474" s="11" t="s">
        <v>9687</v>
      </c>
      <c r="B4474" s="46">
        <f>'21 Market Risk - Foreign Exch.'!$I$84</f>
        <v>0</v>
      </c>
    </row>
    <row r="4475" spans="1:2" x14ac:dyDescent="0.25">
      <c r="A4475" s="11" t="s">
        <v>9688</v>
      </c>
      <c r="B4475" s="46">
        <f>'21 Market Risk - Foreign Exch.'!$I$86</f>
        <v>0</v>
      </c>
    </row>
    <row r="4476" spans="1:2" x14ac:dyDescent="0.25">
      <c r="A4476" s="11" t="s">
        <v>9689</v>
      </c>
      <c r="B4476" s="46">
        <f>'21 Market Risk - Foreign Exch.'!$K$81</f>
        <v>0</v>
      </c>
    </row>
    <row r="4477" spans="1:2" x14ac:dyDescent="0.25">
      <c r="A4477" s="11" t="s">
        <v>9690</v>
      </c>
      <c r="B4477" s="46">
        <f>'21 Market Risk - Foreign Exch.'!$K$84</f>
        <v>0</v>
      </c>
    </row>
    <row r="4478" spans="1:2" x14ac:dyDescent="0.25">
      <c r="A4478" s="11" t="s">
        <v>9691</v>
      </c>
      <c r="B4478" s="46">
        <f>'21 Market Risk - Foreign Exch.'!$K$86</f>
        <v>0</v>
      </c>
    </row>
    <row r="4479" spans="1:2" x14ac:dyDescent="0.25">
      <c r="A4479" s="11" t="s">
        <v>9692</v>
      </c>
      <c r="B4479" s="46">
        <f>'21 Market Risk - Foreign Exch.'!$M$81</f>
        <v>0</v>
      </c>
    </row>
    <row r="4480" spans="1:2" x14ac:dyDescent="0.25">
      <c r="A4480" s="11" t="s">
        <v>9693</v>
      </c>
      <c r="B4480" s="46">
        <f>'21 Market Risk - Foreign Exch.'!$M$84</f>
        <v>0</v>
      </c>
    </row>
    <row r="4481" spans="1:2" x14ac:dyDescent="0.25">
      <c r="A4481" s="11" t="s">
        <v>9694</v>
      </c>
      <c r="B4481" s="46">
        <f>'21 Market Risk - Foreign Exch.'!$M$86</f>
        <v>0</v>
      </c>
    </row>
    <row r="4482" spans="1:2" x14ac:dyDescent="0.25">
      <c r="A4482" s="11" t="s">
        <v>9695</v>
      </c>
      <c r="B4482" s="46">
        <f>'21 Market Risk - Foreign Exch.'!$O$81</f>
        <v>0</v>
      </c>
    </row>
    <row r="4483" spans="1:2" x14ac:dyDescent="0.25">
      <c r="A4483" s="11" t="s">
        <v>9696</v>
      </c>
      <c r="B4483" s="46">
        <f>'21 Market Risk - Foreign Exch.'!$O$84</f>
        <v>0</v>
      </c>
    </row>
    <row r="4484" spans="1:2" x14ac:dyDescent="0.25">
      <c r="A4484" s="11" t="s">
        <v>9697</v>
      </c>
      <c r="B4484" s="46">
        <f>'21 Market Risk - Foreign Exch.'!$O$86</f>
        <v>0</v>
      </c>
    </row>
    <row r="4485" spans="1:2" x14ac:dyDescent="0.25">
      <c r="A4485" s="11" t="s">
        <v>9698</v>
      </c>
      <c r="B4485" s="46">
        <f>'21 Market Risk - Foreign Exch.'!$Q$81</f>
        <v>0</v>
      </c>
    </row>
    <row r="4486" spans="1:2" x14ac:dyDescent="0.25">
      <c r="A4486" s="11" t="s">
        <v>9699</v>
      </c>
      <c r="B4486" s="46">
        <f>'21 Market Risk - Foreign Exch.'!$Q$84</f>
        <v>0</v>
      </c>
    </row>
    <row r="4487" spans="1:2" x14ac:dyDescent="0.25">
      <c r="A4487" s="11" t="s">
        <v>9700</v>
      </c>
      <c r="B4487" s="46">
        <f>'21 Market Risk - Foreign Exch.'!$Q$86</f>
        <v>0</v>
      </c>
    </row>
    <row r="4488" spans="1:2" x14ac:dyDescent="0.25">
      <c r="A4488" s="11" t="s">
        <v>9701</v>
      </c>
      <c r="B4488" s="46">
        <f>'21 Market Risk - Foreign Exch.'!$S$81</f>
        <v>0</v>
      </c>
    </row>
    <row r="4489" spans="1:2" x14ac:dyDescent="0.25">
      <c r="A4489" s="11" t="s">
        <v>9702</v>
      </c>
      <c r="B4489" s="46">
        <f>'21 Market Risk - Foreign Exch.'!$S$84</f>
        <v>0</v>
      </c>
    </row>
    <row r="4490" spans="1:2" x14ac:dyDescent="0.25">
      <c r="A4490" s="11" t="s">
        <v>9703</v>
      </c>
      <c r="B4490" s="46">
        <f>'21 Market Risk - Foreign Exch.'!$S$86</f>
        <v>0</v>
      </c>
    </row>
    <row r="4491" spans="1:2" x14ac:dyDescent="0.25">
      <c r="A4491" s="11" t="s">
        <v>9704</v>
      </c>
      <c r="B4491" s="46">
        <f>'21 Market Risk - Foreign Exch.'!$U$81</f>
        <v>0</v>
      </c>
    </row>
    <row r="4492" spans="1:2" x14ac:dyDescent="0.25">
      <c r="A4492" s="11" t="s">
        <v>9705</v>
      </c>
      <c r="B4492" s="46">
        <f>'21 Market Risk - Foreign Exch.'!$U$84</f>
        <v>0</v>
      </c>
    </row>
    <row r="4493" spans="1:2" x14ac:dyDescent="0.25">
      <c r="A4493" s="11" t="s">
        <v>9706</v>
      </c>
      <c r="B4493" s="46">
        <f>'21 Market Risk - Foreign Exch.'!$U$86</f>
        <v>0</v>
      </c>
    </row>
    <row r="4494" spans="1:2" x14ac:dyDescent="0.25">
      <c r="A4494" s="11" t="s">
        <v>9707</v>
      </c>
      <c r="B4494" s="46">
        <f>'21 Market Risk - Foreign Exch.'!$W$81</f>
        <v>0</v>
      </c>
    </row>
    <row r="4495" spans="1:2" x14ac:dyDescent="0.25">
      <c r="A4495" s="11" t="s">
        <v>9708</v>
      </c>
      <c r="B4495" s="46">
        <f>'21 Market Risk - Foreign Exch.'!$W$84</f>
        <v>0</v>
      </c>
    </row>
    <row r="4496" spans="1:2" x14ac:dyDescent="0.25">
      <c r="A4496" s="11" t="s">
        <v>9709</v>
      </c>
      <c r="B4496" s="46">
        <f>'21 Market Risk - Foreign Exch.'!$W$86</f>
        <v>0</v>
      </c>
    </row>
    <row r="4497" spans="1:2" x14ac:dyDescent="0.25">
      <c r="A4497" s="11" t="s">
        <v>9710</v>
      </c>
      <c r="B4497" s="46">
        <f>'21 Market Risk - Foreign Exch.'!$Y$81</f>
        <v>0</v>
      </c>
    </row>
    <row r="4498" spans="1:2" x14ac:dyDescent="0.25">
      <c r="A4498" s="11" t="s">
        <v>9711</v>
      </c>
      <c r="B4498" s="46">
        <f>'21 Market Risk - Foreign Exch.'!$Y$84</f>
        <v>0</v>
      </c>
    </row>
    <row r="4499" spans="1:2" x14ac:dyDescent="0.25">
      <c r="A4499" s="11" t="s">
        <v>9712</v>
      </c>
      <c r="B4499" s="46">
        <f>'21 Market Risk - Foreign Exch.'!$Y$86</f>
        <v>0</v>
      </c>
    </row>
    <row r="4500" spans="1:2" x14ac:dyDescent="0.25">
      <c r="A4500" s="11" t="s">
        <v>9713</v>
      </c>
      <c r="B4500" s="46">
        <f>'21 Market Risk - Foreign Exch.'!$AA$81</f>
        <v>0</v>
      </c>
    </row>
    <row r="4501" spans="1:2" x14ac:dyDescent="0.25">
      <c r="A4501" s="11" t="s">
        <v>9714</v>
      </c>
      <c r="B4501" s="46">
        <f>'21 Market Risk - Foreign Exch.'!$AA$84</f>
        <v>0</v>
      </c>
    </row>
    <row r="4502" spans="1:2" x14ac:dyDescent="0.25">
      <c r="A4502" s="11" t="s">
        <v>9715</v>
      </c>
      <c r="B4502" s="46">
        <f>'21 Market Risk - Foreign Exch.'!$AA$86</f>
        <v>0</v>
      </c>
    </row>
    <row r="4503" spans="1:2" x14ac:dyDescent="0.25">
      <c r="A4503" s="11" t="s">
        <v>9716</v>
      </c>
      <c r="B4503" s="46">
        <f>'21 Market Risk - Foreign Exch.'!$AC$81</f>
        <v>0</v>
      </c>
    </row>
    <row r="4504" spans="1:2" x14ac:dyDescent="0.25">
      <c r="A4504" s="11" t="s">
        <v>9717</v>
      </c>
      <c r="B4504" s="46">
        <f>'21 Market Risk - Foreign Exch.'!$AC$84</f>
        <v>0</v>
      </c>
    </row>
    <row r="4505" spans="1:2" x14ac:dyDescent="0.25">
      <c r="A4505" s="11" t="s">
        <v>9718</v>
      </c>
      <c r="B4505" s="46">
        <f>'21 Market Risk - Foreign Exch.'!$AC$86</f>
        <v>0</v>
      </c>
    </row>
    <row r="4506" spans="1:2" x14ac:dyDescent="0.25">
      <c r="A4506" s="11" t="s">
        <v>9719</v>
      </c>
      <c r="B4506" s="46">
        <f>'21 Market Risk - Foreign Exch.'!$AE$81</f>
        <v>0</v>
      </c>
    </row>
    <row r="4507" spans="1:2" x14ac:dyDescent="0.25">
      <c r="A4507" s="11" t="s">
        <v>9720</v>
      </c>
      <c r="B4507" s="46">
        <f>'21 Market Risk - Foreign Exch.'!$AE$84</f>
        <v>0</v>
      </c>
    </row>
    <row r="4508" spans="1:2" x14ac:dyDescent="0.25">
      <c r="A4508" s="11" t="s">
        <v>9721</v>
      </c>
      <c r="B4508" s="46">
        <f>'21 Market Risk - Foreign Exch.'!$AE$86</f>
        <v>0</v>
      </c>
    </row>
    <row r="4509" spans="1:2" x14ac:dyDescent="0.25">
      <c r="A4509" s="11" t="s">
        <v>9722</v>
      </c>
      <c r="B4509" s="46">
        <f>'21 Market Risk - Foreign Exch.'!$AG$81</f>
        <v>0</v>
      </c>
    </row>
    <row r="4510" spans="1:2" x14ac:dyDescent="0.25">
      <c r="A4510" s="11" t="s">
        <v>9723</v>
      </c>
      <c r="B4510" s="46">
        <f>'21 Market Risk - Foreign Exch.'!$AG$84</f>
        <v>0</v>
      </c>
    </row>
    <row r="4511" spans="1:2" x14ac:dyDescent="0.25">
      <c r="A4511" s="11" t="s">
        <v>9724</v>
      </c>
      <c r="B4511" s="46">
        <f>'21 Market Risk - Foreign Exch.'!$AG$86</f>
        <v>0</v>
      </c>
    </row>
    <row r="4512" spans="1:2" x14ac:dyDescent="0.25">
      <c r="A4512" s="11" t="s">
        <v>9725</v>
      </c>
      <c r="B4512" s="46">
        <f>'21 Market Risk - Foreign Exch.'!$AI$81</f>
        <v>0</v>
      </c>
    </row>
    <row r="4513" spans="1:2" x14ac:dyDescent="0.25">
      <c r="A4513" s="11" t="s">
        <v>9726</v>
      </c>
      <c r="B4513" s="46">
        <f>'21 Market Risk - Foreign Exch.'!$AI$84</f>
        <v>0</v>
      </c>
    </row>
    <row r="4514" spans="1:2" x14ac:dyDescent="0.25">
      <c r="A4514" s="11" t="s">
        <v>9727</v>
      </c>
      <c r="B4514" s="46">
        <f>'21 Market Risk - Foreign Exch.'!$AI$86</f>
        <v>0</v>
      </c>
    </row>
    <row r="4515" spans="1:2" x14ac:dyDescent="0.25">
      <c r="A4515" s="11" t="s">
        <v>9728</v>
      </c>
      <c r="B4515" s="46">
        <f>'21 Market Risk - Foreign Exch.'!$AK$81</f>
        <v>0</v>
      </c>
    </row>
    <row r="4516" spans="1:2" x14ac:dyDescent="0.25">
      <c r="A4516" s="11" t="s">
        <v>9729</v>
      </c>
      <c r="B4516" s="46">
        <f>'21 Market Risk - Foreign Exch.'!$AK$84</f>
        <v>0</v>
      </c>
    </row>
    <row r="4517" spans="1:2" x14ac:dyDescent="0.25">
      <c r="A4517" s="11" t="s">
        <v>9730</v>
      </c>
      <c r="B4517" s="46">
        <f>'21 Market Risk - Foreign Exch.'!$AK$86</f>
        <v>0</v>
      </c>
    </row>
    <row r="4518" spans="1:2" x14ac:dyDescent="0.25">
      <c r="A4518" s="11" t="s">
        <v>9731</v>
      </c>
      <c r="B4518" s="46">
        <f>'21 Market Risk - Foreign Exch.'!$AM$81</f>
        <v>0</v>
      </c>
    </row>
    <row r="4519" spans="1:2" x14ac:dyDescent="0.25">
      <c r="A4519" s="11" t="s">
        <v>9732</v>
      </c>
      <c r="B4519" s="46">
        <f>'21 Market Risk - Foreign Exch.'!$AM$84</f>
        <v>0</v>
      </c>
    </row>
    <row r="4520" spans="1:2" x14ac:dyDescent="0.25">
      <c r="A4520" s="11" t="s">
        <v>9733</v>
      </c>
      <c r="B4520" s="46">
        <f>'21 Market Risk - Foreign Exch.'!$AM$86</f>
        <v>0</v>
      </c>
    </row>
    <row r="4521" spans="1:2" x14ac:dyDescent="0.25">
      <c r="A4521" s="11" t="s">
        <v>9734</v>
      </c>
      <c r="B4521" s="46">
        <f>'21 Market Risk - Foreign Exch.'!$AO$81</f>
        <v>0</v>
      </c>
    </row>
    <row r="4522" spans="1:2" x14ac:dyDescent="0.25">
      <c r="A4522" s="11" t="s">
        <v>9735</v>
      </c>
      <c r="B4522" s="46">
        <f>'21 Market Risk - Foreign Exch.'!$AO$84</f>
        <v>0</v>
      </c>
    </row>
    <row r="4523" spans="1:2" x14ac:dyDescent="0.25">
      <c r="A4523" s="11" t="s">
        <v>9736</v>
      </c>
      <c r="B4523" s="46">
        <f>'21 Market Risk - Foreign Exch.'!$AO$86</f>
        <v>0</v>
      </c>
    </row>
    <row r="4524" spans="1:2" x14ac:dyDescent="0.25">
      <c r="A4524" s="11" t="s">
        <v>9737</v>
      </c>
      <c r="B4524" s="41" t="str">
        <f>'21 Market Risk - Foreign Exch.'!$C$113</f>
        <v>OTH 1</v>
      </c>
    </row>
    <row r="4525" spans="1:2" x14ac:dyDescent="0.25">
      <c r="A4525" s="11" t="s">
        <v>9738</v>
      </c>
      <c r="B4525" s="41" t="str">
        <f>'21 Market Risk - Foreign Exch.'!$C$114</f>
        <v>OTH 2</v>
      </c>
    </row>
    <row r="4526" spans="1:2" x14ac:dyDescent="0.25">
      <c r="A4526" s="11" t="s">
        <v>9739</v>
      </c>
      <c r="B4526" s="41" t="str">
        <f>'21 Market Risk - Foreign Exch.'!$C$115</f>
        <v>OTH 3</v>
      </c>
    </row>
    <row r="4527" spans="1:2" x14ac:dyDescent="0.25">
      <c r="A4527" s="11" t="s">
        <v>9740</v>
      </c>
      <c r="B4527" s="41" t="str">
        <f>'21 Market Risk - Foreign Exch.'!$C$116</f>
        <v>OTH 4</v>
      </c>
    </row>
    <row r="4528" spans="1:2" x14ac:dyDescent="0.25">
      <c r="A4528" s="11" t="s">
        <v>9741</v>
      </c>
      <c r="B4528" s="41" t="str">
        <f>'21 Market Risk - Foreign Exch.'!$C$117</f>
        <v>OTH 5</v>
      </c>
    </row>
    <row r="4529" spans="1:2" x14ac:dyDescent="0.25">
      <c r="A4529" s="11" t="s">
        <v>9742</v>
      </c>
      <c r="B4529" s="46">
        <f>'21 Market Risk - Foreign Exch.'!$D$100</f>
        <v>0</v>
      </c>
    </row>
    <row r="4530" spans="1:2" x14ac:dyDescent="0.25">
      <c r="A4530" s="11" t="s">
        <v>9743</v>
      </c>
      <c r="B4530" s="46">
        <f>'21 Market Risk - Foreign Exch.'!$D$101</f>
        <v>0</v>
      </c>
    </row>
    <row r="4531" spans="1:2" x14ac:dyDescent="0.25">
      <c r="A4531" s="11" t="s">
        <v>9744</v>
      </c>
      <c r="B4531" s="46">
        <f>'21 Market Risk - Foreign Exch.'!$D$102</f>
        <v>0</v>
      </c>
    </row>
    <row r="4532" spans="1:2" x14ac:dyDescent="0.25">
      <c r="A4532" s="11" t="s">
        <v>9745</v>
      </c>
      <c r="B4532" s="46">
        <f>'21 Market Risk - Foreign Exch.'!$D$103</f>
        <v>0</v>
      </c>
    </row>
    <row r="4533" spans="1:2" x14ac:dyDescent="0.25">
      <c r="A4533" s="11" t="s">
        <v>9746</v>
      </c>
      <c r="B4533" s="46">
        <f>'21 Market Risk - Foreign Exch.'!$D$104</f>
        <v>0</v>
      </c>
    </row>
    <row r="4534" spans="1:2" x14ac:dyDescent="0.25">
      <c r="A4534" s="11" t="s">
        <v>9747</v>
      </c>
      <c r="B4534" s="46">
        <f>'21 Market Risk - Foreign Exch.'!$D$105</f>
        <v>0</v>
      </c>
    </row>
    <row r="4535" spans="1:2" x14ac:dyDescent="0.25">
      <c r="A4535" s="11" t="s">
        <v>9748</v>
      </c>
      <c r="B4535" s="46">
        <f>'21 Market Risk - Foreign Exch.'!$D$106</f>
        <v>0</v>
      </c>
    </row>
    <row r="4536" spans="1:2" x14ac:dyDescent="0.25">
      <c r="A4536" s="11" t="s">
        <v>9749</v>
      </c>
      <c r="B4536" s="46">
        <f>'21 Market Risk - Foreign Exch.'!$D$107</f>
        <v>0</v>
      </c>
    </row>
    <row r="4537" spans="1:2" x14ac:dyDescent="0.25">
      <c r="A4537" s="11" t="s">
        <v>9750</v>
      </c>
      <c r="B4537" s="46">
        <f>'21 Market Risk - Foreign Exch.'!$D$108</f>
        <v>0</v>
      </c>
    </row>
    <row r="4538" spans="1:2" x14ac:dyDescent="0.25">
      <c r="A4538" s="11" t="s">
        <v>9751</v>
      </c>
      <c r="B4538" s="46">
        <f>'21 Market Risk - Foreign Exch.'!$D$109</f>
        <v>0</v>
      </c>
    </row>
    <row r="4539" spans="1:2" x14ac:dyDescent="0.25">
      <c r="A4539" s="11" t="s">
        <v>9752</v>
      </c>
      <c r="B4539" s="46">
        <f>'21 Market Risk - Foreign Exch.'!$D$110</f>
        <v>0</v>
      </c>
    </row>
    <row r="4540" spans="1:2" x14ac:dyDescent="0.25">
      <c r="A4540" s="11" t="s">
        <v>9753</v>
      </c>
      <c r="B4540" s="46">
        <f>'21 Market Risk - Foreign Exch.'!$D$111</f>
        <v>0</v>
      </c>
    </row>
    <row r="4541" spans="1:2" x14ac:dyDescent="0.25">
      <c r="A4541" s="11" t="s">
        <v>9754</v>
      </c>
      <c r="B4541" s="46">
        <f>'21 Market Risk - Foreign Exch.'!$D$112</f>
        <v>0</v>
      </c>
    </row>
    <row r="4542" spans="1:2" x14ac:dyDescent="0.25">
      <c r="A4542" s="11" t="s">
        <v>9755</v>
      </c>
      <c r="B4542" s="46">
        <f>'21 Market Risk - Foreign Exch.'!$D$113</f>
        <v>0</v>
      </c>
    </row>
    <row r="4543" spans="1:2" x14ac:dyDescent="0.25">
      <c r="A4543" s="11" t="s">
        <v>9756</v>
      </c>
      <c r="B4543" s="46">
        <f>'21 Market Risk - Foreign Exch.'!$D$114</f>
        <v>0</v>
      </c>
    </row>
    <row r="4544" spans="1:2" x14ac:dyDescent="0.25">
      <c r="A4544" s="11" t="s">
        <v>9757</v>
      </c>
      <c r="B4544" s="46">
        <f>'21 Market Risk - Foreign Exch.'!$D$115</f>
        <v>0</v>
      </c>
    </row>
    <row r="4545" spans="1:2" x14ac:dyDescent="0.25">
      <c r="A4545" s="11" t="s">
        <v>9758</v>
      </c>
      <c r="B4545" s="46">
        <f>'21 Market Risk - Foreign Exch.'!$D$116</f>
        <v>0</v>
      </c>
    </row>
    <row r="4546" spans="1:2" x14ac:dyDescent="0.25">
      <c r="A4546" s="11" t="s">
        <v>9759</v>
      </c>
      <c r="B4546" s="46">
        <f>'21 Market Risk - Foreign Exch.'!$D$117</f>
        <v>0</v>
      </c>
    </row>
    <row r="4547" spans="1:2" x14ac:dyDescent="0.25">
      <c r="A4547" s="11" t="s">
        <v>9760</v>
      </c>
      <c r="B4547" s="46">
        <f>'21 Market Risk - Foreign Exch.'!$D$118</f>
        <v>0</v>
      </c>
    </row>
    <row r="4548" spans="1:2" x14ac:dyDescent="0.25">
      <c r="A4548" s="11" t="s">
        <v>9761</v>
      </c>
      <c r="B4548" s="46">
        <f>'21 Market Risk - Foreign Exch.'!$D$119</f>
        <v>0</v>
      </c>
    </row>
    <row r="4549" spans="1:2" x14ac:dyDescent="0.25">
      <c r="A4549" s="11" t="s">
        <v>9762</v>
      </c>
      <c r="B4549" s="46">
        <f>'21 Market Risk - Foreign Exch.'!$D$122</f>
        <v>0</v>
      </c>
    </row>
    <row r="4550" spans="1:2" x14ac:dyDescent="0.25">
      <c r="A4550" s="11" t="s">
        <v>9763</v>
      </c>
      <c r="B4550" s="46">
        <f>'21 Market Risk - Foreign Exch.'!$D$124</f>
        <v>0</v>
      </c>
    </row>
    <row r="4551" spans="1:2" x14ac:dyDescent="0.25">
      <c r="A4551" s="11" t="s">
        <v>9764</v>
      </c>
      <c r="B4551" s="46">
        <f>'21 Market Risk - Foreign Exch.'!$D$126</f>
        <v>0</v>
      </c>
    </row>
    <row r="4552" spans="1:2" x14ac:dyDescent="0.25">
      <c r="A4552" s="11" t="s">
        <v>9765</v>
      </c>
      <c r="B4552" s="46">
        <f>'21 Market Risk - Foreign Exch.'!$D$128</f>
        <v>0</v>
      </c>
    </row>
    <row r="4553" spans="1:2" x14ac:dyDescent="0.25">
      <c r="A4553" s="11" t="s">
        <v>9766</v>
      </c>
      <c r="B4553" s="41">
        <f>'21A Market  Risk - Trigger'!$C$8</f>
        <v>0</v>
      </c>
    </row>
    <row r="4554" spans="1:2" x14ac:dyDescent="0.25">
      <c r="A4554" s="11" t="s">
        <v>9767</v>
      </c>
      <c r="B4554" s="41">
        <f>'21A Market  Risk - Trigger'!$C$9</f>
        <v>0</v>
      </c>
    </row>
    <row r="4555" spans="1:2" x14ac:dyDescent="0.25">
      <c r="A4555" s="11" t="s">
        <v>9768</v>
      </c>
      <c r="B4555" s="47" t="str">
        <f>'21A Market  Risk - Trigger'!$C$10</f>
        <v xml:space="preserve"> </v>
      </c>
    </row>
    <row r="4556" spans="1:2" x14ac:dyDescent="0.25">
      <c r="A4556" s="11" t="s">
        <v>9769</v>
      </c>
      <c r="B4556" s="41">
        <f>'21B Market Risk - IRR Spec.'!$C$8</f>
        <v>0</v>
      </c>
    </row>
    <row r="4557" spans="1:2" x14ac:dyDescent="0.25">
      <c r="A4557" s="11" t="s">
        <v>9770</v>
      </c>
      <c r="B4557" s="41">
        <f>'21B Market Risk - IRR Spec.'!$C$10</f>
        <v>0</v>
      </c>
    </row>
    <row r="4558" spans="1:2" x14ac:dyDescent="0.25">
      <c r="A4558" s="11" t="s">
        <v>9771</v>
      </c>
      <c r="B4558" s="41">
        <f>'21B Market Risk - IRR Spec.'!$C$11</f>
        <v>0</v>
      </c>
    </row>
    <row r="4559" spans="1:2" x14ac:dyDescent="0.25">
      <c r="A4559" s="11" t="s">
        <v>9772</v>
      </c>
      <c r="B4559" s="41">
        <f>'21B Market Risk - IRR Spec.'!$C$12</f>
        <v>0</v>
      </c>
    </row>
    <row r="4560" spans="1:2" x14ac:dyDescent="0.25">
      <c r="A4560" s="11" t="s">
        <v>9773</v>
      </c>
      <c r="B4560" s="41">
        <f>'21B Market Risk - IRR Spec.'!$C$13</f>
        <v>0</v>
      </c>
    </row>
    <row r="4561" spans="1:2" x14ac:dyDescent="0.25">
      <c r="A4561" s="11" t="s">
        <v>9774</v>
      </c>
      <c r="B4561" s="41">
        <f>'21B Market Risk - IRR Spec.'!$E$8</f>
        <v>0</v>
      </c>
    </row>
    <row r="4562" spans="1:2" x14ac:dyDescent="0.25">
      <c r="A4562" s="11" t="s">
        <v>9775</v>
      </c>
      <c r="B4562" s="41">
        <f>'21B Market Risk - IRR Spec.'!$E$10</f>
        <v>0</v>
      </c>
    </row>
    <row r="4563" spans="1:2" x14ac:dyDescent="0.25">
      <c r="A4563" s="11" t="s">
        <v>9776</v>
      </c>
      <c r="B4563" s="41">
        <f>'21B Market Risk - IRR Spec.'!$E$11</f>
        <v>0</v>
      </c>
    </row>
    <row r="4564" spans="1:2" x14ac:dyDescent="0.25">
      <c r="A4564" s="11" t="s">
        <v>9777</v>
      </c>
      <c r="B4564" s="41">
        <f>'21B Market Risk - IRR Spec.'!$E$12</f>
        <v>0</v>
      </c>
    </row>
    <row r="4565" spans="1:2" x14ac:dyDescent="0.25">
      <c r="A4565" s="11" t="s">
        <v>9778</v>
      </c>
      <c r="B4565" s="41">
        <f>'21B Market Risk - IRR Spec.'!$E$13</f>
        <v>0</v>
      </c>
    </row>
    <row r="4566" spans="1:2" x14ac:dyDescent="0.25">
      <c r="A4566" s="11" t="s">
        <v>9779</v>
      </c>
      <c r="B4566" s="41">
        <f>'21B Market Risk - IRR Spec.'!$E$14</f>
        <v>0</v>
      </c>
    </row>
    <row r="4567" spans="1:2" x14ac:dyDescent="0.25">
      <c r="A4567" s="11" t="s">
        <v>9780</v>
      </c>
      <c r="B4567" s="41">
        <f>'21B Market Risk - IRR Spec.'!$E$15</f>
        <v>0</v>
      </c>
    </row>
    <row r="4568" spans="1:2" x14ac:dyDescent="0.25">
      <c r="A4568" s="11" t="s">
        <v>9781</v>
      </c>
      <c r="B4568" s="41">
        <f>'21B Market Risk - IRR Spec.'!$E$16</f>
        <v>0</v>
      </c>
    </row>
    <row r="4569" spans="1:2" x14ac:dyDescent="0.25">
      <c r="A4569" s="11" t="s">
        <v>9782</v>
      </c>
      <c r="B4569" s="41">
        <f>'21B Market Risk - IRR Spec.'!$E$17</f>
        <v>0</v>
      </c>
    </row>
    <row r="4570" spans="1:2" x14ac:dyDescent="0.25">
      <c r="A4570" s="11" t="s">
        <v>9783</v>
      </c>
      <c r="B4570" s="41">
        <f>'21B Market Risk - IRR Spec.'!$E$18</f>
        <v>0</v>
      </c>
    </row>
    <row r="4571" spans="1:2" x14ac:dyDescent="0.25">
      <c r="A4571" s="11" t="s">
        <v>9784</v>
      </c>
      <c r="B4571" s="46">
        <f>'21C Market Risk - IRR Gen.'!$C$10</f>
        <v>0</v>
      </c>
    </row>
    <row r="4572" spans="1:2" x14ac:dyDescent="0.25">
      <c r="A4572" s="11" t="s">
        <v>9785</v>
      </c>
      <c r="B4572" s="46">
        <f>'21C Market Risk - IRR Gen.'!$C$11</f>
        <v>0</v>
      </c>
    </row>
    <row r="4573" spans="1:2" x14ac:dyDescent="0.25">
      <c r="A4573" s="11" t="s">
        <v>9786</v>
      </c>
      <c r="B4573" s="41">
        <f>'21C Market Risk - IRR Gen.'!$C$13</f>
        <v>0</v>
      </c>
    </row>
    <row r="4574" spans="1:2" x14ac:dyDescent="0.25">
      <c r="A4574" s="11" t="s">
        <v>9787</v>
      </c>
      <c r="B4574" s="41">
        <f>'21C Market Risk - IRR Gen.'!$C$14</f>
        <v>0</v>
      </c>
    </row>
    <row r="4575" spans="1:2" x14ac:dyDescent="0.25">
      <c r="A4575" s="11" t="s">
        <v>9788</v>
      </c>
      <c r="B4575" s="41">
        <f>'21C Market Risk - IRR Gen.'!$C$15</f>
        <v>0</v>
      </c>
    </row>
    <row r="4576" spans="1:2" x14ac:dyDescent="0.25">
      <c r="A4576" s="11" t="s">
        <v>9789</v>
      </c>
      <c r="B4576" s="41">
        <f>'21C Market Risk - IRR Gen.'!$C$16</f>
        <v>0</v>
      </c>
    </row>
    <row r="4577" spans="1:2" x14ac:dyDescent="0.25">
      <c r="A4577" s="11" t="s">
        <v>9790</v>
      </c>
      <c r="B4577" s="48">
        <f>'21C Market Risk - IRR Gen.'!$C$18</f>
        <v>0</v>
      </c>
    </row>
    <row r="4578" spans="1:2" ht="19.5" customHeight="1" x14ac:dyDescent="0.25">
      <c r="A4578" s="11" t="s">
        <v>9791</v>
      </c>
      <c r="B4578" s="41">
        <f>'21C Market Risk - IRR Gen.'!$C$31</f>
        <v>0</v>
      </c>
    </row>
    <row r="4579" spans="1:2" x14ac:dyDescent="0.25">
      <c r="A4579" s="11" t="s">
        <v>9792</v>
      </c>
      <c r="B4579" s="41">
        <f>'21C Market Risk - IRR Gen.'!$C$32</f>
        <v>0</v>
      </c>
    </row>
    <row r="4580" spans="1:2" x14ac:dyDescent="0.25">
      <c r="A4580" s="11" t="s">
        <v>9793</v>
      </c>
      <c r="B4580" s="46">
        <f>'21C Market Risk - IRR Gen.'!$D$10</f>
        <v>0</v>
      </c>
    </row>
    <row r="4581" spans="1:2" x14ac:dyDescent="0.25">
      <c r="A4581" s="11" t="s">
        <v>9794</v>
      </c>
      <c r="B4581" s="46">
        <f>'21C Market Risk - IRR Gen.'!$D$11</f>
        <v>0</v>
      </c>
    </row>
    <row r="4582" spans="1:2" x14ac:dyDescent="0.25">
      <c r="A4582" s="11" t="s">
        <v>9795</v>
      </c>
      <c r="B4582" s="41">
        <f>'21C Market Risk - IRR Gen.'!$D$13</f>
        <v>0</v>
      </c>
    </row>
    <row r="4583" spans="1:2" x14ac:dyDescent="0.25">
      <c r="A4583" s="11" t="s">
        <v>9796</v>
      </c>
      <c r="B4583" s="41">
        <f>'21C Market Risk - IRR Gen.'!$D$14</f>
        <v>0</v>
      </c>
    </row>
    <row r="4584" spans="1:2" x14ac:dyDescent="0.25">
      <c r="A4584" s="11" t="s">
        <v>9797</v>
      </c>
      <c r="B4584" s="41">
        <f>'21C Market Risk - IRR Gen.'!$D$15</f>
        <v>0</v>
      </c>
    </row>
    <row r="4585" spans="1:2" x14ac:dyDescent="0.25">
      <c r="A4585" s="11" t="s">
        <v>9798</v>
      </c>
      <c r="B4585" s="41">
        <f>'21C Market Risk - IRR Gen.'!$D$16</f>
        <v>0</v>
      </c>
    </row>
    <row r="4586" spans="1:2" x14ac:dyDescent="0.25">
      <c r="A4586" s="11" t="s">
        <v>9799</v>
      </c>
      <c r="B4586" s="48">
        <f>'21C Market Risk - IRR Gen.'!$D$18</f>
        <v>0</v>
      </c>
    </row>
    <row r="4587" spans="1:2" x14ac:dyDescent="0.25">
      <c r="A4587" s="11" t="s">
        <v>9800</v>
      </c>
      <c r="B4587" s="41">
        <f>'21C Market Risk - IRR Gen.'!$D$31</f>
        <v>0</v>
      </c>
    </row>
    <row r="4588" spans="1:2" x14ac:dyDescent="0.25">
      <c r="A4588" s="11" t="s">
        <v>9801</v>
      </c>
      <c r="B4588" s="41">
        <f>'21C Market Risk - IRR Gen.'!$D$32</f>
        <v>0</v>
      </c>
    </row>
    <row r="4589" spans="1:2" x14ac:dyDescent="0.25">
      <c r="A4589" s="11" t="s">
        <v>9802</v>
      </c>
      <c r="B4589" s="46">
        <f>'21C Market Risk - IRR Gen.'!$E$10</f>
        <v>0</v>
      </c>
    </row>
    <row r="4590" spans="1:2" x14ac:dyDescent="0.25">
      <c r="A4590" s="11" t="s">
        <v>9803</v>
      </c>
      <c r="B4590" s="46">
        <f>'21C Market Risk - IRR Gen.'!$E$11</f>
        <v>0</v>
      </c>
    </row>
    <row r="4591" spans="1:2" x14ac:dyDescent="0.25">
      <c r="A4591" s="11" t="s">
        <v>9804</v>
      </c>
      <c r="B4591" s="41">
        <f>'21C Market Risk - IRR Gen.'!$E$13</f>
        <v>0</v>
      </c>
    </row>
    <row r="4592" spans="1:2" x14ac:dyDescent="0.25">
      <c r="A4592" s="11" t="s">
        <v>9805</v>
      </c>
      <c r="B4592" s="41">
        <f>'21C Market Risk - IRR Gen.'!$E$14</f>
        <v>0</v>
      </c>
    </row>
    <row r="4593" spans="1:2" x14ac:dyDescent="0.25">
      <c r="A4593" s="11" t="s">
        <v>9806</v>
      </c>
      <c r="B4593" s="41">
        <f>'21C Market Risk - IRR Gen.'!$E$15</f>
        <v>0</v>
      </c>
    </row>
    <row r="4594" spans="1:2" x14ac:dyDescent="0.25">
      <c r="A4594" s="11" t="s">
        <v>9807</v>
      </c>
      <c r="B4594" s="41">
        <f>'21C Market Risk - IRR Gen.'!$E$16</f>
        <v>0</v>
      </c>
    </row>
    <row r="4595" spans="1:2" x14ac:dyDescent="0.25">
      <c r="A4595" s="11" t="s">
        <v>9808</v>
      </c>
      <c r="B4595" s="48">
        <f>'21C Market Risk - IRR Gen.'!$E$18</f>
        <v>0</v>
      </c>
    </row>
    <row r="4596" spans="1:2" x14ac:dyDescent="0.25">
      <c r="A4596" s="11" t="s">
        <v>9809</v>
      </c>
      <c r="B4596" s="46">
        <f>'21C Market Risk - IRR Gen.'!$F$10</f>
        <v>0</v>
      </c>
    </row>
    <row r="4597" spans="1:2" x14ac:dyDescent="0.25">
      <c r="A4597" s="11" t="s">
        <v>9810</v>
      </c>
      <c r="B4597" s="46">
        <f>'21C Market Risk - IRR Gen.'!$F$11</f>
        <v>0</v>
      </c>
    </row>
    <row r="4598" spans="1:2" x14ac:dyDescent="0.25">
      <c r="A4598" s="11" t="s">
        <v>9811</v>
      </c>
      <c r="B4598" s="41">
        <f>'21C Market Risk - IRR Gen.'!$F$13</f>
        <v>0</v>
      </c>
    </row>
    <row r="4599" spans="1:2" x14ac:dyDescent="0.25">
      <c r="A4599" s="11" t="s">
        <v>9812</v>
      </c>
      <c r="B4599" s="41">
        <f>'21C Market Risk - IRR Gen.'!$F$14</f>
        <v>0</v>
      </c>
    </row>
    <row r="4600" spans="1:2" x14ac:dyDescent="0.25">
      <c r="A4600" s="11" t="s">
        <v>9813</v>
      </c>
      <c r="B4600" s="41">
        <f>'21C Market Risk - IRR Gen.'!$F$15</f>
        <v>0</v>
      </c>
    </row>
    <row r="4601" spans="1:2" x14ac:dyDescent="0.25">
      <c r="A4601" s="11" t="s">
        <v>9814</v>
      </c>
      <c r="B4601" s="41">
        <f>'21C Market Risk - IRR Gen.'!$F$16</f>
        <v>0</v>
      </c>
    </row>
    <row r="4602" spans="1:2" x14ac:dyDescent="0.25">
      <c r="A4602" s="11" t="s">
        <v>9815</v>
      </c>
      <c r="B4602" s="48">
        <f>'21C Market Risk - IRR Gen.'!$F$18</f>
        <v>0</v>
      </c>
    </row>
    <row r="4603" spans="1:2" x14ac:dyDescent="0.25">
      <c r="A4603" s="11" t="s">
        <v>9816</v>
      </c>
      <c r="B4603" s="41">
        <f>'21C Market Risk - IRR Gen.'!$F$19</f>
        <v>0</v>
      </c>
    </row>
    <row r="4604" spans="1:2" x14ac:dyDescent="0.25">
      <c r="A4604" s="11" t="s">
        <v>9817</v>
      </c>
      <c r="B4604" s="41">
        <f>'21C Market Risk - IRR Gen.'!$F$20</f>
        <v>0</v>
      </c>
    </row>
    <row r="4605" spans="1:2" x14ac:dyDescent="0.25">
      <c r="A4605" s="11" t="s">
        <v>9818</v>
      </c>
      <c r="B4605" s="48">
        <f>'21C Market Risk - IRR Gen.'!$F$22</f>
        <v>0</v>
      </c>
    </row>
    <row r="4606" spans="1:2" x14ac:dyDescent="0.25">
      <c r="A4606" s="11" t="s">
        <v>9819</v>
      </c>
      <c r="B4606" s="46">
        <f>'21C Market Risk - IRR Gen.'!$G$10</f>
        <v>0</v>
      </c>
    </row>
    <row r="4607" spans="1:2" x14ac:dyDescent="0.25">
      <c r="A4607" s="11" t="s">
        <v>9820</v>
      </c>
      <c r="B4607" s="46">
        <f>'21C Market Risk - IRR Gen.'!$G$11</f>
        <v>0</v>
      </c>
    </row>
    <row r="4608" spans="1:2" x14ac:dyDescent="0.25">
      <c r="A4608" s="11" t="s">
        <v>9821</v>
      </c>
      <c r="B4608" s="41">
        <f>'21C Market Risk - IRR Gen.'!$G$13</f>
        <v>0</v>
      </c>
    </row>
    <row r="4609" spans="1:2" x14ac:dyDescent="0.25">
      <c r="A4609" s="11" t="s">
        <v>9822</v>
      </c>
      <c r="B4609" s="41">
        <f>'21C Market Risk - IRR Gen.'!$G$14</f>
        <v>0</v>
      </c>
    </row>
    <row r="4610" spans="1:2" x14ac:dyDescent="0.25">
      <c r="A4610" s="11" t="s">
        <v>9823</v>
      </c>
      <c r="B4610" s="41">
        <f>'21C Market Risk - IRR Gen.'!$G$15</f>
        <v>0</v>
      </c>
    </row>
    <row r="4611" spans="1:2" x14ac:dyDescent="0.25">
      <c r="A4611" s="11" t="s">
        <v>9824</v>
      </c>
      <c r="B4611" s="41">
        <f>'21C Market Risk - IRR Gen.'!$G$16</f>
        <v>0</v>
      </c>
    </row>
    <row r="4612" spans="1:2" x14ac:dyDescent="0.25">
      <c r="A4612" s="11" t="s">
        <v>9825</v>
      </c>
      <c r="B4612" s="48">
        <f>'21C Market Risk - IRR Gen.'!$G$18</f>
        <v>0</v>
      </c>
    </row>
    <row r="4613" spans="1:2" x14ac:dyDescent="0.25">
      <c r="A4613" s="11" t="s">
        <v>9826</v>
      </c>
      <c r="B4613" s="41">
        <f>'21C Market Risk - IRR Gen.'!$G$33</f>
        <v>0</v>
      </c>
    </row>
    <row r="4614" spans="1:2" x14ac:dyDescent="0.25">
      <c r="A4614" s="11" t="s">
        <v>9827</v>
      </c>
      <c r="B4614" s="46">
        <f>'21C Market Risk - IRR Gen.'!$H$10</f>
        <v>0</v>
      </c>
    </row>
    <row r="4615" spans="1:2" x14ac:dyDescent="0.25">
      <c r="A4615" s="11" t="s">
        <v>9828</v>
      </c>
      <c r="B4615" s="46">
        <f>'21C Market Risk - IRR Gen.'!$H$11</f>
        <v>0</v>
      </c>
    </row>
    <row r="4616" spans="1:2" x14ac:dyDescent="0.25">
      <c r="A4616" s="11" t="s">
        <v>9829</v>
      </c>
      <c r="B4616" s="41">
        <f>'21C Market Risk - IRR Gen.'!$H$13</f>
        <v>0</v>
      </c>
    </row>
    <row r="4617" spans="1:2" x14ac:dyDescent="0.25">
      <c r="A4617" s="11" t="s">
        <v>9830</v>
      </c>
      <c r="B4617" s="41">
        <f>'21C Market Risk - IRR Gen.'!$H$14</f>
        <v>0</v>
      </c>
    </row>
    <row r="4618" spans="1:2" x14ac:dyDescent="0.25">
      <c r="A4618" s="11" t="s">
        <v>9831</v>
      </c>
      <c r="B4618" s="41">
        <f>'21C Market Risk - IRR Gen.'!$H$15</f>
        <v>0</v>
      </c>
    </row>
    <row r="4619" spans="1:2" x14ac:dyDescent="0.25">
      <c r="A4619" s="11" t="s">
        <v>9832</v>
      </c>
      <c r="B4619" s="41">
        <f>'21C Market Risk - IRR Gen.'!$H$16</f>
        <v>0</v>
      </c>
    </row>
    <row r="4620" spans="1:2" x14ac:dyDescent="0.25">
      <c r="A4620" s="11" t="s">
        <v>9833</v>
      </c>
      <c r="B4620" s="48">
        <f>'21C Market Risk - IRR Gen.'!$H$18</f>
        <v>0</v>
      </c>
    </row>
    <row r="4621" spans="1:2" x14ac:dyDescent="0.25">
      <c r="A4621" s="11" t="s">
        <v>9834</v>
      </c>
      <c r="B4621" s="46">
        <f>'21C Market Risk - IRR Gen.'!$I$10</f>
        <v>0</v>
      </c>
    </row>
    <row r="4622" spans="1:2" x14ac:dyDescent="0.25">
      <c r="A4622" s="11" t="s">
        <v>9835</v>
      </c>
      <c r="B4622" s="46">
        <f>'21C Market Risk - IRR Gen.'!$I$11</f>
        <v>0</v>
      </c>
    </row>
    <row r="4623" spans="1:2" x14ac:dyDescent="0.25">
      <c r="A4623" s="11" t="s">
        <v>9836</v>
      </c>
      <c r="B4623" s="41">
        <f>'21C Market Risk - IRR Gen.'!$I$13</f>
        <v>0</v>
      </c>
    </row>
    <row r="4624" spans="1:2" x14ac:dyDescent="0.25">
      <c r="A4624" s="11" t="s">
        <v>9837</v>
      </c>
      <c r="B4624" s="41">
        <f>'21C Market Risk - IRR Gen.'!$I$14</f>
        <v>0</v>
      </c>
    </row>
    <row r="4625" spans="1:2" x14ac:dyDescent="0.25">
      <c r="A4625" s="11" t="s">
        <v>9838</v>
      </c>
      <c r="B4625" s="41">
        <f>'21C Market Risk - IRR Gen.'!$I$15</f>
        <v>0</v>
      </c>
    </row>
    <row r="4626" spans="1:2" x14ac:dyDescent="0.25">
      <c r="A4626" s="11" t="s">
        <v>9839</v>
      </c>
      <c r="B4626" s="41">
        <f>'21C Market Risk - IRR Gen.'!$I$16</f>
        <v>0</v>
      </c>
    </row>
    <row r="4627" spans="1:2" x14ac:dyDescent="0.25">
      <c r="A4627" s="11" t="s">
        <v>9840</v>
      </c>
      <c r="B4627" s="48">
        <f>'21C Market Risk - IRR Gen.'!$I$18</f>
        <v>0</v>
      </c>
    </row>
    <row r="4628" spans="1:2" x14ac:dyDescent="0.25">
      <c r="A4628" s="11" t="s">
        <v>9841</v>
      </c>
      <c r="B4628" s="41">
        <f>'21C Market Risk - IRR Gen.'!$I$19</f>
        <v>0</v>
      </c>
    </row>
    <row r="4629" spans="1:2" x14ac:dyDescent="0.25">
      <c r="A4629" s="11" t="s">
        <v>9842</v>
      </c>
      <c r="B4629" s="41">
        <f>'21C Market Risk - IRR Gen.'!$I$20</f>
        <v>0</v>
      </c>
    </row>
    <row r="4630" spans="1:2" x14ac:dyDescent="0.25">
      <c r="A4630" s="11" t="s">
        <v>9843</v>
      </c>
      <c r="B4630" s="41">
        <f>'21C Market Risk - IRR Gen.'!$I$22</f>
        <v>0</v>
      </c>
    </row>
    <row r="4631" spans="1:2" x14ac:dyDescent="0.25">
      <c r="A4631" s="11" t="s">
        <v>9844</v>
      </c>
      <c r="B4631" s="41">
        <f>'21C Market Risk - IRR Gen.'!$I$23</f>
        <v>0</v>
      </c>
    </row>
    <row r="4632" spans="1:2" x14ac:dyDescent="0.25">
      <c r="A4632" s="11" t="s">
        <v>9845</v>
      </c>
      <c r="B4632" s="41">
        <f>'21C Market Risk - IRR Gen.'!$I$24</f>
        <v>0</v>
      </c>
    </row>
    <row r="4633" spans="1:2" x14ac:dyDescent="0.25">
      <c r="A4633" s="11" t="s">
        <v>9846</v>
      </c>
      <c r="B4633" s="41">
        <f>'21C Market Risk - IRR Gen.'!$I$26</f>
        <v>0</v>
      </c>
    </row>
    <row r="4634" spans="1:2" x14ac:dyDescent="0.25">
      <c r="A4634" s="11" t="s">
        <v>9847</v>
      </c>
      <c r="B4634" s="46">
        <f>'21C Market Risk - IRR Gen.'!$J$10</f>
        <v>0</v>
      </c>
    </row>
    <row r="4635" spans="1:2" x14ac:dyDescent="0.25">
      <c r="A4635" s="11" t="s">
        <v>9848</v>
      </c>
      <c r="B4635" s="46">
        <f>'21C Market Risk - IRR Gen.'!$J$11</f>
        <v>0</v>
      </c>
    </row>
    <row r="4636" spans="1:2" x14ac:dyDescent="0.25">
      <c r="A4636" s="11" t="s">
        <v>9849</v>
      </c>
      <c r="B4636" s="41">
        <f>'21C Market Risk - IRR Gen.'!$J$13</f>
        <v>0</v>
      </c>
    </row>
    <row r="4637" spans="1:2" x14ac:dyDescent="0.25">
      <c r="A4637" s="11" t="s">
        <v>9850</v>
      </c>
      <c r="B4637" s="41">
        <f>'21C Market Risk - IRR Gen.'!$J$14</f>
        <v>0</v>
      </c>
    </row>
    <row r="4638" spans="1:2" x14ac:dyDescent="0.25">
      <c r="A4638" s="11" t="s">
        <v>9851</v>
      </c>
      <c r="B4638" s="41">
        <f>'21C Market Risk - IRR Gen.'!$J$15</f>
        <v>0</v>
      </c>
    </row>
    <row r="4639" spans="1:2" x14ac:dyDescent="0.25">
      <c r="A4639" s="11" t="s">
        <v>9852</v>
      </c>
      <c r="B4639" s="41">
        <f>'21C Market Risk - IRR Gen.'!$J$16</f>
        <v>0</v>
      </c>
    </row>
    <row r="4640" spans="1:2" x14ac:dyDescent="0.25">
      <c r="A4640" s="11" t="s">
        <v>9853</v>
      </c>
      <c r="B4640" s="48">
        <f>'21C Market Risk - IRR Gen.'!$J$18</f>
        <v>0</v>
      </c>
    </row>
    <row r="4641" spans="1:2" x14ac:dyDescent="0.25">
      <c r="A4641" s="11" t="s">
        <v>9854</v>
      </c>
      <c r="B4641" s="46">
        <f>'21C Market Risk - IRR Gen.'!$K$10</f>
        <v>0</v>
      </c>
    </row>
    <row r="4642" spans="1:2" x14ac:dyDescent="0.25">
      <c r="A4642" s="11" t="s">
        <v>9855</v>
      </c>
      <c r="B4642" s="46">
        <f>'21C Market Risk - IRR Gen.'!$K$11</f>
        <v>0</v>
      </c>
    </row>
    <row r="4643" spans="1:2" x14ac:dyDescent="0.25">
      <c r="A4643" s="11" t="s">
        <v>9856</v>
      </c>
      <c r="B4643" s="41">
        <f>'21C Market Risk - IRR Gen.'!$K$13</f>
        <v>0</v>
      </c>
    </row>
    <row r="4644" spans="1:2" x14ac:dyDescent="0.25">
      <c r="A4644" s="11" t="s">
        <v>9857</v>
      </c>
      <c r="B4644" s="41">
        <f>'21C Market Risk - IRR Gen.'!$K$14</f>
        <v>0</v>
      </c>
    </row>
    <row r="4645" spans="1:2" x14ac:dyDescent="0.25">
      <c r="A4645" s="11" t="s">
        <v>9858</v>
      </c>
      <c r="B4645" s="41">
        <f>'21C Market Risk - IRR Gen.'!$K$15</f>
        <v>0</v>
      </c>
    </row>
    <row r="4646" spans="1:2" x14ac:dyDescent="0.25">
      <c r="A4646" s="11" t="s">
        <v>9859</v>
      </c>
      <c r="B4646" s="41">
        <f>'21C Market Risk - IRR Gen.'!$K$16</f>
        <v>0</v>
      </c>
    </row>
    <row r="4647" spans="1:2" x14ac:dyDescent="0.25">
      <c r="A4647" s="11" t="s">
        <v>9860</v>
      </c>
      <c r="B4647" s="48">
        <f>'21C Market Risk - IRR Gen.'!$K$18</f>
        <v>0</v>
      </c>
    </row>
    <row r="4648" spans="1:2" x14ac:dyDescent="0.25">
      <c r="A4648" s="11" t="s">
        <v>9861</v>
      </c>
      <c r="B4648" s="46">
        <f>'21C Market Risk - IRR Gen.'!$L$10</f>
        <v>0</v>
      </c>
    </row>
    <row r="4649" spans="1:2" x14ac:dyDescent="0.25">
      <c r="A4649" s="11" t="s">
        <v>9862</v>
      </c>
      <c r="B4649" s="46">
        <f>'21C Market Risk - IRR Gen.'!$L$11</f>
        <v>0</v>
      </c>
    </row>
    <row r="4650" spans="1:2" x14ac:dyDescent="0.25">
      <c r="A4650" s="11" t="s">
        <v>9863</v>
      </c>
      <c r="B4650" s="41">
        <f>'21C Market Risk - IRR Gen.'!$L$13</f>
        <v>0</v>
      </c>
    </row>
    <row r="4651" spans="1:2" x14ac:dyDescent="0.25">
      <c r="A4651" s="11" t="s">
        <v>9864</v>
      </c>
      <c r="B4651" s="41">
        <f>'21C Market Risk - IRR Gen.'!$L$14</f>
        <v>0</v>
      </c>
    </row>
    <row r="4652" spans="1:2" x14ac:dyDescent="0.25">
      <c r="A4652" s="11" t="s">
        <v>9865</v>
      </c>
      <c r="B4652" s="41">
        <f>'21C Market Risk - IRR Gen.'!$L$15</f>
        <v>0</v>
      </c>
    </row>
    <row r="4653" spans="1:2" x14ac:dyDescent="0.25">
      <c r="A4653" s="11" t="s">
        <v>9866</v>
      </c>
      <c r="B4653" s="41">
        <f>'21C Market Risk - IRR Gen.'!$L$16</f>
        <v>0</v>
      </c>
    </row>
    <row r="4654" spans="1:2" x14ac:dyDescent="0.25">
      <c r="A4654" s="11" t="s">
        <v>9867</v>
      </c>
      <c r="B4654" s="48">
        <f>'21C Market Risk - IRR Gen.'!$L$18</f>
        <v>0</v>
      </c>
    </row>
    <row r="4655" spans="1:2" x14ac:dyDescent="0.25">
      <c r="A4655" s="11" t="s">
        <v>9868</v>
      </c>
      <c r="B4655" s="46">
        <f>'21C Market Risk - IRR Gen.'!$M$10</f>
        <v>0</v>
      </c>
    </row>
    <row r="4656" spans="1:2" x14ac:dyDescent="0.25">
      <c r="A4656" s="11" t="s">
        <v>9869</v>
      </c>
      <c r="B4656" s="46">
        <f>'21C Market Risk - IRR Gen.'!$M$11</f>
        <v>0</v>
      </c>
    </row>
    <row r="4657" spans="1:2" x14ac:dyDescent="0.25">
      <c r="A4657" s="11" t="s">
        <v>9870</v>
      </c>
      <c r="B4657" s="41">
        <f>'21C Market Risk - IRR Gen.'!$M$13</f>
        <v>0</v>
      </c>
    </row>
    <row r="4658" spans="1:2" x14ac:dyDescent="0.25">
      <c r="A4658" s="11" t="s">
        <v>9871</v>
      </c>
      <c r="B4658" s="41">
        <f>'21C Market Risk - IRR Gen.'!$M$14</f>
        <v>0</v>
      </c>
    </row>
    <row r="4659" spans="1:2" x14ac:dyDescent="0.25">
      <c r="A4659" s="11" t="s">
        <v>9872</v>
      </c>
      <c r="B4659" s="41">
        <f>'21C Market Risk - IRR Gen.'!$M$15</f>
        <v>0</v>
      </c>
    </row>
    <row r="4660" spans="1:2" x14ac:dyDescent="0.25">
      <c r="A4660" s="11" t="s">
        <v>9873</v>
      </c>
      <c r="B4660" s="41">
        <f>'21C Market Risk - IRR Gen.'!$M$16</f>
        <v>0</v>
      </c>
    </row>
    <row r="4661" spans="1:2" x14ac:dyDescent="0.25">
      <c r="A4661" s="11" t="s">
        <v>9874</v>
      </c>
      <c r="B4661" s="48">
        <f>'21C Market Risk - IRR Gen.'!$M$18</f>
        <v>0</v>
      </c>
    </row>
    <row r="4662" spans="1:2" x14ac:dyDescent="0.25">
      <c r="A4662" s="11" t="s">
        <v>9875</v>
      </c>
      <c r="B4662" s="46">
        <f>'21C Market Risk - IRR Gen.'!$N$10</f>
        <v>0</v>
      </c>
    </row>
    <row r="4663" spans="1:2" x14ac:dyDescent="0.25">
      <c r="A4663" s="11" t="s">
        <v>9876</v>
      </c>
      <c r="B4663" s="46">
        <f>'21C Market Risk - IRR Gen.'!$N$11</f>
        <v>0</v>
      </c>
    </row>
    <row r="4664" spans="1:2" x14ac:dyDescent="0.25">
      <c r="A4664" s="11" t="s">
        <v>9877</v>
      </c>
      <c r="B4664" s="41">
        <f>'21C Market Risk - IRR Gen.'!$N$13</f>
        <v>0</v>
      </c>
    </row>
    <row r="4665" spans="1:2" x14ac:dyDescent="0.25">
      <c r="A4665" s="11" t="s">
        <v>9878</v>
      </c>
      <c r="B4665" s="41">
        <f>'21C Market Risk - IRR Gen.'!$N$14</f>
        <v>0</v>
      </c>
    </row>
    <row r="4666" spans="1:2" x14ac:dyDescent="0.25">
      <c r="A4666" s="11" t="s">
        <v>9879</v>
      </c>
      <c r="B4666" s="41">
        <f>'21C Market Risk - IRR Gen.'!$N$15</f>
        <v>0</v>
      </c>
    </row>
    <row r="4667" spans="1:2" x14ac:dyDescent="0.25">
      <c r="A4667" s="11" t="s">
        <v>9880</v>
      </c>
      <c r="B4667" s="41">
        <f>'21C Market Risk - IRR Gen.'!$N$16</f>
        <v>0</v>
      </c>
    </row>
    <row r="4668" spans="1:2" x14ac:dyDescent="0.25">
      <c r="A4668" s="11" t="s">
        <v>9881</v>
      </c>
      <c r="B4668" s="48">
        <f>'21C Market Risk - IRR Gen.'!$N$18</f>
        <v>0</v>
      </c>
    </row>
    <row r="4669" spans="1:2" x14ac:dyDescent="0.25">
      <c r="A4669" s="11" t="s">
        <v>9882</v>
      </c>
      <c r="B4669" s="46">
        <f>'21C Market Risk - IRR Gen.'!$O$10</f>
        <v>0</v>
      </c>
    </row>
    <row r="4670" spans="1:2" x14ac:dyDescent="0.25">
      <c r="A4670" s="11" t="s">
        <v>9883</v>
      </c>
      <c r="B4670" s="46">
        <f>'21C Market Risk - IRR Gen.'!$O$11</f>
        <v>0</v>
      </c>
    </row>
    <row r="4671" spans="1:2" x14ac:dyDescent="0.25">
      <c r="A4671" s="11" t="s">
        <v>9884</v>
      </c>
      <c r="B4671" s="41">
        <f>'21C Market Risk - IRR Gen.'!$O$13</f>
        <v>0</v>
      </c>
    </row>
    <row r="4672" spans="1:2" x14ac:dyDescent="0.25">
      <c r="A4672" s="11" t="s">
        <v>9885</v>
      </c>
      <c r="B4672" s="41">
        <f>'21C Market Risk - IRR Gen.'!$O$14</f>
        <v>0</v>
      </c>
    </row>
    <row r="4673" spans="1:2" x14ac:dyDescent="0.25">
      <c r="A4673" s="11" t="s">
        <v>9886</v>
      </c>
      <c r="B4673" s="41">
        <f>'21C Market Risk - IRR Gen.'!$O$15</f>
        <v>0</v>
      </c>
    </row>
    <row r="4674" spans="1:2" x14ac:dyDescent="0.25">
      <c r="A4674" s="11" t="s">
        <v>9887</v>
      </c>
      <c r="B4674" s="41">
        <f>'21C Market Risk - IRR Gen.'!$O$16</f>
        <v>0</v>
      </c>
    </row>
    <row r="4675" spans="1:2" x14ac:dyDescent="0.25">
      <c r="A4675" s="11" t="s">
        <v>9888</v>
      </c>
      <c r="B4675" s="48">
        <f>'21C Market Risk - IRR Gen.'!$O$18</f>
        <v>0</v>
      </c>
    </row>
    <row r="4676" spans="1:2" x14ac:dyDescent="0.25">
      <c r="A4676" s="11" t="s">
        <v>9889</v>
      </c>
      <c r="B4676" s="46">
        <f>'21C Market Risk - IRR Gen.'!$P$10</f>
        <v>0</v>
      </c>
    </row>
    <row r="4677" spans="1:2" x14ac:dyDescent="0.25">
      <c r="A4677" s="11" t="s">
        <v>9890</v>
      </c>
      <c r="B4677" s="46">
        <f>'21C Market Risk - IRR Gen.'!$P$11</f>
        <v>0</v>
      </c>
    </row>
    <row r="4678" spans="1:2" x14ac:dyDescent="0.25">
      <c r="A4678" s="11" t="s">
        <v>9891</v>
      </c>
      <c r="B4678" s="41">
        <f>'21C Market Risk - IRR Gen.'!$P$13</f>
        <v>0</v>
      </c>
    </row>
    <row r="4679" spans="1:2" x14ac:dyDescent="0.25">
      <c r="A4679" s="11" t="s">
        <v>9892</v>
      </c>
      <c r="B4679" s="41">
        <f>'21C Market Risk - IRR Gen.'!$P$14</f>
        <v>0</v>
      </c>
    </row>
    <row r="4680" spans="1:2" x14ac:dyDescent="0.25">
      <c r="A4680" s="11" t="s">
        <v>9893</v>
      </c>
      <c r="B4680" s="41">
        <f>'21C Market Risk - IRR Gen.'!$P$15</f>
        <v>0</v>
      </c>
    </row>
    <row r="4681" spans="1:2" x14ac:dyDescent="0.25">
      <c r="A4681" s="11" t="s">
        <v>9894</v>
      </c>
      <c r="B4681" s="41">
        <f>'21C Market Risk - IRR Gen.'!$P$16</f>
        <v>0</v>
      </c>
    </row>
    <row r="4682" spans="1:2" x14ac:dyDescent="0.25">
      <c r="A4682" s="11" t="s">
        <v>9895</v>
      </c>
      <c r="B4682" s="48">
        <f>'21C Market Risk - IRR Gen.'!$P$18</f>
        <v>0</v>
      </c>
    </row>
    <row r="4683" spans="1:2" x14ac:dyDescent="0.25">
      <c r="A4683" s="11" t="s">
        <v>9896</v>
      </c>
      <c r="B4683" s="46">
        <f>'21C Market Risk - IRR Gen.'!$Q$10</f>
        <v>0</v>
      </c>
    </row>
    <row r="4684" spans="1:2" x14ac:dyDescent="0.25">
      <c r="A4684" s="11" t="s">
        <v>9897</v>
      </c>
      <c r="B4684" s="46">
        <f>'21C Market Risk - IRR Gen.'!$Q$11</f>
        <v>0</v>
      </c>
    </row>
    <row r="4685" spans="1:2" x14ac:dyDescent="0.25">
      <c r="A4685" s="11" t="s">
        <v>9898</v>
      </c>
      <c r="B4685" s="41">
        <f>'21C Market Risk - IRR Gen.'!$Q$13</f>
        <v>0</v>
      </c>
    </row>
    <row r="4686" spans="1:2" x14ac:dyDescent="0.25">
      <c r="A4686" s="11" t="s">
        <v>9899</v>
      </c>
      <c r="B4686" s="41">
        <f>'21C Market Risk - IRR Gen.'!$Q$14</f>
        <v>0</v>
      </c>
    </row>
    <row r="4687" spans="1:2" x14ac:dyDescent="0.25">
      <c r="A4687" s="11" t="s">
        <v>9900</v>
      </c>
      <c r="B4687" s="41">
        <f>'21C Market Risk - IRR Gen.'!$Q$15</f>
        <v>0</v>
      </c>
    </row>
    <row r="4688" spans="1:2" x14ac:dyDescent="0.25">
      <c r="A4688" s="11" t="s">
        <v>9901</v>
      </c>
      <c r="B4688" s="41">
        <f>'21C Market Risk - IRR Gen.'!$Q$16</f>
        <v>0</v>
      </c>
    </row>
    <row r="4689" spans="1:2" x14ac:dyDescent="0.25">
      <c r="A4689" s="11" t="s">
        <v>9902</v>
      </c>
      <c r="B4689" s="48">
        <f>'21C Market Risk - IRR Gen.'!$Q$18</f>
        <v>0</v>
      </c>
    </row>
    <row r="4690" spans="1:2" x14ac:dyDescent="0.25">
      <c r="A4690" s="11" t="s">
        <v>9903</v>
      </c>
      <c r="B4690" s="41">
        <f>'21C Market Risk - IRR Gen.'!$Q$19</f>
        <v>0</v>
      </c>
    </row>
    <row r="4691" spans="1:2" x14ac:dyDescent="0.25">
      <c r="A4691" s="11" t="s">
        <v>9904</v>
      </c>
      <c r="B4691" s="41">
        <f>'21C Market Risk - IRR Gen.'!$Q$20</f>
        <v>0</v>
      </c>
    </row>
    <row r="4692" spans="1:2" x14ac:dyDescent="0.25">
      <c r="A4692" s="11" t="s">
        <v>9905</v>
      </c>
      <c r="B4692" s="41">
        <f>'21C Market Risk - IRR Gen.'!$Q$22</f>
        <v>0</v>
      </c>
    </row>
    <row r="4693" spans="1:2" x14ac:dyDescent="0.25">
      <c r="A4693" s="11" t="s">
        <v>9906</v>
      </c>
      <c r="B4693" s="41">
        <f>'21C Market Risk - IRR Gen.'!$Q$23</f>
        <v>0</v>
      </c>
    </row>
    <row r="4694" spans="1:2" x14ac:dyDescent="0.25">
      <c r="A4694" s="11" t="s">
        <v>9907</v>
      </c>
      <c r="B4694" s="41">
        <f>'21C Market Risk - IRR Gen.'!$Q$24</f>
        <v>0</v>
      </c>
    </row>
    <row r="4695" spans="1:2" x14ac:dyDescent="0.25">
      <c r="A4695" s="11" t="s">
        <v>9908</v>
      </c>
      <c r="B4695" s="41">
        <f>'21C Market Risk - IRR Gen.'!$Q$26</f>
        <v>0</v>
      </c>
    </row>
    <row r="4696" spans="1:2" x14ac:dyDescent="0.25">
      <c r="A4696" s="11" t="s">
        <v>9909</v>
      </c>
      <c r="B4696" s="41">
        <f>'21C Market Risk - IRR Gen.'!$Q$27</f>
        <v>0</v>
      </c>
    </row>
    <row r="4697" spans="1:2" x14ac:dyDescent="0.25">
      <c r="A4697" s="11" t="s">
        <v>9910</v>
      </c>
      <c r="B4697" s="41">
        <f>'21C Market Risk - IRR Gen.'!$Q$28</f>
        <v>0</v>
      </c>
    </row>
    <row r="4698" spans="1:2" x14ac:dyDescent="0.25">
      <c r="A4698" s="11" t="s">
        <v>9911</v>
      </c>
      <c r="B4698" s="41">
        <f>'21C Market Risk - IRR Gen.'!$Q$30</f>
        <v>0</v>
      </c>
    </row>
    <row r="4699" spans="1:2" x14ac:dyDescent="0.25">
      <c r="A4699" s="11" t="s">
        <v>9912</v>
      </c>
      <c r="B4699" s="41">
        <f>'21C Market Risk - IRR Gen.'!$R$18</f>
        <v>0</v>
      </c>
    </row>
    <row r="4700" spans="1:2" x14ac:dyDescent="0.25">
      <c r="A4700" s="11" t="s">
        <v>9913</v>
      </c>
      <c r="B4700" s="41">
        <f>'21C Market Risk - IRR Gen.'!$R$22</f>
        <v>0</v>
      </c>
    </row>
    <row r="4701" spans="1:2" x14ac:dyDescent="0.25">
      <c r="A4701" s="11" t="s">
        <v>9914</v>
      </c>
      <c r="B4701" s="41">
        <f>'21C Market Risk - IRR Gen.'!$R$26</f>
        <v>0</v>
      </c>
    </row>
    <row r="4702" spans="1:2" x14ac:dyDescent="0.25">
      <c r="A4702" s="11" t="s">
        <v>9915</v>
      </c>
      <c r="B4702" s="41">
        <f>'21C Market Risk - IRR Gen.'!$R$30</f>
        <v>0</v>
      </c>
    </row>
    <row r="4703" spans="1:2" x14ac:dyDescent="0.25">
      <c r="A4703" s="11" t="s">
        <v>9916</v>
      </c>
      <c r="B4703" s="41">
        <f>'21C Market Risk - IRR Gen.'!$R$31</f>
        <v>0</v>
      </c>
    </row>
    <row r="4704" spans="1:2" x14ac:dyDescent="0.25">
      <c r="A4704" s="11" t="s">
        <v>9917</v>
      </c>
      <c r="B4704" s="41">
        <f>'21C Market Risk - IRR Gen.'!$R$32</f>
        <v>0</v>
      </c>
    </row>
    <row r="4705" spans="1:2" x14ac:dyDescent="0.25">
      <c r="A4705" s="11" t="s">
        <v>9918</v>
      </c>
      <c r="B4705" s="41">
        <f>'21C Market Risk - IRR Gen.'!$R$33</f>
        <v>0</v>
      </c>
    </row>
    <row r="4706" spans="1:2" x14ac:dyDescent="0.25">
      <c r="A4706" s="11" t="s">
        <v>9919</v>
      </c>
      <c r="B4706" s="46">
        <f>'21C Market Risk - IRR Gen.'!$C$42</f>
        <v>0</v>
      </c>
    </row>
    <row r="4707" spans="1:2" x14ac:dyDescent="0.25">
      <c r="A4707" s="11" t="s">
        <v>9920</v>
      </c>
      <c r="B4707" s="46">
        <f>'21C Market Risk - IRR Gen.'!$C$43</f>
        <v>0</v>
      </c>
    </row>
    <row r="4708" spans="1:2" x14ac:dyDescent="0.25">
      <c r="A4708" s="11" t="s">
        <v>9921</v>
      </c>
      <c r="B4708" s="41">
        <f>'21C Market Risk - IRR Gen.'!$C$45</f>
        <v>0</v>
      </c>
    </row>
    <row r="4709" spans="1:2" x14ac:dyDescent="0.25">
      <c r="A4709" s="11" t="s">
        <v>9922</v>
      </c>
      <c r="B4709" s="41">
        <f>'21C Market Risk - IRR Gen.'!$C$46</f>
        <v>0</v>
      </c>
    </row>
    <row r="4710" spans="1:2" x14ac:dyDescent="0.25">
      <c r="A4710" s="11" t="s">
        <v>9923</v>
      </c>
      <c r="B4710" s="41">
        <f>'21C Market Risk - IRR Gen.'!$C$47</f>
        <v>0</v>
      </c>
    </row>
    <row r="4711" spans="1:2" x14ac:dyDescent="0.25">
      <c r="A4711" s="11" t="s">
        <v>9924</v>
      </c>
      <c r="B4711" s="41">
        <f>'21C Market Risk - IRR Gen.'!$C$48</f>
        <v>0</v>
      </c>
    </row>
    <row r="4712" spans="1:2" x14ac:dyDescent="0.25">
      <c r="A4712" s="11" t="s">
        <v>9925</v>
      </c>
      <c r="B4712" s="48">
        <f>'21C Market Risk - IRR Gen.'!$C$50</f>
        <v>0</v>
      </c>
    </row>
    <row r="4713" spans="1:2" x14ac:dyDescent="0.25">
      <c r="A4713" s="11" t="s">
        <v>9926</v>
      </c>
      <c r="B4713" s="41">
        <f>'21C Market Risk - IRR Gen.'!$C$63</f>
        <v>0</v>
      </c>
    </row>
    <row r="4714" spans="1:2" x14ac:dyDescent="0.25">
      <c r="A4714" s="11" t="s">
        <v>9927</v>
      </c>
      <c r="B4714" s="41">
        <f>'21C Market Risk - IRR Gen.'!$C$64</f>
        <v>0</v>
      </c>
    </row>
    <row r="4715" spans="1:2" x14ac:dyDescent="0.25">
      <c r="A4715" s="11" t="s">
        <v>9928</v>
      </c>
      <c r="B4715" s="46">
        <f>'21C Market Risk - IRR Gen.'!$D$42</f>
        <v>0</v>
      </c>
    </row>
    <row r="4716" spans="1:2" x14ac:dyDescent="0.25">
      <c r="A4716" s="11" t="s">
        <v>9929</v>
      </c>
      <c r="B4716" s="46">
        <f>'21C Market Risk - IRR Gen.'!$D$43</f>
        <v>0</v>
      </c>
    </row>
    <row r="4717" spans="1:2" x14ac:dyDescent="0.25">
      <c r="A4717" s="11" t="s">
        <v>9930</v>
      </c>
      <c r="B4717" s="41">
        <f>'21C Market Risk - IRR Gen.'!$D$45</f>
        <v>0</v>
      </c>
    </row>
    <row r="4718" spans="1:2" x14ac:dyDescent="0.25">
      <c r="A4718" s="11" t="s">
        <v>9931</v>
      </c>
      <c r="B4718" s="41">
        <f>'21C Market Risk - IRR Gen.'!$D$46</f>
        <v>0</v>
      </c>
    </row>
    <row r="4719" spans="1:2" x14ac:dyDescent="0.25">
      <c r="A4719" s="11" t="s">
        <v>9932</v>
      </c>
      <c r="B4719" s="41">
        <f>'21C Market Risk - IRR Gen.'!$D$47</f>
        <v>0</v>
      </c>
    </row>
    <row r="4720" spans="1:2" x14ac:dyDescent="0.25">
      <c r="A4720" s="11" t="s">
        <v>9933</v>
      </c>
      <c r="B4720" s="41">
        <f>'21C Market Risk - IRR Gen.'!$D$48</f>
        <v>0</v>
      </c>
    </row>
    <row r="4721" spans="1:2" x14ac:dyDescent="0.25">
      <c r="A4721" s="11" t="s">
        <v>9934</v>
      </c>
      <c r="B4721" s="48">
        <f>'21C Market Risk - IRR Gen.'!$D$50</f>
        <v>0</v>
      </c>
    </row>
    <row r="4722" spans="1:2" x14ac:dyDescent="0.25">
      <c r="A4722" s="11" t="s">
        <v>9935</v>
      </c>
      <c r="B4722" s="41">
        <f>'21C Market Risk - IRR Gen.'!$D$63</f>
        <v>0</v>
      </c>
    </row>
    <row r="4723" spans="1:2" x14ac:dyDescent="0.25">
      <c r="A4723" s="11" t="s">
        <v>9936</v>
      </c>
      <c r="B4723" s="41">
        <f>'21C Market Risk - IRR Gen.'!$D$64</f>
        <v>0</v>
      </c>
    </row>
    <row r="4724" spans="1:2" x14ac:dyDescent="0.25">
      <c r="A4724" s="11" t="s">
        <v>9937</v>
      </c>
      <c r="B4724" s="46">
        <f>'21C Market Risk - IRR Gen.'!$E$42</f>
        <v>0</v>
      </c>
    </row>
    <row r="4725" spans="1:2" x14ac:dyDescent="0.25">
      <c r="A4725" s="11" t="s">
        <v>9938</v>
      </c>
      <c r="B4725" s="46">
        <f>'21C Market Risk - IRR Gen.'!$E$43</f>
        <v>0</v>
      </c>
    </row>
    <row r="4726" spans="1:2" x14ac:dyDescent="0.25">
      <c r="A4726" s="11" t="s">
        <v>9939</v>
      </c>
      <c r="B4726" s="41">
        <f>'21C Market Risk - IRR Gen.'!$E$45</f>
        <v>0</v>
      </c>
    </row>
    <row r="4727" spans="1:2" x14ac:dyDescent="0.25">
      <c r="A4727" s="11" t="s">
        <v>9940</v>
      </c>
      <c r="B4727" s="41">
        <f>'21C Market Risk - IRR Gen.'!$E$46</f>
        <v>0</v>
      </c>
    </row>
    <row r="4728" spans="1:2" x14ac:dyDescent="0.25">
      <c r="A4728" s="11" t="s">
        <v>9941</v>
      </c>
      <c r="B4728" s="41">
        <f>'21C Market Risk - IRR Gen.'!$E$47</f>
        <v>0</v>
      </c>
    </row>
    <row r="4729" spans="1:2" x14ac:dyDescent="0.25">
      <c r="A4729" s="11" t="s">
        <v>9942</v>
      </c>
      <c r="B4729" s="41">
        <f>'21C Market Risk - IRR Gen.'!$E$48</f>
        <v>0</v>
      </c>
    </row>
    <row r="4730" spans="1:2" x14ac:dyDescent="0.25">
      <c r="A4730" s="11" t="s">
        <v>9943</v>
      </c>
      <c r="B4730" s="48">
        <f>'21C Market Risk - IRR Gen.'!$E$50</f>
        <v>0</v>
      </c>
    </row>
    <row r="4731" spans="1:2" x14ac:dyDescent="0.25">
      <c r="A4731" s="11" t="s">
        <v>9944</v>
      </c>
      <c r="B4731" s="46">
        <f>'21C Market Risk - IRR Gen.'!$F$42</f>
        <v>0</v>
      </c>
    </row>
    <row r="4732" spans="1:2" x14ac:dyDescent="0.25">
      <c r="A4732" s="11" t="s">
        <v>9945</v>
      </c>
      <c r="B4732" s="46">
        <f>'21C Market Risk - IRR Gen.'!$F$43</f>
        <v>0</v>
      </c>
    </row>
    <row r="4733" spans="1:2" x14ac:dyDescent="0.25">
      <c r="A4733" s="11" t="s">
        <v>9946</v>
      </c>
      <c r="B4733" s="41">
        <f>'21C Market Risk - IRR Gen.'!$F$45</f>
        <v>0</v>
      </c>
    </row>
    <row r="4734" spans="1:2" x14ac:dyDescent="0.25">
      <c r="A4734" s="11" t="s">
        <v>9947</v>
      </c>
      <c r="B4734" s="41">
        <f>'21C Market Risk - IRR Gen.'!$F$46</f>
        <v>0</v>
      </c>
    </row>
    <row r="4735" spans="1:2" x14ac:dyDescent="0.25">
      <c r="A4735" s="11" t="s">
        <v>9948</v>
      </c>
      <c r="B4735" s="41">
        <f>'21C Market Risk - IRR Gen.'!$F$47</f>
        <v>0</v>
      </c>
    </row>
    <row r="4736" spans="1:2" x14ac:dyDescent="0.25">
      <c r="A4736" s="11" t="s">
        <v>9949</v>
      </c>
      <c r="B4736" s="41">
        <f>'21C Market Risk - IRR Gen.'!$F$48</f>
        <v>0</v>
      </c>
    </row>
    <row r="4737" spans="1:2" x14ac:dyDescent="0.25">
      <c r="A4737" s="11" t="s">
        <v>9950</v>
      </c>
      <c r="B4737" s="48">
        <f>'21C Market Risk - IRR Gen.'!$F$50</f>
        <v>0</v>
      </c>
    </row>
    <row r="4738" spans="1:2" x14ac:dyDescent="0.25">
      <c r="A4738" s="11" t="s">
        <v>9951</v>
      </c>
      <c r="B4738" s="41">
        <f>'21C Market Risk - IRR Gen.'!$F$51</f>
        <v>0</v>
      </c>
    </row>
    <row r="4739" spans="1:2" x14ac:dyDescent="0.25">
      <c r="A4739" s="11" t="s">
        <v>9952</v>
      </c>
      <c r="B4739" s="41">
        <f>'21C Market Risk - IRR Gen.'!$F$52</f>
        <v>0</v>
      </c>
    </row>
    <row r="4740" spans="1:2" x14ac:dyDescent="0.25">
      <c r="A4740" s="11" t="s">
        <v>9953</v>
      </c>
      <c r="B4740" s="48">
        <f>'21C Market Risk - IRR Gen.'!$F$54</f>
        <v>0</v>
      </c>
    </row>
    <row r="4741" spans="1:2" x14ac:dyDescent="0.25">
      <c r="A4741" s="11" t="s">
        <v>9954</v>
      </c>
      <c r="B4741" s="46">
        <f>'21C Market Risk - IRR Gen.'!$G$42</f>
        <v>0</v>
      </c>
    </row>
    <row r="4742" spans="1:2" x14ac:dyDescent="0.25">
      <c r="A4742" s="11" t="s">
        <v>9955</v>
      </c>
      <c r="B4742" s="46">
        <f>'21C Market Risk - IRR Gen.'!$G$43</f>
        <v>0</v>
      </c>
    </row>
    <row r="4743" spans="1:2" x14ac:dyDescent="0.25">
      <c r="A4743" s="11" t="s">
        <v>9956</v>
      </c>
      <c r="B4743" s="41">
        <f>'21C Market Risk - IRR Gen.'!$G$45</f>
        <v>0</v>
      </c>
    </row>
    <row r="4744" spans="1:2" x14ac:dyDescent="0.25">
      <c r="A4744" s="11" t="s">
        <v>9957</v>
      </c>
      <c r="B4744" s="41">
        <f>'21C Market Risk - IRR Gen.'!$G$46</f>
        <v>0</v>
      </c>
    </row>
    <row r="4745" spans="1:2" x14ac:dyDescent="0.25">
      <c r="A4745" s="11" t="s">
        <v>9958</v>
      </c>
      <c r="B4745" s="41">
        <f>'21C Market Risk - IRR Gen.'!$G$47</f>
        <v>0</v>
      </c>
    </row>
    <row r="4746" spans="1:2" x14ac:dyDescent="0.25">
      <c r="A4746" s="11" t="s">
        <v>9959</v>
      </c>
      <c r="B4746" s="41">
        <f>'21C Market Risk - IRR Gen.'!$G$48</f>
        <v>0</v>
      </c>
    </row>
    <row r="4747" spans="1:2" x14ac:dyDescent="0.25">
      <c r="A4747" s="11" t="s">
        <v>9960</v>
      </c>
      <c r="B4747" s="48">
        <f>'21C Market Risk - IRR Gen.'!$G$50</f>
        <v>0</v>
      </c>
    </row>
    <row r="4748" spans="1:2" x14ac:dyDescent="0.25">
      <c r="A4748" s="11" t="s">
        <v>9961</v>
      </c>
      <c r="B4748" s="41">
        <f>'21C Market Risk - IRR Gen.'!$G$65</f>
        <v>0</v>
      </c>
    </row>
    <row r="4749" spans="1:2" x14ac:dyDescent="0.25">
      <c r="A4749" s="11" t="s">
        <v>9962</v>
      </c>
      <c r="B4749" s="46">
        <f>'21C Market Risk - IRR Gen.'!$H$42</f>
        <v>0</v>
      </c>
    </row>
    <row r="4750" spans="1:2" x14ac:dyDescent="0.25">
      <c r="A4750" s="11" t="s">
        <v>9963</v>
      </c>
      <c r="B4750" s="46">
        <f>'21C Market Risk - IRR Gen.'!$H$43</f>
        <v>0</v>
      </c>
    </row>
    <row r="4751" spans="1:2" x14ac:dyDescent="0.25">
      <c r="A4751" s="11" t="s">
        <v>9964</v>
      </c>
      <c r="B4751" s="41">
        <f>'21C Market Risk - IRR Gen.'!$H$45</f>
        <v>0</v>
      </c>
    </row>
    <row r="4752" spans="1:2" x14ac:dyDescent="0.25">
      <c r="A4752" s="11" t="s">
        <v>9965</v>
      </c>
      <c r="B4752" s="41">
        <f>'21C Market Risk - IRR Gen.'!$H$46</f>
        <v>0</v>
      </c>
    </row>
    <row r="4753" spans="1:2" x14ac:dyDescent="0.25">
      <c r="A4753" s="11" t="s">
        <v>9966</v>
      </c>
      <c r="B4753" s="41">
        <f>'21C Market Risk - IRR Gen.'!$H$47</f>
        <v>0</v>
      </c>
    </row>
    <row r="4754" spans="1:2" x14ac:dyDescent="0.25">
      <c r="A4754" s="11" t="s">
        <v>9967</v>
      </c>
      <c r="B4754" s="41">
        <f>'21C Market Risk - IRR Gen.'!$H$48</f>
        <v>0</v>
      </c>
    </row>
    <row r="4755" spans="1:2" x14ac:dyDescent="0.25">
      <c r="A4755" s="11" t="s">
        <v>9968</v>
      </c>
      <c r="B4755" s="48">
        <f>'21C Market Risk - IRR Gen.'!$H$50</f>
        <v>0</v>
      </c>
    </row>
    <row r="4756" spans="1:2" x14ac:dyDescent="0.25">
      <c r="A4756" s="11" t="s">
        <v>9969</v>
      </c>
      <c r="B4756" s="46">
        <f>'21C Market Risk - IRR Gen.'!$I$42</f>
        <v>0</v>
      </c>
    </row>
    <row r="4757" spans="1:2" x14ac:dyDescent="0.25">
      <c r="A4757" s="11" t="s">
        <v>9970</v>
      </c>
      <c r="B4757" s="46">
        <f>'21C Market Risk - IRR Gen.'!$I$43</f>
        <v>0</v>
      </c>
    </row>
    <row r="4758" spans="1:2" x14ac:dyDescent="0.25">
      <c r="A4758" s="11" t="s">
        <v>9971</v>
      </c>
      <c r="B4758" s="41">
        <f>'21C Market Risk - IRR Gen.'!$I$45</f>
        <v>0</v>
      </c>
    </row>
    <row r="4759" spans="1:2" x14ac:dyDescent="0.25">
      <c r="A4759" s="11" t="s">
        <v>9972</v>
      </c>
      <c r="B4759" s="41">
        <f>'21C Market Risk - IRR Gen.'!$I$46</f>
        <v>0</v>
      </c>
    </row>
    <row r="4760" spans="1:2" x14ac:dyDescent="0.25">
      <c r="A4760" s="11" t="s">
        <v>9973</v>
      </c>
      <c r="B4760" s="41">
        <f>'21C Market Risk - IRR Gen.'!$I$47</f>
        <v>0</v>
      </c>
    </row>
    <row r="4761" spans="1:2" x14ac:dyDescent="0.25">
      <c r="A4761" s="11" t="s">
        <v>9974</v>
      </c>
      <c r="B4761" s="41">
        <f>'21C Market Risk - IRR Gen.'!$I$48</f>
        <v>0</v>
      </c>
    </row>
    <row r="4762" spans="1:2" x14ac:dyDescent="0.25">
      <c r="A4762" s="11" t="s">
        <v>9975</v>
      </c>
      <c r="B4762" s="48">
        <f>'21C Market Risk - IRR Gen.'!$I$50</f>
        <v>0</v>
      </c>
    </row>
    <row r="4763" spans="1:2" x14ac:dyDescent="0.25">
      <c r="A4763" s="11" t="s">
        <v>9976</v>
      </c>
      <c r="B4763" s="41">
        <f>'21C Market Risk - IRR Gen.'!$I$51</f>
        <v>0</v>
      </c>
    </row>
    <row r="4764" spans="1:2" x14ac:dyDescent="0.25">
      <c r="A4764" s="11" t="s">
        <v>9977</v>
      </c>
      <c r="B4764" s="41">
        <f>'21C Market Risk - IRR Gen.'!$I$52</f>
        <v>0</v>
      </c>
    </row>
    <row r="4765" spans="1:2" x14ac:dyDescent="0.25">
      <c r="A4765" s="11" t="s">
        <v>9978</v>
      </c>
      <c r="B4765" s="41">
        <f>'21C Market Risk - IRR Gen.'!$I$54</f>
        <v>0</v>
      </c>
    </row>
    <row r="4766" spans="1:2" x14ac:dyDescent="0.25">
      <c r="A4766" s="11" t="s">
        <v>9979</v>
      </c>
      <c r="B4766" s="41">
        <f>'21C Market Risk - IRR Gen.'!$I$55</f>
        <v>0</v>
      </c>
    </row>
    <row r="4767" spans="1:2" x14ac:dyDescent="0.25">
      <c r="A4767" s="11" t="s">
        <v>9980</v>
      </c>
      <c r="B4767" s="41">
        <f>'21C Market Risk - IRR Gen.'!$I$56</f>
        <v>0</v>
      </c>
    </row>
    <row r="4768" spans="1:2" x14ac:dyDescent="0.25">
      <c r="A4768" s="11" t="s">
        <v>9981</v>
      </c>
      <c r="B4768" s="41">
        <f>'21C Market Risk - IRR Gen.'!$I$58</f>
        <v>0</v>
      </c>
    </row>
    <row r="4769" spans="1:2" x14ac:dyDescent="0.25">
      <c r="A4769" s="11" t="s">
        <v>9982</v>
      </c>
      <c r="B4769" s="46">
        <f>'21C Market Risk - IRR Gen.'!$J$42</f>
        <v>0</v>
      </c>
    </row>
    <row r="4770" spans="1:2" x14ac:dyDescent="0.25">
      <c r="A4770" s="11" t="s">
        <v>9983</v>
      </c>
      <c r="B4770" s="46">
        <f>'21C Market Risk - IRR Gen.'!$J$43</f>
        <v>0</v>
      </c>
    </row>
    <row r="4771" spans="1:2" x14ac:dyDescent="0.25">
      <c r="A4771" s="11" t="s">
        <v>9984</v>
      </c>
      <c r="B4771" s="41">
        <f>'21C Market Risk - IRR Gen.'!$J$45</f>
        <v>0</v>
      </c>
    </row>
    <row r="4772" spans="1:2" x14ac:dyDescent="0.25">
      <c r="A4772" s="11" t="s">
        <v>9985</v>
      </c>
      <c r="B4772" s="41">
        <f>'21C Market Risk - IRR Gen.'!$J$46</f>
        <v>0</v>
      </c>
    </row>
    <row r="4773" spans="1:2" x14ac:dyDescent="0.25">
      <c r="A4773" s="11" t="s">
        <v>9986</v>
      </c>
      <c r="B4773" s="41">
        <f>'21C Market Risk - IRR Gen.'!$J$47</f>
        <v>0</v>
      </c>
    </row>
    <row r="4774" spans="1:2" x14ac:dyDescent="0.25">
      <c r="A4774" s="11" t="s">
        <v>9987</v>
      </c>
      <c r="B4774" s="41">
        <f>'21C Market Risk - IRR Gen.'!$J$48</f>
        <v>0</v>
      </c>
    </row>
    <row r="4775" spans="1:2" x14ac:dyDescent="0.25">
      <c r="A4775" s="11" t="s">
        <v>9988</v>
      </c>
      <c r="B4775" s="48">
        <f>'21C Market Risk - IRR Gen.'!$J$50</f>
        <v>0</v>
      </c>
    </row>
    <row r="4776" spans="1:2" x14ac:dyDescent="0.25">
      <c r="A4776" s="11" t="s">
        <v>9989</v>
      </c>
      <c r="B4776" s="46">
        <f>'21C Market Risk - IRR Gen.'!$K$42</f>
        <v>0</v>
      </c>
    </row>
    <row r="4777" spans="1:2" x14ac:dyDescent="0.25">
      <c r="A4777" s="11" t="s">
        <v>9990</v>
      </c>
      <c r="B4777" s="46">
        <f>'21C Market Risk - IRR Gen.'!$K$43</f>
        <v>0</v>
      </c>
    </row>
    <row r="4778" spans="1:2" x14ac:dyDescent="0.25">
      <c r="A4778" s="11" t="s">
        <v>9991</v>
      </c>
      <c r="B4778" s="41">
        <f>'21C Market Risk - IRR Gen.'!$K$45</f>
        <v>0</v>
      </c>
    </row>
    <row r="4779" spans="1:2" x14ac:dyDescent="0.25">
      <c r="A4779" s="11" t="s">
        <v>9992</v>
      </c>
      <c r="B4779" s="41">
        <f>'21C Market Risk - IRR Gen.'!$K$46</f>
        <v>0</v>
      </c>
    </row>
    <row r="4780" spans="1:2" x14ac:dyDescent="0.25">
      <c r="A4780" s="11" t="s">
        <v>9993</v>
      </c>
      <c r="B4780" s="41">
        <f>'21C Market Risk - IRR Gen.'!$K$47</f>
        <v>0</v>
      </c>
    </row>
    <row r="4781" spans="1:2" x14ac:dyDescent="0.25">
      <c r="A4781" s="11" t="s">
        <v>9994</v>
      </c>
      <c r="B4781" s="41">
        <f>'21C Market Risk - IRR Gen.'!$K$48</f>
        <v>0</v>
      </c>
    </row>
    <row r="4782" spans="1:2" x14ac:dyDescent="0.25">
      <c r="A4782" s="11" t="s">
        <v>9995</v>
      </c>
      <c r="B4782" s="48">
        <f>'21C Market Risk - IRR Gen.'!$K$50</f>
        <v>0</v>
      </c>
    </row>
    <row r="4783" spans="1:2" x14ac:dyDescent="0.25">
      <c r="A4783" s="11" t="s">
        <v>9996</v>
      </c>
      <c r="B4783" s="46">
        <f>'21C Market Risk - IRR Gen.'!$L$42</f>
        <v>0</v>
      </c>
    </row>
    <row r="4784" spans="1:2" x14ac:dyDescent="0.25">
      <c r="A4784" s="11" t="s">
        <v>9997</v>
      </c>
      <c r="B4784" s="46">
        <f>'21C Market Risk - IRR Gen.'!$L$43</f>
        <v>0</v>
      </c>
    </row>
    <row r="4785" spans="1:2" x14ac:dyDescent="0.25">
      <c r="A4785" s="11" t="s">
        <v>9998</v>
      </c>
      <c r="B4785" s="41">
        <f>'21C Market Risk - IRR Gen.'!$L$45</f>
        <v>0</v>
      </c>
    </row>
    <row r="4786" spans="1:2" x14ac:dyDescent="0.25">
      <c r="A4786" s="11" t="s">
        <v>9999</v>
      </c>
      <c r="B4786" s="41">
        <f>'21C Market Risk - IRR Gen.'!$L$46</f>
        <v>0</v>
      </c>
    </row>
    <row r="4787" spans="1:2" x14ac:dyDescent="0.25">
      <c r="A4787" s="11" t="s">
        <v>10000</v>
      </c>
      <c r="B4787" s="41">
        <f>'21C Market Risk - IRR Gen.'!$L$47</f>
        <v>0</v>
      </c>
    </row>
    <row r="4788" spans="1:2" x14ac:dyDescent="0.25">
      <c r="A4788" s="11" t="s">
        <v>10001</v>
      </c>
      <c r="B4788" s="41">
        <f>'21C Market Risk - IRR Gen.'!$L$48</f>
        <v>0</v>
      </c>
    </row>
    <row r="4789" spans="1:2" x14ac:dyDescent="0.25">
      <c r="A4789" s="11" t="s">
        <v>10002</v>
      </c>
      <c r="B4789" s="48">
        <f>'21C Market Risk - IRR Gen.'!$L$50</f>
        <v>0</v>
      </c>
    </row>
    <row r="4790" spans="1:2" x14ac:dyDescent="0.25">
      <c r="A4790" s="11" t="s">
        <v>10003</v>
      </c>
      <c r="B4790" s="46">
        <f>'21C Market Risk - IRR Gen.'!$M$42</f>
        <v>0</v>
      </c>
    </row>
    <row r="4791" spans="1:2" x14ac:dyDescent="0.25">
      <c r="A4791" s="11" t="s">
        <v>10004</v>
      </c>
      <c r="B4791" s="46">
        <f>'21C Market Risk - IRR Gen.'!$M$43</f>
        <v>0</v>
      </c>
    </row>
    <row r="4792" spans="1:2" x14ac:dyDescent="0.25">
      <c r="A4792" s="11" t="s">
        <v>10005</v>
      </c>
      <c r="B4792" s="41">
        <f>'21C Market Risk - IRR Gen.'!$M$45</f>
        <v>0</v>
      </c>
    </row>
    <row r="4793" spans="1:2" x14ac:dyDescent="0.25">
      <c r="A4793" s="11" t="s">
        <v>10006</v>
      </c>
      <c r="B4793" s="41">
        <f>'21C Market Risk - IRR Gen.'!$M$46</f>
        <v>0</v>
      </c>
    </row>
    <row r="4794" spans="1:2" x14ac:dyDescent="0.25">
      <c r="A4794" s="11" t="s">
        <v>10007</v>
      </c>
      <c r="B4794" s="41">
        <f>'21C Market Risk - IRR Gen.'!$M$47</f>
        <v>0</v>
      </c>
    </row>
    <row r="4795" spans="1:2" x14ac:dyDescent="0.25">
      <c r="A4795" s="11" t="s">
        <v>10008</v>
      </c>
      <c r="B4795" s="41">
        <f>'21C Market Risk - IRR Gen.'!$M$48</f>
        <v>0</v>
      </c>
    </row>
    <row r="4796" spans="1:2" x14ac:dyDescent="0.25">
      <c r="A4796" s="11" t="s">
        <v>10009</v>
      </c>
      <c r="B4796" s="48">
        <f>'21C Market Risk - IRR Gen.'!$M$50</f>
        <v>0</v>
      </c>
    </row>
    <row r="4797" spans="1:2" x14ac:dyDescent="0.25">
      <c r="A4797" s="11" t="s">
        <v>10010</v>
      </c>
      <c r="B4797" s="46">
        <f>'21C Market Risk - IRR Gen.'!$N$42</f>
        <v>0</v>
      </c>
    </row>
    <row r="4798" spans="1:2" x14ac:dyDescent="0.25">
      <c r="A4798" s="11" t="s">
        <v>10011</v>
      </c>
      <c r="B4798" s="46">
        <f>'21C Market Risk - IRR Gen.'!$N$43</f>
        <v>0</v>
      </c>
    </row>
    <row r="4799" spans="1:2" x14ac:dyDescent="0.25">
      <c r="A4799" s="11" t="s">
        <v>10012</v>
      </c>
      <c r="B4799" s="41">
        <f>'21C Market Risk - IRR Gen.'!$N$45</f>
        <v>0</v>
      </c>
    </row>
    <row r="4800" spans="1:2" x14ac:dyDescent="0.25">
      <c r="A4800" s="11" t="s">
        <v>10013</v>
      </c>
      <c r="B4800" s="41">
        <f>'21C Market Risk - IRR Gen.'!$N$46</f>
        <v>0</v>
      </c>
    </row>
    <row r="4801" spans="1:2" x14ac:dyDescent="0.25">
      <c r="A4801" s="11" t="s">
        <v>10014</v>
      </c>
      <c r="B4801" s="41">
        <f>'21C Market Risk - IRR Gen.'!$N$47</f>
        <v>0</v>
      </c>
    </row>
    <row r="4802" spans="1:2" x14ac:dyDescent="0.25">
      <c r="A4802" s="11" t="s">
        <v>10015</v>
      </c>
      <c r="B4802" s="41">
        <f>'21C Market Risk - IRR Gen.'!$N$48</f>
        <v>0</v>
      </c>
    </row>
    <row r="4803" spans="1:2" x14ac:dyDescent="0.25">
      <c r="A4803" s="11" t="s">
        <v>10016</v>
      </c>
      <c r="B4803" s="48">
        <f>'21C Market Risk - IRR Gen.'!$N$50</f>
        <v>0</v>
      </c>
    </row>
    <row r="4804" spans="1:2" x14ac:dyDescent="0.25">
      <c r="A4804" s="11" t="s">
        <v>10017</v>
      </c>
      <c r="B4804" s="46">
        <f>'21C Market Risk - IRR Gen.'!$O$42</f>
        <v>0</v>
      </c>
    </row>
    <row r="4805" spans="1:2" x14ac:dyDescent="0.25">
      <c r="A4805" s="11" t="s">
        <v>10018</v>
      </c>
      <c r="B4805" s="46">
        <f>'21C Market Risk - IRR Gen.'!$O$43</f>
        <v>0</v>
      </c>
    </row>
    <row r="4806" spans="1:2" x14ac:dyDescent="0.25">
      <c r="A4806" s="11" t="s">
        <v>10019</v>
      </c>
      <c r="B4806" s="41">
        <f>'21C Market Risk - IRR Gen.'!$O$45</f>
        <v>0</v>
      </c>
    </row>
    <row r="4807" spans="1:2" x14ac:dyDescent="0.25">
      <c r="A4807" s="11" t="s">
        <v>10020</v>
      </c>
      <c r="B4807" s="41">
        <f>'21C Market Risk - IRR Gen.'!$O$46</f>
        <v>0</v>
      </c>
    </row>
    <row r="4808" spans="1:2" x14ac:dyDescent="0.25">
      <c r="A4808" s="11" t="s">
        <v>10021</v>
      </c>
      <c r="B4808" s="41">
        <f>'21C Market Risk - IRR Gen.'!$O$47</f>
        <v>0</v>
      </c>
    </row>
    <row r="4809" spans="1:2" x14ac:dyDescent="0.25">
      <c r="A4809" s="11" t="s">
        <v>10022</v>
      </c>
      <c r="B4809" s="41">
        <f>'21C Market Risk - IRR Gen.'!$O$48</f>
        <v>0</v>
      </c>
    </row>
    <row r="4810" spans="1:2" x14ac:dyDescent="0.25">
      <c r="A4810" s="11" t="s">
        <v>10023</v>
      </c>
      <c r="B4810" s="48">
        <f>'21C Market Risk - IRR Gen.'!$O$50</f>
        <v>0</v>
      </c>
    </row>
    <row r="4811" spans="1:2" x14ac:dyDescent="0.25">
      <c r="A4811" s="11" t="s">
        <v>10024</v>
      </c>
      <c r="B4811" s="46">
        <f>'21C Market Risk - IRR Gen.'!$P$42</f>
        <v>0</v>
      </c>
    </row>
    <row r="4812" spans="1:2" x14ac:dyDescent="0.25">
      <c r="A4812" s="11" t="s">
        <v>10025</v>
      </c>
      <c r="B4812" s="46">
        <f>'21C Market Risk - IRR Gen.'!$P$43</f>
        <v>0</v>
      </c>
    </row>
    <row r="4813" spans="1:2" x14ac:dyDescent="0.25">
      <c r="A4813" s="11" t="s">
        <v>10026</v>
      </c>
      <c r="B4813" s="41">
        <f>'21C Market Risk - IRR Gen.'!$P$45</f>
        <v>0</v>
      </c>
    </row>
    <row r="4814" spans="1:2" x14ac:dyDescent="0.25">
      <c r="A4814" s="11" t="s">
        <v>10027</v>
      </c>
      <c r="B4814" s="41">
        <f>'21C Market Risk - IRR Gen.'!$P$46</f>
        <v>0</v>
      </c>
    </row>
    <row r="4815" spans="1:2" x14ac:dyDescent="0.25">
      <c r="A4815" s="11" t="s">
        <v>10028</v>
      </c>
      <c r="B4815" s="41">
        <f>'21C Market Risk - IRR Gen.'!$P$47</f>
        <v>0</v>
      </c>
    </row>
    <row r="4816" spans="1:2" x14ac:dyDescent="0.25">
      <c r="A4816" s="11" t="s">
        <v>10029</v>
      </c>
      <c r="B4816" s="41">
        <f>'21C Market Risk - IRR Gen.'!$P$48</f>
        <v>0</v>
      </c>
    </row>
    <row r="4817" spans="1:2" x14ac:dyDescent="0.25">
      <c r="A4817" s="11" t="s">
        <v>10030</v>
      </c>
      <c r="B4817" s="48">
        <f>'21C Market Risk - IRR Gen.'!$P$50</f>
        <v>0</v>
      </c>
    </row>
    <row r="4818" spans="1:2" x14ac:dyDescent="0.25">
      <c r="A4818" s="11" t="s">
        <v>10031</v>
      </c>
      <c r="B4818" s="46">
        <f>'21C Market Risk - IRR Gen.'!$Q$42</f>
        <v>0</v>
      </c>
    </row>
    <row r="4819" spans="1:2" x14ac:dyDescent="0.25">
      <c r="A4819" s="11" t="s">
        <v>10032</v>
      </c>
      <c r="B4819" s="46">
        <f>'21C Market Risk - IRR Gen.'!$Q$43</f>
        <v>0</v>
      </c>
    </row>
    <row r="4820" spans="1:2" x14ac:dyDescent="0.25">
      <c r="A4820" s="11" t="s">
        <v>10033</v>
      </c>
      <c r="B4820" s="41">
        <f>'21C Market Risk - IRR Gen.'!$Q$45</f>
        <v>0</v>
      </c>
    </row>
    <row r="4821" spans="1:2" x14ac:dyDescent="0.25">
      <c r="A4821" s="11" t="s">
        <v>10034</v>
      </c>
      <c r="B4821" s="41">
        <f>'21C Market Risk - IRR Gen.'!$Q$46</f>
        <v>0</v>
      </c>
    </row>
    <row r="4822" spans="1:2" x14ac:dyDescent="0.25">
      <c r="A4822" s="11" t="s">
        <v>10035</v>
      </c>
      <c r="B4822" s="41">
        <f>'21C Market Risk - IRR Gen.'!$Q$47</f>
        <v>0</v>
      </c>
    </row>
    <row r="4823" spans="1:2" x14ac:dyDescent="0.25">
      <c r="A4823" s="11" t="s">
        <v>10036</v>
      </c>
      <c r="B4823" s="41">
        <f>'21C Market Risk - IRR Gen.'!$Q$48</f>
        <v>0</v>
      </c>
    </row>
    <row r="4824" spans="1:2" x14ac:dyDescent="0.25">
      <c r="A4824" s="11" t="s">
        <v>10037</v>
      </c>
      <c r="B4824" s="48">
        <f>'21C Market Risk - IRR Gen.'!$Q$50</f>
        <v>0</v>
      </c>
    </row>
    <row r="4825" spans="1:2" x14ac:dyDescent="0.25">
      <c r="A4825" s="11" t="s">
        <v>10038</v>
      </c>
      <c r="B4825" s="41">
        <f>'21C Market Risk - IRR Gen.'!$Q$51</f>
        <v>0</v>
      </c>
    </row>
    <row r="4826" spans="1:2" x14ac:dyDescent="0.25">
      <c r="A4826" s="11" t="s">
        <v>10039</v>
      </c>
      <c r="B4826" s="41">
        <f>'21C Market Risk - IRR Gen.'!$Q$52</f>
        <v>0</v>
      </c>
    </row>
    <row r="4827" spans="1:2" x14ac:dyDescent="0.25">
      <c r="A4827" s="11" t="s">
        <v>10040</v>
      </c>
      <c r="B4827" s="41">
        <f>'21C Market Risk - IRR Gen.'!$Q$54</f>
        <v>0</v>
      </c>
    </row>
    <row r="4828" spans="1:2" x14ac:dyDescent="0.25">
      <c r="A4828" s="11" t="s">
        <v>10041</v>
      </c>
      <c r="B4828" s="41">
        <f>'21C Market Risk - IRR Gen.'!$Q$55</f>
        <v>0</v>
      </c>
    </row>
    <row r="4829" spans="1:2" x14ac:dyDescent="0.25">
      <c r="A4829" s="11" t="s">
        <v>10042</v>
      </c>
      <c r="B4829" s="41">
        <f>'21C Market Risk - IRR Gen.'!$Q$56</f>
        <v>0</v>
      </c>
    </row>
    <row r="4830" spans="1:2" x14ac:dyDescent="0.25">
      <c r="A4830" s="11" t="s">
        <v>10043</v>
      </c>
      <c r="B4830" s="41">
        <f>'21C Market Risk - IRR Gen.'!$Q$58</f>
        <v>0</v>
      </c>
    </row>
    <row r="4831" spans="1:2" x14ac:dyDescent="0.25">
      <c r="A4831" s="11" t="s">
        <v>10044</v>
      </c>
      <c r="B4831" s="41">
        <f>'21C Market Risk - IRR Gen.'!$Q$59</f>
        <v>0</v>
      </c>
    </row>
    <row r="4832" spans="1:2" x14ac:dyDescent="0.25">
      <c r="A4832" s="11" t="s">
        <v>10045</v>
      </c>
      <c r="B4832" s="41">
        <f>'21C Market Risk - IRR Gen.'!$Q$60</f>
        <v>0</v>
      </c>
    </row>
    <row r="4833" spans="1:2" x14ac:dyDescent="0.25">
      <c r="A4833" s="11" t="s">
        <v>10046</v>
      </c>
      <c r="B4833" s="41">
        <f>'21C Market Risk - IRR Gen.'!$Q$62</f>
        <v>0</v>
      </c>
    </row>
    <row r="4834" spans="1:2" x14ac:dyDescent="0.25">
      <c r="A4834" s="11" t="s">
        <v>10047</v>
      </c>
      <c r="B4834" s="41">
        <f>'21C Market Risk - IRR Gen.'!$R$50</f>
        <v>0</v>
      </c>
    </row>
    <row r="4835" spans="1:2" x14ac:dyDescent="0.25">
      <c r="A4835" s="11" t="s">
        <v>10048</v>
      </c>
      <c r="B4835" s="41">
        <f>'21C Market Risk - IRR Gen.'!$R$54</f>
        <v>0</v>
      </c>
    </row>
    <row r="4836" spans="1:2" x14ac:dyDescent="0.25">
      <c r="A4836" s="11" t="s">
        <v>10049</v>
      </c>
      <c r="B4836" s="41">
        <f>'21C Market Risk - IRR Gen.'!$R$58</f>
        <v>0</v>
      </c>
    </row>
    <row r="4837" spans="1:2" x14ac:dyDescent="0.25">
      <c r="A4837" s="11" t="s">
        <v>10050</v>
      </c>
      <c r="B4837" s="41">
        <f>'21C Market Risk - IRR Gen.'!$R$62</f>
        <v>0</v>
      </c>
    </row>
    <row r="4838" spans="1:2" x14ac:dyDescent="0.25">
      <c r="A4838" s="11" t="s">
        <v>10051</v>
      </c>
      <c r="B4838" s="41">
        <f>'21C Market Risk - IRR Gen.'!$R$63</f>
        <v>0</v>
      </c>
    </row>
    <row r="4839" spans="1:2" x14ac:dyDescent="0.25">
      <c r="A4839" s="11" t="s">
        <v>10052</v>
      </c>
      <c r="B4839" s="41">
        <f>'21C Market Risk - IRR Gen.'!$R$64</f>
        <v>0</v>
      </c>
    </row>
    <row r="4840" spans="1:2" x14ac:dyDescent="0.25">
      <c r="A4840" s="11" t="s">
        <v>10053</v>
      </c>
      <c r="B4840" s="41">
        <f>'21C Market Risk - IRR Gen.'!$R$65</f>
        <v>0</v>
      </c>
    </row>
    <row r="4841" spans="1:2" x14ac:dyDescent="0.25">
      <c r="A4841" s="11" t="s">
        <v>10054</v>
      </c>
      <c r="B4841" s="46">
        <f>'21C Market Risk - IRR Gen.'!$C$74</f>
        <v>0</v>
      </c>
    </row>
    <row r="4842" spans="1:2" x14ac:dyDescent="0.25">
      <c r="A4842" s="11" t="s">
        <v>10055</v>
      </c>
      <c r="B4842" s="46">
        <f>'21C Market Risk - IRR Gen.'!$C$75</f>
        <v>0</v>
      </c>
    </row>
    <row r="4843" spans="1:2" x14ac:dyDescent="0.25">
      <c r="A4843" s="11" t="s">
        <v>10056</v>
      </c>
      <c r="B4843" s="41">
        <f>'21C Market Risk - IRR Gen.'!$C$77</f>
        <v>0</v>
      </c>
    </row>
    <row r="4844" spans="1:2" x14ac:dyDescent="0.25">
      <c r="A4844" s="11" t="s">
        <v>10057</v>
      </c>
      <c r="B4844" s="41">
        <f>'21C Market Risk - IRR Gen.'!$C$78</f>
        <v>0</v>
      </c>
    </row>
    <row r="4845" spans="1:2" x14ac:dyDescent="0.25">
      <c r="A4845" s="11" t="s">
        <v>10058</v>
      </c>
      <c r="B4845" s="41">
        <f>'21C Market Risk - IRR Gen.'!$C$79</f>
        <v>0</v>
      </c>
    </row>
    <row r="4846" spans="1:2" x14ac:dyDescent="0.25">
      <c r="A4846" s="11" t="s">
        <v>10059</v>
      </c>
      <c r="B4846" s="41">
        <f>'21C Market Risk - IRR Gen.'!$C$80</f>
        <v>0</v>
      </c>
    </row>
    <row r="4847" spans="1:2" x14ac:dyDescent="0.25">
      <c r="A4847" s="11" t="s">
        <v>10060</v>
      </c>
      <c r="B4847" s="48">
        <f>'21C Market Risk - IRR Gen.'!$C$82</f>
        <v>0</v>
      </c>
    </row>
    <row r="4848" spans="1:2" x14ac:dyDescent="0.25">
      <c r="A4848" s="11" t="s">
        <v>10061</v>
      </c>
      <c r="B4848" s="41">
        <f>'21C Market Risk - IRR Gen.'!$C$95</f>
        <v>0</v>
      </c>
    </row>
    <row r="4849" spans="1:2" x14ac:dyDescent="0.25">
      <c r="A4849" s="11" t="s">
        <v>10062</v>
      </c>
      <c r="B4849" s="41">
        <f>'21C Market Risk - IRR Gen.'!$C$96</f>
        <v>0</v>
      </c>
    </row>
    <row r="4850" spans="1:2" x14ac:dyDescent="0.25">
      <c r="A4850" s="11" t="s">
        <v>10063</v>
      </c>
      <c r="B4850" s="46">
        <f>'21C Market Risk - IRR Gen.'!$D$74</f>
        <v>0</v>
      </c>
    </row>
    <row r="4851" spans="1:2" x14ac:dyDescent="0.25">
      <c r="A4851" s="11" t="s">
        <v>10064</v>
      </c>
      <c r="B4851" s="46">
        <f>'21C Market Risk - IRR Gen.'!$D$75</f>
        <v>0</v>
      </c>
    </row>
    <row r="4852" spans="1:2" x14ac:dyDescent="0.25">
      <c r="A4852" s="11" t="s">
        <v>10065</v>
      </c>
      <c r="B4852" s="41">
        <f>'21C Market Risk - IRR Gen.'!$D$77</f>
        <v>0</v>
      </c>
    </row>
    <row r="4853" spans="1:2" x14ac:dyDescent="0.25">
      <c r="A4853" s="11" t="s">
        <v>10066</v>
      </c>
      <c r="B4853" s="41">
        <f>'21C Market Risk - IRR Gen.'!$D$78</f>
        <v>0</v>
      </c>
    </row>
    <row r="4854" spans="1:2" x14ac:dyDescent="0.25">
      <c r="A4854" s="11" t="s">
        <v>10067</v>
      </c>
      <c r="B4854" s="41">
        <f>'21C Market Risk - IRR Gen.'!$D$79</f>
        <v>0</v>
      </c>
    </row>
    <row r="4855" spans="1:2" x14ac:dyDescent="0.25">
      <c r="A4855" s="11" t="s">
        <v>10068</v>
      </c>
      <c r="B4855" s="41">
        <f>'21C Market Risk - IRR Gen.'!$D$80</f>
        <v>0</v>
      </c>
    </row>
    <row r="4856" spans="1:2" x14ac:dyDescent="0.25">
      <c r="A4856" s="11" t="s">
        <v>10069</v>
      </c>
      <c r="B4856" s="48">
        <f>'21C Market Risk - IRR Gen.'!$D$82</f>
        <v>0</v>
      </c>
    </row>
    <row r="4857" spans="1:2" x14ac:dyDescent="0.25">
      <c r="A4857" s="11" t="s">
        <v>10070</v>
      </c>
      <c r="B4857" s="41">
        <f>'21C Market Risk - IRR Gen.'!$D$95</f>
        <v>0</v>
      </c>
    </row>
    <row r="4858" spans="1:2" x14ac:dyDescent="0.25">
      <c r="A4858" s="11" t="s">
        <v>10071</v>
      </c>
      <c r="B4858" s="41">
        <f>'21C Market Risk - IRR Gen.'!$D$96</f>
        <v>0</v>
      </c>
    </row>
    <row r="4859" spans="1:2" x14ac:dyDescent="0.25">
      <c r="A4859" s="11" t="s">
        <v>10072</v>
      </c>
      <c r="B4859" s="46">
        <f>'21C Market Risk - IRR Gen.'!$E$74</f>
        <v>0</v>
      </c>
    </row>
    <row r="4860" spans="1:2" x14ac:dyDescent="0.25">
      <c r="A4860" s="11" t="s">
        <v>10073</v>
      </c>
      <c r="B4860" s="46">
        <f>'21C Market Risk - IRR Gen.'!$E$75</f>
        <v>0</v>
      </c>
    </row>
    <row r="4861" spans="1:2" x14ac:dyDescent="0.25">
      <c r="A4861" s="11" t="s">
        <v>10074</v>
      </c>
      <c r="B4861" s="41">
        <f>'21C Market Risk - IRR Gen.'!$E$77</f>
        <v>0</v>
      </c>
    </row>
    <row r="4862" spans="1:2" x14ac:dyDescent="0.25">
      <c r="A4862" s="11" t="s">
        <v>10075</v>
      </c>
      <c r="B4862" s="41">
        <f>'21C Market Risk - IRR Gen.'!$E$78</f>
        <v>0</v>
      </c>
    </row>
    <row r="4863" spans="1:2" x14ac:dyDescent="0.25">
      <c r="A4863" s="11" t="s">
        <v>10076</v>
      </c>
      <c r="B4863" s="41">
        <f>'21C Market Risk - IRR Gen.'!$E$79</f>
        <v>0</v>
      </c>
    </row>
    <row r="4864" spans="1:2" x14ac:dyDescent="0.25">
      <c r="A4864" s="11" t="s">
        <v>10077</v>
      </c>
      <c r="B4864" s="41">
        <f>'21C Market Risk - IRR Gen.'!$E$80</f>
        <v>0</v>
      </c>
    </row>
    <row r="4865" spans="1:2" x14ac:dyDescent="0.25">
      <c r="A4865" s="11" t="s">
        <v>10078</v>
      </c>
      <c r="B4865" s="48">
        <f>'21C Market Risk - IRR Gen.'!$E$82</f>
        <v>0</v>
      </c>
    </row>
    <row r="4866" spans="1:2" x14ac:dyDescent="0.25">
      <c r="A4866" s="11" t="s">
        <v>10079</v>
      </c>
      <c r="B4866" s="46">
        <f>'21C Market Risk - IRR Gen.'!$F$74</f>
        <v>0</v>
      </c>
    </row>
    <row r="4867" spans="1:2" x14ac:dyDescent="0.25">
      <c r="A4867" s="11" t="s">
        <v>10080</v>
      </c>
      <c r="B4867" s="46">
        <f>'21C Market Risk - IRR Gen.'!$F$75</f>
        <v>0</v>
      </c>
    </row>
    <row r="4868" spans="1:2" x14ac:dyDescent="0.25">
      <c r="A4868" s="11" t="s">
        <v>10081</v>
      </c>
      <c r="B4868" s="41">
        <f>'21C Market Risk - IRR Gen.'!$F$77</f>
        <v>0</v>
      </c>
    </row>
    <row r="4869" spans="1:2" x14ac:dyDescent="0.25">
      <c r="A4869" s="11" t="s">
        <v>10082</v>
      </c>
      <c r="B4869" s="41">
        <f>'21C Market Risk - IRR Gen.'!$F$78</f>
        <v>0</v>
      </c>
    </row>
    <row r="4870" spans="1:2" x14ac:dyDescent="0.25">
      <c r="A4870" s="11" t="s">
        <v>10083</v>
      </c>
      <c r="B4870" s="41">
        <f>'21C Market Risk - IRR Gen.'!$F$79</f>
        <v>0</v>
      </c>
    </row>
    <row r="4871" spans="1:2" x14ac:dyDescent="0.25">
      <c r="A4871" s="11" t="s">
        <v>10084</v>
      </c>
      <c r="B4871" s="41">
        <f>'21C Market Risk - IRR Gen.'!$F$80</f>
        <v>0</v>
      </c>
    </row>
    <row r="4872" spans="1:2" x14ac:dyDescent="0.25">
      <c r="A4872" s="11" t="s">
        <v>10085</v>
      </c>
      <c r="B4872" s="48">
        <f>'21C Market Risk - IRR Gen.'!$F$82</f>
        <v>0</v>
      </c>
    </row>
    <row r="4873" spans="1:2" x14ac:dyDescent="0.25">
      <c r="A4873" s="11" t="s">
        <v>10086</v>
      </c>
      <c r="B4873" s="41">
        <f>'21C Market Risk - IRR Gen.'!$F$83</f>
        <v>0</v>
      </c>
    </row>
    <row r="4874" spans="1:2" x14ac:dyDescent="0.25">
      <c r="A4874" s="11" t="s">
        <v>10087</v>
      </c>
      <c r="B4874" s="41">
        <f>'21C Market Risk - IRR Gen.'!$F$84</f>
        <v>0</v>
      </c>
    </row>
    <row r="4875" spans="1:2" x14ac:dyDescent="0.25">
      <c r="A4875" s="11" t="s">
        <v>10088</v>
      </c>
      <c r="B4875" s="48">
        <f>'21C Market Risk - IRR Gen.'!$F$86</f>
        <v>0</v>
      </c>
    </row>
    <row r="4876" spans="1:2" x14ac:dyDescent="0.25">
      <c r="A4876" s="11" t="s">
        <v>10089</v>
      </c>
      <c r="B4876" s="46">
        <f>'21C Market Risk - IRR Gen.'!$G$74</f>
        <v>0</v>
      </c>
    </row>
    <row r="4877" spans="1:2" x14ac:dyDescent="0.25">
      <c r="A4877" s="11" t="s">
        <v>10090</v>
      </c>
      <c r="B4877" s="46">
        <f>'21C Market Risk - IRR Gen.'!$G$75</f>
        <v>0</v>
      </c>
    </row>
    <row r="4878" spans="1:2" x14ac:dyDescent="0.25">
      <c r="A4878" s="11" t="s">
        <v>10091</v>
      </c>
      <c r="B4878" s="41">
        <f>'21C Market Risk - IRR Gen.'!$G$77</f>
        <v>0</v>
      </c>
    </row>
    <row r="4879" spans="1:2" x14ac:dyDescent="0.25">
      <c r="A4879" s="11" t="s">
        <v>10092</v>
      </c>
      <c r="B4879" s="41">
        <f>'21C Market Risk - IRR Gen.'!$G$78</f>
        <v>0</v>
      </c>
    </row>
    <row r="4880" spans="1:2" x14ac:dyDescent="0.25">
      <c r="A4880" s="11" t="s">
        <v>10093</v>
      </c>
      <c r="B4880" s="41">
        <f>'21C Market Risk - IRR Gen.'!$G$79</f>
        <v>0</v>
      </c>
    </row>
    <row r="4881" spans="1:2" x14ac:dyDescent="0.25">
      <c r="A4881" s="11" t="s">
        <v>10094</v>
      </c>
      <c r="B4881" s="41">
        <f>'21C Market Risk - IRR Gen.'!$G$80</f>
        <v>0</v>
      </c>
    </row>
    <row r="4882" spans="1:2" x14ac:dyDescent="0.25">
      <c r="A4882" s="11" t="s">
        <v>10095</v>
      </c>
      <c r="B4882" s="48">
        <f>'21C Market Risk - IRR Gen.'!$G$82</f>
        <v>0</v>
      </c>
    </row>
    <row r="4883" spans="1:2" x14ac:dyDescent="0.25">
      <c r="A4883" s="11" t="s">
        <v>10096</v>
      </c>
      <c r="B4883" s="41">
        <f>'21C Market Risk - IRR Gen.'!$G$97</f>
        <v>0</v>
      </c>
    </row>
    <row r="4884" spans="1:2" x14ac:dyDescent="0.25">
      <c r="A4884" s="11" t="s">
        <v>10097</v>
      </c>
      <c r="B4884" s="46">
        <f>'21C Market Risk - IRR Gen.'!$H$74</f>
        <v>0</v>
      </c>
    </row>
    <row r="4885" spans="1:2" x14ac:dyDescent="0.25">
      <c r="A4885" s="11" t="s">
        <v>10098</v>
      </c>
      <c r="B4885" s="46">
        <f>'21C Market Risk - IRR Gen.'!$H$75</f>
        <v>0</v>
      </c>
    </row>
    <row r="4886" spans="1:2" x14ac:dyDescent="0.25">
      <c r="A4886" s="11" t="s">
        <v>10099</v>
      </c>
      <c r="B4886" s="41">
        <f>'21C Market Risk - IRR Gen.'!$H$77</f>
        <v>0</v>
      </c>
    </row>
    <row r="4887" spans="1:2" x14ac:dyDescent="0.25">
      <c r="A4887" s="11" t="s">
        <v>10100</v>
      </c>
      <c r="B4887" s="41">
        <f>'21C Market Risk - IRR Gen.'!$H$78</f>
        <v>0</v>
      </c>
    </row>
    <row r="4888" spans="1:2" x14ac:dyDescent="0.25">
      <c r="A4888" s="11" t="s">
        <v>10101</v>
      </c>
      <c r="B4888" s="41">
        <f>'21C Market Risk - IRR Gen.'!$H$79</f>
        <v>0</v>
      </c>
    </row>
    <row r="4889" spans="1:2" x14ac:dyDescent="0.25">
      <c r="A4889" s="11" t="s">
        <v>10102</v>
      </c>
      <c r="B4889" s="41">
        <f>'21C Market Risk - IRR Gen.'!$H$80</f>
        <v>0</v>
      </c>
    </row>
    <row r="4890" spans="1:2" x14ac:dyDescent="0.25">
      <c r="A4890" s="11" t="s">
        <v>10103</v>
      </c>
      <c r="B4890" s="48">
        <f>'21C Market Risk - IRR Gen.'!$H$82</f>
        <v>0</v>
      </c>
    </row>
    <row r="4891" spans="1:2" x14ac:dyDescent="0.25">
      <c r="A4891" s="11" t="s">
        <v>10104</v>
      </c>
      <c r="B4891" s="46">
        <f>'21C Market Risk - IRR Gen.'!$I$74</f>
        <v>0</v>
      </c>
    </row>
    <row r="4892" spans="1:2" x14ac:dyDescent="0.25">
      <c r="A4892" s="11" t="s">
        <v>10105</v>
      </c>
      <c r="B4892" s="46">
        <f>'21C Market Risk - IRR Gen.'!$I$75</f>
        <v>0</v>
      </c>
    </row>
    <row r="4893" spans="1:2" x14ac:dyDescent="0.25">
      <c r="A4893" s="11" t="s">
        <v>10106</v>
      </c>
      <c r="B4893" s="41">
        <f>'21C Market Risk - IRR Gen.'!$I$77</f>
        <v>0</v>
      </c>
    </row>
    <row r="4894" spans="1:2" x14ac:dyDescent="0.25">
      <c r="A4894" s="11" t="s">
        <v>10107</v>
      </c>
      <c r="B4894" s="41">
        <f>'21C Market Risk - IRR Gen.'!$I$78</f>
        <v>0</v>
      </c>
    </row>
    <row r="4895" spans="1:2" x14ac:dyDescent="0.25">
      <c r="A4895" s="11" t="s">
        <v>10108</v>
      </c>
      <c r="B4895" s="41">
        <f>'21C Market Risk - IRR Gen.'!$I$79</f>
        <v>0</v>
      </c>
    </row>
    <row r="4896" spans="1:2" x14ac:dyDescent="0.25">
      <c r="A4896" s="11" t="s">
        <v>10109</v>
      </c>
      <c r="B4896" s="41">
        <f>'21C Market Risk - IRR Gen.'!$I$80</f>
        <v>0</v>
      </c>
    </row>
    <row r="4897" spans="1:2" x14ac:dyDescent="0.25">
      <c r="A4897" s="11" t="s">
        <v>10110</v>
      </c>
      <c r="B4897" s="48">
        <f>'21C Market Risk - IRR Gen.'!$I$82</f>
        <v>0</v>
      </c>
    </row>
    <row r="4898" spans="1:2" x14ac:dyDescent="0.25">
      <c r="A4898" s="11" t="s">
        <v>10111</v>
      </c>
      <c r="B4898" s="41">
        <f>'21C Market Risk - IRR Gen.'!$I$83</f>
        <v>0</v>
      </c>
    </row>
    <row r="4899" spans="1:2" x14ac:dyDescent="0.25">
      <c r="A4899" s="11" t="s">
        <v>10112</v>
      </c>
      <c r="B4899" s="41">
        <f>'21C Market Risk - IRR Gen.'!$I$84</f>
        <v>0</v>
      </c>
    </row>
    <row r="4900" spans="1:2" x14ac:dyDescent="0.25">
      <c r="A4900" s="11" t="s">
        <v>10113</v>
      </c>
      <c r="B4900" s="41">
        <f>'21C Market Risk - IRR Gen.'!$I$86</f>
        <v>0</v>
      </c>
    </row>
    <row r="4901" spans="1:2" x14ac:dyDescent="0.25">
      <c r="A4901" s="11" t="s">
        <v>10114</v>
      </c>
      <c r="B4901" s="41">
        <f>'21C Market Risk - IRR Gen.'!$I$87</f>
        <v>0</v>
      </c>
    </row>
    <row r="4902" spans="1:2" x14ac:dyDescent="0.25">
      <c r="A4902" s="11" t="s">
        <v>10115</v>
      </c>
      <c r="B4902" s="41">
        <f>'21C Market Risk - IRR Gen.'!$I$88</f>
        <v>0</v>
      </c>
    </row>
    <row r="4903" spans="1:2" x14ac:dyDescent="0.25">
      <c r="A4903" s="11" t="s">
        <v>10116</v>
      </c>
      <c r="B4903" s="41">
        <f>'21C Market Risk - IRR Gen.'!$I$90</f>
        <v>0</v>
      </c>
    </row>
    <row r="4904" spans="1:2" x14ac:dyDescent="0.25">
      <c r="A4904" s="11" t="s">
        <v>10117</v>
      </c>
      <c r="B4904" s="46">
        <f>'21C Market Risk - IRR Gen.'!$J$74</f>
        <v>0</v>
      </c>
    </row>
    <row r="4905" spans="1:2" x14ac:dyDescent="0.25">
      <c r="A4905" s="11" t="s">
        <v>10118</v>
      </c>
      <c r="B4905" s="46">
        <f>'21C Market Risk - IRR Gen.'!$J$75</f>
        <v>0</v>
      </c>
    </row>
    <row r="4906" spans="1:2" x14ac:dyDescent="0.25">
      <c r="A4906" s="11" t="s">
        <v>10119</v>
      </c>
      <c r="B4906" s="41">
        <f>'21C Market Risk - IRR Gen.'!$J$77</f>
        <v>0</v>
      </c>
    </row>
    <row r="4907" spans="1:2" x14ac:dyDescent="0.25">
      <c r="A4907" s="11" t="s">
        <v>10120</v>
      </c>
      <c r="B4907" s="41">
        <f>'21C Market Risk - IRR Gen.'!$J$78</f>
        <v>0</v>
      </c>
    </row>
    <row r="4908" spans="1:2" x14ac:dyDescent="0.25">
      <c r="A4908" s="11" t="s">
        <v>10121</v>
      </c>
      <c r="B4908" s="41">
        <f>'21C Market Risk - IRR Gen.'!$J$79</f>
        <v>0</v>
      </c>
    </row>
    <row r="4909" spans="1:2" x14ac:dyDescent="0.25">
      <c r="A4909" s="11" t="s">
        <v>10122</v>
      </c>
      <c r="B4909" s="41">
        <f>'21C Market Risk - IRR Gen.'!$J$80</f>
        <v>0</v>
      </c>
    </row>
    <row r="4910" spans="1:2" x14ac:dyDescent="0.25">
      <c r="A4910" s="11" t="s">
        <v>10123</v>
      </c>
      <c r="B4910" s="48">
        <f>'21C Market Risk - IRR Gen.'!$J$82</f>
        <v>0</v>
      </c>
    </row>
    <row r="4911" spans="1:2" x14ac:dyDescent="0.25">
      <c r="A4911" s="11" t="s">
        <v>10124</v>
      </c>
      <c r="B4911" s="46">
        <f>'21C Market Risk - IRR Gen.'!$K$74</f>
        <v>0</v>
      </c>
    </row>
    <row r="4912" spans="1:2" x14ac:dyDescent="0.25">
      <c r="A4912" s="11" t="s">
        <v>10125</v>
      </c>
      <c r="B4912" s="46">
        <f>'21C Market Risk - IRR Gen.'!$K$75</f>
        <v>0</v>
      </c>
    </row>
    <row r="4913" spans="1:2" x14ac:dyDescent="0.25">
      <c r="A4913" s="11" t="s">
        <v>10126</v>
      </c>
      <c r="B4913" s="41">
        <f>'21C Market Risk - IRR Gen.'!$K$77</f>
        <v>0</v>
      </c>
    </row>
    <row r="4914" spans="1:2" x14ac:dyDescent="0.25">
      <c r="A4914" s="11" t="s">
        <v>10127</v>
      </c>
      <c r="B4914" s="41">
        <f>'21C Market Risk - IRR Gen.'!$K$78</f>
        <v>0</v>
      </c>
    </row>
    <row r="4915" spans="1:2" x14ac:dyDescent="0.25">
      <c r="A4915" s="11" t="s">
        <v>10128</v>
      </c>
      <c r="B4915" s="41">
        <f>'21C Market Risk - IRR Gen.'!$K$79</f>
        <v>0</v>
      </c>
    </row>
    <row r="4916" spans="1:2" x14ac:dyDescent="0.25">
      <c r="A4916" s="11" t="s">
        <v>10129</v>
      </c>
      <c r="B4916" s="41">
        <f>'21C Market Risk - IRR Gen.'!$K$80</f>
        <v>0</v>
      </c>
    </row>
    <row r="4917" spans="1:2" x14ac:dyDescent="0.25">
      <c r="A4917" s="11" t="s">
        <v>10130</v>
      </c>
      <c r="B4917" s="48">
        <f>'21C Market Risk - IRR Gen.'!$K$82</f>
        <v>0</v>
      </c>
    </row>
    <row r="4918" spans="1:2" x14ac:dyDescent="0.25">
      <c r="A4918" s="11" t="s">
        <v>10131</v>
      </c>
      <c r="B4918" s="46">
        <f>'21C Market Risk - IRR Gen.'!$L$74</f>
        <v>0</v>
      </c>
    </row>
    <row r="4919" spans="1:2" x14ac:dyDescent="0.25">
      <c r="A4919" s="11" t="s">
        <v>10132</v>
      </c>
      <c r="B4919" s="46">
        <f>'21C Market Risk - IRR Gen.'!$L$75</f>
        <v>0</v>
      </c>
    </row>
    <row r="4920" spans="1:2" x14ac:dyDescent="0.25">
      <c r="A4920" s="11" t="s">
        <v>10133</v>
      </c>
      <c r="B4920" s="41">
        <f>'21C Market Risk - IRR Gen.'!$L$77</f>
        <v>0</v>
      </c>
    </row>
    <row r="4921" spans="1:2" x14ac:dyDescent="0.25">
      <c r="A4921" s="11" t="s">
        <v>10134</v>
      </c>
      <c r="B4921" s="41">
        <f>'21C Market Risk - IRR Gen.'!$L$78</f>
        <v>0</v>
      </c>
    </row>
    <row r="4922" spans="1:2" x14ac:dyDescent="0.25">
      <c r="A4922" s="11" t="s">
        <v>10135</v>
      </c>
      <c r="B4922" s="41">
        <f>'21C Market Risk - IRR Gen.'!$L$79</f>
        <v>0</v>
      </c>
    </row>
    <row r="4923" spans="1:2" x14ac:dyDescent="0.25">
      <c r="A4923" s="11" t="s">
        <v>10136</v>
      </c>
      <c r="B4923" s="41">
        <f>'21C Market Risk - IRR Gen.'!$L$80</f>
        <v>0</v>
      </c>
    </row>
    <row r="4924" spans="1:2" x14ac:dyDescent="0.25">
      <c r="A4924" s="11" t="s">
        <v>10137</v>
      </c>
      <c r="B4924" s="48">
        <f>'21C Market Risk - IRR Gen.'!$L$82</f>
        <v>0</v>
      </c>
    </row>
    <row r="4925" spans="1:2" x14ac:dyDescent="0.25">
      <c r="A4925" s="11" t="s">
        <v>10138</v>
      </c>
      <c r="B4925" s="46">
        <f>'21C Market Risk - IRR Gen.'!$M$74</f>
        <v>0</v>
      </c>
    </row>
    <row r="4926" spans="1:2" x14ac:dyDescent="0.25">
      <c r="A4926" s="11" t="s">
        <v>10139</v>
      </c>
      <c r="B4926" s="46">
        <f>'21C Market Risk - IRR Gen.'!$M$75</f>
        <v>0</v>
      </c>
    </row>
    <row r="4927" spans="1:2" x14ac:dyDescent="0.25">
      <c r="A4927" s="11" t="s">
        <v>10140</v>
      </c>
      <c r="B4927" s="41">
        <f>'21C Market Risk - IRR Gen.'!$M$77</f>
        <v>0</v>
      </c>
    </row>
    <row r="4928" spans="1:2" x14ac:dyDescent="0.25">
      <c r="A4928" s="11" t="s">
        <v>10141</v>
      </c>
      <c r="B4928" s="41">
        <f>'21C Market Risk - IRR Gen.'!$M$78</f>
        <v>0</v>
      </c>
    </row>
    <row r="4929" spans="1:2" x14ac:dyDescent="0.25">
      <c r="A4929" s="11" t="s">
        <v>10142</v>
      </c>
      <c r="B4929" s="41">
        <f>'21C Market Risk - IRR Gen.'!$M$79</f>
        <v>0</v>
      </c>
    </row>
    <row r="4930" spans="1:2" x14ac:dyDescent="0.25">
      <c r="A4930" s="11" t="s">
        <v>10143</v>
      </c>
      <c r="B4930" s="41">
        <f>'21C Market Risk - IRR Gen.'!$M$80</f>
        <v>0</v>
      </c>
    </row>
    <row r="4931" spans="1:2" x14ac:dyDescent="0.25">
      <c r="A4931" s="11" t="s">
        <v>10144</v>
      </c>
      <c r="B4931" s="48">
        <f>'21C Market Risk - IRR Gen.'!$M$82</f>
        <v>0</v>
      </c>
    </row>
    <row r="4932" spans="1:2" x14ac:dyDescent="0.25">
      <c r="A4932" s="11" t="s">
        <v>10145</v>
      </c>
      <c r="B4932" s="46">
        <f>'21C Market Risk - IRR Gen.'!$N$74</f>
        <v>0</v>
      </c>
    </row>
    <row r="4933" spans="1:2" x14ac:dyDescent="0.25">
      <c r="A4933" s="11" t="s">
        <v>10146</v>
      </c>
      <c r="B4933" s="46">
        <f>'21C Market Risk - IRR Gen.'!$N$75</f>
        <v>0</v>
      </c>
    </row>
    <row r="4934" spans="1:2" x14ac:dyDescent="0.25">
      <c r="A4934" s="11" t="s">
        <v>10147</v>
      </c>
      <c r="B4934" s="41">
        <f>'21C Market Risk - IRR Gen.'!$N$77</f>
        <v>0</v>
      </c>
    </row>
    <row r="4935" spans="1:2" x14ac:dyDescent="0.25">
      <c r="A4935" s="11" t="s">
        <v>10148</v>
      </c>
      <c r="B4935" s="41">
        <f>'21C Market Risk - IRR Gen.'!$N$78</f>
        <v>0</v>
      </c>
    </row>
    <row r="4936" spans="1:2" x14ac:dyDescent="0.25">
      <c r="A4936" s="11" t="s">
        <v>10149</v>
      </c>
      <c r="B4936" s="41">
        <f>'21C Market Risk - IRR Gen.'!$N$79</f>
        <v>0</v>
      </c>
    </row>
    <row r="4937" spans="1:2" x14ac:dyDescent="0.25">
      <c r="A4937" s="11" t="s">
        <v>10150</v>
      </c>
      <c r="B4937" s="41">
        <f>'21C Market Risk - IRR Gen.'!$N$80</f>
        <v>0</v>
      </c>
    </row>
    <row r="4938" spans="1:2" x14ac:dyDescent="0.25">
      <c r="A4938" s="11" t="s">
        <v>10151</v>
      </c>
      <c r="B4938" s="48">
        <f>'21C Market Risk - IRR Gen.'!$N$82</f>
        <v>0</v>
      </c>
    </row>
    <row r="4939" spans="1:2" x14ac:dyDescent="0.25">
      <c r="A4939" s="11" t="s">
        <v>10152</v>
      </c>
      <c r="B4939" s="46">
        <f>'21C Market Risk - IRR Gen.'!$O$74</f>
        <v>0</v>
      </c>
    </row>
    <row r="4940" spans="1:2" x14ac:dyDescent="0.25">
      <c r="A4940" s="11" t="s">
        <v>10153</v>
      </c>
      <c r="B4940" s="46">
        <f>'21C Market Risk - IRR Gen.'!$O$75</f>
        <v>0</v>
      </c>
    </row>
    <row r="4941" spans="1:2" x14ac:dyDescent="0.25">
      <c r="A4941" s="11" t="s">
        <v>10154</v>
      </c>
      <c r="B4941" s="41">
        <f>'21C Market Risk - IRR Gen.'!$O$77</f>
        <v>0</v>
      </c>
    </row>
    <row r="4942" spans="1:2" x14ac:dyDescent="0.25">
      <c r="A4942" s="11" t="s">
        <v>10155</v>
      </c>
      <c r="B4942" s="41">
        <f>'21C Market Risk - IRR Gen.'!$O$78</f>
        <v>0</v>
      </c>
    </row>
    <row r="4943" spans="1:2" x14ac:dyDescent="0.25">
      <c r="A4943" s="11" t="s">
        <v>10156</v>
      </c>
      <c r="B4943" s="41">
        <f>'21C Market Risk - IRR Gen.'!$O$79</f>
        <v>0</v>
      </c>
    </row>
    <row r="4944" spans="1:2" x14ac:dyDescent="0.25">
      <c r="A4944" s="11" t="s">
        <v>10157</v>
      </c>
      <c r="B4944" s="41">
        <f>'21C Market Risk - IRR Gen.'!$O$80</f>
        <v>0</v>
      </c>
    </row>
    <row r="4945" spans="1:2" x14ac:dyDescent="0.25">
      <c r="A4945" s="11" t="s">
        <v>10158</v>
      </c>
      <c r="B4945" s="48">
        <f>'21C Market Risk - IRR Gen.'!$O$82</f>
        <v>0</v>
      </c>
    </row>
    <row r="4946" spans="1:2" x14ac:dyDescent="0.25">
      <c r="A4946" s="11" t="s">
        <v>10159</v>
      </c>
      <c r="B4946" s="46">
        <f>'21C Market Risk - IRR Gen.'!$P$74</f>
        <v>0</v>
      </c>
    </row>
    <row r="4947" spans="1:2" x14ac:dyDescent="0.25">
      <c r="A4947" s="11" t="s">
        <v>10160</v>
      </c>
      <c r="B4947" s="46">
        <f>'21C Market Risk - IRR Gen.'!$P$75</f>
        <v>0</v>
      </c>
    </row>
    <row r="4948" spans="1:2" x14ac:dyDescent="0.25">
      <c r="A4948" s="11" t="s">
        <v>10161</v>
      </c>
      <c r="B4948" s="41">
        <f>'21C Market Risk - IRR Gen.'!$P$77</f>
        <v>0</v>
      </c>
    </row>
    <row r="4949" spans="1:2" x14ac:dyDescent="0.25">
      <c r="A4949" s="11" t="s">
        <v>10162</v>
      </c>
      <c r="B4949" s="41">
        <f>'21C Market Risk - IRR Gen.'!$P$78</f>
        <v>0</v>
      </c>
    </row>
    <row r="4950" spans="1:2" x14ac:dyDescent="0.25">
      <c r="A4950" s="11" t="s">
        <v>10163</v>
      </c>
      <c r="B4950" s="41">
        <f>'21C Market Risk - IRR Gen.'!$P$79</f>
        <v>0</v>
      </c>
    </row>
    <row r="4951" spans="1:2" x14ac:dyDescent="0.25">
      <c r="A4951" s="11" t="s">
        <v>10164</v>
      </c>
      <c r="B4951" s="41">
        <f>'21C Market Risk - IRR Gen.'!$P$80</f>
        <v>0</v>
      </c>
    </row>
    <row r="4952" spans="1:2" x14ac:dyDescent="0.25">
      <c r="A4952" s="11" t="s">
        <v>10165</v>
      </c>
      <c r="B4952" s="48">
        <f>'21C Market Risk - IRR Gen.'!$P$82</f>
        <v>0</v>
      </c>
    </row>
    <row r="4953" spans="1:2" x14ac:dyDescent="0.25">
      <c r="A4953" s="11" t="s">
        <v>10166</v>
      </c>
      <c r="B4953" s="46">
        <f>'21C Market Risk - IRR Gen.'!$Q$74</f>
        <v>0</v>
      </c>
    </row>
    <row r="4954" spans="1:2" x14ac:dyDescent="0.25">
      <c r="A4954" s="11" t="s">
        <v>10167</v>
      </c>
      <c r="B4954" s="46">
        <f>'21C Market Risk - IRR Gen.'!$Q$75</f>
        <v>0</v>
      </c>
    </row>
    <row r="4955" spans="1:2" x14ac:dyDescent="0.25">
      <c r="A4955" s="11" t="s">
        <v>10168</v>
      </c>
      <c r="B4955" s="41">
        <f>'21C Market Risk - IRR Gen.'!$Q$77</f>
        <v>0</v>
      </c>
    </row>
    <row r="4956" spans="1:2" x14ac:dyDescent="0.25">
      <c r="A4956" s="11" t="s">
        <v>10169</v>
      </c>
      <c r="B4956" s="41">
        <f>'21C Market Risk - IRR Gen.'!$Q$78</f>
        <v>0</v>
      </c>
    </row>
    <row r="4957" spans="1:2" x14ac:dyDescent="0.25">
      <c r="A4957" s="11" t="s">
        <v>10170</v>
      </c>
      <c r="B4957" s="41">
        <f>'21C Market Risk - IRR Gen.'!$Q$79</f>
        <v>0</v>
      </c>
    </row>
    <row r="4958" spans="1:2" x14ac:dyDescent="0.25">
      <c r="A4958" s="11" t="s">
        <v>10171</v>
      </c>
      <c r="B4958" s="41">
        <f>'21C Market Risk - IRR Gen.'!$Q$80</f>
        <v>0</v>
      </c>
    </row>
    <row r="4959" spans="1:2" x14ac:dyDescent="0.25">
      <c r="A4959" s="11" t="s">
        <v>10172</v>
      </c>
      <c r="B4959" s="48">
        <f>'21C Market Risk - IRR Gen.'!$Q$82</f>
        <v>0</v>
      </c>
    </row>
    <row r="4960" spans="1:2" x14ac:dyDescent="0.25">
      <c r="A4960" s="11" t="s">
        <v>10173</v>
      </c>
      <c r="B4960" s="41">
        <f>'21C Market Risk - IRR Gen.'!$Q$83</f>
        <v>0</v>
      </c>
    </row>
    <row r="4961" spans="1:2" x14ac:dyDescent="0.25">
      <c r="A4961" s="11" t="s">
        <v>10174</v>
      </c>
      <c r="B4961" s="41">
        <f>'21C Market Risk - IRR Gen.'!$Q$84</f>
        <v>0</v>
      </c>
    </row>
    <row r="4962" spans="1:2" x14ac:dyDescent="0.25">
      <c r="A4962" s="11" t="s">
        <v>10175</v>
      </c>
      <c r="B4962" s="41">
        <f>'21C Market Risk - IRR Gen.'!$Q$86</f>
        <v>0</v>
      </c>
    </row>
    <row r="4963" spans="1:2" x14ac:dyDescent="0.25">
      <c r="A4963" s="11" t="s">
        <v>10176</v>
      </c>
      <c r="B4963" s="41">
        <f>'21C Market Risk - IRR Gen.'!$Q$87</f>
        <v>0</v>
      </c>
    </row>
    <row r="4964" spans="1:2" x14ac:dyDescent="0.25">
      <c r="A4964" s="11" t="s">
        <v>10177</v>
      </c>
      <c r="B4964" s="41">
        <f>'21C Market Risk - IRR Gen.'!$Q$88</f>
        <v>0</v>
      </c>
    </row>
    <row r="4965" spans="1:2" x14ac:dyDescent="0.25">
      <c r="A4965" s="11" t="s">
        <v>10178</v>
      </c>
      <c r="B4965" s="41">
        <f>'21C Market Risk - IRR Gen.'!$Q$90</f>
        <v>0</v>
      </c>
    </row>
    <row r="4966" spans="1:2" x14ac:dyDescent="0.25">
      <c r="A4966" s="11" t="s">
        <v>10179</v>
      </c>
      <c r="B4966" s="41">
        <f>'21C Market Risk - IRR Gen.'!$Q$91</f>
        <v>0</v>
      </c>
    </row>
    <row r="4967" spans="1:2" x14ac:dyDescent="0.25">
      <c r="A4967" s="11" t="s">
        <v>10180</v>
      </c>
      <c r="B4967" s="41">
        <f>'21C Market Risk - IRR Gen.'!$Q$92</f>
        <v>0</v>
      </c>
    </row>
    <row r="4968" spans="1:2" x14ac:dyDescent="0.25">
      <c r="A4968" s="11" t="s">
        <v>10181</v>
      </c>
      <c r="B4968" s="41">
        <f>'21C Market Risk - IRR Gen.'!$Q$94</f>
        <v>0</v>
      </c>
    </row>
    <row r="4969" spans="1:2" x14ac:dyDescent="0.25">
      <c r="A4969" s="11" t="s">
        <v>10182</v>
      </c>
      <c r="B4969" s="41">
        <f>'21C Market Risk - IRR Gen.'!$R$82</f>
        <v>0</v>
      </c>
    </row>
    <row r="4970" spans="1:2" x14ac:dyDescent="0.25">
      <c r="A4970" s="11" t="s">
        <v>10183</v>
      </c>
      <c r="B4970" s="41">
        <f>'21C Market Risk - IRR Gen.'!$R$86</f>
        <v>0</v>
      </c>
    </row>
    <row r="4971" spans="1:2" x14ac:dyDescent="0.25">
      <c r="A4971" s="11" t="s">
        <v>10184</v>
      </c>
      <c r="B4971" s="41">
        <f>'21C Market Risk - IRR Gen.'!$R$90</f>
        <v>0</v>
      </c>
    </row>
    <row r="4972" spans="1:2" x14ac:dyDescent="0.25">
      <c r="A4972" s="11" t="s">
        <v>10185</v>
      </c>
      <c r="B4972" s="41">
        <f>'21C Market Risk - IRR Gen.'!$R$94</f>
        <v>0</v>
      </c>
    </row>
    <row r="4973" spans="1:2" x14ac:dyDescent="0.25">
      <c r="A4973" s="11" t="s">
        <v>10186</v>
      </c>
      <c r="B4973" s="41">
        <f>'21C Market Risk - IRR Gen.'!$R$95</f>
        <v>0</v>
      </c>
    </row>
    <row r="4974" spans="1:2" x14ac:dyDescent="0.25">
      <c r="A4974" s="11" t="s">
        <v>10187</v>
      </c>
      <c r="B4974" s="41">
        <f>'21C Market Risk - IRR Gen.'!$R$96</f>
        <v>0</v>
      </c>
    </row>
    <row r="4975" spans="1:2" x14ac:dyDescent="0.25">
      <c r="A4975" s="11" t="s">
        <v>10188</v>
      </c>
      <c r="B4975" s="41">
        <f>'21C Market Risk - IRR Gen.'!$R$97</f>
        <v>0</v>
      </c>
    </row>
    <row r="4976" spans="1:2" x14ac:dyDescent="0.25">
      <c r="A4976" s="11" t="s">
        <v>10189</v>
      </c>
      <c r="B4976" s="46">
        <f>'21C Market Risk - IRR Gen.'!$C$106</f>
        <v>0</v>
      </c>
    </row>
    <row r="4977" spans="1:2" x14ac:dyDescent="0.25">
      <c r="A4977" s="11" t="s">
        <v>10190</v>
      </c>
      <c r="B4977" s="46">
        <f>'21C Market Risk - IRR Gen.'!$C$107</f>
        <v>0</v>
      </c>
    </row>
    <row r="4978" spans="1:2" x14ac:dyDescent="0.25">
      <c r="A4978" s="11" t="s">
        <v>10191</v>
      </c>
      <c r="B4978" s="41">
        <f>'21C Market Risk - IRR Gen.'!$C$109</f>
        <v>0</v>
      </c>
    </row>
    <row r="4979" spans="1:2" x14ac:dyDescent="0.25">
      <c r="A4979" s="11" t="s">
        <v>10192</v>
      </c>
      <c r="B4979" s="41">
        <f>'21C Market Risk - IRR Gen.'!$C$110</f>
        <v>0</v>
      </c>
    </row>
    <row r="4980" spans="1:2" x14ac:dyDescent="0.25">
      <c r="A4980" s="11" t="s">
        <v>10193</v>
      </c>
      <c r="B4980" s="41">
        <f>'21C Market Risk - IRR Gen.'!$C$111</f>
        <v>0</v>
      </c>
    </row>
    <row r="4981" spans="1:2" x14ac:dyDescent="0.25">
      <c r="A4981" s="11" t="s">
        <v>10194</v>
      </c>
      <c r="B4981" s="41">
        <f>'21C Market Risk - IRR Gen.'!$C$112</f>
        <v>0</v>
      </c>
    </row>
    <row r="4982" spans="1:2" x14ac:dyDescent="0.25">
      <c r="A4982" s="11" t="s">
        <v>10195</v>
      </c>
      <c r="B4982" s="48">
        <f>'21C Market Risk - IRR Gen.'!$C$114</f>
        <v>0</v>
      </c>
    </row>
    <row r="4983" spans="1:2" x14ac:dyDescent="0.25">
      <c r="A4983" s="11" t="s">
        <v>10196</v>
      </c>
      <c r="B4983" s="41">
        <f>'21C Market Risk - IRR Gen.'!$C$127</f>
        <v>0</v>
      </c>
    </row>
    <row r="4984" spans="1:2" x14ac:dyDescent="0.25">
      <c r="A4984" s="11" t="s">
        <v>10197</v>
      </c>
      <c r="B4984" s="41">
        <f>'21C Market Risk - IRR Gen.'!$C$128</f>
        <v>0</v>
      </c>
    </row>
    <row r="4985" spans="1:2" x14ac:dyDescent="0.25">
      <c r="A4985" s="11" t="s">
        <v>10198</v>
      </c>
      <c r="B4985" s="46">
        <f>'21C Market Risk - IRR Gen.'!$D$106</f>
        <v>0</v>
      </c>
    </row>
    <row r="4986" spans="1:2" x14ac:dyDescent="0.25">
      <c r="A4986" s="11" t="s">
        <v>10199</v>
      </c>
      <c r="B4986" s="46">
        <f>'21C Market Risk - IRR Gen.'!$D$107</f>
        <v>0</v>
      </c>
    </row>
    <row r="4987" spans="1:2" x14ac:dyDescent="0.25">
      <c r="A4987" s="11" t="s">
        <v>10200</v>
      </c>
      <c r="B4987" s="41">
        <f>'21C Market Risk - IRR Gen.'!$D$109</f>
        <v>0</v>
      </c>
    </row>
    <row r="4988" spans="1:2" x14ac:dyDescent="0.25">
      <c r="A4988" s="11" t="s">
        <v>10201</v>
      </c>
      <c r="B4988" s="41">
        <f>'21C Market Risk - IRR Gen.'!$D$110</f>
        <v>0</v>
      </c>
    </row>
    <row r="4989" spans="1:2" x14ac:dyDescent="0.25">
      <c r="A4989" s="11" t="s">
        <v>10202</v>
      </c>
      <c r="B4989" s="41">
        <f>'21C Market Risk - IRR Gen.'!$D$111</f>
        <v>0</v>
      </c>
    </row>
    <row r="4990" spans="1:2" x14ac:dyDescent="0.25">
      <c r="A4990" s="11" t="s">
        <v>10203</v>
      </c>
      <c r="B4990" s="41">
        <f>'21C Market Risk - IRR Gen.'!$D$112</f>
        <v>0</v>
      </c>
    </row>
    <row r="4991" spans="1:2" x14ac:dyDescent="0.25">
      <c r="A4991" s="11" t="s">
        <v>10204</v>
      </c>
      <c r="B4991" s="48">
        <f>'21C Market Risk - IRR Gen.'!$D$114</f>
        <v>0</v>
      </c>
    </row>
    <row r="4992" spans="1:2" x14ac:dyDescent="0.25">
      <c r="A4992" s="11" t="s">
        <v>10205</v>
      </c>
      <c r="B4992" s="41">
        <f>'21C Market Risk - IRR Gen.'!$D$127</f>
        <v>0</v>
      </c>
    </row>
    <row r="4993" spans="1:2" x14ac:dyDescent="0.25">
      <c r="A4993" s="11" t="s">
        <v>10206</v>
      </c>
      <c r="B4993" s="41">
        <f>'21C Market Risk - IRR Gen.'!$D$128</f>
        <v>0</v>
      </c>
    </row>
    <row r="4994" spans="1:2" x14ac:dyDescent="0.25">
      <c r="A4994" s="11" t="s">
        <v>10207</v>
      </c>
      <c r="B4994" s="46">
        <f>'21C Market Risk - IRR Gen.'!$E$106</f>
        <v>0</v>
      </c>
    </row>
    <row r="4995" spans="1:2" x14ac:dyDescent="0.25">
      <c r="A4995" s="11" t="s">
        <v>10208</v>
      </c>
      <c r="B4995" s="46">
        <f>'21C Market Risk - IRR Gen.'!$E$107</f>
        <v>0</v>
      </c>
    </row>
    <row r="4996" spans="1:2" x14ac:dyDescent="0.25">
      <c r="A4996" s="11" t="s">
        <v>10209</v>
      </c>
      <c r="B4996" s="41">
        <f>'21C Market Risk - IRR Gen.'!$E$109</f>
        <v>0</v>
      </c>
    </row>
    <row r="4997" spans="1:2" x14ac:dyDescent="0.25">
      <c r="A4997" s="11" t="s">
        <v>10210</v>
      </c>
      <c r="B4997" s="41">
        <f>'21C Market Risk - IRR Gen.'!$E$110</f>
        <v>0</v>
      </c>
    </row>
    <row r="4998" spans="1:2" x14ac:dyDescent="0.25">
      <c r="A4998" s="11" t="s">
        <v>10211</v>
      </c>
      <c r="B4998" s="41">
        <f>'21C Market Risk - IRR Gen.'!$E$111</f>
        <v>0</v>
      </c>
    </row>
    <row r="4999" spans="1:2" x14ac:dyDescent="0.25">
      <c r="A4999" s="11" t="s">
        <v>10212</v>
      </c>
      <c r="B4999" s="41">
        <f>'21C Market Risk - IRR Gen.'!$E$112</f>
        <v>0</v>
      </c>
    </row>
    <row r="5000" spans="1:2" x14ac:dyDescent="0.25">
      <c r="A5000" s="11" t="s">
        <v>10213</v>
      </c>
      <c r="B5000" s="48">
        <f>'21C Market Risk - IRR Gen.'!$E$114</f>
        <v>0</v>
      </c>
    </row>
    <row r="5001" spans="1:2" x14ac:dyDescent="0.25">
      <c r="A5001" s="11" t="s">
        <v>10214</v>
      </c>
      <c r="B5001" s="46">
        <f>'21C Market Risk - IRR Gen.'!$F$106</f>
        <v>0</v>
      </c>
    </row>
    <row r="5002" spans="1:2" x14ac:dyDescent="0.25">
      <c r="A5002" s="11" t="s">
        <v>10215</v>
      </c>
      <c r="B5002" s="46">
        <f>'21C Market Risk - IRR Gen.'!$F$107</f>
        <v>0</v>
      </c>
    </row>
    <row r="5003" spans="1:2" x14ac:dyDescent="0.25">
      <c r="A5003" s="11" t="s">
        <v>10216</v>
      </c>
      <c r="B5003" s="41">
        <f>'21C Market Risk - IRR Gen.'!$F$109</f>
        <v>0</v>
      </c>
    </row>
    <row r="5004" spans="1:2" x14ac:dyDescent="0.25">
      <c r="A5004" s="11" t="s">
        <v>10217</v>
      </c>
      <c r="B5004" s="41">
        <f>'21C Market Risk - IRR Gen.'!$F$110</f>
        <v>0</v>
      </c>
    </row>
    <row r="5005" spans="1:2" x14ac:dyDescent="0.25">
      <c r="A5005" s="11" t="s">
        <v>10218</v>
      </c>
      <c r="B5005" s="41">
        <f>'21C Market Risk - IRR Gen.'!$F$111</f>
        <v>0</v>
      </c>
    </row>
    <row r="5006" spans="1:2" x14ac:dyDescent="0.25">
      <c r="A5006" s="11" t="s">
        <v>10219</v>
      </c>
      <c r="B5006" s="41">
        <f>'21C Market Risk - IRR Gen.'!$F$112</f>
        <v>0</v>
      </c>
    </row>
    <row r="5007" spans="1:2" x14ac:dyDescent="0.25">
      <c r="A5007" s="11" t="s">
        <v>10220</v>
      </c>
      <c r="B5007" s="48">
        <f>'21C Market Risk - IRR Gen.'!$F$114</f>
        <v>0</v>
      </c>
    </row>
    <row r="5008" spans="1:2" x14ac:dyDescent="0.25">
      <c r="A5008" s="11" t="s">
        <v>10221</v>
      </c>
      <c r="B5008" s="41">
        <f>'21C Market Risk - IRR Gen.'!$F$115</f>
        <v>0</v>
      </c>
    </row>
    <row r="5009" spans="1:2" x14ac:dyDescent="0.25">
      <c r="A5009" s="11" t="s">
        <v>10222</v>
      </c>
      <c r="B5009" s="41">
        <f>'21C Market Risk - IRR Gen.'!$F$116</f>
        <v>0</v>
      </c>
    </row>
    <row r="5010" spans="1:2" x14ac:dyDescent="0.25">
      <c r="A5010" s="11" t="s">
        <v>10223</v>
      </c>
      <c r="B5010" s="48">
        <f>'21C Market Risk - IRR Gen.'!$F$118</f>
        <v>0</v>
      </c>
    </row>
    <row r="5011" spans="1:2" x14ac:dyDescent="0.25">
      <c r="A5011" s="11" t="s">
        <v>10224</v>
      </c>
      <c r="B5011" s="46">
        <f>'21C Market Risk - IRR Gen.'!$G$106</f>
        <v>0</v>
      </c>
    </row>
    <row r="5012" spans="1:2" x14ac:dyDescent="0.25">
      <c r="A5012" s="11" t="s">
        <v>10225</v>
      </c>
      <c r="B5012" s="46">
        <f>'21C Market Risk - IRR Gen.'!$G$107</f>
        <v>0</v>
      </c>
    </row>
    <row r="5013" spans="1:2" x14ac:dyDescent="0.25">
      <c r="A5013" s="11" t="s">
        <v>10226</v>
      </c>
      <c r="B5013" s="41">
        <f>'21C Market Risk - IRR Gen.'!$G$109</f>
        <v>0</v>
      </c>
    </row>
    <row r="5014" spans="1:2" x14ac:dyDescent="0.25">
      <c r="A5014" s="11" t="s">
        <v>10227</v>
      </c>
      <c r="B5014" s="41">
        <f>'21C Market Risk - IRR Gen.'!$G$110</f>
        <v>0</v>
      </c>
    </row>
    <row r="5015" spans="1:2" x14ac:dyDescent="0.25">
      <c r="A5015" s="11" t="s">
        <v>10228</v>
      </c>
      <c r="B5015" s="41">
        <f>'21C Market Risk - IRR Gen.'!$G$111</f>
        <v>0</v>
      </c>
    </row>
    <row r="5016" spans="1:2" x14ac:dyDescent="0.25">
      <c r="A5016" s="11" t="s">
        <v>10229</v>
      </c>
      <c r="B5016" s="41">
        <f>'21C Market Risk - IRR Gen.'!$G$112</f>
        <v>0</v>
      </c>
    </row>
    <row r="5017" spans="1:2" x14ac:dyDescent="0.25">
      <c r="A5017" s="11" t="s">
        <v>10230</v>
      </c>
      <c r="B5017" s="48">
        <f>'21C Market Risk - IRR Gen.'!$G$114</f>
        <v>0</v>
      </c>
    </row>
    <row r="5018" spans="1:2" x14ac:dyDescent="0.25">
      <c r="A5018" s="11" t="s">
        <v>10231</v>
      </c>
      <c r="B5018" s="41">
        <f>'21C Market Risk - IRR Gen.'!$G$129</f>
        <v>0</v>
      </c>
    </row>
    <row r="5019" spans="1:2" x14ac:dyDescent="0.25">
      <c r="A5019" s="11" t="s">
        <v>10232</v>
      </c>
      <c r="B5019" s="46">
        <f>'21C Market Risk - IRR Gen.'!$H$106</f>
        <v>0</v>
      </c>
    </row>
    <row r="5020" spans="1:2" x14ac:dyDescent="0.25">
      <c r="A5020" s="11" t="s">
        <v>10233</v>
      </c>
      <c r="B5020" s="46">
        <f>'21C Market Risk - IRR Gen.'!$H$107</f>
        <v>0</v>
      </c>
    </row>
    <row r="5021" spans="1:2" x14ac:dyDescent="0.25">
      <c r="A5021" s="11" t="s">
        <v>10234</v>
      </c>
      <c r="B5021" s="41">
        <f>'21C Market Risk - IRR Gen.'!$H$109</f>
        <v>0</v>
      </c>
    </row>
    <row r="5022" spans="1:2" x14ac:dyDescent="0.25">
      <c r="A5022" s="11" t="s">
        <v>10235</v>
      </c>
      <c r="B5022" s="41">
        <f>'21C Market Risk - IRR Gen.'!$H$110</f>
        <v>0</v>
      </c>
    </row>
    <row r="5023" spans="1:2" x14ac:dyDescent="0.25">
      <c r="A5023" s="11" t="s">
        <v>10236</v>
      </c>
      <c r="B5023" s="41">
        <f>'21C Market Risk - IRR Gen.'!$H$111</f>
        <v>0</v>
      </c>
    </row>
    <row r="5024" spans="1:2" x14ac:dyDescent="0.25">
      <c r="A5024" s="11" t="s">
        <v>10237</v>
      </c>
      <c r="B5024" s="41">
        <f>'21C Market Risk - IRR Gen.'!$H$112</f>
        <v>0</v>
      </c>
    </row>
    <row r="5025" spans="1:2" x14ac:dyDescent="0.25">
      <c r="A5025" s="11" t="s">
        <v>10238</v>
      </c>
      <c r="B5025" s="48">
        <f>'21C Market Risk - IRR Gen.'!$H$114</f>
        <v>0</v>
      </c>
    </row>
    <row r="5026" spans="1:2" x14ac:dyDescent="0.25">
      <c r="A5026" s="11" t="s">
        <v>10239</v>
      </c>
      <c r="B5026" s="46">
        <f>'21C Market Risk - IRR Gen.'!$I$106</f>
        <v>0</v>
      </c>
    </row>
    <row r="5027" spans="1:2" x14ac:dyDescent="0.25">
      <c r="A5027" s="11" t="s">
        <v>10240</v>
      </c>
      <c r="B5027" s="46">
        <f>'21C Market Risk - IRR Gen.'!$I$107</f>
        <v>0</v>
      </c>
    </row>
    <row r="5028" spans="1:2" x14ac:dyDescent="0.25">
      <c r="A5028" s="11" t="s">
        <v>10241</v>
      </c>
      <c r="B5028" s="41">
        <f>'21C Market Risk - IRR Gen.'!$I$109</f>
        <v>0</v>
      </c>
    </row>
    <row r="5029" spans="1:2" x14ac:dyDescent="0.25">
      <c r="A5029" s="11" t="s">
        <v>10242</v>
      </c>
      <c r="B5029" s="41">
        <f>'21C Market Risk - IRR Gen.'!$I$110</f>
        <v>0</v>
      </c>
    </row>
    <row r="5030" spans="1:2" x14ac:dyDescent="0.25">
      <c r="A5030" s="11" t="s">
        <v>10243</v>
      </c>
      <c r="B5030" s="41">
        <f>'21C Market Risk - IRR Gen.'!$I$111</f>
        <v>0</v>
      </c>
    </row>
    <row r="5031" spans="1:2" x14ac:dyDescent="0.25">
      <c r="A5031" s="11" t="s">
        <v>10244</v>
      </c>
      <c r="B5031" s="41">
        <f>'21C Market Risk - IRR Gen.'!$I$112</f>
        <v>0</v>
      </c>
    </row>
    <row r="5032" spans="1:2" x14ac:dyDescent="0.25">
      <c r="A5032" s="11" t="s">
        <v>10245</v>
      </c>
      <c r="B5032" s="48">
        <f>'21C Market Risk - IRR Gen.'!$I$114</f>
        <v>0</v>
      </c>
    </row>
    <row r="5033" spans="1:2" x14ac:dyDescent="0.25">
      <c r="A5033" s="11" t="s">
        <v>10246</v>
      </c>
      <c r="B5033" s="41">
        <f>'21C Market Risk - IRR Gen.'!$I$115</f>
        <v>0</v>
      </c>
    </row>
    <row r="5034" spans="1:2" x14ac:dyDescent="0.25">
      <c r="A5034" s="11" t="s">
        <v>10247</v>
      </c>
      <c r="B5034" s="41">
        <f>'21C Market Risk - IRR Gen.'!$I$116</f>
        <v>0</v>
      </c>
    </row>
    <row r="5035" spans="1:2" x14ac:dyDescent="0.25">
      <c r="A5035" s="11" t="s">
        <v>10248</v>
      </c>
      <c r="B5035" s="41">
        <f>'21C Market Risk - IRR Gen.'!$I$118</f>
        <v>0</v>
      </c>
    </row>
    <row r="5036" spans="1:2" x14ac:dyDescent="0.25">
      <c r="A5036" s="11" t="s">
        <v>10249</v>
      </c>
      <c r="B5036" s="41">
        <f>'21C Market Risk - IRR Gen.'!$I$119</f>
        <v>0</v>
      </c>
    </row>
    <row r="5037" spans="1:2" x14ac:dyDescent="0.25">
      <c r="A5037" s="11" t="s">
        <v>10250</v>
      </c>
      <c r="B5037" s="41">
        <f>'21C Market Risk - IRR Gen.'!$I$120</f>
        <v>0</v>
      </c>
    </row>
    <row r="5038" spans="1:2" x14ac:dyDescent="0.25">
      <c r="A5038" s="11" t="s">
        <v>10251</v>
      </c>
      <c r="B5038" s="41">
        <f>'21C Market Risk - IRR Gen.'!$I$122</f>
        <v>0</v>
      </c>
    </row>
    <row r="5039" spans="1:2" x14ac:dyDescent="0.25">
      <c r="A5039" s="11" t="s">
        <v>10252</v>
      </c>
      <c r="B5039" s="46">
        <f>'21C Market Risk - IRR Gen.'!$J$106</f>
        <v>0</v>
      </c>
    </row>
    <row r="5040" spans="1:2" x14ac:dyDescent="0.25">
      <c r="A5040" s="11" t="s">
        <v>10253</v>
      </c>
      <c r="B5040" s="46">
        <f>'21C Market Risk - IRR Gen.'!$J$107</f>
        <v>0</v>
      </c>
    </row>
    <row r="5041" spans="1:2" x14ac:dyDescent="0.25">
      <c r="A5041" s="11" t="s">
        <v>10254</v>
      </c>
      <c r="B5041" s="41">
        <f>'21C Market Risk - IRR Gen.'!$J$109</f>
        <v>0</v>
      </c>
    </row>
    <row r="5042" spans="1:2" x14ac:dyDescent="0.25">
      <c r="A5042" s="11" t="s">
        <v>10255</v>
      </c>
      <c r="B5042" s="41">
        <f>'21C Market Risk - IRR Gen.'!$J$110</f>
        <v>0</v>
      </c>
    </row>
    <row r="5043" spans="1:2" x14ac:dyDescent="0.25">
      <c r="A5043" s="11" t="s">
        <v>10256</v>
      </c>
      <c r="B5043" s="41">
        <f>'21C Market Risk - IRR Gen.'!$J$111</f>
        <v>0</v>
      </c>
    </row>
    <row r="5044" spans="1:2" x14ac:dyDescent="0.25">
      <c r="A5044" s="11" t="s">
        <v>10257</v>
      </c>
      <c r="B5044" s="41">
        <f>'21C Market Risk - IRR Gen.'!$J$112</f>
        <v>0</v>
      </c>
    </row>
    <row r="5045" spans="1:2" x14ac:dyDescent="0.25">
      <c r="A5045" s="11" t="s">
        <v>10258</v>
      </c>
      <c r="B5045" s="48">
        <f>'21C Market Risk - IRR Gen.'!$J$114</f>
        <v>0</v>
      </c>
    </row>
    <row r="5046" spans="1:2" x14ac:dyDescent="0.25">
      <c r="A5046" s="11" t="s">
        <v>10259</v>
      </c>
      <c r="B5046" s="46">
        <f>'21C Market Risk - IRR Gen.'!$K$106</f>
        <v>0</v>
      </c>
    </row>
    <row r="5047" spans="1:2" x14ac:dyDescent="0.25">
      <c r="A5047" s="11" t="s">
        <v>10260</v>
      </c>
      <c r="B5047" s="46">
        <f>'21C Market Risk - IRR Gen.'!$K$107</f>
        <v>0</v>
      </c>
    </row>
    <row r="5048" spans="1:2" x14ac:dyDescent="0.25">
      <c r="A5048" s="11" t="s">
        <v>10261</v>
      </c>
      <c r="B5048" s="41">
        <f>'21C Market Risk - IRR Gen.'!$K$109</f>
        <v>0</v>
      </c>
    </row>
    <row r="5049" spans="1:2" x14ac:dyDescent="0.25">
      <c r="A5049" s="11" t="s">
        <v>10262</v>
      </c>
      <c r="B5049" s="41">
        <f>'21C Market Risk - IRR Gen.'!$K$110</f>
        <v>0</v>
      </c>
    </row>
    <row r="5050" spans="1:2" x14ac:dyDescent="0.25">
      <c r="A5050" s="11" t="s">
        <v>10263</v>
      </c>
      <c r="B5050" s="41">
        <f>'21C Market Risk - IRR Gen.'!$K$111</f>
        <v>0</v>
      </c>
    </row>
    <row r="5051" spans="1:2" x14ac:dyDescent="0.25">
      <c r="A5051" s="11" t="s">
        <v>10264</v>
      </c>
      <c r="B5051" s="41">
        <f>'21C Market Risk - IRR Gen.'!$K$112</f>
        <v>0</v>
      </c>
    </row>
    <row r="5052" spans="1:2" x14ac:dyDescent="0.25">
      <c r="A5052" s="11" t="s">
        <v>10265</v>
      </c>
      <c r="B5052" s="48">
        <f>'21C Market Risk - IRR Gen.'!$K$114</f>
        <v>0</v>
      </c>
    </row>
    <row r="5053" spans="1:2" x14ac:dyDescent="0.25">
      <c r="A5053" s="11" t="s">
        <v>10266</v>
      </c>
      <c r="B5053" s="46">
        <f>'21C Market Risk - IRR Gen.'!$L$106</f>
        <v>0</v>
      </c>
    </row>
    <row r="5054" spans="1:2" x14ac:dyDescent="0.25">
      <c r="A5054" s="11" t="s">
        <v>10267</v>
      </c>
      <c r="B5054" s="46">
        <f>'21C Market Risk - IRR Gen.'!$L$107</f>
        <v>0</v>
      </c>
    </row>
    <row r="5055" spans="1:2" x14ac:dyDescent="0.25">
      <c r="A5055" s="11" t="s">
        <v>10268</v>
      </c>
      <c r="B5055" s="41">
        <f>'21C Market Risk - IRR Gen.'!$L$109</f>
        <v>0</v>
      </c>
    </row>
    <row r="5056" spans="1:2" x14ac:dyDescent="0.25">
      <c r="A5056" s="11" t="s">
        <v>10269</v>
      </c>
      <c r="B5056" s="41">
        <f>'21C Market Risk - IRR Gen.'!$L$110</f>
        <v>0</v>
      </c>
    </row>
    <row r="5057" spans="1:2" x14ac:dyDescent="0.25">
      <c r="A5057" s="11" t="s">
        <v>10270</v>
      </c>
      <c r="B5057" s="41">
        <f>'21C Market Risk - IRR Gen.'!$L$111</f>
        <v>0</v>
      </c>
    </row>
    <row r="5058" spans="1:2" x14ac:dyDescent="0.25">
      <c r="A5058" s="11" t="s">
        <v>10271</v>
      </c>
      <c r="B5058" s="41">
        <f>'21C Market Risk - IRR Gen.'!$L$112</f>
        <v>0</v>
      </c>
    </row>
    <row r="5059" spans="1:2" x14ac:dyDescent="0.25">
      <c r="A5059" s="11" t="s">
        <v>10272</v>
      </c>
      <c r="B5059" s="48">
        <f>'21C Market Risk - IRR Gen.'!$L$114</f>
        <v>0</v>
      </c>
    </row>
    <row r="5060" spans="1:2" x14ac:dyDescent="0.25">
      <c r="A5060" s="11" t="s">
        <v>10273</v>
      </c>
      <c r="B5060" s="46">
        <f>'21C Market Risk - IRR Gen.'!$M$106</f>
        <v>0</v>
      </c>
    </row>
    <row r="5061" spans="1:2" x14ac:dyDescent="0.25">
      <c r="A5061" s="11" t="s">
        <v>10274</v>
      </c>
      <c r="B5061" s="46">
        <f>'21C Market Risk - IRR Gen.'!$M$107</f>
        <v>0</v>
      </c>
    </row>
    <row r="5062" spans="1:2" x14ac:dyDescent="0.25">
      <c r="A5062" s="11" t="s">
        <v>10275</v>
      </c>
      <c r="B5062" s="41">
        <f>'21C Market Risk - IRR Gen.'!$M$109</f>
        <v>0</v>
      </c>
    </row>
    <row r="5063" spans="1:2" x14ac:dyDescent="0.25">
      <c r="A5063" s="11" t="s">
        <v>10276</v>
      </c>
      <c r="B5063" s="41">
        <f>'21C Market Risk - IRR Gen.'!$M$110</f>
        <v>0</v>
      </c>
    </row>
    <row r="5064" spans="1:2" x14ac:dyDescent="0.25">
      <c r="A5064" s="11" t="s">
        <v>10277</v>
      </c>
      <c r="B5064" s="41">
        <f>'21C Market Risk - IRR Gen.'!$M$111</f>
        <v>0</v>
      </c>
    </row>
    <row r="5065" spans="1:2" x14ac:dyDescent="0.25">
      <c r="A5065" s="11" t="s">
        <v>10278</v>
      </c>
      <c r="B5065" s="41">
        <f>'21C Market Risk - IRR Gen.'!$M$112</f>
        <v>0</v>
      </c>
    </row>
    <row r="5066" spans="1:2" x14ac:dyDescent="0.25">
      <c r="A5066" s="11" t="s">
        <v>10279</v>
      </c>
      <c r="B5066" s="48">
        <f>'21C Market Risk - IRR Gen.'!$M$114</f>
        <v>0</v>
      </c>
    </row>
    <row r="5067" spans="1:2" x14ac:dyDescent="0.25">
      <c r="A5067" s="11" t="s">
        <v>10280</v>
      </c>
      <c r="B5067" s="46">
        <f>'21C Market Risk - IRR Gen.'!$N$106</f>
        <v>0</v>
      </c>
    </row>
    <row r="5068" spans="1:2" x14ac:dyDescent="0.25">
      <c r="A5068" s="11" t="s">
        <v>10281</v>
      </c>
      <c r="B5068" s="46">
        <f>'21C Market Risk - IRR Gen.'!$N$107</f>
        <v>0</v>
      </c>
    </row>
    <row r="5069" spans="1:2" x14ac:dyDescent="0.25">
      <c r="A5069" s="11" t="s">
        <v>10282</v>
      </c>
      <c r="B5069" s="41">
        <f>'21C Market Risk - IRR Gen.'!$N$109</f>
        <v>0</v>
      </c>
    </row>
    <row r="5070" spans="1:2" x14ac:dyDescent="0.25">
      <c r="A5070" s="11" t="s">
        <v>10283</v>
      </c>
      <c r="B5070" s="41">
        <f>'21C Market Risk - IRR Gen.'!$N$110</f>
        <v>0</v>
      </c>
    </row>
    <row r="5071" spans="1:2" x14ac:dyDescent="0.25">
      <c r="A5071" s="11" t="s">
        <v>10284</v>
      </c>
      <c r="B5071" s="41">
        <f>'21C Market Risk - IRR Gen.'!$N$111</f>
        <v>0</v>
      </c>
    </row>
    <row r="5072" spans="1:2" x14ac:dyDescent="0.25">
      <c r="A5072" s="11" t="s">
        <v>10285</v>
      </c>
      <c r="B5072" s="41">
        <f>'21C Market Risk - IRR Gen.'!$N$112</f>
        <v>0</v>
      </c>
    </row>
    <row r="5073" spans="1:2" x14ac:dyDescent="0.25">
      <c r="A5073" s="11" t="s">
        <v>10286</v>
      </c>
      <c r="B5073" s="48">
        <f>'21C Market Risk - IRR Gen.'!$N$114</f>
        <v>0</v>
      </c>
    </row>
    <row r="5074" spans="1:2" x14ac:dyDescent="0.25">
      <c r="A5074" s="11" t="s">
        <v>10287</v>
      </c>
      <c r="B5074" s="46">
        <f>'21C Market Risk - IRR Gen.'!$O$106</f>
        <v>0</v>
      </c>
    </row>
    <row r="5075" spans="1:2" x14ac:dyDescent="0.25">
      <c r="A5075" s="11" t="s">
        <v>10288</v>
      </c>
      <c r="B5075" s="46">
        <f>'21C Market Risk - IRR Gen.'!$O$107</f>
        <v>0</v>
      </c>
    </row>
    <row r="5076" spans="1:2" x14ac:dyDescent="0.25">
      <c r="A5076" s="11" t="s">
        <v>10289</v>
      </c>
      <c r="B5076" s="41">
        <f>'21C Market Risk - IRR Gen.'!$O$109</f>
        <v>0</v>
      </c>
    </row>
    <row r="5077" spans="1:2" x14ac:dyDescent="0.25">
      <c r="A5077" s="11" t="s">
        <v>10290</v>
      </c>
      <c r="B5077" s="41">
        <f>'21C Market Risk - IRR Gen.'!$O$110</f>
        <v>0</v>
      </c>
    </row>
    <row r="5078" spans="1:2" x14ac:dyDescent="0.25">
      <c r="A5078" s="11" t="s">
        <v>10291</v>
      </c>
      <c r="B5078" s="41">
        <f>'21C Market Risk - IRR Gen.'!$O$111</f>
        <v>0</v>
      </c>
    </row>
    <row r="5079" spans="1:2" x14ac:dyDescent="0.25">
      <c r="A5079" s="11" t="s">
        <v>10292</v>
      </c>
      <c r="B5079" s="41">
        <f>'21C Market Risk - IRR Gen.'!$O$112</f>
        <v>0</v>
      </c>
    </row>
    <row r="5080" spans="1:2" x14ac:dyDescent="0.25">
      <c r="A5080" s="11" t="s">
        <v>10293</v>
      </c>
      <c r="B5080" s="48">
        <f>'21C Market Risk - IRR Gen.'!$O$114</f>
        <v>0</v>
      </c>
    </row>
    <row r="5081" spans="1:2" x14ac:dyDescent="0.25">
      <c r="A5081" s="11" t="s">
        <v>10294</v>
      </c>
      <c r="B5081" s="46">
        <f>'21C Market Risk - IRR Gen.'!$P$106</f>
        <v>0</v>
      </c>
    </row>
    <row r="5082" spans="1:2" x14ac:dyDescent="0.25">
      <c r="A5082" s="11" t="s">
        <v>10295</v>
      </c>
      <c r="B5082" s="46">
        <f>'21C Market Risk - IRR Gen.'!$P$107</f>
        <v>0</v>
      </c>
    </row>
    <row r="5083" spans="1:2" x14ac:dyDescent="0.25">
      <c r="A5083" s="11" t="s">
        <v>10296</v>
      </c>
      <c r="B5083" s="41">
        <f>'21C Market Risk - IRR Gen.'!$P$109</f>
        <v>0</v>
      </c>
    </row>
    <row r="5084" spans="1:2" x14ac:dyDescent="0.25">
      <c r="A5084" s="11" t="s">
        <v>10297</v>
      </c>
      <c r="B5084" s="41">
        <f>'21C Market Risk - IRR Gen.'!$P$110</f>
        <v>0</v>
      </c>
    </row>
    <row r="5085" spans="1:2" x14ac:dyDescent="0.25">
      <c r="A5085" s="11" t="s">
        <v>10298</v>
      </c>
      <c r="B5085" s="41">
        <f>'21C Market Risk - IRR Gen.'!$P$111</f>
        <v>0</v>
      </c>
    </row>
    <row r="5086" spans="1:2" x14ac:dyDescent="0.25">
      <c r="A5086" s="11" t="s">
        <v>10299</v>
      </c>
      <c r="B5086" s="41">
        <f>'21C Market Risk - IRR Gen.'!$P$112</f>
        <v>0</v>
      </c>
    </row>
    <row r="5087" spans="1:2" x14ac:dyDescent="0.25">
      <c r="A5087" s="11" t="s">
        <v>10300</v>
      </c>
      <c r="B5087" s="48">
        <f>'21C Market Risk - IRR Gen.'!$P$114</f>
        <v>0</v>
      </c>
    </row>
    <row r="5088" spans="1:2" x14ac:dyDescent="0.25">
      <c r="A5088" s="11" t="s">
        <v>10301</v>
      </c>
      <c r="B5088" s="46">
        <f>'21C Market Risk - IRR Gen.'!$Q$106</f>
        <v>0</v>
      </c>
    </row>
    <row r="5089" spans="1:2" x14ac:dyDescent="0.25">
      <c r="A5089" s="11" t="s">
        <v>10302</v>
      </c>
      <c r="B5089" s="46">
        <f>'21C Market Risk - IRR Gen.'!$Q$107</f>
        <v>0</v>
      </c>
    </row>
    <row r="5090" spans="1:2" x14ac:dyDescent="0.25">
      <c r="A5090" s="11" t="s">
        <v>10303</v>
      </c>
      <c r="B5090" s="41">
        <f>'21C Market Risk - IRR Gen.'!$Q$109</f>
        <v>0</v>
      </c>
    </row>
    <row r="5091" spans="1:2" x14ac:dyDescent="0.25">
      <c r="A5091" s="11" t="s">
        <v>10304</v>
      </c>
      <c r="B5091" s="41">
        <f>'21C Market Risk - IRR Gen.'!$Q$110</f>
        <v>0</v>
      </c>
    </row>
    <row r="5092" spans="1:2" x14ac:dyDescent="0.25">
      <c r="A5092" s="11" t="s">
        <v>10305</v>
      </c>
      <c r="B5092" s="41">
        <f>'21C Market Risk - IRR Gen.'!$Q$111</f>
        <v>0</v>
      </c>
    </row>
    <row r="5093" spans="1:2" x14ac:dyDescent="0.25">
      <c r="A5093" s="11" t="s">
        <v>10306</v>
      </c>
      <c r="B5093" s="41">
        <f>'21C Market Risk - IRR Gen.'!$Q$112</f>
        <v>0</v>
      </c>
    </row>
    <row r="5094" spans="1:2" x14ac:dyDescent="0.25">
      <c r="A5094" s="11" t="s">
        <v>10307</v>
      </c>
      <c r="B5094" s="48">
        <f>'21C Market Risk - IRR Gen.'!$Q$114</f>
        <v>0</v>
      </c>
    </row>
    <row r="5095" spans="1:2" x14ac:dyDescent="0.25">
      <c r="A5095" s="11" t="s">
        <v>10308</v>
      </c>
      <c r="B5095" s="41">
        <f>'21C Market Risk - IRR Gen.'!$Q$115</f>
        <v>0</v>
      </c>
    </row>
    <row r="5096" spans="1:2" x14ac:dyDescent="0.25">
      <c r="A5096" s="11" t="s">
        <v>10309</v>
      </c>
      <c r="B5096" s="41">
        <f>'21C Market Risk - IRR Gen.'!$Q$116</f>
        <v>0</v>
      </c>
    </row>
    <row r="5097" spans="1:2" x14ac:dyDescent="0.25">
      <c r="A5097" s="11" t="s">
        <v>10310</v>
      </c>
      <c r="B5097" s="41">
        <f>'21C Market Risk - IRR Gen.'!$Q$118</f>
        <v>0</v>
      </c>
    </row>
    <row r="5098" spans="1:2" x14ac:dyDescent="0.25">
      <c r="A5098" s="11" t="s">
        <v>10311</v>
      </c>
      <c r="B5098" s="41">
        <f>'21C Market Risk - IRR Gen.'!$Q$119</f>
        <v>0</v>
      </c>
    </row>
    <row r="5099" spans="1:2" x14ac:dyDescent="0.25">
      <c r="A5099" s="11" t="s">
        <v>10312</v>
      </c>
      <c r="B5099" s="41">
        <f>'21C Market Risk - IRR Gen.'!$Q$120</f>
        <v>0</v>
      </c>
    </row>
    <row r="5100" spans="1:2" x14ac:dyDescent="0.25">
      <c r="A5100" s="11" t="s">
        <v>10313</v>
      </c>
      <c r="B5100" s="41">
        <f>'21C Market Risk - IRR Gen.'!$Q$122</f>
        <v>0</v>
      </c>
    </row>
    <row r="5101" spans="1:2" x14ac:dyDescent="0.25">
      <c r="A5101" s="11" t="s">
        <v>10314</v>
      </c>
      <c r="B5101" s="41">
        <f>'21C Market Risk - IRR Gen.'!$Q$123</f>
        <v>0</v>
      </c>
    </row>
    <row r="5102" spans="1:2" x14ac:dyDescent="0.25">
      <c r="A5102" s="11" t="s">
        <v>10315</v>
      </c>
      <c r="B5102" s="41">
        <f>'21C Market Risk - IRR Gen.'!$Q$124</f>
        <v>0</v>
      </c>
    </row>
    <row r="5103" spans="1:2" x14ac:dyDescent="0.25">
      <c r="A5103" s="11" t="s">
        <v>10316</v>
      </c>
      <c r="B5103" s="41">
        <f>'21C Market Risk - IRR Gen.'!$Q$126</f>
        <v>0</v>
      </c>
    </row>
    <row r="5104" spans="1:2" x14ac:dyDescent="0.25">
      <c r="A5104" s="11" t="s">
        <v>10317</v>
      </c>
      <c r="B5104" s="41">
        <f>'21C Market Risk - IRR Gen.'!$R$114</f>
        <v>0</v>
      </c>
    </row>
    <row r="5105" spans="1:2" x14ac:dyDescent="0.25">
      <c r="A5105" s="11" t="s">
        <v>10318</v>
      </c>
      <c r="B5105" s="41">
        <f>'21C Market Risk - IRR Gen.'!$R$118</f>
        <v>0</v>
      </c>
    </row>
    <row r="5106" spans="1:2" x14ac:dyDescent="0.25">
      <c r="A5106" s="11" t="s">
        <v>10319</v>
      </c>
      <c r="B5106" s="41">
        <f>'21C Market Risk - IRR Gen.'!$R$122</f>
        <v>0</v>
      </c>
    </row>
    <row r="5107" spans="1:2" x14ac:dyDescent="0.25">
      <c r="A5107" s="11" t="s">
        <v>10320</v>
      </c>
      <c r="B5107" s="41">
        <f>'21C Market Risk - IRR Gen.'!$R$126</f>
        <v>0</v>
      </c>
    </row>
    <row r="5108" spans="1:2" x14ac:dyDescent="0.25">
      <c r="A5108" s="11" t="s">
        <v>10321</v>
      </c>
      <c r="B5108" s="41">
        <f>'21C Market Risk - IRR Gen.'!$R$127</f>
        <v>0</v>
      </c>
    </row>
    <row r="5109" spans="1:2" x14ac:dyDescent="0.25">
      <c r="A5109" s="11" t="s">
        <v>10322</v>
      </c>
      <c r="B5109" s="41">
        <f>'21C Market Risk - IRR Gen.'!$R$128</f>
        <v>0</v>
      </c>
    </row>
    <row r="5110" spans="1:2" x14ac:dyDescent="0.25">
      <c r="A5110" s="11" t="s">
        <v>10323</v>
      </c>
      <c r="B5110" s="41">
        <f>'21C Market Risk - IRR Gen.'!$R$129</f>
        <v>0</v>
      </c>
    </row>
    <row r="5111" spans="1:2" x14ac:dyDescent="0.25">
      <c r="A5111" s="11" t="s">
        <v>10324</v>
      </c>
      <c r="B5111" s="46">
        <f>'21C Market Risk - IRR Gen.'!$C$138</f>
        <v>0</v>
      </c>
    </row>
    <row r="5112" spans="1:2" x14ac:dyDescent="0.25">
      <c r="A5112" s="11" t="s">
        <v>10325</v>
      </c>
      <c r="B5112" s="46">
        <f>'21C Market Risk - IRR Gen.'!$C$139</f>
        <v>0</v>
      </c>
    </row>
    <row r="5113" spans="1:2" x14ac:dyDescent="0.25">
      <c r="A5113" s="11" t="s">
        <v>10326</v>
      </c>
      <c r="B5113" s="41">
        <f>'21C Market Risk - IRR Gen.'!$C$141</f>
        <v>0</v>
      </c>
    </row>
    <row r="5114" spans="1:2" x14ac:dyDescent="0.25">
      <c r="A5114" s="11" t="s">
        <v>10327</v>
      </c>
      <c r="B5114" s="41">
        <f>'21C Market Risk - IRR Gen.'!$C$142</f>
        <v>0</v>
      </c>
    </row>
    <row r="5115" spans="1:2" x14ac:dyDescent="0.25">
      <c r="A5115" s="11" t="s">
        <v>10328</v>
      </c>
      <c r="B5115" s="41">
        <f>'21C Market Risk - IRR Gen.'!$C$143</f>
        <v>0</v>
      </c>
    </row>
    <row r="5116" spans="1:2" x14ac:dyDescent="0.25">
      <c r="A5116" s="11" t="s">
        <v>10329</v>
      </c>
      <c r="B5116" s="41">
        <f>'21C Market Risk - IRR Gen.'!$C$144</f>
        <v>0</v>
      </c>
    </row>
    <row r="5117" spans="1:2" x14ac:dyDescent="0.25">
      <c r="A5117" s="11" t="s">
        <v>10330</v>
      </c>
      <c r="B5117" s="48">
        <f>'21C Market Risk - IRR Gen.'!$C$146</f>
        <v>0</v>
      </c>
    </row>
    <row r="5118" spans="1:2" x14ac:dyDescent="0.25">
      <c r="A5118" s="11" t="s">
        <v>10331</v>
      </c>
      <c r="B5118" s="41">
        <f>'21C Market Risk - IRR Gen.'!$C$159</f>
        <v>0</v>
      </c>
    </row>
    <row r="5119" spans="1:2" x14ac:dyDescent="0.25">
      <c r="A5119" s="11" t="s">
        <v>10332</v>
      </c>
      <c r="B5119" s="41">
        <f>'21C Market Risk - IRR Gen.'!$C$160</f>
        <v>0</v>
      </c>
    </row>
    <row r="5120" spans="1:2" x14ac:dyDescent="0.25">
      <c r="A5120" s="11" t="s">
        <v>10333</v>
      </c>
      <c r="B5120" s="46">
        <f>'21C Market Risk - IRR Gen.'!$D$138</f>
        <v>0</v>
      </c>
    </row>
    <row r="5121" spans="1:2" x14ac:dyDescent="0.25">
      <c r="A5121" s="11" t="s">
        <v>10334</v>
      </c>
      <c r="B5121" s="46">
        <f>'21C Market Risk - IRR Gen.'!$D$139</f>
        <v>0</v>
      </c>
    </row>
    <row r="5122" spans="1:2" x14ac:dyDescent="0.25">
      <c r="A5122" s="11" t="s">
        <v>10335</v>
      </c>
      <c r="B5122" s="41">
        <f>'21C Market Risk - IRR Gen.'!$D$141</f>
        <v>0</v>
      </c>
    </row>
    <row r="5123" spans="1:2" x14ac:dyDescent="0.25">
      <c r="A5123" s="11" t="s">
        <v>10336</v>
      </c>
      <c r="B5123" s="41">
        <f>'21C Market Risk - IRR Gen.'!$D$142</f>
        <v>0</v>
      </c>
    </row>
    <row r="5124" spans="1:2" x14ac:dyDescent="0.25">
      <c r="A5124" s="11" t="s">
        <v>10337</v>
      </c>
      <c r="B5124" s="41">
        <f>'21C Market Risk - IRR Gen.'!$D$143</f>
        <v>0</v>
      </c>
    </row>
    <row r="5125" spans="1:2" x14ac:dyDescent="0.25">
      <c r="A5125" s="11" t="s">
        <v>10338</v>
      </c>
      <c r="B5125" s="41">
        <f>'21C Market Risk - IRR Gen.'!$D$144</f>
        <v>0</v>
      </c>
    </row>
    <row r="5126" spans="1:2" x14ac:dyDescent="0.25">
      <c r="A5126" s="11" t="s">
        <v>10339</v>
      </c>
      <c r="B5126" s="48">
        <f>'21C Market Risk - IRR Gen.'!$D$146</f>
        <v>0</v>
      </c>
    </row>
    <row r="5127" spans="1:2" x14ac:dyDescent="0.25">
      <c r="A5127" s="11" t="s">
        <v>10340</v>
      </c>
      <c r="B5127" s="41">
        <f>'21C Market Risk - IRR Gen.'!$D$159</f>
        <v>0</v>
      </c>
    </row>
    <row r="5128" spans="1:2" x14ac:dyDescent="0.25">
      <c r="A5128" s="11" t="s">
        <v>10341</v>
      </c>
      <c r="B5128" s="41">
        <f>'21C Market Risk - IRR Gen.'!$D$160</f>
        <v>0</v>
      </c>
    </row>
    <row r="5129" spans="1:2" x14ac:dyDescent="0.25">
      <c r="A5129" s="11" t="s">
        <v>10342</v>
      </c>
      <c r="B5129" s="46">
        <f>'21C Market Risk - IRR Gen.'!$E$138</f>
        <v>0</v>
      </c>
    </row>
    <row r="5130" spans="1:2" x14ac:dyDescent="0.25">
      <c r="A5130" s="11" t="s">
        <v>10343</v>
      </c>
      <c r="B5130" s="46">
        <f>'21C Market Risk - IRR Gen.'!$E$139</f>
        <v>0</v>
      </c>
    </row>
    <row r="5131" spans="1:2" x14ac:dyDescent="0.25">
      <c r="A5131" s="11" t="s">
        <v>10344</v>
      </c>
      <c r="B5131" s="41">
        <f>'21C Market Risk - IRR Gen.'!$E$141</f>
        <v>0</v>
      </c>
    </row>
    <row r="5132" spans="1:2" x14ac:dyDescent="0.25">
      <c r="A5132" s="11" t="s">
        <v>10345</v>
      </c>
      <c r="B5132" s="41">
        <f>'21C Market Risk - IRR Gen.'!$E$142</f>
        <v>0</v>
      </c>
    </row>
    <row r="5133" spans="1:2" x14ac:dyDescent="0.25">
      <c r="A5133" s="11" t="s">
        <v>10346</v>
      </c>
      <c r="B5133" s="41">
        <f>'21C Market Risk - IRR Gen.'!$E$143</f>
        <v>0</v>
      </c>
    </row>
    <row r="5134" spans="1:2" x14ac:dyDescent="0.25">
      <c r="A5134" s="11" t="s">
        <v>10347</v>
      </c>
      <c r="B5134" s="41">
        <f>'21C Market Risk - IRR Gen.'!$E$144</f>
        <v>0</v>
      </c>
    </row>
    <row r="5135" spans="1:2" x14ac:dyDescent="0.25">
      <c r="A5135" s="11" t="s">
        <v>10348</v>
      </c>
      <c r="B5135" s="48">
        <f>'21C Market Risk - IRR Gen.'!$E$146</f>
        <v>0</v>
      </c>
    </row>
    <row r="5136" spans="1:2" x14ac:dyDescent="0.25">
      <c r="A5136" s="11" t="s">
        <v>10349</v>
      </c>
      <c r="B5136" s="46">
        <f>'21C Market Risk - IRR Gen.'!$F$138</f>
        <v>0</v>
      </c>
    </row>
    <row r="5137" spans="1:2" x14ac:dyDescent="0.25">
      <c r="A5137" s="11" t="s">
        <v>10350</v>
      </c>
      <c r="B5137" s="46">
        <f>'21C Market Risk - IRR Gen.'!$F$139</f>
        <v>0</v>
      </c>
    </row>
    <row r="5138" spans="1:2" x14ac:dyDescent="0.25">
      <c r="A5138" s="11" t="s">
        <v>10351</v>
      </c>
      <c r="B5138" s="41">
        <f>'21C Market Risk - IRR Gen.'!$F$141</f>
        <v>0</v>
      </c>
    </row>
    <row r="5139" spans="1:2" x14ac:dyDescent="0.25">
      <c r="A5139" s="11" t="s">
        <v>10352</v>
      </c>
      <c r="B5139" s="41">
        <f>'21C Market Risk - IRR Gen.'!$F$142</f>
        <v>0</v>
      </c>
    </row>
    <row r="5140" spans="1:2" x14ac:dyDescent="0.25">
      <c r="A5140" s="11" t="s">
        <v>10353</v>
      </c>
      <c r="B5140" s="41">
        <f>'21C Market Risk - IRR Gen.'!$F$143</f>
        <v>0</v>
      </c>
    </row>
    <row r="5141" spans="1:2" x14ac:dyDescent="0.25">
      <c r="A5141" s="11" t="s">
        <v>10354</v>
      </c>
      <c r="B5141" s="41">
        <f>'21C Market Risk - IRR Gen.'!$F$144</f>
        <v>0</v>
      </c>
    </row>
    <row r="5142" spans="1:2" x14ac:dyDescent="0.25">
      <c r="A5142" s="11" t="s">
        <v>10355</v>
      </c>
      <c r="B5142" s="48">
        <f>'21C Market Risk - IRR Gen.'!$F$146</f>
        <v>0</v>
      </c>
    </row>
    <row r="5143" spans="1:2" x14ac:dyDescent="0.25">
      <c r="A5143" s="11" t="s">
        <v>10356</v>
      </c>
      <c r="B5143" s="41">
        <f>'21C Market Risk - IRR Gen.'!$F$147</f>
        <v>0</v>
      </c>
    </row>
    <row r="5144" spans="1:2" x14ac:dyDescent="0.25">
      <c r="A5144" s="11" t="s">
        <v>10357</v>
      </c>
      <c r="B5144" s="41">
        <f>'21C Market Risk - IRR Gen.'!$F$148</f>
        <v>0</v>
      </c>
    </row>
    <row r="5145" spans="1:2" x14ac:dyDescent="0.25">
      <c r="A5145" s="11" t="s">
        <v>10358</v>
      </c>
      <c r="B5145" s="48">
        <f>'21C Market Risk - IRR Gen.'!$F$150</f>
        <v>0</v>
      </c>
    </row>
    <row r="5146" spans="1:2" x14ac:dyDescent="0.25">
      <c r="A5146" s="11" t="s">
        <v>10359</v>
      </c>
      <c r="B5146" s="46">
        <f>'21C Market Risk - IRR Gen.'!$G$138</f>
        <v>0</v>
      </c>
    </row>
    <row r="5147" spans="1:2" x14ac:dyDescent="0.25">
      <c r="A5147" s="11" t="s">
        <v>10360</v>
      </c>
      <c r="B5147" s="46">
        <f>'21C Market Risk - IRR Gen.'!$G$139</f>
        <v>0</v>
      </c>
    </row>
    <row r="5148" spans="1:2" x14ac:dyDescent="0.25">
      <c r="A5148" s="11" t="s">
        <v>10361</v>
      </c>
      <c r="B5148" s="41">
        <f>'21C Market Risk - IRR Gen.'!$G$141</f>
        <v>0</v>
      </c>
    </row>
    <row r="5149" spans="1:2" x14ac:dyDescent="0.25">
      <c r="A5149" s="11" t="s">
        <v>10362</v>
      </c>
      <c r="B5149" s="41">
        <f>'21C Market Risk - IRR Gen.'!$G$142</f>
        <v>0</v>
      </c>
    </row>
    <row r="5150" spans="1:2" x14ac:dyDescent="0.25">
      <c r="A5150" s="11" t="s">
        <v>10363</v>
      </c>
      <c r="B5150" s="41">
        <f>'21C Market Risk - IRR Gen.'!$G$143</f>
        <v>0</v>
      </c>
    </row>
    <row r="5151" spans="1:2" x14ac:dyDescent="0.25">
      <c r="A5151" s="11" t="s">
        <v>10364</v>
      </c>
      <c r="B5151" s="41">
        <f>'21C Market Risk - IRR Gen.'!$G$144</f>
        <v>0</v>
      </c>
    </row>
    <row r="5152" spans="1:2" x14ac:dyDescent="0.25">
      <c r="A5152" s="11" t="s">
        <v>10365</v>
      </c>
      <c r="B5152" s="48">
        <f>'21C Market Risk - IRR Gen.'!$G$146</f>
        <v>0</v>
      </c>
    </row>
    <row r="5153" spans="1:2" x14ac:dyDescent="0.25">
      <c r="A5153" s="11" t="s">
        <v>10366</v>
      </c>
      <c r="B5153" s="41">
        <f>'21C Market Risk - IRR Gen.'!$G$161</f>
        <v>0</v>
      </c>
    </row>
    <row r="5154" spans="1:2" x14ac:dyDescent="0.25">
      <c r="A5154" s="11" t="s">
        <v>10367</v>
      </c>
      <c r="B5154" s="46">
        <f>'21C Market Risk - IRR Gen.'!$H$138</f>
        <v>0</v>
      </c>
    </row>
    <row r="5155" spans="1:2" x14ac:dyDescent="0.25">
      <c r="A5155" s="11" t="s">
        <v>10368</v>
      </c>
      <c r="B5155" s="46">
        <f>'21C Market Risk - IRR Gen.'!$H$139</f>
        <v>0</v>
      </c>
    </row>
    <row r="5156" spans="1:2" x14ac:dyDescent="0.25">
      <c r="A5156" s="11" t="s">
        <v>10369</v>
      </c>
      <c r="B5156" s="41">
        <f>'21C Market Risk - IRR Gen.'!$H$141</f>
        <v>0</v>
      </c>
    </row>
    <row r="5157" spans="1:2" x14ac:dyDescent="0.25">
      <c r="A5157" s="11" t="s">
        <v>10370</v>
      </c>
      <c r="B5157" s="41">
        <f>'21C Market Risk - IRR Gen.'!$H$142</f>
        <v>0</v>
      </c>
    </row>
    <row r="5158" spans="1:2" x14ac:dyDescent="0.25">
      <c r="A5158" s="11" t="s">
        <v>10371</v>
      </c>
      <c r="B5158" s="41">
        <f>'21C Market Risk - IRR Gen.'!$H$143</f>
        <v>0</v>
      </c>
    </row>
    <row r="5159" spans="1:2" x14ac:dyDescent="0.25">
      <c r="A5159" s="11" t="s">
        <v>10372</v>
      </c>
      <c r="B5159" s="41">
        <f>'21C Market Risk - IRR Gen.'!$H$144</f>
        <v>0</v>
      </c>
    </row>
    <row r="5160" spans="1:2" x14ac:dyDescent="0.25">
      <c r="A5160" s="11" t="s">
        <v>10373</v>
      </c>
      <c r="B5160" s="48">
        <f>'21C Market Risk - IRR Gen.'!$H$146</f>
        <v>0</v>
      </c>
    </row>
    <row r="5161" spans="1:2" x14ac:dyDescent="0.25">
      <c r="A5161" s="11" t="s">
        <v>10374</v>
      </c>
      <c r="B5161" s="46">
        <f>'21C Market Risk - IRR Gen.'!$I$138</f>
        <v>0</v>
      </c>
    </row>
    <row r="5162" spans="1:2" x14ac:dyDescent="0.25">
      <c r="A5162" s="11" t="s">
        <v>10375</v>
      </c>
      <c r="B5162" s="46">
        <f>'21C Market Risk - IRR Gen.'!$I$139</f>
        <v>0</v>
      </c>
    </row>
    <row r="5163" spans="1:2" x14ac:dyDescent="0.25">
      <c r="A5163" s="11" t="s">
        <v>10376</v>
      </c>
      <c r="B5163" s="41">
        <f>'21C Market Risk - IRR Gen.'!$I$141</f>
        <v>0</v>
      </c>
    </row>
    <row r="5164" spans="1:2" x14ac:dyDescent="0.25">
      <c r="A5164" s="11" t="s">
        <v>10377</v>
      </c>
      <c r="B5164" s="41">
        <f>'21C Market Risk - IRR Gen.'!$I$142</f>
        <v>0</v>
      </c>
    </row>
    <row r="5165" spans="1:2" x14ac:dyDescent="0.25">
      <c r="A5165" s="11" t="s">
        <v>10378</v>
      </c>
      <c r="B5165" s="41">
        <f>'21C Market Risk - IRR Gen.'!$I$143</f>
        <v>0</v>
      </c>
    </row>
    <row r="5166" spans="1:2" x14ac:dyDescent="0.25">
      <c r="A5166" s="11" t="s">
        <v>10379</v>
      </c>
      <c r="B5166" s="41">
        <f>'21C Market Risk - IRR Gen.'!$I$144</f>
        <v>0</v>
      </c>
    </row>
    <row r="5167" spans="1:2" x14ac:dyDescent="0.25">
      <c r="A5167" s="11" t="s">
        <v>10380</v>
      </c>
      <c r="B5167" s="48">
        <f>'21C Market Risk - IRR Gen.'!$I$146</f>
        <v>0</v>
      </c>
    </row>
    <row r="5168" spans="1:2" x14ac:dyDescent="0.25">
      <c r="A5168" s="11" t="s">
        <v>10381</v>
      </c>
      <c r="B5168" s="41">
        <f>'21C Market Risk - IRR Gen.'!$I$147</f>
        <v>0</v>
      </c>
    </row>
    <row r="5169" spans="1:2" x14ac:dyDescent="0.25">
      <c r="A5169" s="11" t="s">
        <v>10382</v>
      </c>
      <c r="B5169" s="41">
        <f>'21C Market Risk - IRR Gen.'!$I$148</f>
        <v>0</v>
      </c>
    </row>
    <row r="5170" spans="1:2" x14ac:dyDescent="0.25">
      <c r="A5170" s="11" t="s">
        <v>10383</v>
      </c>
      <c r="B5170" s="41">
        <f>'21C Market Risk - IRR Gen.'!$I$150</f>
        <v>0</v>
      </c>
    </row>
    <row r="5171" spans="1:2" x14ac:dyDescent="0.25">
      <c r="A5171" s="11" t="s">
        <v>10384</v>
      </c>
      <c r="B5171" s="41">
        <f>'21C Market Risk - IRR Gen.'!$I$151</f>
        <v>0</v>
      </c>
    </row>
    <row r="5172" spans="1:2" x14ac:dyDescent="0.25">
      <c r="A5172" s="11" t="s">
        <v>10385</v>
      </c>
      <c r="B5172" s="41">
        <f>'21C Market Risk - IRR Gen.'!$I$152</f>
        <v>0</v>
      </c>
    </row>
    <row r="5173" spans="1:2" x14ac:dyDescent="0.25">
      <c r="A5173" s="11" t="s">
        <v>10386</v>
      </c>
      <c r="B5173" s="41">
        <f>'21C Market Risk - IRR Gen.'!$I$154</f>
        <v>0</v>
      </c>
    </row>
    <row r="5174" spans="1:2" x14ac:dyDescent="0.25">
      <c r="A5174" s="11" t="s">
        <v>10387</v>
      </c>
      <c r="B5174" s="46">
        <f>'21C Market Risk - IRR Gen.'!$J$138</f>
        <v>0</v>
      </c>
    </row>
    <row r="5175" spans="1:2" x14ac:dyDescent="0.25">
      <c r="A5175" s="11" t="s">
        <v>10388</v>
      </c>
      <c r="B5175" s="46">
        <f>'21C Market Risk - IRR Gen.'!$J$139</f>
        <v>0</v>
      </c>
    </row>
    <row r="5176" spans="1:2" x14ac:dyDescent="0.25">
      <c r="A5176" s="11" t="s">
        <v>10389</v>
      </c>
      <c r="B5176" s="41">
        <f>'21C Market Risk - IRR Gen.'!$J$141</f>
        <v>0</v>
      </c>
    </row>
    <row r="5177" spans="1:2" x14ac:dyDescent="0.25">
      <c r="A5177" s="11" t="s">
        <v>10390</v>
      </c>
      <c r="B5177" s="41">
        <f>'21C Market Risk - IRR Gen.'!$J$142</f>
        <v>0</v>
      </c>
    </row>
    <row r="5178" spans="1:2" x14ac:dyDescent="0.25">
      <c r="A5178" s="11" t="s">
        <v>10391</v>
      </c>
      <c r="B5178" s="41">
        <f>'21C Market Risk - IRR Gen.'!$J$143</f>
        <v>0</v>
      </c>
    </row>
    <row r="5179" spans="1:2" x14ac:dyDescent="0.25">
      <c r="A5179" s="11" t="s">
        <v>10392</v>
      </c>
      <c r="B5179" s="41">
        <f>'21C Market Risk - IRR Gen.'!$J$144</f>
        <v>0</v>
      </c>
    </row>
    <row r="5180" spans="1:2" x14ac:dyDescent="0.25">
      <c r="A5180" s="11" t="s">
        <v>10393</v>
      </c>
      <c r="B5180" s="48">
        <f>'21C Market Risk - IRR Gen.'!$J$146</f>
        <v>0</v>
      </c>
    </row>
    <row r="5181" spans="1:2" x14ac:dyDescent="0.25">
      <c r="A5181" s="11" t="s">
        <v>10394</v>
      </c>
      <c r="B5181" s="46">
        <f>'21C Market Risk - IRR Gen.'!$K$138</f>
        <v>0</v>
      </c>
    </row>
    <row r="5182" spans="1:2" x14ac:dyDescent="0.25">
      <c r="A5182" s="11" t="s">
        <v>10395</v>
      </c>
      <c r="B5182" s="46">
        <f>'21C Market Risk - IRR Gen.'!$K$139</f>
        <v>0</v>
      </c>
    </row>
    <row r="5183" spans="1:2" x14ac:dyDescent="0.25">
      <c r="A5183" s="11" t="s">
        <v>10396</v>
      </c>
      <c r="B5183" s="41">
        <f>'21C Market Risk - IRR Gen.'!$K$141</f>
        <v>0</v>
      </c>
    </row>
    <row r="5184" spans="1:2" x14ac:dyDescent="0.25">
      <c r="A5184" s="11" t="s">
        <v>10397</v>
      </c>
      <c r="B5184" s="41">
        <f>'21C Market Risk - IRR Gen.'!$K$142</f>
        <v>0</v>
      </c>
    </row>
    <row r="5185" spans="1:2" x14ac:dyDescent="0.25">
      <c r="A5185" s="11" t="s">
        <v>10398</v>
      </c>
      <c r="B5185" s="41">
        <f>'21C Market Risk - IRR Gen.'!$K$143</f>
        <v>0</v>
      </c>
    </row>
    <row r="5186" spans="1:2" x14ac:dyDescent="0.25">
      <c r="A5186" s="11" t="s">
        <v>10399</v>
      </c>
      <c r="B5186" s="41">
        <f>'21C Market Risk - IRR Gen.'!$K$144</f>
        <v>0</v>
      </c>
    </row>
    <row r="5187" spans="1:2" x14ac:dyDescent="0.25">
      <c r="A5187" s="11" t="s">
        <v>10400</v>
      </c>
      <c r="B5187" s="48">
        <f>'21C Market Risk - IRR Gen.'!$K$146</f>
        <v>0</v>
      </c>
    </row>
    <row r="5188" spans="1:2" x14ac:dyDescent="0.25">
      <c r="A5188" s="11" t="s">
        <v>10401</v>
      </c>
      <c r="B5188" s="46">
        <f>'21C Market Risk - IRR Gen.'!$L$138</f>
        <v>0</v>
      </c>
    </row>
    <row r="5189" spans="1:2" x14ac:dyDescent="0.25">
      <c r="A5189" s="11" t="s">
        <v>10402</v>
      </c>
      <c r="B5189" s="46">
        <f>'21C Market Risk - IRR Gen.'!$L$139</f>
        <v>0</v>
      </c>
    </row>
    <row r="5190" spans="1:2" x14ac:dyDescent="0.25">
      <c r="A5190" s="11" t="s">
        <v>10403</v>
      </c>
      <c r="B5190" s="41">
        <f>'21C Market Risk - IRR Gen.'!$L$141</f>
        <v>0</v>
      </c>
    </row>
    <row r="5191" spans="1:2" x14ac:dyDescent="0.25">
      <c r="A5191" s="11" t="s">
        <v>10404</v>
      </c>
      <c r="B5191" s="41">
        <f>'21C Market Risk - IRR Gen.'!$L$142</f>
        <v>0</v>
      </c>
    </row>
    <row r="5192" spans="1:2" x14ac:dyDescent="0.25">
      <c r="A5192" s="11" t="s">
        <v>10405</v>
      </c>
      <c r="B5192" s="41">
        <f>'21C Market Risk - IRR Gen.'!$L$143</f>
        <v>0</v>
      </c>
    </row>
    <row r="5193" spans="1:2" x14ac:dyDescent="0.25">
      <c r="A5193" s="11" t="s">
        <v>10406</v>
      </c>
      <c r="B5193" s="41">
        <f>'21C Market Risk - IRR Gen.'!$L$144</f>
        <v>0</v>
      </c>
    </row>
    <row r="5194" spans="1:2" x14ac:dyDescent="0.25">
      <c r="A5194" s="11" t="s">
        <v>10407</v>
      </c>
      <c r="B5194" s="48">
        <f>'21C Market Risk - IRR Gen.'!$L$146</f>
        <v>0</v>
      </c>
    </row>
    <row r="5195" spans="1:2" x14ac:dyDescent="0.25">
      <c r="A5195" s="11" t="s">
        <v>10408</v>
      </c>
      <c r="B5195" s="46">
        <f>'21C Market Risk - IRR Gen.'!$M$138</f>
        <v>0</v>
      </c>
    </row>
    <row r="5196" spans="1:2" x14ac:dyDescent="0.25">
      <c r="A5196" s="11" t="s">
        <v>10409</v>
      </c>
      <c r="B5196" s="46">
        <f>'21C Market Risk - IRR Gen.'!$M$139</f>
        <v>0</v>
      </c>
    </row>
    <row r="5197" spans="1:2" x14ac:dyDescent="0.25">
      <c r="A5197" s="11" t="s">
        <v>10410</v>
      </c>
      <c r="B5197" s="41">
        <f>'21C Market Risk - IRR Gen.'!$M$141</f>
        <v>0</v>
      </c>
    </row>
    <row r="5198" spans="1:2" x14ac:dyDescent="0.25">
      <c r="A5198" s="11" t="s">
        <v>10411</v>
      </c>
      <c r="B5198" s="41">
        <f>'21C Market Risk - IRR Gen.'!$M$142</f>
        <v>0</v>
      </c>
    </row>
    <row r="5199" spans="1:2" x14ac:dyDescent="0.25">
      <c r="A5199" s="11" t="s">
        <v>10412</v>
      </c>
      <c r="B5199" s="41">
        <f>'21C Market Risk - IRR Gen.'!$M$143</f>
        <v>0</v>
      </c>
    </row>
    <row r="5200" spans="1:2" x14ac:dyDescent="0.25">
      <c r="A5200" s="11" t="s">
        <v>10413</v>
      </c>
      <c r="B5200" s="41">
        <f>'21C Market Risk - IRR Gen.'!$M$144</f>
        <v>0</v>
      </c>
    </row>
    <row r="5201" spans="1:2" x14ac:dyDescent="0.25">
      <c r="A5201" s="11" t="s">
        <v>10414</v>
      </c>
      <c r="B5201" s="48">
        <f>'21C Market Risk - IRR Gen.'!$M$146</f>
        <v>0</v>
      </c>
    </row>
    <row r="5202" spans="1:2" x14ac:dyDescent="0.25">
      <c r="A5202" s="11" t="s">
        <v>10415</v>
      </c>
      <c r="B5202" s="46">
        <f>'21C Market Risk - IRR Gen.'!$N$138</f>
        <v>0</v>
      </c>
    </row>
    <row r="5203" spans="1:2" x14ac:dyDescent="0.25">
      <c r="A5203" s="11" t="s">
        <v>10416</v>
      </c>
      <c r="B5203" s="46">
        <f>'21C Market Risk - IRR Gen.'!$N$139</f>
        <v>0</v>
      </c>
    </row>
    <row r="5204" spans="1:2" x14ac:dyDescent="0.25">
      <c r="A5204" s="11" t="s">
        <v>10417</v>
      </c>
      <c r="B5204" s="41">
        <f>'21C Market Risk - IRR Gen.'!$N$141</f>
        <v>0</v>
      </c>
    </row>
    <row r="5205" spans="1:2" x14ac:dyDescent="0.25">
      <c r="A5205" s="11" t="s">
        <v>10418</v>
      </c>
      <c r="B5205" s="41">
        <f>'21C Market Risk - IRR Gen.'!$N$142</f>
        <v>0</v>
      </c>
    </row>
    <row r="5206" spans="1:2" x14ac:dyDescent="0.25">
      <c r="A5206" s="11" t="s">
        <v>10419</v>
      </c>
      <c r="B5206" s="41">
        <f>'21C Market Risk - IRR Gen.'!$N$143</f>
        <v>0</v>
      </c>
    </row>
    <row r="5207" spans="1:2" x14ac:dyDescent="0.25">
      <c r="A5207" s="11" t="s">
        <v>10420</v>
      </c>
      <c r="B5207" s="41">
        <f>'21C Market Risk - IRR Gen.'!$N$144</f>
        <v>0</v>
      </c>
    </row>
    <row r="5208" spans="1:2" x14ac:dyDescent="0.25">
      <c r="A5208" s="11" t="s">
        <v>10421</v>
      </c>
      <c r="B5208" s="48">
        <f>'21C Market Risk - IRR Gen.'!$N$146</f>
        <v>0</v>
      </c>
    </row>
    <row r="5209" spans="1:2" x14ac:dyDescent="0.25">
      <c r="A5209" s="11" t="s">
        <v>10422</v>
      </c>
      <c r="B5209" s="46">
        <f>'21C Market Risk - IRR Gen.'!$O$138</f>
        <v>0</v>
      </c>
    </row>
    <row r="5210" spans="1:2" x14ac:dyDescent="0.25">
      <c r="A5210" s="11" t="s">
        <v>10423</v>
      </c>
      <c r="B5210" s="46">
        <f>'21C Market Risk - IRR Gen.'!$O$139</f>
        <v>0</v>
      </c>
    </row>
    <row r="5211" spans="1:2" x14ac:dyDescent="0.25">
      <c r="A5211" s="11" t="s">
        <v>10424</v>
      </c>
      <c r="B5211" s="41">
        <f>'21C Market Risk - IRR Gen.'!$O$141</f>
        <v>0</v>
      </c>
    </row>
    <row r="5212" spans="1:2" x14ac:dyDescent="0.25">
      <c r="A5212" s="11" t="s">
        <v>10425</v>
      </c>
      <c r="B5212" s="41">
        <f>'21C Market Risk - IRR Gen.'!$O$142</f>
        <v>0</v>
      </c>
    </row>
    <row r="5213" spans="1:2" x14ac:dyDescent="0.25">
      <c r="A5213" s="11" t="s">
        <v>10426</v>
      </c>
      <c r="B5213" s="41">
        <f>'21C Market Risk - IRR Gen.'!$O$143</f>
        <v>0</v>
      </c>
    </row>
    <row r="5214" spans="1:2" x14ac:dyDescent="0.25">
      <c r="A5214" s="11" t="s">
        <v>10427</v>
      </c>
      <c r="B5214" s="41">
        <f>'21C Market Risk - IRR Gen.'!$O$144</f>
        <v>0</v>
      </c>
    </row>
    <row r="5215" spans="1:2" x14ac:dyDescent="0.25">
      <c r="A5215" s="11" t="s">
        <v>10428</v>
      </c>
      <c r="B5215" s="48">
        <f>'21C Market Risk - IRR Gen.'!$O$146</f>
        <v>0</v>
      </c>
    </row>
    <row r="5216" spans="1:2" x14ac:dyDescent="0.25">
      <c r="A5216" s="11" t="s">
        <v>10429</v>
      </c>
      <c r="B5216" s="46">
        <f>'21C Market Risk - IRR Gen.'!$P$138</f>
        <v>0</v>
      </c>
    </row>
    <row r="5217" spans="1:2" x14ac:dyDescent="0.25">
      <c r="A5217" s="11" t="s">
        <v>10430</v>
      </c>
      <c r="B5217" s="46">
        <f>'21C Market Risk - IRR Gen.'!$P$139</f>
        <v>0</v>
      </c>
    </row>
    <row r="5218" spans="1:2" x14ac:dyDescent="0.25">
      <c r="A5218" s="11" t="s">
        <v>10431</v>
      </c>
      <c r="B5218" s="41">
        <f>'21C Market Risk - IRR Gen.'!$P$141</f>
        <v>0</v>
      </c>
    </row>
    <row r="5219" spans="1:2" x14ac:dyDescent="0.25">
      <c r="A5219" s="11" t="s">
        <v>10432</v>
      </c>
      <c r="B5219" s="41">
        <f>'21C Market Risk - IRR Gen.'!$P$142</f>
        <v>0</v>
      </c>
    </row>
    <row r="5220" spans="1:2" x14ac:dyDescent="0.25">
      <c r="A5220" s="11" t="s">
        <v>10433</v>
      </c>
      <c r="B5220" s="41">
        <f>'21C Market Risk - IRR Gen.'!$P$143</f>
        <v>0</v>
      </c>
    </row>
    <row r="5221" spans="1:2" x14ac:dyDescent="0.25">
      <c r="A5221" s="11" t="s">
        <v>10434</v>
      </c>
      <c r="B5221" s="41">
        <f>'21C Market Risk - IRR Gen.'!$P$144</f>
        <v>0</v>
      </c>
    </row>
    <row r="5222" spans="1:2" x14ac:dyDescent="0.25">
      <c r="A5222" s="11" t="s">
        <v>10435</v>
      </c>
      <c r="B5222" s="48">
        <f>'21C Market Risk - IRR Gen.'!$P$146</f>
        <v>0</v>
      </c>
    </row>
    <row r="5223" spans="1:2" x14ac:dyDescent="0.25">
      <c r="A5223" s="11" t="s">
        <v>10436</v>
      </c>
      <c r="B5223" s="46">
        <f>'21C Market Risk - IRR Gen.'!$Q$138</f>
        <v>0</v>
      </c>
    </row>
    <row r="5224" spans="1:2" x14ac:dyDescent="0.25">
      <c r="A5224" s="11" t="s">
        <v>10437</v>
      </c>
      <c r="B5224" s="46">
        <f>'21C Market Risk - IRR Gen.'!$Q$139</f>
        <v>0</v>
      </c>
    </row>
    <row r="5225" spans="1:2" x14ac:dyDescent="0.25">
      <c r="A5225" s="11" t="s">
        <v>10438</v>
      </c>
      <c r="B5225" s="41">
        <f>'21C Market Risk - IRR Gen.'!$Q$141</f>
        <v>0</v>
      </c>
    </row>
    <row r="5226" spans="1:2" x14ac:dyDescent="0.25">
      <c r="A5226" s="11" t="s">
        <v>10439</v>
      </c>
      <c r="B5226" s="41">
        <f>'21C Market Risk - IRR Gen.'!$Q$142</f>
        <v>0</v>
      </c>
    </row>
    <row r="5227" spans="1:2" x14ac:dyDescent="0.25">
      <c r="A5227" s="11" t="s">
        <v>10440</v>
      </c>
      <c r="B5227" s="41">
        <f>'21C Market Risk - IRR Gen.'!$Q$143</f>
        <v>0</v>
      </c>
    </row>
    <row r="5228" spans="1:2" x14ac:dyDescent="0.25">
      <c r="A5228" s="11" t="s">
        <v>10441</v>
      </c>
      <c r="B5228" s="41">
        <f>'21C Market Risk - IRR Gen.'!$Q$144</f>
        <v>0</v>
      </c>
    </row>
    <row r="5229" spans="1:2" x14ac:dyDescent="0.25">
      <c r="A5229" s="11" t="s">
        <v>10442</v>
      </c>
      <c r="B5229" s="48">
        <f>'21C Market Risk - IRR Gen.'!$Q$146</f>
        <v>0</v>
      </c>
    </row>
    <row r="5230" spans="1:2" x14ac:dyDescent="0.25">
      <c r="A5230" s="11" t="s">
        <v>10443</v>
      </c>
      <c r="B5230" s="41">
        <f>'21C Market Risk - IRR Gen.'!$Q$147</f>
        <v>0</v>
      </c>
    </row>
    <row r="5231" spans="1:2" x14ac:dyDescent="0.25">
      <c r="A5231" s="11" t="s">
        <v>10444</v>
      </c>
      <c r="B5231" s="41">
        <f>'21C Market Risk - IRR Gen.'!$Q$148</f>
        <v>0</v>
      </c>
    </row>
    <row r="5232" spans="1:2" x14ac:dyDescent="0.25">
      <c r="A5232" s="11" t="s">
        <v>10445</v>
      </c>
      <c r="B5232" s="41">
        <f>'21C Market Risk - IRR Gen.'!$Q$150</f>
        <v>0</v>
      </c>
    </row>
    <row r="5233" spans="1:2" x14ac:dyDescent="0.25">
      <c r="A5233" s="11" t="s">
        <v>10446</v>
      </c>
      <c r="B5233" s="41">
        <f>'21C Market Risk - IRR Gen.'!$Q$151</f>
        <v>0</v>
      </c>
    </row>
    <row r="5234" spans="1:2" x14ac:dyDescent="0.25">
      <c r="A5234" s="11" t="s">
        <v>10447</v>
      </c>
      <c r="B5234" s="41">
        <f>'21C Market Risk - IRR Gen.'!$Q$152</f>
        <v>0</v>
      </c>
    </row>
    <row r="5235" spans="1:2" x14ac:dyDescent="0.25">
      <c r="A5235" s="11" t="s">
        <v>10448</v>
      </c>
      <c r="B5235" s="41">
        <f>'21C Market Risk - IRR Gen.'!$Q$154</f>
        <v>0</v>
      </c>
    </row>
    <row r="5236" spans="1:2" x14ac:dyDescent="0.25">
      <c r="A5236" s="11" t="s">
        <v>10449</v>
      </c>
      <c r="B5236" s="41">
        <f>'21C Market Risk - IRR Gen.'!$Q$155</f>
        <v>0</v>
      </c>
    </row>
    <row r="5237" spans="1:2" x14ac:dyDescent="0.25">
      <c r="A5237" s="11" t="s">
        <v>10450</v>
      </c>
      <c r="B5237" s="41">
        <f>'21C Market Risk - IRR Gen.'!$Q$156</f>
        <v>0</v>
      </c>
    </row>
    <row r="5238" spans="1:2" x14ac:dyDescent="0.25">
      <c r="A5238" s="11" t="s">
        <v>10451</v>
      </c>
      <c r="B5238" s="41">
        <f>'21C Market Risk - IRR Gen.'!$Q$158</f>
        <v>0</v>
      </c>
    </row>
    <row r="5239" spans="1:2" x14ac:dyDescent="0.25">
      <c r="A5239" s="11" t="s">
        <v>10452</v>
      </c>
      <c r="B5239" s="41">
        <f>'21C Market Risk - IRR Gen.'!$R$146</f>
        <v>0</v>
      </c>
    </row>
    <row r="5240" spans="1:2" x14ac:dyDescent="0.25">
      <c r="A5240" s="11" t="s">
        <v>10453</v>
      </c>
      <c r="B5240" s="41">
        <f>'21C Market Risk - IRR Gen.'!$R$150</f>
        <v>0</v>
      </c>
    </row>
    <row r="5241" spans="1:2" x14ac:dyDescent="0.25">
      <c r="A5241" s="11" t="s">
        <v>10454</v>
      </c>
      <c r="B5241" s="41">
        <f>'21C Market Risk - IRR Gen.'!$R$154</f>
        <v>0</v>
      </c>
    </row>
    <row r="5242" spans="1:2" x14ac:dyDescent="0.25">
      <c r="A5242" s="11" t="s">
        <v>10455</v>
      </c>
      <c r="B5242" s="41">
        <f>'21C Market Risk - IRR Gen.'!$R$158</f>
        <v>0</v>
      </c>
    </row>
    <row r="5243" spans="1:2" x14ac:dyDescent="0.25">
      <c r="A5243" s="11" t="s">
        <v>10456</v>
      </c>
      <c r="B5243" s="41">
        <f>'21C Market Risk - IRR Gen.'!$R$159</f>
        <v>0</v>
      </c>
    </row>
    <row r="5244" spans="1:2" x14ac:dyDescent="0.25">
      <c r="A5244" s="11" t="s">
        <v>10457</v>
      </c>
      <c r="B5244" s="41">
        <f>'21C Market Risk - IRR Gen.'!$R$160</f>
        <v>0</v>
      </c>
    </row>
    <row r="5245" spans="1:2" x14ac:dyDescent="0.25">
      <c r="A5245" s="11" t="s">
        <v>10458</v>
      </c>
      <c r="B5245" s="41">
        <f>'21C Market Risk - IRR Gen.'!$R$161</f>
        <v>0</v>
      </c>
    </row>
    <row r="5246" spans="1:2" x14ac:dyDescent="0.25">
      <c r="A5246" s="11" t="s">
        <v>10459</v>
      </c>
      <c r="B5246" s="46">
        <f>'21C Market Risk - IRR Gen.'!$C$170</f>
        <v>0</v>
      </c>
    </row>
    <row r="5247" spans="1:2" x14ac:dyDescent="0.25">
      <c r="A5247" s="11" t="s">
        <v>10460</v>
      </c>
      <c r="B5247" s="46">
        <f>'21C Market Risk - IRR Gen.'!$C$171</f>
        <v>0</v>
      </c>
    </row>
    <row r="5248" spans="1:2" x14ac:dyDescent="0.25">
      <c r="A5248" s="11" t="s">
        <v>10461</v>
      </c>
      <c r="B5248" s="41">
        <f>'21C Market Risk - IRR Gen.'!$C$173</f>
        <v>0</v>
      </c>
    </row>
    <row r="5249" spans="1:2" x14ac:dyDescent="0.25">
      <c r="A5249" s="11" t="s">
        <v>10462</v>
      </c>
      <c r="B5249" s="41">
        <f>'21C Market Risk - IRR Gen.'!$C$174</f>
        <v>0</v>
      </c>
    </row>
    <row r="5250" spans="1:2" x14ac:dyDescent="0.25">
      <c r="A5250" s="11" t="s">
        <v>10463</v>
      </c>
      <c r="B5250" s="41">
        <f>'21C Market Risk - IRR Gen.'!$C$175</f>
        <v>0</v>
      </c>
    </row>
    <row r="5251" spans="1:2" x14ac:dyDescent="0.25">
      <c r="A5251" s="11" t="s">
        <v>10464</v>
      </c>
      <c r="B5251" s="41">
        <f>'21C Market Risk - IRR Gen.'!$C$176</f>
        <v>0</v>
      </c>
    </row>
    <row r="5252" spans="1:2" x14ac:dyDescent="0.25">
      <c r="A5252" s="11" t="s">
        <v>10465</v>
      </c>
      <c r="B5252" s="48">
        <f>'21C Market Risk - IRR Gen.'!$C$178</f>
        <v>0</v>
      </c>
    </row>
    <row r="5253" spans="1:2" x14ac:dyDescent="0.25">
      <c r="A5253" s="11" t="s">
        <v>10466</v>
      </c>
      <c r="B5253" s="41">
        <f>'21C Market Risk - IRR Gen.'!$C$191</f>
        <v>0</v>
      </c>
    </row>
    <row r="5254" spans="1:2" x14ac:dyDescent="0.25">
      <c r="A5254" s="11" t="s">
        <v>10467</v>
      </c>
      <c r="B5254" s="41">
        <f>'21C Market Risk - IRR Gen.'!$C$192</f>
        <v>0</v>
      </c>
    </row>
    <row r="5255" spans="1:2" x14ac:dyDescent="0.25">
      <c r="A5255" s="11" t="s">
        <v>10468</v>
      </c>
      <c r="B5255" s="46">
        <f>'21C Market Risk - IRR Gen.'!$D$170</f>
        <v>0</v>
      </c>
    </row>
    <row r="5256" spans="1:2" x14ac:dyDescent="0.25">
      <c r="A5256" s="11" t="s">
        <v>10469</v>
      </c>
      <c r="B5256" s="46">
        <f>'21C Market Risk - IRR Gen.'!$D$171</f>
        <v>0</v>
      </c>
    </row>
    <row r="5257" spans="1:2" x14ac:dyDescent="0.25">
      <c r="A5257" s="11" t="s">
        <v>10470</v>
      </c>
      <c r="B5257" s="41">
        <f>'21C Market Risk - IRR Gen.'!$D$173</f>
        <v>0</v>
      </c>
    </row>
    <row r="5258" spans="1:2" x14ac:dyDescent="0.25">
      <c r="A5258" s="11" t="s">
        <v>10471</v>
      </c>
      <c r="B5258" s="41">
        <f>'21C Market Risk - IRR Gen.'!$D$174</f>
        <v>0</v>
      </c>
    </row>
    <row r="5259" spans="1:2" x14ac:dyDescent="0.25">
      <c r="A5259" s="11" t="s">
        <v>10472</v>
      </c>
      <c r="B5259" s="41">
        <f>'21C Market Risk - IRR Gen.'!$D$175</f>
        <v>0</v>
      </c>
    </row>
    <row r="5260" spans="1:2" x14ac:dyDescent="0.25">
      <c r="A5260" s="11" t="s">
        <v>10473</v>
      </c>
      <c r="B5260" s="41">
        <f>'21C Market Risk - IRR Gen.'!$D$176</f>
        <v>0</v>
      </c>
    </row>
    <row r="5261" spans="1:2" x14ac:dyDescent="0.25">
      <c r="A5261" s="11" t="s">
        <v>10474</v>
      </c>
      <c r="B5261" s="48">
        <f>'21C Market Risk - IRR Gen.'!$D$178</f>
        <v>0</v>
      </c>
    </row>
    <row r="5262" spans="1:2" x14ac:dyDescent="0.25">
      <c r="A5262" s="11" t="s">
        <v>10475</v>
      </c>
      <c r="B5262" s="41">
        <f>'21C Market Risk - IRR Gen.'!$D$191</f>
        <v>0</v>
      </c>
    </row>
    <row r="5263" spans="1:2" x14ac:dyDescent="0.25">
      <c r="A5263" s="11" t="s">
        <v>10476</v>
      </c>
      <c r="B5263" s="41">
        <f>'21C Market Risk - IRR Gen.'!$D$192</f>
        <v>0</v>
      </c>
    </row>
    <row r="5264" spans="1:2" x14ac:dyDescent="0.25">
      <c r="A5264" s="11" t="s">
        <v>10477</v>
      </c>
      <c r="B5264" s="46">
        <f>'21C Market Risk - IRR Gen.'!$E$170</f>
        <v>0</v>
      </c>
    </row>
    <row r="5265" spans="1:2" x14ac:dyDescent="0.25">
      <c r="A5265" s="11" t="s">
        <v>10478</v>
      </c>
      <c r="B5265" s="46">
        <f>'21C Market Risk - IRR Gen.'!$E$171</f>
        <v>0</v>
      </c>
    </row>
    <row r="5266" spans="1:2" x14ac:dyDescent="0.25">
      <c r="A5266" s="11" t="s">
        <v>10479</v>
      </c>
      <c r="B5266" s="41">
        <f>'21C Market Risk - IRR Gen.'!$E$173</f>
        <v>0</v>
      </c>
    </row>
    <row r="5267" spans="1:2" x14ac:dyDescent="0.25">
      <c r="A5267" s="11" t="s">
        <v>10480</v>
      </c>
      <c r="B5267" s="41">
        <f>'21C Market Risk - IRR Gen.'!$E$174</f>
        <v>0</v>
      </c>
    </row>
    <row r="5268" spans="1:2" x14ac:dyDescent="0.25">
      <c r="A5268" s="11" t="s">
        <v>10481</v>
      </c>
      <c r="B5268" s="41">
        <f>'21C Market Risk - IRR Gen.'!$E$175</f>
        <v>0</v>
      </c>
    </row>
    <row r="5269" spans="1:2" x14ac:dyDescent="0.25">
      <c r="A5269" s="11" t="s">
        <v>10482</v>
      </c>
      <c r="B5269" s="41">
        <f>'21C Market Risk - IRR Gen.'!$E$176</f>
        <v>0</v>
      </c>
    </row>
    <row r="5270" spans="1:2" x14ac:dyDescent="0.25">
      <c r="A5270" s="11" t="s">
        <v>10483</v>
      </c>
      <c r="B5270" s="48">
        <f>'21C Market Risk - IRR Gen.'!$E$178</f>
        <v>0</v>
      </c>
    </row>
    <row r="5271" spans="1:2" x14ac:dyDescent="0.25">
      <c r="A5271" s="11" t="s">
        <v>10484</v>
      </c>
      <c r="B5271" s="46">
        <f>'21C Market Risk - IRR Gen.'!$F$170</f>
        <v>0</v>
      </c>
    </row>
    <row r="5272" spans="1:2" x14ac:dyDescent="0.25">
      <c r="A5272" s="11" t="s">
        <v>10485</v>
      </c>
      <c r="B5272" s="46">
        <f>'21C Market Risk - IRR Gen.'!$F$171</f>
        <v>0</v>
      </c>
    </row>
    <row r="5273" spans="1:2" x14ac:dyDescent="0.25">
      <c r="A5273" s="11" t="s">
        <v>10486</v>
      </c>
      <c r="B5273" s="41">
        <f>'21C Market Risk - IRR Gen.'!$F$173</f>
        <v>0</v>
      </c>
    </row>
    <row r="5274" spans="1:2" x14ac:dyDescent="0.25">
      <c r="A5274" s="11" t="s">
        <v>10487</v>
      </c>
      <c r="B5274" s="41">
        <f>'21C Market Risk - IRR Gen.'!$F$174</f>
        <v>0</v>
      </c>
    </row>
    <row r="5275" spans="1:2" x14ac:dyDescent="0.25">
      <c r="A5275" s="11" t="s">
        <v>10488</v>
      </c>
      <c r="B5275" s="41">
        <f>'21C Market Risk - IRR Gen.'!$F$175</f>
        <v>0</v>
      </c>
    </row>
    <row r="5276" spans="1:2" x14ac:dyDescent="0.25">
      <c r="A5276" s="11" t="s">
        <v>10489</v>
      </c>
      <c r="B5276" s="41">
        <f>'21C Market Risk - IRR Gen.'!$F$176</f>
        <v>0</v>
      </c>
    </row>
    <row r="5277" spans="1:2" x14ac:dyDescent="0.25">
      <c r="A5277" s="11" t="s">
        <v>10490</v>
      </c>
      <c r="B5277" s="48">
        <f>'21C Market Risk - IRR Gen.'!$F$178</f>
        <v>0</v>
      </c>
    </row>
    <row r="5278" spans="1:2" x14ac:dyDescent="0.25">
      <c r="A5278" s="11" t="s">
        <v>10491</v>
      </c>
      <c r="B5278" s="41">
        <f>'21C Market Risk - IRR Gen.'!$F$179</f>
        <v>0</v>
      </c>
    </row>
    <row r="5279" spans="1:2" x14ac:dyDescent="0.25">
      <c r="A5279" s="11" t="s">
        <v>10492</v>
      </c>
      <c r="B5279" s="41">
        <f>'21C Market Risk - IRR Gen.'!$F$180</f>
        <v>0</v>
      </c>
    </row>
    <row r="5280" spans="1:2" x14ac:dyDescent="0.25">
      <c r="A5280" s="11" t="s">
        <v>10493</v>
      </c>
      <c r="B5280" s="48">
        <f>'21C Market Risk - IRR Gen.'!$F$182</f>
        <v>0</v>
      </c>
    </row>
    <row r="5281" spans="1:2" x14ac:dyDescent="0.25">
      <c r="A5281" s="11" t="s">
        <v>10494</v>
      </c>
      <c r="B5281" s="46">
        <f>'21C Market Risk - IRR Gen.'!$G$170</f>
        <v>0</v>
      </c>
    </row>
    <row r="5282" spans="1:2" x14ac:dyDescent="0.25">
      <c r="A5282" s="11" t="s">
        <v>10495</v>
      </c>
      <c r="B5282" s="46">
        <f>'21C Market Risk - IRR Gen.'!$G$171</f>
        <v>0</v>
      </c>
    </row>
    <row r="5283" spans="1:2" x14ac:dyDescent="0.25">
      <c r="A5283" s="11" t="s">
        <v>10496</v>
      </c>
      <c r="B5283" s="41">
        <f>'21C Market Risk - IRR Gen.'!$G$173</f>
        <v>0</v>
      </c>
    </row>
    <row r="5284" spans="1:2" x14ac:dyDescent="0.25">
      <c r="A5284" s="11" t="s">
        <v>10497</v>
      </c>
      <c r="B5284" s="41">
        <f>'21C Market Risk - IRR Gen.'!$G$174</f>
        <v>0</v>
      </c>
    </row>
    <row r="5285" spans="1:2" x14ac:dyDescent="0.25">
      <c r="A5285" s="11" t="s">
        <v>10498</v>
      </c>
      <c r="B5285" s="41">
        <f>'21C Market Risk - IRR Gen.'!$G$175</f>
        <v>0</v>
      </c>
    </row>
    <row r="5286" spans="1:2" x14ac:dyDescent="0.25">
      <c r="A5286" s="11" t="s">
        <v>10499</v>
      </c>
      <c r="B5286" s="41">
        <f>'21C Market Risk - IRR Gen.'!$G$176</f>
        <v>0</v>
      </c>
    </row>
    <row r="5287" spans="1:2" x14ac:dyDescent="0.25">
      <c r="A5287" s="11" t="s">
        <v>10500</v>
      </c>
      <c r="B5287" s="48">
        <f>'21C Market Risk - IRR Gen.'!$G$178</f>
        <v>0</v>
      </c>
    </row>
    <row r="5288" spans="1:2" x14ac:dyDescent="0.25">
      <c r="A5288" s="11" t="s">
        <v>10501</v>
      </c>
      <c r="B5288" s="41">
        <f>'21C Market Risk - IRR Gen.'!$G$193</f>
        <v>0</v>
      </c>
    </row>
    <row r="5289" spans="1:2" x14ac:dyDescent="0.25">
      <c r="A5289" s="11" t="s">
        <v>10502</v>
      </c>
      <c r="B5289" s="46">
        <f>'21C Market Risk - IRR Gen.'!$H$170</f>
        <v>0</v>
      </c>
    </row>
    <row r="5290" spans="1:2" x14ac:dyDescent="0.25">
      <c r="A5290" s="11" t="s">
        <v>10503</v>
      </c>
      <c r="B5290" s="46">
        <f>'21C Market Risk - IRR Gen.'!$H$171</f>
        <v>0</v>
      </c>
    </row>
    <row r="5291" spans="1:2" x14ac:dyDescent="0.25">
      <c r="A5291" s="11" t="s">
        <v>10504</v>
      </c>
      <c r="B5291" s="41">
        <f>'21C Market Risk - IRR Gen.'!$H$173</f>
        <v>0</v>
      </c>
    </row>
    <row r="5292" spans="1:2" x14ac:dyDescent="0.25">
      <c r="A5292" s="11" t="s">
        <v>10505</v>
      </c>
      <c r="B5292" s="41">
        <f>'21C Market Risk - IRR Gen.'!$H$174</f>
        <v>0</v>
      </c>
    </row>
    <row r="5293" spans="1:2" x14ac:dyDescent="0.25">
      <c r="A5293" s="11" t="s">
        <v>10506</v>
      </c>
      <c r="B5293" s="41">
        <f>'21C Market Risk - IRR Gen.'!$H$175</f>
        <v>0</v>
      </c>
    </row>
    <row r="5294" spans="1:2" x14ac:dyDescent="0.25">
      <c r="A5294" s="11" t="s">
        <v>10507</v>
      </c>
      <c r="B5294" s="41">
        <f>'21C Market Risk - IRR Gen.'!$H$176</f>
        <v>0</v>
      </c>
    </row>
    <row r="5295" spans="1:2" x14ac:dyDescent="0.25">
      <c r="A5295" s="11" t="s">
        <v>10508</v>
      </c>
      <c r="B5295" s="48">
        <f>'21C Market Risk - IRR Gen.'!$H$178</f>
        <v>0</v>
      </c>
    </row>
    <row r="5296" spans="1:2" x14ac:dyDescent="0.25">
      <c r="A5296" s="11" t="s">
        <v>10509</v>
      </c>
      <c r="B5296" s="46">
        <f>'21C Market Risk - IRR Gen.'!$I$170</f>
        <v>0</v>
      </c>
    </row>
    <row r="5297" spans="1:2" x14ac:dyDescent="0.25">
      <c r="A5297" s="11" t="s">
        <v>10510</v>
      </c>
      <c r="B5297" s="46">
        <f>'21C Market Risk - IRR Gen.'!$I$171</f>
        <v>0</v>
      </c>
    </row>
    <row r="5298" spans="1:2" x14ac:dyDescent="0.25">
      <c r="A5298" s="11" t="s">
        <v>10511</v>
      </c>
      <c r="B5298" s="41">
        <f>'21C Market Risk - IRR Gen.'!$I$173</f>
        <v>0</v>
      </c>
    </row>
    <row r="5299" spans="1:2" x14ac:dyDescent="0.25">
      <c r="A5299" s="11" t="s">
        <v>10512</v>
      </c>
      <c r="B5299" s="41">
        <f>'21C Market Risk - IRR Gen.'!$I$174</f>
        <v>0</v>
      </c>
    </row>
    <row r="5300" spans="1:2" x14ac:dyDescent="0.25">
      <c r="A5300" s="11" t="s">
        <v>10513</v>
      </c>
      <c r="B5300" s="41">
        <f>'21C Market Risk - IRR Gen.'!$I$175</f>
        <v>0</v>
      </c>
    </row>
    <row r="5301" spans="1:2" x14ac:dyDescent="0.25">
      <c r="A5301" s="11" t="s">
        <v>10514</v>
      </c>
      <c r="B5301" s="41">
        <f>'21C Market Risk - IRR Gen.'!$I$176</f>
        <v>0</v>
      </c>
    </row>
    <row r="5302" spans="1:2" x14ac:dyDescent="0.25">
      <c r="A5302" s="11" t="s">
        <v>10515</v>
      </c>
      <c r="B5302" s="48">
        <f>'21C Market Risk - IRR Gen.'!$I$178</f>
        <v>0</v>
      </c>
    </row>
    <row r="5303" spans="1:2" x14ac:dyDescent="0.25">
      <c r="A5303" s="11" t="s">
        <v>10516</v>
      </c>
      <c r="B5303" s="41">
        <f>'21C Market Risk - IRR Gen.'!$I$179</f>
        <v>0</v>
      </c>
    </row>
    <row r="5304" spans="1:2" x14ac:dyDescent="0.25">
      <c r="A5304" s="11" t="s">
        <v>10517</v>
      </c>
      <c r="B5304" s="41">
        <f>'21C Market Risk - IRR Gen.'!$I$180</f>
        <v>0</v>
      </c>
    </row>
    <row r="5305" spans="1:2" x14ac:dyDescent="0.25">
      <c r="A5305" s="11" t="s">
        <v>10518</v>
      </c>
      <c r="B5305" s="41">
        <f>'21C Market Risk - IRR Gen.'!$I$182</f>
        <v>0</v>
      </c>
    </row>
    <row r="5306" spans="1:2" x14ac:dyDescent="0.25">
      <c r="A5306" s="11" t="s">
        <v>10519</v>
      </c>
      <c r="B5306" s="41">
        <f>'21C Market Risk - IRR Gen.'!$I$183</f>
        <v>0</v>
      </c>
    </row>
    <row r="5307" spans="1:2" x14ac:dyDescent="0.25">
      <c r="A5307" s="11" t="s">
        <v>10520</v>
      </c>
      <c r="B5307" s="41">
        <f>'21C Market Risk - IRR Gen.'!$I$184</f>
        <v>0</v>
      </c>
    </row>
    <row r="5308" spans="1:2" x14ac:dyDescent="0.25">
      <c r="A5308" s="11" t="s">
        <v>10521</v>
      </c>
      <c r="B5308" s="41">
        <f>'21C Market Risk - IRR Gen.'!$I$186</f>
        <v>0</v>
      </c>
    </row>
    <row r="5309" spans="1:2" x14ac:dyDescent="0.25">
      <c r="A5309" s="11" t="s">
        <v>10522</v>
      </c>
      <c r="B5309" s="46">
        <f>'21C Market Risk - IRR Gen.'!$J$170</f>
        <v>0</v>
      </c>
    </row>
    <row r="5310" spans="1:2" x14ac:dyDescent="0.25">
      <c r="A5310" s="11" t="s">
        <v>10523</v>
      </c>
      <c r="B5310" s="46">
        <f>'21C Market Risk - IRR Gen.'!$J$171</f>
        <v>0</v>
      </c>
    </row>
    <row r="5311" spans="1:2" x14ac:dyDescent="0.25">
      <c r="A5311" s="11" t="s">
        <v>10524</v>
      </c>
      <c r="B5311" s="41">
        <f>'21C Market Risk - IRR Gen.'!$J$173</f>
        <v>0</v>
      </c>
    </row>
    <row r="5312" spans="1:2" x14ac:dyDescent="0.25">
      <c r="A5312" s="11" t="s">
        <v>10525</v>
      </c>
      <c r="B5312" s="41">
        <f>'21C Market Risk - IRR Gen.'!$J$174</f>
        <v>0</v>
      </c>
    </row>
    <row r="5313" spans="1:2" x14ac:dyDescent="0.25">
      <c r="A5313" s="11" t="s">
        <v>10526</v>
      </c>
      <c r="B5313" s="41">
        <f>'21C Market Risk - IRR Gen.'!$J$175</f>
        <v>0</v>
      </c>
    </row>
    <row r="5314" spans="1:2" x14ac:dyDescent="0.25">
      <c r="A5314" s="11" t="s">
        <v>10527</v>
      </c>
      <c r="B5314" s="41">
        <f>'21C Market Risk - IRR Gen.'!$J$176</f>
        <v>0</v>
      </c>
    </row>
    <row r="5315" spans="1:2" x14ac:dyDescent="0.25">
      <c r="A5315" s="11" t="s">
        <v>10528</v>
      </c>
      <c r="B5315" s="48">
        <f>'21C Market Risk - IRR Gen.'!$J$178</f>
        <v>0</v>
      </c>
    </row>
    <row r="5316" spans="1:2" x14ac:dyDescent="0.25">
      <c r="A5316" s="11" t="s">
        <v>10529</v>
      </c>
      <c r="B5316" s="46">
        <f>'21C Market Risk - IRR Gen.'!$K$170</f>
        <v>0</v>
      </c>
    </row>
    <row r="5317" spans="1:2" x14ac:dyDescent="0.25">
      <c r="A5317" s="11" t="s">
        <v>10530</v>
      </c>
      <c r="B5317" s="46">
        <f>'21C Market Risk - IRR Gen.'!$K$171</f>
        <v>0</v>
      </c>
    </row>
    <row r="5318" spans="1:2" x14ac:dyDescent="0.25">
      <c r="A5318" s="11" t="s">
        <v>10531</v>
      </c>
      <c r="B5318" s="41">
        <f>'21C Market Risk - IRR Gen.'!$K$173</f>
        <v>0</v>
      </c>
    </row>
    <row r="5319" spans="1:2" x14ac:dyDescent="0.25">
      <c r="A5319" s="11" t="s">
        <v>10532</v>
      </c>
      <c r="B5319" s="41">
        <f>'21C Market Risk - IRR Gen.'!$K$174</f>
        <v>0</v>
      </c>
    </row>
    <row r="5320" spans="1:2" x14ac:dyDescent="0.25">
      <c r="A5320" s="11" t="s">
        <v>10533</v>
      </c>
      <c r="B5320" s="41">
        <f>'21C Market Risk - IRR Gen.'!$K$175</f>
        <v>0</v>
      </c>
    </row>
    <row r="5321" spans="1:2" x14ac:dyDescent="0.25">
      <c r="A5321" s="11" t="s">
        <v>10534</v>
      </c>
      <c r="B5321" s="41">
        <f>'21C Market Risk - IRR Gen.'!$K$176</f>
        <v>0</v>
      </c>
    </row>
    <row r="5322" spans="1:2" x14ac:dyDescent="0.25">
      <c r="A5322" s="11" t="s">
        <v>10535</v>
      </c>
      <c r="B5322" s="48">
        <f>'21C Market Risk - IRR Gen.'!$K$178</f>
        <v>0</v>
      </c>
    </row>
    <row r="5323" spans="1:2" x14ac:dyDescent="0.25">
      <c r="A5323" s="11" t="s">
        <v>10536</v>
      </c>
      <c r="B5323" s="46">
        <f>'21C Market Risk - IRR Gen.'!$L$170</f>
        <v>0</v>
      </c>
    </row>
    <row r="5324" spans="1:2" x14ac:dyDescent="0.25">
      <c r="A5324" s="11" t="s">
        <v>10537</v>
      </c>
      <c r="B5324" s="46">
        <f>'21C Market Risk - IRR Gen.'!$L$171</f>
        <v>0</v>
      </c>
    </row>
    <row r="5325" spans="1:2" x14ac:dyDescent="0.25">
      <c r="A5325" s="11" t="s">
        <v>10538</v>
      </c>
      <c r="B5325" s="41">
        <f>'21C Market Risk - IRR Gen.'!$L$173</f>
        <v>0</v>
      </c>
    </row>
    <row r="5326" spans="1:2" x14ac:dyDescent="0.25">
      <c r="A5326" s="11" t="s">
        <v>10539</v>
      </c>
      <c r="B5326" s="41">
        <f>'21C Market Risk - IRR Gen.'!$L$174</f>
        <v>0</v>
      </c>
    </row>
    <row r="5327" spans="1:2" x14ac:dyDescent="0.25">
      <c r="A5327" s="11" t="s">
        <v>10540</v>
      </c>
      <c r="B5327" s="41">
        <f>'21C Market Risk - IRR Gen.'!$L$175</f>
        <v>0</v>
      </c>
    </row>
    <row r="5328" spans="1:2" x14ac:dyDescent="0.25">
      <c r="A5328" s="11" t="s">
        <v>10541</v>
      </c>
      <c r="B5328" s="41">
        <f>'21C Market Risk - IRR Gen.'!$L$176</f>
        <v>0</v>
      </c>
    </row>
    <row r="5329" spans="1:2" x14ac:dyDescent="0.25">
      <c r="A5329" s="11" t="s">
        <v>10542</v>
      </c>
      <c r="B5329" s="48">
        <f>'21C Market Risk - IRR Gen.'!$L$178</f>
        <v>0</v>
      </c>
    </row>
    <row r="5330" spans="1:2" x14ac:dyDescent="0.25">
      <c r="A5330" s="11" t="s">
        <v>10543</v>
      </c>
      <c r="B5330" s="46">
        <f>'21C Market Risk - IRR Gen.'!$M$170</f>
        <v>0</v>
      </c>
    </row>
    <row r="5331" spans="1:2" x14ac:dyDescent="0.25">
      <c r="A5331" s="11" t="s">
        <v>10544</v>
      </c>
      <c r="B5331" s="46">
        <f>'21C Market Risk - IRR Gen.'!$M$171</f>
        <v>0</v>
      </c>
    </row>
    <row r="5332" spans="1:2" x14ac:dyDescent="0.25">
      <c r="A5332" s="11" t="s">
        <v>10545</v>
      </c>
      <c r="B5332" s="41">
        <f>'21C Market Risk - IRR Gen.'!$M$173</f>
        <v>0</v>
      </c>
    </row>
    <row r="5333" spans="1:2" x14ac:dyDescent="0.25">
      <c r="A5333" s="11" t="s">
        <v>10546</v>
      </c>
      <c r="B5333" s="41">
        <f>'21C Market Risk - IRR Gen.'!$M$174</f>
        <v>0</v>
      </c>
    </row>
    <row r="5334" spans="1:2" x14ac:dyDescent="0.25">
      <c r="A5334" s="11" t="s">
        <v>10547</v>
      </c>
      <c r="B5334" s="41">
        <f>'21C Market Risk - IRR Gen.'!$M$175</f>
        <v>0</v>
      </c>
    </row>
    <row r="5335" spans="1:2" x14ac:dyDescent="0.25">
      <c r="A5335" s="11" t="s">
        <v>10548</v>
      </c>
      <c r="B5335" s="41">
        <f>'21C Market Risk - IRR Gen.'!$M$176</f>
        <v>0</v>
      </c>
    </row>
    <row r="5336" spans="1:2" x14ac:dyDescent="0.25">
      <c r="A5336" s="11" t="s">
        <v>10549</v>
      </c>
      <c r="B5336" s="48">
        <f>'21C Market Risk - IRR Gen.'!$M$178</f>
        <v>0</v>
      </c>
    </row>
    <row r="5337" spans="1:2" x14ac:dyDescent="0.25">
      <c r="A5337" s="11" t="s">
        <v>10550</v>
      </c>
      <c r="B5337" s="46">
        <f>'21C Market Risk - IRR Gen.'!$N$170</f>
        <v>0</v>
      </c>
    </row>
    <row r="5338" spans="1:2" x14ac:dyDescent="0.25">
      <c r="A5338" s="11" t="s">
        <v>10551</v>
      </c>
      <c r="B5338" s="46">
        <f>'21C Market Risk - IRR Gen.'!$N$171</f>
        <v>0</v>
      </c>
    </row>
    <row r="5339" spans="1:2" x14ac:dyDescent="0.25">
      <c r="A5339" s="11" t="s">
        <v>10552</v>
      </c>
      <c r="B5339" s="41">
        <f>'21C Market Risk - IRR Gen.'!$N$173</f>
        <v>0</v>
      </c>
    </row>
    <row r="5340" spans="1:2" x14ac:dyDescent="0.25">
      <c r="A5340" s="11" t="s">
        <v>10553</v>
      </c>
      <c r="B5340" s="41">
        <f>'21C Market Risk - IRR Gen.'!$N$174</f>
        <v>0</v>
      </c>
    </row>
    <row r="5341" spans="1:2" x14ac:dyDescent="0.25">
      <c r="A5341" s="11" t="s">
        <v>10554</v>
      </c>
      <c r="B5341" s="41">
        <f>'21C Market Risk - IRR Gen.'!$N$175</f>
        <v>0</v>
      </c>
    </row>
    <row r="5342" spans="1:2" x14ac:dyDescent="0.25">
      <c r="A5342" s="11" t="s">
        <v>10555</v>
      </c>
      <c r="B5342" s="41">
        <f>'21C Market Risk - IRR Gen.'!$N$176</f>
        <v>0</v>
      </c>
    </row>
    <row r="5343" spans="1:2" x14ac:dyDescent="0.25">
      <c r="A5343" s="11" t="s">
        <v>10556</v>
      </c>
      <c r="B5343" s="48">
        <f>'21C Market Risk - IRR Gen.'!$N$178</f>
        <v>0</v>
      </c>
    </row>
    <row r="5344" spans="1:2" x14ac:dyDescent="0.25">
      <c r="A5344" s="11" t="s">
        <v>10557</v>
      </c>
      <c r="B5344" s="46">
        <f>'21C Market Risk - IRR Gen.'!$O$170</f>
        <v>0</v>
      </c>
    </row>
    <row r="5345" spans="1:2" x14ac:dyDescent="0.25">
      <c r="A5345" s="11" t="s">
        <v>10558</v>
      </c>
      <c r="B5345" s="46">
        <f>'21C Market Risk - IRR Gen.'!$O$171</f>
        <v>0</v>
      </c>
    </row>
    <row r="5346" spans="1:2" x14ac:dyDescent="0.25">
      <c r="A5346" s="11" t="s">
        <v>10559</v>
      </c>
      <c r="B5346" s="41">
        <f>'21C Market Risk - IRR Gen.'!$O$173</f>
        <v>0</v>
      </c>
    </row>
    <row r="5347" spans="1:2" x14ac:dyDescent="0.25">
      <c r="A5347" s="11" t="s">
        <v>10560</v>
      </c>
      <c r="B5347" s="41">
        <f>'21C Market Risk - IRR Gen.'!$O$174</f>
        <v>0</v>
      </c>
    </row>
    <row r="5348" spans="1:2" x14ac:dyDescent="0.25">
      <c r="A5348" s="11" t="s">
        <v>10561</v>
      </c>
      <c r="B5348" s="41">
        <f>'21C Market Risk - IRR Gen.'!$O$175</f>
        <v>0</v>
      </c>
    </row>
    <row r="5349" spans="1:2" x14ac:dyDescent="0.25">
      <c r="A5349" s="11" t="s">
        <v>10562</v>
      </c>
      <c r="B5349" s="41">
        <f>'21C Market Risk - IRR Gen.'!$O$176</f>
        <v>0</v>
      </c>
    </row>
    <row r="5350" spans="1:2" x14ac:dyDescent="0.25">
      <c r="A5350" s="11" t="s">
        <v>10563</v>
      </c>
      <c r="B5350" s="48">
        <f>'21C Market Risk - IRR Gen.'!$O$178</f>
        <v>0</v>
      </c>
    </row>
    <row r="5351" spans="1:2" x14ac:dyDescent="0.25">
      <c r="A5351" s="11" t="s">
        <v>10564</v>
      </c>
      <c r="B5351" s="46">
        <f>'21C Market Risk - IRR Gen.'!$P$170</f>
        <v>0</v>
      </c>
    </row>
    <row r="5352" spans="1:2" x14ac:dyDescent="0.25">
      <c r="A5352" s="11" t="s">
        <v>10565</v>
      </c>
      <c r="B5352" s="46">
        <f>'21C Market Risk - IRR Gen.'!$P$171</f>
        <v>0</v>
      </c>
    </row>
    <row r="5353" spans="1:2" x14ac:dyDescent="0.25">
      <c r="A5353" s="11" t="s">
        <v>10566</v>
      </c>
      <c r="B5353" s="41">
        <f>'21C Market Risk - IRR Gen.'!$P$173</f>
        <v>0</v>
      </c>
    </row>
    <row r="5354" spans="1:2" x14ac:dyDescent="0.25">
      <c r="A5354" s="11" t="s">
        <v>10567</v>
      </c>
      <c r="B5354" s="41">
        <f>'21C Market Risk - IRR Gen.'!$P$174</f>
        <v>0</v>
      </c>
    </row>
    <row r="5355" spans="1:2" x14ac:dyDescent="0.25">
      <c r="A5355" s="11" t="s">
        <v>10568</v>
      </c>
      <c r="B5355" s="41">
        <f>'21C Market Risk - IRR Gen.'!$P$175</f>
        <v>0</v>
      </c>
    </row>
    <row r="5356" spans="1:2" x14ac:dyDescent="0.25">
      <c r="A5356" s="11" t="s">
        <v>10569</v>
      </c>
      <c r="B5356" s="41">
        <f>'21C Market Risk - IRR Gen.'!$P$176</f>
        <v>0</v>
      </c>
    </row>
    <row r="5357" spans="1:2" x14ac:dyDescent="0.25">
      <c r="A5357" s="11" t="s">
        <v>10570</v>
      </c>
      <c r="B5357" s="48">
        <f>'21C Market Risk - IRR Gen.'!$P$178</f>
        <v>0</v>
      </c>
    </row>
    <row r="5358" spans="1:2" x14ac:dyDescent="0.25">
      <c r="A5358" s="11" t="s">
        <v>10571</v>
      </c>
      <c r="B5358" s="46">
        <f>'21C Market Risk - IRR Gen.'!$Q$170</f>
        <v>0</v>
      </c>
    </row>
    <row r="5359" spans="1:2" x14ac:dyDescent="0.25">
      <c r="A5359" s="11" t="s">
        <v>10572</v>
      </c>
      <c r="B5359" s="46">
        <f>'21C Market Risk - IRR Gen.'!$Q$171</f>
        <v>0</v>
      </c>
    </row>
    <row r="5360" spans="1:2" x14ac:dyDescent="0.25">
      <c r="A5360" s="11" t="s">
        <v>10573</v>
      </c>
      <c r="B5360" s="41">
        <f>'21C Market Risk - IRR Gen.'!$Q$173</f>
        <v>0</v>
      </c>
    </row>
    <row r="5361" spans="1:2" x14ac:dyDescent="0.25">
      <c r="A5361" s="11" t="s">
        <v>10574</v>
      </c>
      <c r="B5361" s="41">
        <f>'21C Market Risk - IRR Gen.'!$Q$174</f>
        <v>0</v>
      </c>
    </row>
    <row r="5362" spans="1:2" x14ac:dyDescent="0.25">
      <c r="A5362" s="11" t="s">
        <v>10575</v>
      </c>
      <c r="B5362" s="41">
        <f>'21C Market Risk - IRR Gen.'!$Q$175</f>
        <v>0</v>
      </c>
    </row>
    <row r="5363" spans="1:2" x14ac:dyDescent="0.25">
      <c r="A5363" s="11" t="s">
        <v>10576</v>
      </c>
      <c r="B5363" s="41">
        <f>'21C Market Risk - IRR Gen.'!$Q$176</f>
        <v>0</v>
      </c>
    </row>
    <row r="5364" spans="1:2" x14ac:dyDescent="0.25">
      <c r="A5364" s="11" t="s">
        <v>10577</v>
      </c>
      <c r="B5364" s="48">
        <f>'21C Market Risk - IRR Gen.'!$Q$178</f>
        <v>0</v>
      </c>
    </row>
    <row r="5365" spans="1:2" x14ac:dyDescent="0.25">
      <c r="A5365" s="11" t="s">
        <v>10578</v>
      </c>
      <c r="B5365" s="41">
        <f>'21C Market Risk - IRR Gen.'!$Q$179</f>
        <v>0</v>
      </c>
    </row>
    <row r="5366" spans="1:2" x14ac:dyDescent="0.25">
      <c r="A5366" s="11" t="s">
        <v>10579</v>
      </c>
      <c r="B5366" s="41">
        <f>'21C Market Risk - IRR Gen.'!$Q$180</f>
        <v>0</v>
      </c>
    </row>
    <row r="5367" spans="1:2" x14ac:dyDescent="0.25">
      <c r="A5367" s="11" t="s">
        <v>10580</v>
      </c>
      <c r="B5367" s="41">
        <f>'21C Market Risk - IRR Gen.'!$Q$182</f>
        <v>0</v>
      </c>
    </row>
    <row r="5368" spans="1:2" x14ac:dyDescent="0.25">
      <c r="A5368" s="11" t="s">
        <v>10581</v>
      </c>
      <c r="B5368" s="41">
        <f>'21C Market Risk - IRR Gen.'!$Q$183</f>
        <v>0</v>
      </c>
    </row>
    <row r="5369" spans="1:2" x14ac:dyDescent="0.25">
      <c r="A5369" s="11" t="s">
        <v>10582</v>
      </c>
      <c r="B5369" s="41">
        <f>'21C Market Risk - IRR Gen.'!$Q$184</f>
        <v>0</v>
      </c>
    </row>
    <row r="5370" spans="1:2" x14ac:dyDescent="0.25">
      <c r="A5370" s="11" t="s">
        <v>10583</v>
      </c>
      <c r="B5370" s="41">
        <f>'21C Market Risk - IRR Gen.'!$Q$186</f>
        <v>0</v>
      </c>
    </row>
    <row r="5371" spans="1:2" x14ac:dyDescent="0.25">
      <c r="A5371" s="11" t="s">
        <v>10584</v>
      </c>
      <c r="B5371" s="41">
        <f>'21C Market Risk - IRR Gen.'!$Q$187</f>
        <v>0</v>
      </c>
    </row>
    <row r="5372" spans="1:2" x14ac:dyDescent="0.25">
      <c r="A5372" s="11" t="s">
        <v>10585</v>
      </c>
      <c r="B5372" s="41">
        <f>'21C Market Risk - IRR Gen.'!$Q$188</f>
        <v>0</v>
      </c>
    </row>
    <row r="5373" spans="1:2" x14ac:dyDescent="0.25">
      <c r="A5373" s="11" t="s">
        <v>10586</v>
      </c>
      <c r="B5373" s="41">
        <f>'21C Market Risk - IRR Gen.'!$Q$190</f>
        <v>0</v>
      </c>
    </row>
    <row r="5374" spans="1:2" x14ac:dyDescent="0.25">
      <c r="A5374" s="11" t="s">
        <v>10587</v>
      </c>
      <c r="B5374" s="41">
        <f>'21C Market Risk - IRR Gen.'!$R$178</f>
        <v>0</v>
      </c>
    </row>
    <row r="5375" spans="1:2" x14ac:dyDescent="0.25">
      <c r="A5375" s="11" t="s">
        <v>10588</v>
      </c>
      <c r="B5375" s="41">
        <f>'21C Market Risk - IRR Gen.'!$R$182</f>
        <v>0</v>
      </c>
    </row>
    <row r="5376" spans="1:2" x14ac:dyDescent="0.25">
      <c r="A5376" s="11" t="s">
        <v>10589</v>
      </c>
      <c r="B5376" s="41">
        <f>'21C Market Risk - IRR Gen.'!$R$186</f>
        <v>0</v>
      </c>
    </row>
    <row r="5377" spans="1:2" x14ac:dyDescent="0.25">
      <c r="A5377" s="11" t="s">
        <v>10590</v>
      </c>
      <c r="B5377" s="41">
        <f>'21C Market Risk - IRR Gen.'!$R$190</f>
        <v>0</v>
      </c>
    </row>
    <row r="5378" spans="1:2" x14ac:dyDescent="0.25">
      <c r="A5378" s="11" t="s">
        <v>10591</v>
      </c>
      <c r="B5378" s="41">
        <f>'21C Market Risk - IRR Gen.'!$R$191</f>
        <v>0</v>
      </c>
    </row>
    <row r="5379" spans="1:2" x14ac:dyDescent="0.25">
      <c r="A5379" s="11" t="s">
        <v>10592</v>
      </c>
      <c r="B5379" s="41">
        <f>'21C Market Risk - IRR Gen.'!$R$192</f>
        <v>0</v>
      </c>
    </row>
    <row r="5380" spans="1:2" x14ac:dyDescent="0.25">
      <c r="A5380" s="11" t="s">
        <v>10593</v>
      </c>
      <c r="B5380" s="41">
        <f>'21C Market Risk - IRR Gen.'!$R$193</f>
        <v>0</v>
      </c>
    </row>
    <row r="5381" spans="1:2" x14ac:dyDescent="0.25">
      <c r="A5381" s="11" t="s">
        <v>10594</v>
      </c>
      <c r="B5381" s="41">
        <f>'21D Market Risk - Equity &amp; Com.'!$C$10</f>
        <v>0</v>
      </c>
    </row>
    <row r="5382" spans="1:2" x14ac:dyDescent="0.25">
      <c r="A5382" s="11" t="s">
        <v>10595</v>
      </c>
      <c r="B5382" s="41">
        <f>'21D Market Risk - Equity &amp; Com.'!$D$10</f>
        <v>0</v>
      </c>
    </row>
    <row r="5383" spans="1:2" x14ac:dyDescent="0.25">
      <c r="A5383" s="11" t="s">
        <v>10596</v>
      </c>
      <c r="B5383" s="41">
        <f>'21D Market Risk - Equity &amp; Com.'!$E$10</f>
        <v>0</v>
      </c>
    </row>
    <row r="5384" spans="1:2" x14ac:dyDescent="0.25">
      <c r="A5384" s="11" t="s">
        <v>10597</v>
      </c>
      <c r="B5384" s="41">
        <f>'21D Market Risk - Equity &amp; Com.'!$F$10</f>
        <v>0</v>
      </c>
    </row>
    <row r="5385" spans="1:2" x14ac:dyDescent="0.25">
      <c r="A5385" s="11" t="s">
        <v>10598</v>
      </c>
      <c r="B5385" s="41">
        <f>'21D Market Risk - Equity &amp; Com.'!$G$10</f>
        <v>0</v>
      </c>
    </row>
    <row r="5386" spans="1:2" x14ac:dyDescent="0.25">
      <c r="A5386" s="11" t="s">
        <v>10599</v>
      </c>
      <c r="B5386" s="41">
        <f>'21D Market Risk - Equity &amp; Com.'!$H$10</f>
        <v>0</v>
      </c>
    </row>
    <row r="5387" spans="1:2" x14ac:dyDescent="0.25">
      <c r="A5387" s="11" t="s">
        <v>10600</v>
      </c>
      <c r="B5387" s="41">
        <f>'21D Market Risk - Equity &amp; Com.'!$H$11</f>
        <v>0</v>
      </c>
    </row>
    <row r="5388" spans="1:2" x14ac:dyDescent="0.25">
      <c r="A5388" s="11" t="s">
        <v>10601</v>
      </c>
      <c r="B5388" s="41">
        <f>'21D Market Risk - Equity &amp; Com.'!$H$12</f>
        <v>0</v>
      </c>
    </row>
    <row r="5389" spans="1:2" x14ac:dyDescent="0.25">
      <c r="A5389" s="11" t="s">
        <v>10602</v>
      </c>
      <c r="B5389" s="41">
        <f>'21D Market Risk - Equity &amp; Com.'!$H$13</f>
        <v>0</v>
      </c>
    </row>
    <row r="5390" spans="1:2" x14ac:dyDescent="0.25">
      <c r="A5390" s="11" t="s">
        <v>10603</v>
      </c>
      <c r="B5390" s="41">
        <f>'21D Market Risk - Equity &amp; Com.'!$H$14</f>
        <v>0</v>
      </c>
    </row>
    <row r="5391" spans="1:2" x14ac:dyDescent="0.25">
      <c r="A5391" s="11" t="s">
        <v>10604</v>
      </c>
      <c r="B5391" s="41">
        <f>'21D Market Risk - Equity &amp; Com.'!$H$15</f>
        <v>0</v>
      </c>
    </row>
    <row r="5392" spans="1:2" x14ac:dyDescent="0.25">
      <c r="A5392" s="11" t="s">
        <v>10605</v>
      </c>
      <c r="B5392" s="41">
        <f>'21D Market Risk - Equity &amp; Com.'!$C$24</f>
        <v>0</v>
      </c>
    </row>
    <row r="5393" spans="1:2" x14ac:dyDescent="0.25">
      <c r="A5393" s="11" t="s">
        <v>10606</v>
      </c>
      <c r="B5393" s="41">
        <f>'21D Market Risk - Equity &amp; Com.'!$D$24</f>
        <v>0</v>
      </c>
    </row>
    <row r="5394" spans="1:2" x14ac:dyDescent="0.25">
      <c r="A5394" s="11" t="s">
        <v>10607</v>
      </c>
      <c r="B5394" s="41">
        <f>'21D Market Risk - Equity &amp; Com.'!$E$24</f>
        <v>0</v>
      </c>
    </row>
    <row r="5395" spans="1:2" x14ac:dyDescent="0.25">
      <c r="A5395" s="11" t="s">
        <v>10608</v>
      </c>
      <c r="B5395" s="41">
        <f>'21D Market Risk - Equity &amp; Com.'!$F$24</f>
        <v>0</v>
      </c>
    </row>
    <row r="5396" spans="1:2" x14ac:dyDescent="0.25">
      <c r="A5396" s="11" t="s">
        <v>10609</v>
      </c>
      <c r="B5396" s="41">
        <f>'21D Market Risk - Equity &amp; Com.'!$G$24</f>
        <v>0</v>
      </c>
    </row>
    <row r="5397" spans="1:2" x14ac:dyDescent="0.25">
      <c r="A5397" s="11" t="s">
        <v>10610</v>
      </c>
      <c r="B5397" s="41">
        <f>'21D Market Risk - Equity &amp; Com.'!$H$24</f>
        <v>0</v>
      </c>
    </row>
    <row r="5398" spans="1:2" x14ac:dyDescent="0.25">
      <c r="A5398" s="11" t="s">
        <v>10611</v>
      </c>
      <c r="B5398" s="41">
        <f>'21D Market Risk - Equity &amp; Com.'!$H$25</f>
        <v>0</v>
      </c>
    </row>
    <row r="5399" spans="1:2" x14ac:dyDescent="0.25">
      <c r="A5399" s="11" t="s">
        <v>10612</v>
      </c>
      <c r="B5399" s="41">
        <f>'21D Market Risk - Equity &amp; Com.'!$H$26</f>
        <v>0</v>
      </c>
    </row>
    <row r="5400" spans="1:2" x14ac:dyDescent="0.25">
      <c r="A5400" s="11" t="s">
        <v>10613</v>
      </c>
      <c r="B5400" s="41">
        <f>'21D Market Risk - Equity &amp; Com.'!$H$27</f>
        <v>0</v>
      </c>
    </row>
    <row r="5401" spans="1:2" x14ac:dyDescent="0.25">
      <c r="A5401" s="11" t="s">
        <v>10614</v>
      </c>
      <c r="B5401" s="41">
        <f>'21D Market Risk - Equity &amp; Com.'!$H$28</f>
        <v>0</v>
      </c>
    </row>
    <row r="5402" spans="1:2" x14ac:dyDescent="0.25">
      <c r="A5402" s="11" t="s">
        <v>10615</v>
      </c>
      <c r="B5402" s="41">
        <f>'21D Market Risk - Equity &amp; Com.'!$H$29</f>
        <v>0</v>
      </c>
    </row>
    <row r="5403" spans="1:2" x14ac:dyDescent="0.25">
      <c r="A5403" s="11" t="s">
        <v>10616</v>
      </c>
      <c r="B5403" s="797">
        <f>'21E Market Risk - Options'!$B$14</f>
        <v>0</v>
      </c>
    </row>
    <row r="5404" spans="1:2" x14ac:dyDescent="0.25">
      <c r="A5404" s="11" t="s">
        <v>10617</v>
      </c>
      <c r="B5404" s="48">
        <f>'21E Market Risk - Options'!$B$16</f>
        <v>0</v>
      </c>
    </row>
    <row r="5405" spans="1:2" x14ac:dyDescent="0.25">
      <c r="A5405" s="11" t="s">
        <v>10618</v>
      </c>
      <c r="B5405" s="797">
        <f>'21E Market Risk - Options'!$C$14</f>
        <v>0</v>
      </c>
    </row>
    <row r="5406" spans="1:2" x14ac:dyDescent="0.25">
      <c r="A5406" s="11" t="s">
        <v>10619</v>
      </c>
      <c r="B5406" s="48">
        <f>'21E Market Risk - Options'!$C$16</f>
        <v>0</v>
      </c>
    </row>
    <row r="5407" spans="1:2" x14ac:dyDescent="0.25">
      <c r="A5407" s="11" t="s">
        <v>10620</v>
      </c>
      <c r="B5407" s="797">
        <f>'21E Market Risk - Options'!$D$14</f>
        <v>0</v>
      </c>
    </row>
    <row r="5408" spans="1:2" x14ac:dyDescent="0.25">
      <c r="A5408" s="11" t="s">
        <v>10621</v>
      </c>
      <c r="B5408" s="48">
        <f>'21E Market Risk - Options'!$D$16</f>
        <v>0</v>
      </c>
    </row>
    <row r="5409" spans="1:2" x14ac:dyDescent="0.25">
      <c r="A5409" s="11" t="s">
        <v>10622</v>
      </c>
      <c r="B5409" s="797">
        <f>'21E Market Risk - Options'!$E$14</f>
        <v>0</v>
      </c>
    </row>
    <row r="5410" spans="1:2" x14ac:dyDescent="0.25">
      <c r="A5410" s="11" t="s">
        <v>10623</v>
      </c>
      <c r="B5410" s="48">
        <f>'21E Market Risk - Options'!$E$16</f>
        <v>0</v>
      </c>
    </row>
    <row r="5411" spans="1:2" x14ac:dyDescent="0.25">
      <c r="A5411" s="11" t="s">
        <v>10624</v>
      </c>
      <c r="B5411" s="797">
        <f>'21E Market Risk - Options'!$F$14</f>
        <v>0</v>
      </c>
    </row>
    <row r="5412" spans="1:2" x14ac:dyDescent="0.25">
      <c r="A5412" s="11" t="s">
        <v>10625</v>
      </c>
      <c r="B5412" s="48">
        <f>'21E Market Risk - Options'!$F$16</f>
        <v>0</v>
      </c>
    </row>
    <row r="5413" spans="1:2" x14ac:dyDescent="0.25">
      <c r="A5413" s="11" t="s">
        <v>10626</v>
      </c>
      <c r="B5413" s="797">
        <f>'21E Market Risk - Options'!$G$14</f>
        <v>0</v>
      </c>
    </row>
    <row r="5414" spans="1:2" x14ac:dyDescent="0.25">
      <c r="A5414" s="11" t="s">
        <v>10627</v>
      </c>
      <c r="B5414" s="48">
        <f>'21E Market Risk - Options'!$G$16</f>
        <v>0</v>
      </c>
    </row>
    <row r="5415" spans="1:2" x14ac:dyDescent="0.25">
      <c r="A5415" s="11" t="s">
        <v>10628</v>
      </c>
      <c r="B5415" s="797">
        <f>'21E Market Risk - Options'!$H$14</f>
        <v>0</v>
      </c>
    </row>
    <row r="5416" spans="1:2" x14ac:dyDescent="0.25">
      <c r="A5416" s="11" t="s">
        <v>10629</v>
      </c>
      <c r="B5416" s="48">
        <f>'21E Market Risk - Options'!$H$16</f>
        <v>0</v>
      </c>
    </row>
    <row r="5417" spans="1:2" x14ac:dyDescent="0.25">
      <c r="A5417" s="11" t="s">
        <v>10630</v>
      </c>
      <c r="B5417" s="797">
        <f>'21E Market Risk - Options'!$I$14</f>
        <v>0</v>
      </c>
    </row>
    <row r="5418" spans="1:2" x14ac:dyDescent="0.25">
      <c r="A5418" s="11" t="s">
        <v>10631</v>
      </c>
      <c r="B5418" s="48">
        <f>'21E Market Risk - Options'!$I$16</f>
        <v>0</v>
      </c>
    </row>
    <row r="5419" spans="1:2" x14ac:dyDescent="0.25">
      <c r="A5419" s="11" t="s">
        <v>10632</v>
      </c>
      <c r="B5419" s="797">
        <f>'21E Market Risk - Options'!$J$14</f>
        <v>0</v>
      </c>
    </row>
    <row r="5420" spans="1:2" x14ac:dyDescent="0.25">
      <c r="A5420" s="11" t="s">
        <v>10633</v>
      </c>
      <c r="B5420" s="48">
        <f>'21E Market Risk - Options'!$J$16</f>
        <v>0</v>
      </c>
    </row>
    <row r="5421" spans="1:2" x14ac:dyDescent="0.25">
      <c r="A5421" s="11" t="s">
        <v>10634</v>
      </c>
      <c r="B5421" s="797">
        <f>'21E Market Risk - Options'!$K$14</f>
        <v>0</v>
      </c>
    </row>
    <row r="5422" spans="1:2" x14ac:dyDescent="0.25">
      <c r="A5422" s="11" t="s">
        <v>10635</v>
      </c>
      <c r="B5422" s="48">
        <f>'21E Market Risk - Options'!$K$16</f>
        <v>0</v>
      </c>
    </row>
    <row r="5423" spans="1:2" x14ac:dyDescent="0.25">
      <c r="A5423" s="11" t="s">
        <v>10636</v>
      </c>
      <c r="B5423" s="797">
        <f>'21E Market Risk - Options'!$L$14</f>
        <v>0</v>
      </c>
    </row>
    <row r="5424" spans="1:2" x14ac:dyDescent="0.25">
      <c r="A5424" s="11" t="s">
        <v>10637</v>
      </c>
      <c r="B5424" s="48">
        <f>'21E Market Risk - Options'!$L$16</f>
        <v>0</v>
      </c>
    </row>
    <row r="5425" spans="1:2" x14ac:dyDescent="0.25">
      <c r="A5425" s="11" t="s">
        <v>10638</v>
      </c>
      <c r="B5425" s="797">
        <f>'21E Market Risk - Options'!$M$14</f>
        <v>0</v>
      </c>
    </row>
    <row r="5426" spans="1:2" x14ac:dyDescent="0.25">
      <c r="A5426" s="11" t="s">
        <v>10639</v>
      </c>
      <c r="B5426" s="48">
        <f>'21E Market Risk - Options'!$M$16</f>
        <v>0</v>
      </c>
    </row>
    <row r="5427" spans="1:2" x14ac:dyDescent="0.25">
      <c r="A5427" s="11" t="s">
        <v>10640</v>
      </c>
      <c r="B5427" s="797">
        <f>'21E Market Risk - Options'!$N$14</f>
        <v>0</v>
      </c>
    </row>
    <row r="5428" spans="1:2" x14ac:dyDescent="0.25">
      <c r="A5428" s="11" t="s">
        <v>10641</v>
      </c>
      <c r="B5428" s="48">
        <f>'21E Market Risk - Options'!$N$16</f>
        <v>0</v>
      </c>
    </row>
    <row r="5429" spans="1:2" x14ac:dyDescent="0.25">
      <c r="A5429" s="11" t="s">
        <v>10642</v>
      </c>
      <c r="B5429" s="797">
        <f>'21E Market Risk - Options'!$O$14</f>
        <v>0</v>
      </c>
    </row>
    <row r="5430" spans="1:2" x14ac:dyDescent="0.25">
      <c r="A5430" s="11" t="s">
        <v>10643</v>
      </c>
      <c r="B5430" s="48">
        <f>'21E Market Risk - Options'!$O$16</f>
        <v>0</v>
      </c>
    </row>
    <row r="5431" spans="1:2" x14ac:dyDescent="0.25">
      <c r="A5431" s="11" t="s">
        <v>10644</v>
      </c>
      <c r="B5431" s="797">
        <f>'21E Market Risk - Options'!$P$14</f>
        <v>0</v>
      </c>
    </row>
    <row r="5432" spans="1:2" x14ac:dyDescent="0.25">
      <c r="A5432" s="11" t="s">
        <v>10645</v>
      </c>
      <c r="B5432" s="48">
        <f>'21E Market Risk - Options'!$P$16</f>
        <v>0</v>
      </c>
    </row>
    <row r="5433" spans="1:2" x14ac:dyDescent="0.25">
      <c r="A5433" s="11" t="s">
        <v>10646</v>
      </c>
      <c r="B5433" s="41">
        <f>'21E Market Risk - Options'!$F$30</f>
        <v>0</v>
      </c>
    </row>
    <row r="5434" spans="1:2" x14ac:dyDescent="0.25">
      <c r="A5434" s="11" t="s">
        <v>10647</v>
      </c>
      <c r="B5434" s="41">
        <f>'21E Market Risk - Options'!$F$42</f>
        <v>0</v>
      </c>
    </row>
    <row r="5435" spans="1:2" x14ac:dyDescent="0.25">
      <c r="A5435" s="11" t="s">
        <v>10648</v>
      </c>
      <c r="B5435" s="41">
        <f>'21E Market Risk - Options'!$F$54</f>
        <v>0</v>
      </c>
    </row>
    <row r="5436" spans="1:2" x14ac:dyDescent="0.25">
      <c r="A5436" s="11" t="s">
        <v>10649</v>
      </c>
      <c r="B5436" s="41">
        <f>'21E Market Risk - Options'!$F$66</f>
        <v>0</v>
      </c>
    </row>
    <row r="5437" spans="1:2" x14ac:dyDescent="0.25">
      <c r="A5437" s="11" t="s">
        <v>10650</v>
      </c>
      <c r="B5437" s="48">
        <f>'21E Market Risk - Options'!$F$69</f>
        <v>0</v>
      </c>
    </row>
    <row r="5438" spans="1:2" x14ac:dyDescent="0.25">
      <c r="A5438" s="11" t="s">
        <v>10651</v>
      </c>
      <c r="B5438" s="48">
        <f>'21E Market Risk - Options'!$F$86</f>
        <v>0</v>
      </c>
    </row>
    <row r="5439" spans="1:2" x14ac:dyDescent="0.25">
      <c r="A5439" s="11" t="s">
        <v>10652</v>
      </c>
      <c r="B5439" s="48">
        <f>'21E Market Risk - Options'!$F$98</f>
        <v>0</v>
      </c>
    </row>
    <row r="5440" spans="1:2" x14ac:dyDescent="0.25">
      <c r="A5440" s="11" t="s">
        <v>10653</v>
      </c>
      <c r="B5440" s="48">
        <f>'21E Market Risk - Options'!$F$110</f>
        <v>0</v>
      </c>
    </row>
    <row r="5441" spans="1:2" x14ac:dyDescent="0.25">
      <c r="A5441" s="11" t="s">
        <v>10654</v>
      </c>
      <c r="B5441" s="48">
        <f>'21E Market Risk - Options'!$F$122</f>
        <v>0</v>
      </c>
    </row>
    <row r="5442" spans="1:2" x14ac:dyDescent="0.25">
      <c r="A5442" s="11" t="s">
        <v>10655</v>
      </c>
      <c r="B5442" s="48">
        <f>'21E Market Risk - Options'!$F$124</f>
        <v>0</v>
      </c>
    </row>
    <row r="5443" spans="1:2" x14ac:dyDescent="0.25">
      <c r="A5443" s="11" t="s">
        <v>10656</v>
      </c>
      <c r="B5443" s="48">
        <f>'21E Market Risk - Options'!$F$141</f>
        <v>0</v>
      </c>
    </row>
    <row r="5444" spans="1:2" x14ac:dyDescent="0.25">
      <c r="A5444" s="11" t="s">
        <v>10657</v>
      </c>
      <c r="B5444" s="48">
        <f>'21E Market Risk - Options'!$F$153</f>
        <v>0</v>
      </c>
    </row>
    <row r="5445" spans="1:2" x14ac:dyDescent="0.25">
      <c r="A5445" s="11" t="s">
        <v>10658</v>
      </c>
      <c r="B5445" s="48">
        <f>'21E Market Risk - Options'!$F$165</f>
        <v>0</v>
      </c>
    </row>
    <row r="5446" spans="1:2" x14ac:dyDescent="0.25">
      <c r="A5446" s="11" t="s">
        <v>10659</v>
      </c>
      <c r="B5446" s="48">
        <f>'21E Market Risk - Options'!$F$177</f>
        <v>0</v>
      </c>
    </row>
    <row r="5447" spans="1:2" x14ac:dyDescent="0.25">
      <c r="A5447" s="11" t="s">
        <v>10660</v>
      </c>
      <c r="B5447" s="48">
        <f>'21E Market Risk - Options'!$F$179</f>
        <v>0</v>
      </c>
    </row>
    <row r="5448" spans="1:2" x14ac:dyDescent="0.25">
      <c r="A5448" s="11" t="s">
        <v>10661</v>
      </c>
      <c r="B5448" s="48">
        <f>'21E Market Risk - Options'!$F$196</f>
        <v>0</v>
      </c>
    </row>
    <row r="5449" spans="1:2" x14ac:dyDescent="0.25">
      <c r="A5449" s="11" t="s">
        <v>10662</v>
      </c>
      <c r="B5449" s="48">
        <f>'21E Market Risk - Options'!$F$208</f>
        <v>0</v>
      </c>
    </row>
    <row r="5450" spans="1:2" x14ac:dyDescent="0.25">
      <c r="A5450" s="11" t="s">
        <v>10663</v>
      </c>
      <c r="B5450" s="48">
        <f>'21E Market Risk - Options'!$F$220</f>
        <v>0</v>
      </c>
    </row>
    <row r="5451" spans="1:2" x14ac:dyDescent="0.25">
      <c r="A5451" s="11" t="s">
        <v>10664</v>
      </c>
      <c r="B5451" s="48">
        <f>'21E Market Risk - Options'!$F$232</f>
        <v>0</v>
      </c>
    </row>
    <row r="5452" spans="1:2" x14ac:dyDescent="0.25">
      <c r="A5452" s="11" t="s">
        <v>10665</v>
      </c>
      <c r="B5452" s="48">
        <f>'21E Market Risk - Options'!$F$234</f>
        <v>0</v>
      </c>
    </row>
    <row r="5453" spans="1:2" x14ac:dyDescent="0.25">
      <c r="A5453" s="11" t="s">
        <v>10666</v>
      </c>
      <c r="B5453" s="42">
        <f>'22 Op Risk'!$D$9</f>
        <v>0</v>
      </c>
    </row>
    <row r="5454" spans="1:2" x14ac:dyDescent="0.25">
      <c r="A5454" s="11" t="s">
        <v>10667</v>
      </c>
      <c r="B5454" s="42">
        <f>'22 Op Risk'!$D$10</f>
        <v>0</v>
      </c>
    </row>
    <row r="5455" spans="1:2" x14ac:dyDescent="0.25">
      <c r="A5455" s="11" t="s">
        <v>10668</v>
      </c>
      <c r="B5455" s="42">
        <f>'22 Op Risk'!$D$11</f>
        <v>0</v>
      </c>
    </row>
    <row r="5456" spans="1:2" x14ac:dyDescent="0.25">
      <c r="A5456" s="11" t="s">
        <v>10669</v>
      </c>
      <c r="B5456" s="42">
        <f>'22 Op Risk'!$D$12</f>
        <v>0</v>
      </c>
    </row>
    <row r="5457" spans="1:2" x14ac:dyDescent="0.25">
      <c r="A5457" s="11" t="s">
        <v>10670</v>
      </c>
      <c r="B5457" s="42">
        <f>'22 Op Risk'!$D$13</f>
        <v>0</v>
      </c>
    </row>
    <row r="5458" spans="1:2" x14ac:dyDescent="0.25">
      <c r="A5458" s="11" t="s">
        <v>10671</v>
      </c>
      <c r="B5458" s="42">
        <f>'22 Op Risk'!$D$14</f>
        <v>0</v>
      </c>
    </row>
    <row r="5459" spans="1:2" x14ac:dyDescent="0.25">
      <c r="A5459" s="11" t="s">
        <v>10672</v>
      </c>
      <c r="B5459" s="42">
        <f>'22 Op Risk'!$D$15</f>
        <v>0</v>
      </c>
    </row>
    <row r="5460" spans="1:2" x14ac:dyDescent="0.25">
      <c r="A5460" s="11" t="s">
        <v>10673</v>
      </c>
      <c r="B5460" s="42">
        <f>'22 Op Risk'!$D$16</f>
        <v>0</v>
      </c>
    </row>
    <row r="5461" spans="1:2" x14ac:dyDescent="0.25">
      <c r="A5461" s="11" t="s">
        <v>10674</v>
      </c>
      <c r="B5461" s="42">
        <f>'22 Op Risk'!$D$17</f>
        <v>0</v>
      </c>
    </row>
    <row r="5462" spans="1:2" x14ac:dyDescent="0.25">
      <c r="A5462" s="11" t="s">
        <v>10675</v>
      </c>
      <c r="B5462" s="42">
        <f>'22 Op Risk'!$D$18</f>
        <v>0</v>
      </c>
    </row>
    <row r="5463" spans="1:2" x14ac:dyDescent="0.25">
      <c r="A5463" s="11" t="s">
        <v>10676</v>
      </c>
      <c r="B5463" s="42">
        <f>'22 Op Risk'!$E$9</f>
        <v>0</v>
      </c>
    </row>
    <row r="5464" spans="1:2" x14ac:dyDescent="0.25">
      <c r="A5464" s="11" t="s">
        <v>10677</v>
      </c>
      <c r="B5464" s="42">
        <f>'22 Op Risk'!$E$10</f>
        <v>0</v>
      </c>
    </row>
    <row r="5465" spans="1:2" x14ac:dyDescent="0.25">
      <c r="A5465" s="11" t="s">
        <v>10678</v>
      </c>
      <c r="B5465" s="42">
        <f>'22 Op Risk'!$E$11</f>
        <v>0</v>
      </c>
    </row>
    <row r="5466" spans="1:2" x14ac:dyDescent="0.25">
      <c r="A5466" s="11" t="s">
        <v>10679</v>
      </c>
      <c r="B5466" s="42">
        <f>'22 Op Risk'!$E$12</f>
        <v>0</v>
      </c>
    </row>
    <row r="5467" spans="1:2" x14ac:dyDescent="0.25">
      <c r="A5467" s="11" t="s">
        <v>10680</v>
      </c>
      <c r="B5467" s="42">
        <f>'22 Op Risk'!$E$13</f>
        <v>0</v>
      </c>
    </row>
    <row r="5468" spans="1:2" x14ac:dyDescent="0.25">
      <c r="A5468" s="11" t="s">
        <v>10681</v>
      </c>
      <c r="B5468" s="42">
        <f>'22 Op Risk'!$E$14</f>
        <v>0</v>
      </c>
    </row>
    <row r="5469" spans="1:2" x14ac:dyDescent="0.25">
      <c r="A5469" s="11" t="s">
        <v>10682</v>
      </c>
      <c r="B5469" s="42">
        <f>'22 Op Risk'!$E$15</f>
        <v>0</v>
      </c>
    </row>
    <row r="5470" spans="1:2" x14ac:dyDescent="0.25">
      <c r="A5470" s="11" t="s">
        <v>10683</v>
      </c>
      <c r="B5470" s="42">
        <f>'22 Op Risk'!$E$16</f>
        <v>0</v>
      </c>
    </row>
    <row r="5471" spans="1:2" x14ac:dyDescent="0.25">
      <c r="A5471" s="11" t="s">
        <v>10684</v>
      </c>
      <c r="B5471" s="42">
        <f>'22 Op Risk'!$E$17</f>
        <v>0</v>
      </c>
    </row>
    <row r="5472" spans="1:2" x14ac:dyDescent="0.25">
      <c r="A5472" s="11" t="s">
        <v>10685</v>
      </c>
      <c r="B5472" s="42">
        <f>'22 Op Risk'!$E$18</f>
        <v>0</v>
      </c>
    </row>
    <row r="5473" spans="1:2" x14ac:dyDescent="0.25">
      <c r="A5473" s="11" t="s">
        <v>10686</v>
      </c>
      <c r="B5473" s="42">
        <f>'22 Op Risk'!$E$19</f>
        <v>0</v>
      </c>
    </row>
    <row r="5474" spans="1:2" x14ac:dyDescent="0.25">
      <c r="A5474" s="11" t="s">
        <v>10687</v>
      </c>
      <c r="B5474" s="42">
        <f>'22 Op Risk'!$G$9</f>
        <v>0</v>
      </c>
    </row>
    <row r="5475" spans="1:2" x14ac:dyDescent="0.25">
      <c r="A5475" s="11" t="s">
        <v>10688</v>
      </c>
      <c r="B5475" s="42">
        <f>'22 Op Risk'!$G$10</f>
        <v>0</v>
      </c>
    </row>
    <row r="5476" spans="1:2" x14ac:dyDescent="0.25">
      <c r="A5476" s="11" t="s">
        <v>10689</v>
      </c>
      <c r="B5476" s="42">
        <f>'22 Op Risk'!$G$11</f>
        <v>0</v>
      </c>
    </row>
    <row r="5477" spans="1:2" x14ac:dyDescent="0.25">
      <c r="A5477" s="11" t="s">
        <v>10690</v>
      </c>
      <c r="B5477" s="42">
        <f>'22 Op Risk'!$G$12</f>
        <v>0</v>
      </c>
    </row>
    <row r="5478" spans="1:2" x14ac:dyDescent="0.25">
      <c r="A5478" s="11" t="s">
        <v>10691</v>
      </c>
      <c r="B5478" s="42">
        <f>'22 Op Risk'!$G$13</f>
        <v>0</v>
      </c>
    </row>
    <row r="5479" spans="1:2" x14ac:dyDescent="0.25">
      <c r="A5479" s="11" t="s">
        <v>10692</v>
      </c>
      <c r="B5479" s="42">
        <f>'22 Op Risk'!$G$14</f>
        <v>0</v>
      </c>
    </row>
    <row r="5480" spans="1:2" x14ac:dyDescent="0.25">
      <c r="A5480" s="11" t="s">
        <v>10693</v>
      </c>
      <c r="B5480" s="42">
        <f>'22 Op Risk'!$G$15</f>
        <v>0</v>
      </c>
    </row>
    <row r="5481" spans="1:2" x14ac:dyDescent="0.25">
      <c r="A5481" s="11" t="s">
        <v>10694</v>
      </c>
      <c r="B5481" s="42">
        <f>'22 Op Risk'!$G$16</f>
        <v>0</v>
      </c>
    </row>
    <row r="5482" spans="1:2" x14ac:dyDescent="0.25">
      <c r="A5482" s="11" t="s">
        <v>10695</v>
      </c>
      <c r="B5482" s="42">
        <f>'22 Op Risk'!$G$17</f>
        <v>0</v>
      </c>
    </row>
    <row r="5483" spans="1:2" x14ac:dyDescent="0.25">
      <c r="A5483" s="11" t="s">
        <v>10696</v>
      </c>
      <c r="B5483" s="42">
        <f>'22 Op Risk'!$G$18</f>
        <v>0</v>
      </c>
    </row>
    <row r="5484" spans="1:2" x14ac:dyDescent="0.25">
      <c r="A5484" s="11" t="s">
        <v>10697</v>
      </c>
      <c r="B5484" s="42">
        <f>'22 Op Risk'!$H$9</f>
        <v>0</v>
      </c>
    </row>
    <row r="5485" spans="1:2" x14ac:dyDescent="0.25">
      <c r="A5485" s="11" t="s">
        <v>10698</v>
      </c>
      <c r="B5485" s="42">
        <f>'22 Op Risk'!$H$10</f>
        <v>0</v>
      </c>
    </row>
    <row r="5486" spans="1:2" x14ac:dyDescent="0.25">
      <c r="A5486" s="11" t="s">
        <v>10699</v>
      </c>
      <c r="B5486" s="42">
        <f>'22 Op Risk'!$H$11</f>
        <v>0</v>
      </c>
    </row>
    <row r="5487" spans="1:2" x14ac:dyDescent="0.25">
      <c r="A5487" s="11" t="s">
        <v>10700</v>
      </c>
      <c r="B5487" s="42">
        <f>'22 Op Risk'!$H$12</f>
        <v>0</v>
      </c>
    </row>
    <row r="5488" spans="1:2" x14ac:dyDescent="0.25">
      <c r="A5488" s="11" t="s">
        <v>10701</v>
      </c>
      <c r="B5488" s="42">
        <f>'22 Op Risk'!$H$13</f>
        <v>0</v>
      </c>
    </row>
    <row r="5489" spans="1:2" x14ac:dyDescent="0.25">
      <c r="A5489" s="11" t="s">
        <v>10702</v>
      </c>
      <c r="B5489" s="42">
        <f>'22 Op Risk'!$H$14</f>
        <v>0</v>
      </c>
    </row>
    <row r="5490" spans="1:2" x14ac:dyDescent="0.25">
      <c r="A5490" s="11" t="s">
        <v>10703</v>
      </c>
      <c r="B5490" s="42">
        <f>'22 Op Risk'!$H$15</f>
        <v>0</v>
      </c>
    </row>
    <row r="5491" spans="1:2" x14ac:dyDescent="0.25">
      <c r="A5491" s="11" t="s">
        <v>10704</v>
      </c>
      <c r="B5491" s="42">
        <f>'22 Op Risk'!$H$16</f>
        <v>0</v>
      </c>
    </row>
    <row r="5492" spans="1:2" x14ac:dyDescent="0.25">
      <c r="A5492" s="11" t="s">
        <v>10705</v>
      </c>
      <c r="B5492" s="42">
        <f>'22 Op Risk'!$H$17</f>
        <v>0</v>
      </c>
    </row>
    <row r="5493" spans="1:2" x14ac:dyDescent="0.25">
      <c r="A5493" s="11" t="s">
        <v>10706</v>
      </c>
      <c r="B5493" s="42">
        <f>'22 Op Risk'!$H$18</f>
        <v>0</v>
      </c>
    </row>
    <row r="5494" spans="1:2" x14ac:dyDescent="0.25">
      <c r="A5494" s="11" t="s">
        <v>10707</v>
      </c>
      <c r="B5494" s="42">
        <f>'22 Op Risk'!$H$19</f>
        <v>0</v>
      </c>
    </row>
    <row r="5495" spans="1:2" x14ac:dyDescent="0.25">
      <c r="A5495" s="11" t="s">
        <v>10708</v>
      </c>
      <c r="B5495" s="42">
        <f>'22 Op Risk'!$J$9</f>
        <v>0</v>
      </c>
    </row>
    <row r="5496" spans="1:2" x14ac:dyDescent="0.25">
      <c r="A5496" s="11" t="s">
        <v>10709</v>
      </c>
      <c r="B5496" s="42">
        <f>'22 Op Risk'!$J$10</f>
        <v>0</v>
      </c>
    </row>
    <row r="5497" spans="1:2" x14ac:dyDescent="0.25">
      <c r="A5497" s="11" t="s">
        <v>10710</v>
      </c>
      <c r="B5497" s="42">
        <f>'22 Op Risk'!$J$11</f>
        <v>0</v>
      </c>
    </row>
    <row r="5498" spans="1:2" x14ac:dyDescent="0.25">
      <c r="A5498" s="11" t="s">
        <v>10711</v>
      </c>
      <c r="B5498" s="42">
        <f>'22 Op Risk'!$J$12</f>
        <v>0</v>
      </c>
    </row>
    <row r="5499" spans="1:2" x14ac:dyDescent="0.25">
      <c r="A5499" s="11" t="s">
        <v>10712</v>
      </c>
      <c r="B5499" s="42">
        <f>'22 Op Risk'!$J$13</f>
        <v>0</v>
      </c>
    </row>
    <row r="5500" spans="1:2" x14ac:dyDescent="0.25">
      <c r="A5500" s="11" t="s">
        <v>10713</v>
      </c>
      <c r="B5500" s="42">
        <f>'22 Op Risk'!$J$14</f>
        <v>0</v>
      </c>
    </row>
    <row r="5501" spans="1:2" x14ac:dyDescent="0.25">
      <c r="A5501" s="11" t="s">
        <v>10714</v>
      </c>
      <c r="B5501" s="42">
        <f>'22 Op Risk'!$J$15</f>
        <v>0</v>
      </c>
    </row>
    <row r="5502" spans="1:2" x14ac:dyDescent="0.25">
      <c r="A5502" s="11" t="s">
        <v>10715</v>
      </c>
      <c r="B5502" s="42">
        <f>'22 Op Risk'!$J$16</f>
        <v>0</v>
      </c>
    </row>
    <row r="5503" spans="1:2" x14ac:dyDescent="0.25">
      <c r="A5503" s="11" t="s">
        <v>10716</v>
      </c>
      <c r="B5503" s="42">
        <f>'22 Op Risk'!$J$17</f>
        <v>0</v>
      </c>
    </row>
    <row r="5504" spans="1:2" x14ac:dyDescent="0.25">
      <c r="A5504" s="11" t="s">
        <v>10717</v>
      </c>
      <c r="B5504" s="42">
        <f>'22 Op Risk'!$J$18</f>
        <v>0</v>
      </c>
    </row>
    <row r="5505" spans="1:2" x14ac:dyDescent="0.25">
      <c r="A5505" s="11" t="s">
        <v>10718</v>
      </c>
      <c r="B5505" s="42">
        <f>'22 Op Risk'!$K$9</f>
        <v>0</v>
      </c>
    </row>
    <row r="5506" spans="1:2" x14ac:dyDescent="0.25">
      <c r="A5506" s="11" t="s">
        <v>10719</v>
      </c>
      <c r="B5506" s="42">
        <f>'22 Op Risk'!$K$10</f>
        <v>0</v>
      </c>
    </row>
    <row r="5507" spans="1:2" x14ac:dyDescent="0.25">
      <c r="A5507" s="11" t="s">
        <v>10720</v>
      </c>
      <c r="B5507" s="42">
        <f>'22 Op Risk'!$K$11</f>
        <v>0</v>
      </c>
    </row>
    <row r="5508" spans="1:2" x14ac:dyDescent="0.25">
      <c r="A5508" s="11" t="s">
        <v>10721</v>
      </c>
      <c r="B5508" s="42">
        <f>'22 Op Risk'!$K$12</f>
        <v>0</v>
      </c>
    </row>
    <row r="5509" spans="1:2" x14ac:dyDescent="0.25">
      <c r="A5509" s="11" t="s">
        <v>10722</v>
      </c>
      <c r="B5509" s="42">
        <f>'22 Op Risk'!$K$13</f>
        <v>0</v>
      </c>
    </row>
    <row r="5510" spans="1:2" x14ac:dyDescent="0.25">
      <c r="A5510" s="11" t="s">
        <v>10723</v>
      </c>
      <c r="B5510" s="42">
        <f>'22 Op Risk'!$K$14</f>
        <v>0</v>
      </c>
    </row>
    <row r="5511" spans="1:2" x14ac:dyDescent="0.25">
      <c r="A5511" s="11" t="s">
        <v>10724</v>
      </c>
      <c r="B5511" s="42">
        <f>'22 Op Risk'!$K$15</f>
        <v>0</v>
      </c>
    </row>
    <row r="5512" spans="1:2" x14ac:dyDescent="0.25">
      <c r="A5512" s="11" t="s">
        <v>10725</v>
      </c>
      <c r="B5512" s="42">
        <f>'22 Op Risk'!$K$16</f>
        <v>0</v>
      </c>
    </row>
    <row r="5513" spans="1:2" x14ac:dyDescent="0.25">
      <c r="A5513" s="11" t="s">
        <v>10726</v>
      </c>
      <c r="B5513" s="42">
        <f>'22 Op Risk'!$K$17</f>
        <v>0</v>
      </c>
    </row>
    <row r="5514" spans="1:2" x14ac:dyDescent="0.25">
      <c r="A5514" s="11" t="s">
        <v>10727</v>
      </c>
      <c r="B5514" s="42">
        <f>'22 Op Risk'!$K$18</f>
        <v>0</v>
      </c>
    </row>
    <row r="5515" spans="1:2" x14ac:dyDescent="0.25">
      <c r="A5515" s="11" t="s">
        <v>10728</v>
      </c>
      <c r="B5515" s="42">
        <f>'22 Op Risk'!$K$19</f>
        <v>0</v>
      </c>
    </row>
    <row r="5516" spans="1:2" x14ac:dyDescent="0.25">
      <c r="A5516" s="11" t="s">
        <v>10729</v>
      </c>
      <c r="B5516" s="42">
        <f>'22 Op Risk'!$K$21</f>
        <v>0</v>
      </c>
    </row>
    <row r="5517" spans="1:2" x14ac:dyDescent="0.25">
      <c r="A5517" s="11" t="s">
        <v>10730</v>
      </c>
      <c r="B5517" s="42">
        <f>'23 Obligor - Guarantor'!$B$9</f>
        <v>0</v>
      </c>
    </row>
    <row r="5518" spans="1:2" x14ac:dyDescent="0.25">
      <c r="A5518" s="11" t="s">
        <v>10731</v>
      </c>
      <c r="B5518" s="42">
        <f>'23 Obligor - Guarantor'!$B$10</f>
        <v>0</v>
      </c>
    </row>
    <row r="5519" spans="1:2" x14ac:dyDescent="0.25">
      <c r="A5519" s="11" t="s">
        <v>10732</v>
      </c>
      <c r="B5519" s="42">
        <f>'23 Obligor - Guarantor'!$B$11</f>
        <v>0</v>
      </c>
    </row>
    <row r="5520" spans="1:2" x14ac:dyDescent="0.25">
      <c r="A5520" s="11" t="s">
        <v>10733</v>
      </c>
      <c r="B5520" s="42">
        <f>'23 Obligor - Guarantor'!$B$12</f>
        <v>0</v>
      </c>
    </row>
    <row r="5521" spans="1:2" x14ac:dyDescent="0.25">
      <c r="A5521" s="11" t="s">
        <v>10734</v>
      </c>
      <c r="B5521" s="42">
        <f>'23 Obligor - Guarantor'!$B$13</f>
        <v>0</v>
      </c>
    </row>
    <row r="5522" spans="1:2" x14ac:dyDescent="0.25">
      <c r="A5522" s="11" t="s">
        <v>10735</v>
      </c>
      <c r="B5522" s="42">
        <f>'23 Obligor - Guarantor'!$B$14</f>
        <v>0</v>
      </c>
    </row>
    <row r="5523" spans="1:2" x14ac:dyDescent="0.25">
      <c r="A5523" s="11" t="s">
        <v>10736</v>
      </c>
      <c r="B5523" s="42">
        <f>'23 Obligor - Guarantor'!$B$15</f>
        <v>0</v>
      </c>
    </row>
    <row r="5524" spans="1:2" x14ac:dyDescent="0.25">
      <c r="A5524" s="11" t="s">
        <v>10737</v>
      </c>
      <c r="B5524" s="42">
        <f>'23 Obligor - Guarantor'!$B$16</f>
        <v>0</v>
      </c>
    </row>
    <row r="5525" spans="1:2" x14ac:dyDescent="0.25">
      <c r="A5525" s="11" t="s">
        <v>10738</v>
      </c>
      <c r="B5525" s="42">
        <f>'23 Obligor - Guarantor'!$B$17</f>
        <v>0</v>
      </c>
    </row>
    <row r="5526" spans="1:2" x14ac:dyDescent="0.25">
      <c r="A5526" s="11" t="s">
        <v>10739</v>
      </c>
      <c r="B5526" s="42">
        <f>'23 Obligor - Guarantor'!$B$18</f>
        <v>0</v>
      </c>
    </row>
    <row r="5527" spans="1:2" x14ac:dyDescent="0.25">
      <c r="A5527" s="11" t="s">
        <v>10740</v>
      </c>
      <c r="B5527" s="42">
        <f>'23 Obligor - Guarantor'!$B$19</f>
        <v>0</v>
      </c>
    </row>
    <row r="5528" spans="1:2" x14ac:dyDescent="0.25">
      <c r="A5528" s="11" t="s">
        <v>10741</v>
      </c>
      <c r="B5528" s="42">
        <f>'23 Obligor - Guarantor'!$B$20</f>
        <v>0</v>
      </c>
    </row>
    <row r="5529" spans="1:2" x14ac:dyDescent="0.25">
      <c r="A5529" s="11" t="s">
        <v>10742</v>
      </c>
      <c r="B5529" s="42">
        <f>'23 Obligor - Guarantor'!$B$22</f>
        <v>0</v>
      </c>
    </row>
    <row r="5530" spans="1:2" x14ac:dyDescent="0.25">
      <c r="A5530" s="11" t="s">
        <v>10743</v>
      </c>
      <c r="B5530" s="42">
        <f>'23 Obligor - Guarantor'!$D$9</f>
        <v>0</v>
      </c>
    </row>
    <row r="5531" spans="1:2" x14ac:dyDescent="0.25">
      <c r="A5531" s="11" t="s">
        <v>10744</v>
      </c>
      <c r="B5531" s="42">
        <f>'23 Obligor - Guarantor'!$D$10</f>
        <v>0</v>
      </c>
    </row>
    <row r="5532" spans="1:2" x14ac:dyDescent="0.25">
      <c r="A5532" s="11" t="s">
        <v>10745</v>
      </c>
      <c r="B5532" s="42">
        <f>'23 Obligor - Guarantor'!$D$11</f>
        <v>0</v>
      </c>
    </row>
    <row r="5533" spans="1:2" x14ac:dyDescent="0.25">
      <c r="A5533" s="11" t="s">
        <v>10746</v>
      </c>
      <c r="B5533" s="42">
        <f>'23 Obligor - Guarantor'!$D$12</f>
        <v>0</v>
      </c>
    </row>
    <row r="5534" spans="1:2" x14ac:dyDescent="0.25">
      <c r="A5534" s="11" t="s">
        <v>10747</v>
      </c>
      <c r="B5534" s="42">
        <f>'23 Obligor - Guarantor'!$D$13</f>
        <v>0</v>
      </c>
    </row>
    <row r="5535" spans="1:2" x14ac:dyDescent="0.25">
      <c r="A5535" s="11" t="s">
        <v>10748</v>
      </c>
      <c r="B5535" s="42">
        <f>'23 Obligor - Guarantor'!$D$14</f>
        <v>0</v>
      </c>
    </row>
    <row r="5536" spans="1:2" x14ac:dyDescent="0.25">
      <c r="A5536" s="11" t="s">
        <v>10749</v>
      </c>
      <c r="B5536" s="42">
        <f>'23 Obligor - Guarantor'!$D$15</f>
        <v>0</v>
      </c>
    </row>
    <row r="5537" spans="1:2" x14ac:dyDescent="0.25">
      <c r="A5537" s="11" t="s">
        <v>10750</v>
      </c>
      <c r="B5537" s="42">
        <f>'23 Obligor - Guarantor'!$D$16</f>
        <v>0</v>
      </c>
    </row>
    <row r="5538" spans="1:2" x14ac:dyDescent="0.25">
      <c r="A5538" s="11" t="s">
        <v>10751</v>
      </c>
      <c r="B5538" s="42">
        <f>'23 Obligor - Guarantor'!$D$17</f>
        <v>0</v>
      </c>
    </row>
    <row r="5539" spans="1:2" x14ac:dyDescent="0.25">
      <c r="A5539" s="11" t="s">
        <v>10752</v>
      </c>
      <c r="B5539" s="42">
        <f>'23 Obligor - Guarantor'!$D$18</f>
        <v>0</v>
      </c>
    </row>
    <row r="5540" spans="1:2" x14ac:dyDescent="0.25">
      <c r="A5540" s="11" t="s">
        <v>10753</v>
      </c>
      <c r="B5540" s="42">
        <f>'23 Obligor - Guarantor'!$D$19</f>
        <v>0</v>
      </c>
    </row>
    <row r="5541" spans="1:2" x14ac:dyDescent="0.25">
      <c r="A5541" s="11" t="s">
        <v>10754</v>
      </c>
      <c r="B5541" s="42">
        <f>'23 Obligor - Guarantor'!$D$20</f>
        <v>0</v>
      </c>
    </row>
    <row r="5542" spans="1:2" x14ac:dyDescent="0.25">
      <c r="A5542" s="11" t="s">
        <v>10755</v>
      </c>
      <c r="B5542" s="42">
        <f>'23 Obligor - Guarantor'!$D$22</f>
        <v>0</v>
      </c>
    </row>
    <row r="5543" spans="1:2" x14ac:dyDescent="0.25">
      <c r="A5543" s="11" t="s">
        <v>10756</v>
      </c>
      <c r="B5543" s="42">
        <f>'23 Obligor - Guarantor'!$E$9</f>
        <v>0</v>
      </c>
    </row>
    <row r="5544" spans="1:2" x14ac:dyDescent="0.25">
      <c r="A5544" s="11" t="s">
        <v>10757</v>
      </c>
      <c r="B5544" s="42">
        <f>'23 Obligor - Guarantor'!$E$10</f>
        <v>0</v>
      </c>
    </row>
    <row r="5545" spans="1:2" x14ac:dyDescent="0.25">
      <c r="A5545" s="11" t="s">
        <v>10758</v>
      </c>
      <c r="B5545" s="42">
        <f>'23 Obligor - Guarantor'!$E$11</f>
        <v>0</v>
      </c>
    </row>
    <row r="5546" spans="1:2" x14ac:dyDescent="0.25">
      <c r="A5546" s="11" t="s">
        <v>10759</v>
      </c>
      <c r="B5546" s="42">
        <f>'23 Obligor - Guarantor'!$E$12</f>
        <v>0</v>
      </c>
    </row>
    <row r="5547" spans="1:2" x14ac:dyDescent="0.25">
      <c r="A5547" s="11" t="s">
        <v>10760</v>
      </c>
      <c r="B5547" s="42">
        <f>'23 Obligor - Guarantor'!$E$13</f>
        <v>0</v>
      </c>
    </row>
    <row r="5548" spans="1:2" x14ac:dyDescent="0.25">
      <c r="A5548" s="11" t="s">
        <v>10761</v>
      </c>
      <c r="B5548" s="42">
        <f>'23 Obligor - Guarantor'!$E$14</f>
        <v>0</v>
      </c>
    </row>
    <row r="5549" spans="1:2" x14ac:dyDescent="0.25">
      <c r="A5549" s="11" t="s">
        <v>10762</v>
      </c>
      <c r="B5549" s="42">
        <f>'23 Obligor - Guarantor'!$E$15</f>
        <v>0</v>
      </c>
    </row>
    <row r="5550" spans="1:2" x14ac:dyDescent="0.25">
      <c r="A5550" s="11" t="s">
        <v>10763</v>
      </c>
      <c r="B5550" s="42">
        <f>'23 Obligor - Guarantor'!$E$16</f>
        <v>0</v>
      </c>
    </row>
    <row r="5551" spans="1:2" x14ac:dyDescent="0.25">
      <c r="A5551" s="11" t="s">
        <v>10764</v>
      </c>
      <c r="B5551" s="42">
        <f>'23 Obligor - Guarantor'!$E$17</f>
        <v>0</v>
      </c>
    </row>
    <row r="5552" spans="1:2" x14ac:dyDescent="0.25">
      <c r="A5552" s="11" t="s">
        <v>10765</v>
      </c>
      <c r="B5552" s="42">
        <f>'23 Obligor - Guarantor'!$E$18</f>
        <v>0</v>
      </c>
    </row>
    <row r="5553" spans="1:2" x14ac:dyDescent="0.25">
      <c r="A5553" s="11" t="s">
        <v>10766</v>
      </c>
      <c r="B5553" s="42">
        <f>'23 Obligor - Guarantor'!$E$19</f>
        <v>0</v>
      </c>
    </row>
    <row r="5554" spans="1:2" x14ac:dyDescent="0.25">
      <c r="A5554" s="11" t="s">
        <v>10767</v>
      </c>
      <c r="B5554" s="42">
        <f>'23 Obligor - Guarantor'!$E$20</f>
        <v>0</v>
      </c>
    </row>
    <row r="5555" spans="1:2" x14ac:dyDescent="0.25">
      <c r="A5555" s="11" t="s">
        <v>10768</v>
      </c>
      <c r="B5555" s="42">
        <f>'23 Obligor - Guarantor'!$E$22</f>
        <v>0</v>
      </c>
    </row>
    <row r="5556" spans="1:2" x14ac:dyDescent="0.25">
      <c r="A5556" s="11" t="s">
        <v>10769</v>
      </c>
      <c r="B5556" s="42">
        <f>'23 Obligor - Guarantor'!$F$9</f>
        <v>0</v>
      </c>
    </row>
    <row r="5557" spans="1:2" x14ac:dyDescent="0.25">
      <c r="A5557" s="11" t="s">
        <v>10770</v>
      </c>
      <c r="B5557" s="42">
        <f>'23 Obligor - Guarantor'!$F$10</f>
        <v>0</v>
      </c>
    </row>
    <row r="5558" spans="1:2" x14ac:dyDescent="0.25">
      <c r="A5558" s="11" t="s">
        <v>10771</v>
      </c>
      <c r="B5558" s="42">
        <f>'23 Obligor - Guarantor'!$F$11</f>
        <v>0</v>
      </c>
    </row>
    <row r="5559" spans="1:2" x14ac:dyDescent="0.25">
      <c r="A5559" s="11" t="s">
        <v>10772</v>
      </c>
      <c r="B5559" s="42">
        <f>'23 Obligor - Guarantor'!$F$12</f>
        <v>0</v>
      </c>
    </row>
    <row r="5560" spans="1:2" x14ac:dyDescent="0.25">
      <c r="A5560" s="11" t="s">
        <v>10773</v>
      </c>
      <c r="B5560" s="42">
        <f>'23 Obligor - Guarantor'!$F$13</f>
        <v>0</v>
      </c>
    </row>
    <row r="5561" spans="1:2" x14ac:dyDescent="0.25">
      <c r="A5561" s="11" t="s">
        <v>10774</v>
      </c>
      <c r="B5561" s="42">
        <f>'23 Obligor - Guarantor'!$F$14</f>
        <v>0</v>
      </c>
    </row>
    <row r="5562" spans="1:2" x14ac:dyDescent="0.25">
      <c r="A5562" s="11" t="s">
        <v>10775</v>
      </c>
      <c r="B5562" s="42">
        <f>'23 Obligor - Guarantor'!$F$15</f>
        <v>0</v>
      </c>
    </row>
    <row r="5563" spans="1:2" x14ac:dyDescent="0.25">
      <c r="A5563" s="11" t="s">
        <v>10776</v>
      </c>
      <c r="B5563" s="42">
        <f>'23 Obligor - Guarantor'!$F$16</f>
        <v>0</v>
      </c>
    </row>
    <row r="5564" spans="1:2" x14ac:dyDescent="0.25">
      <c r="A5564" s="11" t="s">
        <v>10777</v>
      </c>
      <c r="B5564" s="42">
        <f>'23 Obligor - Guarantor'!$F$17</f>
        <v>0</v>
      </c>
    </row>
    <row r="5565" spans="1:2" x14ac:dyDescent="0.25">
      <c r="A5565" s="11" t="s">
        <v>10778</v>
      </c>
      <c r="B5565" s="42">
        <f>'23 Obligor - Guarantor'!$F$18</f>
        <v>0</v>
      </c>
    </row>
    <row r="5566" spans="1:2" x14ac:dyDescent="0.25">
      <c r="A5566" s="11" t="s">
        <v>10779</v>
      </c>
      <c r="B5566" s="42">
        <f>'23 Obligor - Guarantor'!$F$19</f>
        <v>0</v>
      </c>
    </row>
    <row r="5567" spans="1:2" x14ac:dyDescent="0.25">
      <c r="A5567" s="11" t="s">
        <v>10780</v>
      </c>
      <c r="B5567" s="42">
        <f>'23 Obligor - Guarantor'!$F$20</f>
        <v>0</v>
      </c>
    </row>
    <row r="5568" spans="1:2" x14ac:dyDescent="0.25">
      <c r="A5568" s="11" t="s">
        <v>10781</v>
      </c>
      <c r="B5568" s="42">
        <f>'23 Obligor - Guarantor'!$F$22</f>
        <v>0</v>
      </c>
    </row>
    <row r="5569" spans="1:2" x14ac:dyDescent="0.25">
      <c r="A5569" s="11" t="s">
        <v>10782</v>
      </c>
      <c r="B5569" s="42">
        <f>'23 Obligor - Guarantor'!$G$9</f>
        <v>0</v>
      </c>
    </row>
    <row r="5570" spans="1:2" x14ac:dyDescent="0.25">
      <c r="A5570" s="11" t="s">
        <v>10783</v>
      </c>
      <c r="B5570" s="42">
        <f>'23 Obligor - Guarantor'!$G$10</f>
        <v>0</v>
      </c>
    </row>
    <row r="5571" spans="1:2" x14ac:dyDescent="0.25">
      <c r="A5571" s="11" t="s">
        <v>10784</v>
      </c>
      <c r="B5571" s="42">
        <f>'23 Obligor - Guarantor'!$G$11</f>
        <v>0</v>
      </c>
    </row>
    <row r="5572" spans="1:2" x14ac:dyDescent="0.25">
      <c r="A5572" s="11" t="s">
        <v>10785</v>
      </c>
      <c r="B5572" s="42">
        <f>'23 Obligor - Guarantor'!$G$12</f>
        <v>0</v>
      </c>
    </row>
    <row r="5573" spans="1:2" x14ac:dyDescent="0.25">
      <c r="A5573" s="11" t="s">
        <v>10786</v>
      </c>
      <c r="B5573" s="42">
        <f>'23 Obligor - Guarantor'!$G$13</f>
        <v>0</v>
      </c>
    </row>
    <row r="5574" spans="1:2" x14ac:dyDescent="0.25">
      <c r="A5574" s="11" t="s">
        <v>10787</v>
      </c>
      <c r="B5574" s="42">
        <f>'23 Obligor - Guarantor'!$G$14</f>
        <v>0</v>
      </c>
    </row>
    <row r="5575" spans="1:2" x14ac:dyDescent="0.25">
      <c r="A5575" s="11" t="s">
        <v>10788</v>
      </c>
      <c r="B5575" s="42">
        <f>'23 Obligor - Guarantor'!$G$15</f>
        <v>0</v>
      </c>
    </row>
    <row r="5576" spans="1:2" x14ac:dyDescent="0.25">
      <c r="A5576" s="11" t="s">
        <v>10789</v>
      </c>
      <c r="B5576" s="42">
        <f>'23 Obligor - Guarantor'!$G$16</f>
        <v>0</v>
      </c>
    </row>
    <row r="5577" spans="1:2" x14ac:dyDescent="0.25">
      <c r="A5577" s="11" t="s">
        <v>10790</v>
      </c>
      <c r="B5577" s="42">
        <f>'23 Obligor - Guarantor'!$G$17</f>
        <v>0</v>
      </c>
    </row>
    <row r="5578" spans="1:2" x14ac:dyDescent="0.25">
      <c r="A5578" s="11" t="s">
        <v>10791</v>
      </c>
      <c r="B5578" s="42">
        <f>'23 Obligor - Guarantor'!$G$18</f>
        <v>0</v>
      </c>
    </row>
    <row r="5579" spans="1:2" x14ac:dyDescent="0.25">
      <c r="A5579" s="11" t="s">
        <v>10792</v>
      </c>
      <c r="B5579" s="42">
        <f>'23 Obligor - Guarantor'!$G$19</f>
        <v>0</v>
      </c>
    </row>
    <row r="5580" spans="1:2" x14ac:dyDescent="0.25">
      <c r="A5580" s="11" t="s">
        <v>10793</v>
      </c>
      <c r="B5580" s="42">
        <f>'23 Obligor - Guarantor'!$G$20</f>
        <v>0</v>
      </c>
    </row>
    <row r="5581" spans="1:2" x14ac:dyDescent="0.25">
      <c r="A5581" s="11" t="s">
        <v>10794</v>
      </c>
      <c r="B5581" s="42">
        <f>'23 Obligor - Guarantor'!$G$22</f>
        <v>0</v>
      </c>
    </row>
    <row r="5582" spans="1:2" x14ac:dyDescent="0.25">
      <c r="A5582" s="11" t="s">
        <v>10795</v>
      </c>
      <c r="B5582" s="42">
        <f>'23 Obligor - Guarantor'!$H$9</f>
        <v>0</v>
      </c>
    </row>
    <row r="5583" spans="1:2" x14ac:dyDescent="0.25">
      <c r="A5583" s="11" t="s">
        <v>10796</v>
      </c>
      <c r="B5583" s="42">
        <f>'23 Obligor - Guarantor'!$H$10</f>
        <v>0</v>
      </c>
    </row>
    <row r="5584" spans="1:2" x14ac:dyDescent="0.25">
      <c r="A5584" s="11" t="s">
        <v>10797</v>
      </c>
      <c r="B5584" s="42">
        <f>'23 Obligor - Guarantor'!$H$11</f>
        <v>0</v>
      </c>
    </row>
    <row r="5585" spans="1:2" x14ac:dyDescent="0.25">
      <c r="A5585" s="11" t="s">
        <v>10798</v>
      </c>
      <c r="B5585" s="42">
        <f>'23 Obligor - Guarantor'!$H$12</f>
        <v>0</v>
      </c>
    </row>
    <row r="5586" spans="1:2" x14ac:dyDescent="0.25">
      <c r="A5586" s="11" t="s">
        <v>10799</v>
      </c>
      <c r="B5586" s="42">
        <f>'23 Obligor - Guarantor'!$H$13</f>
        <v>0</v>
      </c>
    </row>
    <row r="5587" spans="1:2" x14ac:dyDescent="0.25">
      <c r="A5587" s="11" t="s">
        <v>10800</v>
      </c>
      <c r="B5587" s="42">
        <f>'23 Obligor - Guarantor'!$H$14</f>
        <v>0</v>
      </c>
    </row>
    <row r="5588" spans="1:2" x14ac:dyDescent="0.25">
      <c r="A5588" s="11" t="s">
        <v>10801</v>
      </c>
      <c r="B5588" s="42">
        <f>'23 Obligor - Guarantor'!$H$15</f>
        <v>0</v>
      </c>
    </row>
    <row r="5589" spans="1:2" x14ac:dyDescent="0.25">
      <c r="A5589" s="11" t="s">
        <v>10802</v>
      </c>
      <c r="B5589" s="42">
        <f>'23 Obligor - Guarantor'!$H$16</f>
        <v>0</v>
      </c>
    </row>
    <row r="5590" spans="1:2" x14ac:dyDescent="0.25">
      <c r="A5590" s="11" t="s">
        <v>10803</v>
      </c>
      <c r="B5590" s="42">
        <f>'23 Obligor - Guarantor'!$H$17</f>
        <v>0</v>
      </c>
    </row>
    <row r="5591" spans="1:2" x14ac:dyDescent="0.25">
      <c r="A5591" s="11" t="s">
        <v>10804</v>
      </c>
      <c r="B5591" s="42">
        <f>'23 Obligor - Guarantor'!$H$18</f>
        <v>0</v>
      </c>
    </row>
    <row r="5592" spans="1:2" x14ac:dyDescent="0.25">
      <c r="A5592" s="11" t="s">
        <v>10805</v>
      </c>
      <c r="B5592" s="42">
        <f>'23 Obligor - Guarantor'!$H$19</f>
        <v>0</v>
      </c>
    </row>
    <row r="5593" spans="1:2" x14ac:dyDescent="0.25">
      <c r="A5593" s="11" t="s">
        <v>10806</v>
      </c>
      <c r="B5593" s="42">
        <f>'23 Obligor - Guarantor'!$H$20</f>
        <v>0</v>
      </c>
    </row>
    <row r="5594" spans="1:2" x14ac:dyDescent="0.25">
      <c r="A5594" s="11" t="s">
        <v>10807</v>
      </c>
      <c r="B5594" s="42">
        <f>'23 Obligor - Guarantor'!$H$22</f>
        <v>0</v>
      </c>
    </row>
    <row r="5595" spans="1:2" x14ac:dyDescent="0.25">
      <c r="A5595" s="11" t="s">
        <v>10808</v>
      </c>
      <c r="B5595" s="42">
        <f>'23 Obligor - Guarantor'!$I$9</f>
        <v>0</v>
      </c>
    </row>
    <row r="5596" spans="1:2" x14ac:dyDescent="0.25">
      <c r="A5596" s="11" t="s">
        <v>10809</v>
      </c>
      <c r="B5596" s="42">
        <f>'23 Obligor - Guarantor'!$I$10</f>
        <v>0</v>
      </c>
    </row>
    <row r="5597" spans="1:2" x14ac:dyDescent="0.25">
      <c r="A5597" s="11" t="s">
        <v>10810</v>
      </c>
      <c r="B5597" s="42">
        <f>'23 Obligor - Guarantor'!$I$11</f>
        <v>0</v>
      </c>
    </row>
    <row r="5598" spans="1:2" x14ac:dyDescent="0.25">
      <c r="A5598" s="11" t="s">
        <v>10811</v>
      </c>
      <c r="B5598" s="42">
        <f>'23 Obligor - Guarantor'!$I$12</f>
        <v>0</v>
      </c>
    </row>
    <row r="5599" spans="1:2" x14ac:dyDescent="0.25">
      <c r="A5599" s="11" t="s">
        <v>10812</v>
      </c>
      <c r="B5599" s="42">
        <f>'23 Obligor - Guarantor'!$I$13</f>
        <v>0</v>
      </c>
    </row>
    <row r="5600" spans="1:2" x14ac:dyDescent="0.25">
      <c r="A5600" s="11" t="s">
        <v>10813</v>
      </c>
      <c r="B5600" s="42">
        <f>'23 Obligor - Guarantor'!$I$14</f>
        <v>0</v>
      </c>
    </row>
    <row r="5601" spans="1:2" x14ac:dyDescent="0.25">
      <c r="A5601" s="11" t="s">
        <v>10814</v>
      </c>
      <c r="B5601" s="42">
        <f>'23 Obligor - Guarantor'!$I$15</f>
        <v>0</v>
      </c>
    </row>
    <row r="5602" spans="1:2" x14ac:dyDescent="0.25">
      <c r="A5602" s="11" t="s">
        <v>10815</v>
      </c>
      <c r="B5602" s="42">
        <f>'23 Obligor - Guarantor'!$I$16</f>
        <v>0</v>
      </c>
    </row>
    <row r="5603" spans="1:2" x14ac:dyDescent="0.25">
      <c r="A5603" s="11" t="s">
        <v>10816</v>
      </c>
      <c r="B5603" s="42">
        <f>'23 Obligor - Guarantor'!$I$17</f>
        <v>0</v>
      </c>
    </row>
    <row r="5604" spans="1:2" x14ac:dyDescent="0.25">
      <c r="A5604" s="11" t="s">
        <v>10817</v>
      </c>
      <c r="B5604" s="42">
        <f>'23 Obligor - Guarantor'!$I$18</f>
        <v>0</v>
      </c>
    </row>
    <row r="5605" spans="1:2" x14ac:dyDescent="0.25">
      <c r="A5605" s="11" t="s">
        <v>10818</v>
      </c>
      <c r="B5605" s="42">
        <f>'23 Obligor - Guarantor'!$I$19</f>
        <v>0</v>
      </c>
    </row>
    <row r="5606" spans="1:2" x14ac:dyDescent="0.25">
      <c r="A5606" s="11" t="s">
        <v>10819</v>
      </c>
      <c r="B5606" s="42">
        <f>'23 Obligor - Guarantor'!$I$20</f>
        <v>0</v>
      </c>
    </row>
    <row r="5607" spans="1:2" x14ac:dyDescent="0.25">
      <c r="A5607" s="11" t="s">
        <v>10820</v>
      </c>
      <c r="B5607" s="42">
        <f>'23 Obligor - Guarantor'!$I$22</f>
        <v>0</v>
      </c>
    </row>
    <row r="5608" spans="1:2" x14ac:dyDescent="0.25">
      <c r="A5608" s="11" t="s">
        <v>10821</v>
      </c>
      <c r="B5608" s="42">
        <f>'23 Obligor - Guarantor'!$K$9</f>
        <v>0</v>
      </c>
    </row>
    <row r="5609" spans="1:2" x14ac:dyDescent="0.25">
      <c r="A5609" s="11" t="s">
        <v>10822</v>
      </c>
      <c r="B5609" s="42">
        <f>'23 Obligor - Guarantor'!$K$10</f>
        <v>0</v>
      </c>
    </row>
    <row r="5610" spans="1:2" x14ac:dyDescent="0.25">
      <c r="A5610" s="11" t="s">
        <v>10823</v>
      </c>
      <c r="B5610" s="42">
        <f>'23 Obligor - Guarantor'!$K$11</f>
        <v>0</v>
      </c>
    </row>
    <row r="5611" spans="1:2" x14ac:dyDescent="0.25">
      <c r="A5611" s="11" t="s">
        <v>10824</v>
      </c>
      <c r="B5611" s="42">
        <f>'23 Obligor - Guarantor'!$K$12</f>
        <v>0</v>
      </c>
    </row>
    <row r="5612" spans="1:2" x14ac:dyDescent="0.25">
      <c r="A5612" s="11" t="s">
        <v>10825</v>
      </c>
      <c r="B5612" s="42">
        <f>'23 Obligor - Guarantor'!$K$13</f>
        <v>0</v>
      </c>
    </row>
    <row r="5613" spans="1:2" x14ac:dyDescent="0.25">
      <c r="A5613" s="11" t="s">
        <v>10826</v>
      </c>
      <c r="B5613" s="42">
        <f>'23 Obligor - Guarantor'!$K$14</f>
        <v>0</v>
      </c>
    </row>
    <row r="5614" spans="1:2" x14ac:dyDescent="0.25">
      <c r="A5614" s="11" t="s">
        <v>10827</v>
      </c>
      <c r="B5614" s="42">
        <f>'23 Obligor - Guarantor'!$K$15</f>
        <v>0</v>
      </c>
    </row>
    <row r="5615" spans="1:2" x14ac:dyDescent="0.25">
      <c r="A5615" s="11" t="s">
        <v>10828</v>
      </c>
      <c r="B5615" s="42">
        <f>'23 Obligor - Guarantor'!$K$16</f>
        <v>0</v>
      </c>
    </row>
    <row r="5616" spans="1:2" x14ac:dyDescent="0.25">
      <c r="A5616" s="11" t="s">
        <v>10829</v>
      </c>
      <c r="B5616" s="42">
        <f>'23 Obligor - Guarantor'!$K$17</f>
        <v>0</v>
      </c>
    </row>
    <row r="5617" spans="1:2" x14ac:dyDescent="0.25">
      <c r="A5617" s="11" t="s">
        <v>10830</v>
      </c>
      <c r="B5617" s="42">
        <f>'23 Obligor - Guarantor'!$K$18</f>
        <v>0</v>
      </c>
    </row>
    <row r="5618" spans="1:2" x14ac:dyDescent="0.25">
      <c r="A5618" s="11" t="s">
        <v>10831</v>
      </c>
      <c r="B5618" s="42">
        <f>'23 Obligor - Guarantor'!$K$19</f>
        <v>0</v>
      </c>
    </row>
    <row r="5619" spans="1:2" x14ac:dyDescent="0.25">
      <c r="A5619" s="11" t="s">
        <v>10832</v>
      </c>
      <c r="B5619" s="42">
        <f>'23 Obligor - Guarantor'!$K$20</f>
        <v>0</v>
      </c>
    </row>
    <row r="5620" spans="1:2" x14ac:dyDescent="0.25">
      <c r="A5620" s="11" t="s">
        <v>10833</v>
      </c>
      <c r="B5620" s="42">
        <f>'23 Obligor - Guarantor'!$K$22</f>
        <v>0</v>
      </c>
    </row>
    <row r="5621" spans="1:2" x14ac:dyDescent="0.25">
      <c r="A5621" s="11" t="s">
        <v>10834</v>
      </c>
      <c r="B5621" s="42">
        <f>'24 Reconciliation'!$E$9</f>
        <v>0</v>
      </c>
    </row>
    <row r="5622" spans="1:2" x14ac:dyDescent="0.25">
      <c r="A5622" s="11" t="s">
        <v>10835</v>
      </c>
      <c r="B5622" s="42">
        <f>'24 Reconciliation'!$E$10</f>
        <v>0</v>
      </c>
    </row>
    <row r="5623" spans="1:2" x14ac:dyDescent="0.25">
      <c r="A5623" s="11" t="s">
        <v>10836</v>
      </c>
      <c r="B5623" s="42">
        <f>'24 Reconciliation'!$E$11</f>
        <v>0</v>
      </c>
    </row>
    <row r="5624" spans="1:2" x14ac:dyDescent="0.25">
      <c r="A5624" s="11" t="s">
        <v>10837</v>
      </c>
      <c r="B5624" s="42">
        <f>'24 Reconciliation'!$E$12</f>
        <v>0</v>
      </c>
    </row>
    <row r="5625" spans="1:2" x14ac:dyDescent="0.25">
      <c r="A5625" s="11" t="s">
        <v>10838</v>
      </c>
      <c r="B5625" s="42">
        <f>'24 Reconciliation'!$E$13</f>
        <v>0</v>
      </c>
    </row>
    <row r="5626" spans="1:2" x14ac:dyDescent="0.25">
      <c r="A5626" s="11" t="s">
        <v>10839</v>
      </c>
      <c r="B5626" s="42">
        <f>'24 Reconciliation'!$E$14</f>
        <v>0</v>
      </c>
    </row>
    <row r="5627" spans="1:2" x14ac:dyDescent="0.25">
      <c r="A5627" s="11" t="s">
        <v>10840</v>
      </c>
      <c r="B5627" s="42">
        <f>'24 Reconciliation'!$E$15</f>
        <v>0</v>
      </c>
    </row>
    <row r="5628" spans="1:2" x14ac:dyDescent="0.25">
      <c r="A5628" s="11" t="s">
        <v>10841</v>
      </c>
      <c r="B5628" s="42">
        <f>'24 Reconciliation'!$E$16</f>
        <v>0</v>
      </c>
    </row>
    <row r="5629" spans="1:2" x14ac:dyDescent="0.25">
      <c r="A5629" s="11" t="s">
        <v>10842</v>
      </c>
      <c r="B5629" s="42">
        <f>'24 Reconciliation'!$E$17</f>
        <v>0</v>
      </c>
    </row>
    <row r="5630" spans="1:2" x14ac:dyDescent="0.25">
      <c r="A5630" s="11" t="s">
        <v>10843</v>
      </c>
      <c r="B5630" s="42">
        <f>'24 Reconciliation'!$E$18</f>
        <v>0</v>
      </c>
    </row>
    <row r="5631" spans="1:2" x14ac:dyDescent="0.25">
      <c r="A5631" s="11" t="s">
        <v>10844</v>
      </c>
      <c r="B5631" s="42">
        <f>'24 Reconciliation'!$E$19</f>
        <v>0</v>
      </c>
    </row>
    <row r="5632" spans="1:2" x14ac:dyDescent="0.25">
      <c r="A5632" s="11" t="s">
        <v>10845</v>
      </c>
      <c r="B5632" s="42">
        <f>'24 Reconciliation'!$E$20</f>
        <v>0</v>
      </c>
    </row>
    <row r="5633" spans="1:2" x14ac:dyDescent="0.25">
      <c r="A5633" s="11" t="s">
        <v>10846</v>
      </c>
      <c r="B5633" s="42">
        <f>'24 Reconciliation'!$E$21</f>
        <v>0</v>
      </c>
    </row>
    <row r="5634" spans="1:2" x14ac:dyDescent="0.25">
      <c r="A5634" s="11" t="s">
        <v>10847</v>
      </c>
      <c r="B5634" s="42">
        <f>'24 Reconciliation'!$E$22</f>
        <v>0</v>
      </c>
    </row>
    <row r="5635" spans="1:2" x14ac:dyDescent="0.25">
      <c r="A5635" s="11" t="s">
        <v>10848</v>
      </c>
      <c r="B5635" s="42">
        <f>'24 Reconciliation'!$E$23</f>
        <v>0</v>
      </c>
    </row>
    <row r="5636" spans="1:2" x14ac:dyDescent="0.25">
      <c r="A5636" s="11" t="s">
        <v>10849</v>
      </c>
      <c r="B5636" s="41">
        <f>'24 Reconciliation'!$E$24</f>
        <v>0</v>
      </c>
    </row>
    <row r="5637" spans="1:2" x14ac:dyDescent="0.25">
      <c r="A5637" s="11" t="s">
        <v>10850</v>
      </c>
      <c r="B5637" s="42">
        <f>'24 Reconciliation'!$E$25</f>
        <v>0</v>
      </c>
    </row>
    <row r="5638" spans="1:2" x14ac:dyDescent="0.25">
      <c r="A5638" s="11" t="s">
        <v>10851</v>
      </c>
      <c r="B5638" s="42">
        <f>'24 Reconciliation'!$F$9</f>
        <v>0</v>
      </c>
    </row>
    <row r="5639" spans="1:2" x14ac:dyDescent="0.25">
      <c r="A5639" s="11" t="s">
        <v>10852</v>
      </c>
      <c r="B5639" s="42">
        <f>'24 Reconciliation'!$F$10</f>
        <v>0</v>
      </c>
    </row>
    <row r="5640" spans="1:2" x14ac:dyDescent="0.25">
      <c r="A5640" s="11" t="s">
        <v>10853</v>
      </c>
      <c r="B5640" s="42">
        <f>'24 Reconciliation'!$F$11</f>
        <v>0</v>
      </c>
    </row>
    <row r="5641" spans="1:2" x14ac:dyDescent="0.25">
      <c r="A5641" s="11" t="s">
        <v>10854</v>
      </c>
      <c r="B5641" s="42">
        <f>'24 Reconciliation'!$F$12</f>
        <v>0</v>
      </c>
    </row>
    <row r="5642" spans="1:2" x14ac:dyDescent="0.25">
      <c r="A5642" s="11" t="s">
        <v>10855</v>
      </c>
      <c r="B5642" s="42">
        <f>'24 Reconciliation'!$F$13</f>
        <v>0</v>
      </c>
    </row>
    <row r="5643" spans="1:2" x14ac:dyDescent="0.25">
      <c r="A5643" s="11" t="s">
        <v>10856</v>
      </c>
      <c r="B5643" s="42">
        <f>'24 Reconciliation'!$F$14</f>
        <v>0</v>
      </c>
    </row>
    <row r="5644" spans="1:2" x14ac:dyDescent="0.25">
      <c r="A5644" s="11" t="s">
        <v>10857</v>
      </c>
      <c r="B5644" s="42">
        <f>'24 Reconciliation'!$F$15</f>
        <v>0</v>
      </c>
    </row>
    <row r="5645" spans="1:2" x14ac:dyDescent="0.25">
      <c r="A5645" s="11" t="s">
        <v>10858</v>
      </c>
      <c r="B5645" s="42">
        <f>'24 Reconciliation'!$F$19</f>
        <v>0</v>
      </c>
    </row>
    <row r="5646" spans="1:2" x14ac:dyDescent="0.25">
      <c r="A5646" s="11" t="s">
        <v>10859</v>
      </c>
      <c r="B5646" s="42">
        <f>'24 Reconciliation'!$F$23</f>
        <v>0</v>
      </c>
    </row>
    <row r="5647" spans="1:2" x14ac:dyDescent="0.25">
      <c r="A5647" s="11" t="s">
        <v>10860</v>
      </c>
      <c r="B5647" s="42">
        <f>'24 Reconciliation'!$F$24</f>
        <v>0</v>
      </c>
    </row>
    <row r="5648" spans="1:2" x14ac:dyDescent="0.25">
      <c r="A5648" s="11" t="s">
        <v>10861</v>
      </c>
      <c r="B5648" s="42">
        <f>'24 Reconciliation'!$F$25</f>
        <v>0</v>
      </c>
    </row>
    <row r="5649" spans="1:2" x14ac:dyDescent="0.25">
      <c r="A5649" s="11" t="s">
        <v>10862</v>
      </c>
      <c r="B5649" s="42">
        <f>'24 Reconciliation'!$G$9</f>
        <v>0</v>
      </c>
    </row>
    <row r="5650" spans="1:2" x14ac:dyDescent="0.25">
      <c r="A5650" s="11" t="s">
        <v>10863</v>
      </c>
      <c r="B5650" s="42">
        <f>'24 Reconciliation'!$G$10</f>
        <v>0</v>
      </c>
    </row>
    <row r="5651" spans="1:2" x14ac:dyDescent="0.25">
      <c r="A5651" s="11" t="s">
        <v>10864</v>
      </c>
      <c r="B5651" s="42">
        <f>'24 Reconciliation'!$G$11</f>
        <v>0</v>
      </c>
    </row>
    <row r="5652" spans="1:2" x14ac:dyDescent="0.25">
      <c r="A5652" s="11" t="s">
        <v>10865</v>
      </c>
      <c r="B5652" s="42">
        <f>'24 Reconciliation'!$G$12</f>
        <v>0</v>
      </c>
    </row>
    <row r="5653" spans="1:2" x14ac:dyDescent="0.25">
      <c r="A5653" s="11" t="s">
        <v>10866</v>
      </c>
      <c r="B5653" s="42">
        <f>'24 Reconciliation'!$G$13</f>
        <v>0</v>
      </c>
    </row>
    <row r="5654" spans="1:2" x14ac:dyDescent="0.25">
      <c r="A5654" s="11" t="s">
        <v>10867</v>
      </c>
      <c r="B5654" s="42">
        <f>'24 Reconciliation'!$G$14</f>
        <v>0</v>
      </c>
    </row>
    <row r="5655" spans="1:2" x14ac:dyDescent="0.25">
      <c r="A5655" s="11" t="s">
        <v>10868</v>
      </c>
      <c r="B5655" s="42">
        <f>'24 Reconciliation'!$G$15</f>
        <v>0</v>
      </c>
    </row>
    <row r="5656" spans="1:2" x14ac:dyDescent="0.25">
      <c r="A5656" s="11" t="s">
        <v>10869</v>
      </c>
      <c r="B5656" s="42">
        <f>'24 Reconciliation'!$G$16</f>
        <v>0</v>
      </c>
    </row>
    <row r="5657" spans="1:2" x14ac:dyDescent="0.25">
      <c r="A5657" s="11" t="s">
        <v>10870</v>
      </c>
      <c r="B5657" s="42">
        <f>'24 Reconciliation'!$G$17</f>
        <v>0</v>
      </c>
    </row>
    <row r="5658" spans="1:2" x14ac:dyDescent="0.25">
      <c r="A5658" s="11" t="s">
        <v>10871</v>
      </c>
      <c r="B5658" s="42">
        <f>'24 Reconciliation'!$G$18</f>
        <v>0</v>
      </c>
    </row>
    <row r="5659" spans="1:2" x14ac:dyDescent="0.25">
      <c r="A5659" s="11" t="s">
        <v>10872</v>
      </c>
      <c r="B5659" s="42">
        <f>'24 Reconciliation'!$G$19</f>
        <v>0</v>
      </c>
    </row>
    <row r="5660" spans="1:2" x14ac:dyDescent="0.25">
      <c r="A5660" s="11" t="s">
        <v>10873</v>
      </c>
      <c r="B5660" s="42">
        <f>'24 Reconciliation'!$G$20</f>
        <v>0</v>
      </c>
    </row>
    <row r="5661" spans="1:2" x14ac:dyDescent="0.25">
      <c r="A5661" s="11" t="s">
        <v>10874</v>
      </c>
      <c r="B5661" s="42">
        <f>'24 Reconciliation'!$G$21</f>
        <v>0</v>
      </c>
    </row>
    <row r="5662" spans="1:2" x14ac:dyDescent="0.25">
      <c r="A5662" s="11" t="s">
        <v>10875</v>
      </c>
      <c r="B5662" s="42">
        <f>'24 Reconciliation'!$G$22</f>
        <v>0</v>
      </c>
    </row>
    <row r="5663" spans="1:2" x14ac:dyDescent="0.25">
      <c r="A5663" s="11" t="s">
        <v>10876</v>
      </c>
      <c r="B5663" s="42">
        <f>'24 Reconciliation'!$G$23</f>
        <v>0</v>
      </c>
    </row>
    <row r="5664" spans="1:2" x14ac:dyDescent="0.25">
      <c r="A5664" s="11" t="s">
        <v>10877</v>
      </c>
      <c r="B5664" s="42">
        <f>'24 Reconciliation'!$G$24</f>
        <v>0</v>
      </c>
    </row>
    <row r="5665" spans="1:2" x14ac:dyDescent="0.25">
      <c r="A5665" s="11" t="s">
        <v>10878</v>
      </c>
      <c r="B5665" s="42">
        <f>'24 Reconciliation'!$G$25</f>
        <v>0</v>
      </c>
    </row>
    <row r="5666" spans="1:2" x14ac:dyDescent="0.25">
      <c r="A5666" s="11" t="s">
        <v>10879</v>
      </c>
      <c r="B5666" s="42">
        <f>'24 Reconciliation'!$H$9</f>
        <v>0</v>
      </c>
    </row>
    <row r="5667" spans="1:2" x14ac:dyDescent="0.25">
      <c r="A5667" s="11" t="s">
        <v>10880</v>
      </c>
      <c r="B5667" s="42">
        <f>'24 Reconciliation'!$H$10</f>
        <v>0</v>
      </c>
    </row>
    <row r="5668" spans="1:2" x14ac:dyDescent="0.25">
      <c r="A5668" s="11" t="s">
        <v>10881</v>
      </c>
      <c r="B5668" s="42">
        <f>'24 Reconciliation'!$H$11</f>
        <v>0</v>
      </c>
    </row>
    <row r="5669" spans="1:2" x14ac:dyDescent="0.25">
      <c r="A5669" s="11" t="s">
        <v>10882</v>
      </c>
      <c r="B5669" s="42">
        <f>'24 Reconciliation'!$H$12</f>
        <v>0</v>
      </c>
    </row>
    <row r="5670" spans="1:2" x14ac:dyDescent="0.25">
      <c r="A5670" s="11" t="s">
        <v>10883</v>
      </c>
      <c r="B5670" s="42">
        <f>'24 Reconciliation'!$H$13</f>
        <v>0</v>
      </c>
    </row>
    <row r="5671" spans="1:2" x14ac:dyDescent="0.25">
      <c r="A5671" s="11" t="s">
        <v>10884</v>
      </c>
      <c r="B5671" s="42">
        <f>'24 Reconciliation'!$H$14</f>
        <v>0</v>
      </c>
    </row>
    <row r="5672" spans="1:2" x14ac:dyDescent="0.25">
      <c r="A5672" s="11" t="s">
        <v>10885</v>
      </c>
      <c r="B5672" s="42">
        <f>'24 Reconciliation'!$H$15</f>
        <v>0</v>
      </c>
    </row>
    <row r="5673" spans="1:2" x14ac:dyDescent="0.25">
      <c r="A5673" s="11" t="s">
        <v>10886</v>
      </c>
      <c r="B5673" s="42">
        <f>'24 Reconciliation'!$H$16</f>
        <v>0</v>
      </c>
    </row>
    <row r="5674" spans="1:2" x14ac:dyDescent="0.25">
      <c r="A5674" s="11" t="s">
        <v>10887</v>
      </c>
      <c r="B5674" s="42">
        <f>'24 Reconciliation'!$H$17</f>
        <v>0</v>
      </c>
    </row>
    <row r="5675" spans="1:2" x14ac:dyDescent="0.25">
      <c r="A5675" s="11" t="s">
        <v>10888</v>
      </c>
      <c r="B5675" s="42">
        <f>'24 Reconciliation'!$H$18</f>
        <v>0</v>
      </c>
    </row>
    <row r="5676" spans="1:2" x14ac:dyDescent="0.25">
      <c r="A5676" s="11" t="s">
        <v>10889</v>
      </c>
      <c r="B5676" s="42">
        <f>'24 Reconciliation'!$H$19</f>
        <v>0</v>
      </c>
    </row>
    <row r="5677" spans="1:2" x14ac:dyDescent="0.25">
      <c r="A5677" s="11" t="s">
        <v>10890</v>
      </c>
      <c r="B5677" s="42">
        <f>'24 Reconciliation'!$H$20</f>
        <v>0</v>
      </c>
    </row>
    <row r="5678" spans="1:2" x14ac:dyDescent="0.25">
      <c r="A5678" s="11" t="s">
        <v>10891</v>
      </c>
      <c r="B5678" s="42">
        <f>'24 Reconciliation'!$H$21</f>
        <v>0</v>
      </c>
    </row>
    <row r="5679" spans="1:2" x14ac:dyDescent="0.25">
      <c r="A5679" s="11" t="s">
        <v>10892</v>
      </c>
      <c r="B5679" s="42">
        <f>'24 Reconciliation'!$H$22</f>
        <v>0</v>
      </c>
    </row>
    <row r="5680" spans="1:2" x14ac:dyDescent="0.25">
      <c r="A5680" s="11" t="s">
        <v>10893</v>
      </c>
      <c r="B5680" s="42">
        <f>'24 Reconciliation'!$H$23</f>
        <v>0</v>
      </c>
    </row>
    <row r="5681" spans="1:2" x14ac:dyDescent="0.25">
      <c r="A5681" s="11" t="s">
        <v>10894</v>
      </c>
      <c r="B5681" s="42">
        <f>'24 Reconciliation'!$H$25</f>
        <v>0</v>
      </c>
    </row>
    <row r="5682" spans="1:2" x14ac:dyDescent="0.25">
      <c r="A5682" s="11" t="s">
        <v>10895</v>
      </c>
      <c r="B5682" s="42">
        <f>'24 Reconciliation'!$I$9</f>
        <v>0</v>
      </c>
    </row>
    <row r="5683" spans="1:2" x14ac:dyDescent="0.25">
      <c r="A5683" s="11" t="s">
        <v>10896</v>
      </c>
      <c r="B5683" s="42">
        <f>'24 Reconciliation'!$I$10</f>
        <v>0</v>
      </c>
    </row>
    <row r="5684" spans="1:2" x14ac:dyDescent="0.25">
      <c r="A5684" s="11" t="s">
        <v>10897</v>
      </c>
      <c r="B5684" s="42">
        <f>'24 Reconciliation'!$I$11</f>
        <v>0</v>
      </c>
    </row>
    <row r="5685" spans="1:2" x14ac:dyDescent="0.25">
      <c r="A5685" s="11" t="s">
        <v>10898</v>
      </c>
      <c r="B5685" s="42">
        <f>'24 Reconciliation'!$I$12</f>
        <v>0</v>
      </c>
    </row>
    <row r="5686" spans="1:2" x14ac:dyDescent="0.25">
      <c r="A5686" s="11" t="s">
        <v>10899</v>
      </c>
      <c r="B5686" s="42">
        <f>'24 Reconciliation'!$I$13</f>
        <v>0</v>
      </c>
    </row>
    <row r="5687" spans="1:2" x14ac:dyDescent="0.25">
      <c r="A5687" s="11" t="s">
        <v>10900</v>
      </c>
      <c r="B5687" s="42">
        <f>'24 Reconciliation'!$I$14</f>
        <v>0</v>
      </c>
    </row>
    <row r="5688" spans="1:2" x14ac:dyDescent="0.25">
      <c r="A5688" s="11" t="s">
        <v>10901</v>
      </c>
      <c r="B5688" s="42">
        <f>'24 Reconciliation'!$I$15</f>
        <v>0</v>
      </c>
    </row>
    <row r="5689" spans="1:2" x14ac:dyDescent="0.25">
      <c r="A5689" s="11" t="s">
        <v>10902</v>
      </c>
      <c r="B5689" s="42">
        <f>'24 Reconciliation'!$I$16</f>
        <v>0</v>
      </c>
    </row>
    <row r="5690" spans="1:2" x14ac:dyDescent="0.25">
      <c r="A5690" s="11" t="s">
        <v>10903</v>
      </c>
      <c r="B5690" s="42">
        <f>'24 Reconciliation'!$I$17</f>
        <v>0</v>
      </c>
    </row>
    <row r="5691" spans="1:2" x14ac:dyDescent="0.25">
      <c r="A5691" s="11" t="s">
        <v>10904</v>
      </c>
      <c r="B5691" s="42">
        <f>'24 Reconciliation'!$I$18</f>
        <v>0</v>
      </c>
    </row>
    <row r="5692" spans="1:2" x14ac:dyDescent="0.25">
      <c r="A5692" s="11" t="s">
        <v>10905</v>
      </c>
      <c r="B5692" s="42">
        <f>'24 Reconciliation'!$I$19</f>
        <v>0</v>
      </c>
    </row>
    <row r="5693" spans="1:2" x14ac:dyDescent="0.25">
      <c r="A5693" s="11" t="s">
        <v>10906</v>
      </c>
      <c r="B5693" s="42">
        <f>'24 Reconciliation'!$I$20</f>
        <v>0</v>
      </c>
    </row>
    <row r="5694" spans="1:2" x14ac:dyDescent="0.25">
      <c r="A5694" s="11" t="s">
        <v>10907</v>
      </c>
      <c r="B5694" s="42">
        <f>'24 Reconciliation'!$I$21</f>
        <v>0</v>
      </c>
    </row>
    <row r="5695" spans="1:2" x14ac:dyDescent="0.25">
      <c r="A5695" s="11" t="s">
        <v>10908</v>
      </c>
      <c r="B5695" s="42">
        <f>'24 Reconciliation'!$I$22</f>
        <v>0</v>
      </c>
    </row>
    <row r="5696" spans="1:2" x14ac:dyDescent="0.25">
      <c r="A5696" s="11" t="s">
        <v>10909</v>
      </c>
      <c r="B5696" s="42">
        <f>'24 Reconciliation'!$I$23</f>
        <v>0</v>
      </c>
    </row>
    <row r="5697" spans="1:2" x14ac:dyDescent="0.25">
      <c r="A5697" s="11" t="s">
        <v>10910</v>
      </c>
      <c r="B5697" s="42">
        <f>'24 Reconciliation'!$I$24</f>
        <v>0</v>
      </c>
    </row>
    <row r="5698" spans="1:2" x14ac:dyDescent="0.25">
      <c r="A5698" s="11" t="s">
        <v>10911</v>
      </c>
      <c r="B5698" s="42">
        <f>'24 Reconciliation'!$I$25</f>
        <v>0</v>
      </c>
    </row>
    <row r="5699" spans="1:2" x14ac:dyDescent="0.25">
      <c r="A5699" s="11" t="s">
        <v>10912</v>
      </c>
      <c r="B5699" s="42">
        <f>'24 Reconciliation'!$E$28</f>
        <v>0</v>
      </c>
    </row>
    <row r="5700" spans="1:2" x14ac:dyDescent="0.25">
      <c r="A5700" s="11" t="s">
        <v>10913</v>
      </c>
      <c r="B5700" s="42">
        <f>'24 Reconciliation'!$E$29</f>
        <v>0</v>
      </c>
    </row>
    <row r="5701" spans="1:2" x14ac:dyDescent="0.25">
      <c r="A5701" s="11" t="s">
        <v>10914</v>
      </c>
      <c r="B5701" s="42">
        <f>'24 Reconciliation'!$E$30</f>
        <v>0</v>
      </c>
    </row>
    <row r="5702" spans="1:2" x14ac:dyDescent="0.25">
      <c r="A5702" s="11" t="s">
        <v>10915</v>
      </c>
      <c r="B5702" s="42">
        <f>'24 Reconciliation'!$E$31</f>
        <v>0</v>
      </c>
    </row>
    <row r="5703" spans="1:2" x14ac:dyDescent="0.25">
      <c r="A5703" s="11" t="s">
        <v>10916</v>
      </c>
      <c r="B5703" s="42">
        <f>'24 Reconciliation'!$E$32</f>
        <v>0</v>
      </c>
    </row>
    <row r="5704" spans="1:2" x14ac:dyDescent="0.25">
      <c r="A5704" s="11" t="s">
        <v>10917</v>
      </c>
      <c r="B5704" s="42">
        <f>'24 Reconciliation'!$F$29</f>
        <v>0</v>
      </c>
    </row>
    <row r="5705" spans="1:2" x14ac:dyDescent="0.25">
      <c r="A5705" s="11" t="s">
        <v>10918</v>
      </c>
      <c r="B5705" s="42">
        <f>'24 Reconciliation'!$F$30</f>
        <v>0</v>
      </c>
    </row>
    <row r="5706" spans="1:2" x14ac:dyDescent="0.25">
      <c r="A5706" s="11" t="s">
        <v>10919</v>
      </c>
      <c r="B5706" s="42">
        <f>'24 Reconciliation'!$F$32</f>
        <v>0</v>
      </c>
    </row>
    <row r="5707" spans="1:2" x14ac:dyDescent="0.25">
      <c r="A5707" s="11" t="s">
        <v>10920</v>
      </c>
      <c r="B5707" s="42">
        <f>'24 Reconciliation'!$G$28</f>
        <v>0</v>
      </c>
    </row>
    <row r="5708" spans="1:2" x14ac:dyDescent="0.25">
      <c r="A5708" s="11" t="s">
        <v>10921</v>
      </c>
      <c r="B5708" s="42">
        <f>'24 Reconciliation'!$G$29</f>
        <v>0</v>
      </c>
    </row>
    <row r="5709" spans="1:2" x14ac:dyDescent="0.25">
      <c r="A5709" s="11" t="s">
        <v>10922</v>
      </c>
      <c r="B5709" s="42">
        <f>'24 Reconciliation'!$G$30</f>
        <v>0</v>
      </c>
    </row>
    <row r="5710" spans="1:2" x14ac:dyDescent="0.25">
      <c r="A5710" s="11" t="s">
        <v>10923</v>
      </c>
      <c r="B5710" s="42">
        <f>'24 Reconciliation'!$G$31</f>
        <v>0</v>
      </c>
    </row>
    <row r="5711" spans="1:2" x14ac:dyDescent="0.25">
      <c r="A5711" s="11" t="s">
        <v>10924</v>
      </c>
      <c r="B5711" s="42">
        <f>'24 Reconciliation'!$G$32</f>
        <v>0</v>
      </c>
    </row>
    <row r="5712" spans="1:2" x14ac:dyDescent="0.25">
      <c r="A5712" s="11" t="s">
        <v>10925</v>
      </c>
      <c r="B5712" s="42">
        <f>'24 Reconciliation'!$I$28</f>
        <v>0</v>
      </c>
    </row>
    <row r="5713" spans="1:2" x14ac:dyDescent="0.25">
      <c r="A5713" s="11" t="s">
        <v>10926</v>
      </c>
      <c r="B5713" s="42">
        <f>'24 Reconciliation'!$I$29</f>
        <v>0</v>
      </c>
    </row>
    <row r="5714" spans="1:2" x14ac:dyDescent="0.25">
      <c r="A5714" s="11" t="s">
        <v>10927</v>
      </c>
      <c r="B5714" s="42">
        <f>'24 Reconciliation'!$I$30</f>
        <v>0</v>
      </c>
    </row>
    <row r="5715" spans="1:2" x14ac:dyDescent="0.25">
      <c r="A5715" s="11" t="s">
        <v>10928</v>
      </c>
      <c r="B5715" s="42">
        <f>'24 Reconciliation'!$I$31</f>
        <v>0</v>
      </c>
    </row>
    <row r="5716" spans="1:2" x14ac:dyDescent="0.25">
      <c r="A5716" s="11" t="s">
        <v>10929</v>
      </c>
      <c r="B5716" s="42">
        <f>'24 Reconciliation'!$I$32</f>
        <v>0</v>
      </c>
    </row>
    <row r="5717" spans="1:2" x14ac:dyDescent="0.25">
      <c r="A5717" s="11" t="s">
        <v>10930</v>
      </c>
      <c r="B5717" s="42">
        <f>'24 Reconciliation'!$F$35</f>
        <v>0</v>
      </c>
    </row>
    <row r="5718" spans="1:2" x14ac:dyDescent="0.25">
      <c r="A5718" s="11" t="s">
        <v>10931</v>
      </c>
      <c r="B5718" s="42">
        <f>'24 Reconciliation'!$G$35</f>
        <v>0</v>
      </c>
    </row>
    <row r="5719" spans="1:2" x14ac:dyDescent="0.25">
      <c r="A5719" s="11" t="s">
        <v>10932</v>
      </c>
      <c r="B5719" s="42">
        <f>'24 Reconciliation'!$I$35</f>
        <v>0</v>
      </c>
    </row>
    <row r="5720" spans="1:2" x14ac:dyDescent="0.25">
      <c r="A5720" s="11" t="s">
        <v>10933</v>
      </c>
      <c r="B5720" s="42">
        <f>'24 Reconciliation'!$E$37</f>
        <v>0</v>
      </c>
    </row>
    <row r="5721" spans="1:2" x14ac:dyDescent="0.25">
      <c r="A5721" s="11" t="s">
        <v>10934</v>
      </c>
      <c r="B5721" s="42">
        <f>'24 Reconciliation'!$F$37</f>
        <v>0</v>
      </c>
    </row>
    <row r="5722" spans="1:2" x14ac:dyDescent="0.25">
      <c r="A5722" s="11" t="s">
        <v>10935</v>
      </c>
      <c r="B5722" s="42">
        <f>'24 Reconciliation'!$G$37</f>
        <v>0</v>
      </c>
    </row>
    <row r="5723" spans="1:2" x14ac:dyDescent="0.25">
      <c r="A5723" s="11" t="s">
        <v>10936</v>
      </c>
      <c r="B5723" s="42">
        <f>'24 Reconciliation'!$I$37</f>
        <v>0</v>
      </c>
    </row>
    <row r="5724" spans="1:2" x14ac:dyDescent="0.25">
      <c r="A5724" s="11" t="s">
        <v>10937</v>
      </c>
      <c r="B5724" s="42">
        <f>'24 Reconciliation'!$I$40</f>
        <v>0</v>
      </c>
    </row>
    <row r="5725" spans="1:2" x14ac:dyDescent="0.25">
      <c r="A5725" s="11" t="s">
        <v>10938</v>
      </c>
      <c r="B5725" s="42">
        <f>'24 Reconciliation'!$I$41</f>
        <v>0</v>
      </c>
    </row>
    <row r="5726" spans="1:2" x14ac:dyDescent="0.25">
      <c r="A5726" s="11" t="s">
        <v>10939</v>
      </c>
      <c r="B5726" s="42">
        <f>'24 Reconciliation'!$I$43</f>
        <v>0</v>
      </c>
    </row>
    <row r="5727" spans="1:2" x14ac:dyDescent="0.25">
      <c r="A5727" s="11" t="s">
        <v>10940</v>
      </c>
      <c r="B5727" s="42">
        <f>'24 Reconciliation'!$I$44</f>
        <v>0</v>
      </c>
    </row>
    <row r="5728" spans="1:2" x14ac:dyDescent="0.25">
      <c r="A5728" s="11" t="s">
        <v>10941</v>
      </c>
      <c r="B5728" s="42">
        <f>'24 Reconciliation'!$H$48</f>
        <v>0</v>
      </c>
    </row>
    <row r="5729" spans="1:2" x14ac:dyDescent="0.25">
      <c r="A5729" s="11" t="s">
        <v>10942</v>
      </c>
      <c r="B5729" s="42">
        <f>'24 Reconciliation'!$H$49</f>
        <v>0</v>
      </c>
    </row>
    <row r="5730" spans="1:2" x14ac:dyDescent="0.25">
      <c r="A5730" s="11" t="s">
        <v>10943</v>
      </c>
      <c r="B5730" s="42">
        <f>'24 Reconciliation'!$H$50</f>
        <v>0</v>
      </c>
    </row>
    <row r="5731" spans="1:2" x14ac:dyDescent="0.25">
      <c r="A5731" s="11" t="s">
        <v>10944</v>
      </c>
      <c r="B5731" s="42">
        <f>'24 Reconciliation'!$I$51</f>
        <v>0</v>
      </c>
    </row>
    <row r="5732" spans="1:2" x14ac:dyDescent="0.25">
      <c r="A5732" s="11" t="s">
        <v>10945</v>
      </c>
      <c r="B5732" s="42">
        <f>'24 Reconciliation'!$I$52</f>
        <v>0</v>
      </c>
    </row>
    <row r="5733" spans="1:2" x14ac:dyDescent="0.25">
      <c r="A5733" s="11" t="s">
        <v>10946</v>
      </c>
      <c r="B5733" s="42">
        <f>'24 Reconciliation'!$I$55</f>
        <v>0</v>
      </c>
    </row>
    <row r="5734" spans="1:2" x14ac:dyDescent="0.25">
      <c r="A5734" s="11" t="s">
        <v>10947</v>
      </c>
      <c r="B5734" s="42">
        <f>'24 Reconciliation'!$I$56</f>
        <v>0</v>
      </c>
    </row>
    <row r="5735" spans="1:2" x14ac:dyDescent="0.25">
      <c r="A5735" s="11" t="s">
        <v>10948</v>
      </c>
      <c r="B5735" s="42">
        <f>'24 Reconciliation'!$I$59</f>
        <v>0</v>
      </c>
    </row>
    <row r="5736" spans="1:2" x14ac:dyDescent="0.25">
      <c r="A5736" s="11" t="s">
        <v>10949</v>
      </c>
      <c r="B5736" s="42">
        <f>'24 Reconciliation'!$I$60</f>
        <v>0</v>
      </c>
    </row>
    <row r="5737" spans="1:2" x14ac:dyDescent="0.25">
      <c r="A5737" s="11" t="s">
        <v>10950</v>
      </c>
      <c r="B5737" s="42">
        <f>'24 Reconciliation'!$I$62</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88"/>
  <sheetViews>
    <sheetView showGridLines="0" zoomScale="95" zoomScaleNormal="95" zoomScalePageLayoutView="140" workbookViewId="0">
      <selection activeCell="E2" sqref="E2"/>
    </sheetView>
  </sheetViews>
  <sheetFormatPr defaultColWidth="8.875" defaultRowHeight="15" x14ac:dyDescent="0.25"/>
  <cols>
    <col min="1" max="2" width="2" style="484" customWidth="1"/>
    <col min="3" max="3" width="48.25" style="484" customWidth="1"/>
    <col min="4" max="4" width="10" style="484" customWidth="1"/>
    <col min="5" max="5" width="16.5" style="484" customWidth="1"/>
    <col min="6" max="8" width="10" style="484" customWidth="1"/>
    <col min="9" max="9" width="5.125" style="484" customWidth="1"/>
    <col min="10" max="11" width="8.5" style="484" customWidth="1"/>
    <col min="12" max="12" width="2.375" style="484" customWidth="1"/>
    <col min="13" max="13" width="10" style="484" customWidth="1"/>
    <col min="14" max="14" width="8" style="484" customWidth="1"/>
    <col min="15" max="22" width="10" style="484" customWidth="1"/>
    <col min="23" max="16384" width="8.875" style="484"/>
  </cols>
  <sheetData>
    <row r="1" spans="1:20" x14ac:dyDescent="0.25">
      <c r="A1" s="1023" t="s">
        <v>414</v>
      </c>
      <c r="B1" s="1024"/>
      <c r="C1" s="1024"/>
      <c r="D1" s="1024"/>
      <c r="E1" s="1024"/>
      <c r="H1" s="521"/>
      <c r="I1" s="521"/>
      <c r="K1" s="644"/>
      <c r="L1" s="502"/>
    </row>
    <row r="2" spans="1:20" x14ac:dyDescent="0.25">
      <c r="A2" s="972">
        <v>3</v>
      </c>
      <c r="B2" s="975"/>
      <c r="C2" s="970" t="s">
        <v>1</v>
      </c>
      <c r="D2" s="483"/>
      <c r="G2" s="521"/>
      <c r="H2" s="645"/>
      <c r="I2" s="498"/>
      <c r="K2" s="644"/>
      <c r="L2" s="626"/>
    </row>
    <row r="3" spans="1:20" ht="12.75" customHeight="1" x14ac:dyDescent="0.25">
      <c r="A3" s="486" t="s">
        <v>548</v>
      </c>
      <c r="G3" s="521"/>
      <c r="H3" s="645"/>
      <c r="I3" s="498"/>
      <c r="K3" s="644"/>
      <c r="L3" s="626"/>
    </row>
    <row r="4" spans="1:20" ht="12.75" customHeight="1" x14ac:dyDescent="0.25">
      <c r="A4" s="486"/>
      <c r="G4" s="521"/>
      <c r="H4" s="645"/>
      <c r="I4" s="498"/>
      <c r="K4" s="644"/>
      <c r="L4" s="626"/>
    </row>
    <row r="5" spans="1:20" ht="12.75" customHeight="1" x14ac:dyDescent="0.25">
      <c r="A5" s="646" t="s">
        <v>516</v>
      </c>
      <c r="C5" s="646"/>
      <c r="G5" s="521"/>
      <c r="H5" s="645"/>
      <c r="I5" s="498"/>
      <c r="K5" s="644"/>
      <c r="L5" s="626"/>
    </row>
    <row r="6" spans="1:20" ht="26.25" customHeight="1" x14ac:dyDescent="0.25">
      <c r="A6" s="646"/>
      <c r="F6" s="647" t="s">
        <v>490</v>
      </c>
      <c r="G6" s="647" t="s">
        <v>489</v>
      </c>
      <c r="H6" s="648" t="s">
        <v>487</v>
      </c>
      <c r="I6" s="649"/>
      <c r="J6" s="1025" t="s">
        <v>488</v>
      </c>
      <c r="K6" s="1025"/>
      <c r="L6" s="626"/>
    </row>
    <row r="7" spans="1:20" ht="12.75" customHeight="1" x14ac:dyDescent="0.25">
      <c r="A7" s="591" t="s">
        <v>584</v>
      </c>
      <c r="B7" s="498"/>
      <c r="C7" s="498"/>
      <c r="D7" s="498"/>
      <c r="E7" s="498"/>
      <c r="F7" s="498"/>
      <c r="G7" s="645"/>
      <c r="H7" s="645"/>
      <c r="I7" s="645"/>
      <c r="J7" s="498"/>
      <c r="K7" s="650"/>
      <c r="L7" s="584"/>
    </row>
    <row r="8" spans="1:20" ht="12.75" customHeight="1" x14ac:dyDescent="0.25">
      <c r="A8" s="651"/>
      <c r="B8" s="498" t="s">
        <v>462</v>
      </c>
      <c r="C8" s="498"/>
      <c r="D8" s="498"/>
      <c r="E8" s="498"/>
      <c r="F8" s="652"/>
      <c r="G8" s="653"/>
      <c r="H8" s="653"/>
      <c r="I8" s="645"/>
      <c r="J8" s="578"/>
      <c r="K8" s="654">
        <v>0</v>
      </c>
      <c r="L8" s="584"/>
    </row>
    <row r="9" spans="1:20" ht="12.75" customHeight="1" x14ac:dyDescent="0.25">
      <c r="A9" s="651"/>
      <c r="B9" s="498" t="s">
        <v>463</v>
      </c>
      <c r="C9" s="498"/>
      <c r="D9" s="498"/>
      <c r="E9" s="498"/>
      <c r="F9" s="652"/>
      <c r="G9" s="653"/>
      <c r="H9" s="653"/>
      <c r="I9" s="645"/>
      <c r="J9" s="578"/>
      <c r="K9" s="655">
        <v>0</v>
      </c>
      <c r="L9" s="584"/>
    </row>
    <row r="10" spans="1:20" ht="12.75" customHeight="1" x14ac:dyDescent="0.25">
      <c r="A10" s="651"/>
      <c r="B10" s="498" t="s">
        <v>466</v>
      </c>
      <c r="C10" s="498"/>
      <c r="D10" s="498"/>
      <c r="E10" s="498"/>
      <c r="F10" s="652"/>
      <c r="G10" s="653"/>
      <c r="H10" s="653"/>
      <c r="I10" s="645"/>
      <c r="J10" s="578"/>
      <c r="K10" s="655">
        <v>0</v>
      </c>
      <c r="L10" s="584"/>
    </row>
    <row r="11" spans="1:20" ht="12.75" customHeight="1" x14ac:dyDescent="0.25">
      <c r="A11" s="651"/>
      <c r="B11" s="498" t="s">
        <v>467</v>
      </c>
      <c r="C11" s="498"/>
      <c r="D11" s="498"/>
      <c r="E11" s="498"/>
      <c r="F11" s="652"/>
      <c r="G11" s="653"/>
      <c r="H11" s="653"/>
      <c r="I11" s="645"/>
      <c r="J11" s="578"/>
      <c r="K11" s="655">
        <v>0</v>
      </c>
      <c r="L11" s="584"/>
    </row>
    <row r="12" spans="1:20" ht="12.75" customHeight="1" x14ac:dyDescent="0.25">
      <c r="A12" s="651"/>
      <c r="B12" s="498" t="s">
        <v>468</v>
      </c>
      <c r="C12" s="498"/>
      <c r="D12" s="498"/>
      <c r="E12" s="498"/>
      <c r="F12" s="652"/>
      <c r="G12" s="653"/>
      <c r="H12" s="653"/>
      <c r="I12" s="645"/>
      <c r="J12" s="498"/>
      <c r="K12" s="655">
        <v>0</v>
      </c>
      <c r="L12" s="584"/>
    </row>
    <row r="13" spans="1:20" ht="12.75" customHeight="1" x14ac:dyDescent="0.25">
      <c r="A13" s="651"/>
      <c r="B13" s="498" t="s">
        <v>515</v>
      </c>
      <c r="C13" s="498"/>
      <c r="D13" s="498"/>
      <c r="E13" s="498"/>
      <c r="F13" s="652"/>
      <c r="G13" s="653"/>
      <c r="H13" s="653"/>
      <c r="I13" s="645"/>
      <c r="J13" s="498"/>
      <c r="K13" s="655">
        <v>0</v>
      </c>
      <c r="L13" s="584"/>
    </row>
    <row r="14" spans="1:20" ht="12.75" customHeight="1" x14ac:dyDescent="0.25">
      <c r="A14" s="651"/>
      <c r="B14" s="498"/>
      <c r="C14" s="507"/>
      <c r="D14" s="507"/>
      <c r="E14" s="507"/>
      <c r="F14" s="507"/>
      <c r="G14" s="640"/>
      <c r="H14" s="640"/>
      <c r="I14" s="640"/>
      <c r="J14" s="507"/>
      <c r="K14" s="631"/>
      <c r="L14" s="584"/>
      <c r="T14" s="485"/>
    </row>
    <row r="15" spans="1:20" ht="12.75" customHeight="1" x14ac:dyDescent="0.25">
      <c r="A15" s="591" t="s">
        <v>585</v>
      </c>
      <c r="C15" s="498"/>
      <c r="D15" s="498"/>
      <c r="E15" s="498"/>
      <c r="F15" s="652"/>
      <c r="G15" s="653"/>
      <c r="H15" s="653"/>
      <c r="I15" s="645"/>
      <c r="K15" s="517">
        <f>SUM(K8:K13)</f>
        <v>0</v>
      </c>
      <c r="L15" s="584" t="s">
        <v>51</v>
      </c>
      <c r="R15" s="577"/>
      <c r="S15" s="656"/>
      <c r="T15" s="657"/>
    </row>
    <row r="16" spans="1:20" ht="12.75" customHeight="1" x14ac:dyDescent="0.25">
      <c r="A16" s="591" t="s">
        <v>586</v>
      </c>
      <c r="B16" s="498"/>
      <c r="C16" s="498"/>
      <c r="D16" s="498"/>
      <c r="E16" s="498"/>
      <c r="F16" s="507"/>
      <c r="G16" s="640"/>
      <c r="H16" s="640"/>
      <c r="I16" s="645"/>
      <c r="J16" s="498"/>
      <c r="K16" s="631"/>
      <c r="L16" s="584"/>
      <c r="R16" s="577"/>
      <c r="S16" s="623"/>
      <c r="T16" s="657"/>
    </row>
    <row r="17" spans="1:20" ht="12.75" customHeight="1" x14ac:dyDescent="0.25">
      <c r="A17" s="651"/>
      <c r="B17" s="498" t="s">
        <v>470</v>
      </c>
      <c r="C17" s="498"/>
      <c r="D17" s="498"/>
      <c r="E17" s="498"/>
      <c r="F17" s="652"/>
      <c r="G17" s="653"/>
      <c r="H17" s="653"/>
      <c r="I17" s="645"/>
      <c r="J17" s="658">
        <v>0</v>
      </c>
      <c r="K17" s="631"/>
      <c r="L17" s="584"/>
      <c r="R17" s="659"/>
      <c r="S17" s="660"/>
      <c r="T17" s="657"/>
    </row>
    <row r="18" spans="1:20" ht="12.75" customHeight="1" x14ac:dyDescent="0.25">
      <c r="A18" s="651"/>
      <c r="B18" s="621" t="s">
        <v>469</v>
      </c>
      <c r="C18" s="498"/>
      <c r="D18" s="498"/>
      <c r="E18" s="498"/>
      <c r="F18" s="652"/>
      <c r="G18" s="653"/>
      <c r="H18" s="653"/>
      <c r="I18" s="645"/>
      <c r="J18" s="658">
        <v>0</v>
      </c>
      <c r="K18" s="631"/>
      <c r="L18" s="584"/>
      <c r="R18" s="659"/>
      <c r="S18" s="660"/>
      <c r="T18" s="657"/>
    </row>
    <row r="19" spans="1:20" ht="12.75" customHeight="1" x14ac:dyDescent="0.25">
      <c r="A19" s="651"/>
      <c r="B19" s="498" t="s">
        <v>415</v>
      </c>
      <c r="C19" s="498"/>
      <c r="D19" s="498"/>
      <c r="E19" s="498"/>
      <c r="F19" s="652"/>
      <c r="G19" s="653"/>
      <c r="H19" s="653"/>
      <c r="J19" s="661">
        <f>'17 Other Assets'!D22</f>
        <v>0</v>
      </c>
      <c r="K19" s="584" t="s">
        <v>604</v>
      </c>
      <c r="L19" s="584"/>
      <c r="R19" s="659"/>
      <c r="S19" s="641"/>
      <c r="T19" s="623"/>
    </row>
    <row r="20" spans="1:20" ht="12.75" customHeight="1" x14ac:dyDescent="0.25">
      <c r="A20" s="651"/>
      <c r="B20" s="498" t="s">
        <v>603</v>
      </c>
      <c r="C20" s="498"/>
      <c r="D20" s="498"/>
      <c r="E20" s="498"/>
      <c r="F20" s="652"/>
      <c r="G20" s="653"/>
      <c r="H20" s="653"/>
      <c r="J20" s="661">
        <f>'17 Other Assets'!D23</f>
        <v>0</v>
      </c>
      <c r="K20" s="584" t="s">
        <v>605</v>
      </c>
      <c r="L20" s="584"/>
      <c r="T20" s="485"/>
    </row>
    <row r="21" spans="1:20" ht="12.75" customHeight="1" x14ac:dyDescent="0.25">
      <c r="A21" s="651"/>
      <c r="B21" s="662"/>
      <c r="C21" s="662"/>
      <c r="D21" s="498"/>
      <c r="E21" s="498"/>
      <c r="F21" s="498"/>
      <c r="G21" s="645"/>
      <c r="H21" s="645"/>
      <c r="I21" s="645"/>
      <c r="J21" s="498"/>
      <c r="K21" s="631"/>
      <c r="L21" s="584"/>
    </row>
    <row r="22" spans="1:20" ht="12.75" customHeight="1" x14ac:dyDescent="0.25">
      <c r="A22" s="591" t="s">
        <v>471</v>
      </c>
      <c r="B22" s="498"/>
      <c r="C22" s="498"/>
      <c r="D22" s="498"/>
      <c r="E22" s="498"/>
      <c r="F22" s="652"/>
      <c r="G22" s="653"/>
      <c r="H22" s="653"/>
      <c r="J22" s="652">
        <f>SUM(J17:J20)</f>
        <v>0</v>
      </c>
      <c r="K22" s="584" t="s">
        <v>55</v>
      </c>
      <c r="L22" s="584"/>
    </row>
    <row r="23" spans="1:20" ht="12.75" customHeight="1" x14ac:dyDescent="0.25">
      <c r="A23" s="591" t="s">
        <v>644</v>
      </c>
      <c r="B23" s="498"/>
      <c r="C23" s="498"/>
      <c r="D23" s="498"/>
      <c r="E23" s="498"/>
      <c r="F23" s="652"/>
      <c r="G23" s="653"/>
      <c r="H23" s="653"/>
      <c r="I23" s="645"/>
      <c r="K23" s="517">
        <f>K15-J22</f>
        <v>0</v>
      </c>
      <c r="L23" s="584" t="s">
        <v>500</v>
      </c>
    </row>
    <row r="24" spans="1:20" ht="12.75" customHeight="1" x14ac:dyDescent="0.25">
      <c r="A24" s="591"/>
      <c r="B24" s="498"/>
      <c r="C24" s="498"/>
      <c r="D24" s="498"/>
      <c r="E24" s="498"/>
      <c r="F24" s="498"/>
      <c r="G24" s="645"/>
      <c r="H24" s="645"/>
      <c r="I24" s="645"/>
      <c r="K24" s="631"/>
      <c r="L24" s="584"/>
    </row>
    <row r="25" spans="1:20" ht="12.75" customHeight="1" x14ac:dyDescent="0.25">
      <c r="A25" s="591" t="s">
        <v>587</v>
      </c>
      <c r="B25" s="498"/>
      <c r="C25" s="498"/>
      <c r="D25" s="498"/>
      <c r="E25" s="498"/>
      <c r="F25" s="498"/>
      <c r="G25" s="645"/>
      <c r="H25" s="645"/>
      <c r="I25" s="645"/>
      <c r="K25" s="631"/>
      <c r="L25" s="584"/>
    </row>
    <row r="26" spans="1:20" ht="12.75" customHeight="1" x14ac:dyDescent="0.25">
      <c r="A26" s="651"/>
      <c r="B26" s="621" t="s">
        <v>464</v>
      </c>
      <c r="C26" s="621"/>
      <c r="D26" s="498"/>
      <c r="E26" s="498"/>
      <c r="F26" s="652"/>
      <c r="G26" s="653"/>
      <c r="H26" s="653"/>
      <c r="I26" s="645"/>
      <c r="K26" s="655">
        <v>0</v>
      </c>
      <c r="L26" s="584" t="s">
        <v>61</v>
      </c>
    </row>
    <row r="27" spans="1:20" ht="12.75" customHeight="1" x14ac:dyDescent="0.25">
      <c r="A27" s="651"/>
      <c r="B27" s="621" t="s">
        <v>465</v>
      </c>
      <c r="C27" s="621"/>
      <c r="D27" s="498"/>
      <c r="E27" s="498"/>
      <c r="F27" s="652"/>
      <c r="G27" s="653"/>
      <c r="H27" s="653"/>
      <c r="I27" s="645"/>
      <c r="K27" s="655">
        <v>0</v>
      </c>
      <c r="L27" s="584" t="s">
        <v>63</v>
      </c>
    </row>
    <row r="28" spans="1:20" ht="12.75" customHeight="1" x14ac:dyDescent="0.25">
      <c r="A28" s="591"/>
      <c r="B28" s="498"/>
      <c r="C28" s="498"/>
      <c r="D28" s="498"/>
      <c r="E28" s="498"/>
      <c r="F28" s="498"/>
      <c r="G28" s="645"/>
      <c r="H28" s="645"/>
      <c r="I28" s="645"/>
      <c r="K28" s="631"/>
      <c r="L28" s="584"/>
    </row>
    <row r="29" spans="1:20" ht="12.75" customHeight="1" x14ac:dyDescent="0.25">
      <c r="A29" s="591" t="s">
        <v>609</v>
      </c>
      <c r="B29" s="498"/>
      <c r="C29" s="498"/>
      <c r="D29" s="498"/>
      <c r="E29" s="498"/>
      <c r="F29" s="498"/>
      <c r="G29" s="645"/>
      <c r="H29" s="645"/>
      <c r="I29" s="645"/>
      <c r="K29" s="517">
        <f>K26+K27</f>
        <v>0</v>
      </c>
      <c r="L29" s="584" t="s">
        <v>590</v>
      </c>
    </row>
    <row r="30" spans="1:20" ht="12.75" customHeight="1" x14ac:dyDescent="0.25">
      <c r="A30" s="591" t="s">
        <v>611</v>
      </c>
      <c r="B30" s="498"/>
      <c r="C30" s="498"/>
      <c r="D30" s="498"/>
      <c r="E30" s="498"/>
      <c r="F30" s="498"/>
      <c r="G30" s="645"/>
      <c r="H30" s="645"/>
      <c r="I30" s="645"/>
      <c r="J30" s="578"/>
      <c r="K30" s="631"/>
      <c r="L30" s="584"/>
    </row>
    <row r="31" spans="1:20" ht="12.75" customHeight="1" x14ac:dyDescent="0.25">
      <c r="A31" s="651"/>
      <c r="B31" s="621" t="s">
        <v>547</v>
      </c>
      <c r="C31" s="621"/>
      <c r="D31" s="498"/>
      <c r="E31" s="498"/>
      <c r="F31" s="652"/>
      <c r="G31" s="653"/>
      <c r="H31" s="653"/>
      <c r="J31" s="663">
        <f>(0.5*'17 Other Assets'!D17)</f>
        <v>0</v>
      </c>
      <c r="K31" s="584" t="s">
        <v>599</v>
      </c>
      <c r="L31" s="584"/>
    </row>
    <row r="32" spans="1:20" ht="12.75" customHeight="1" x14ac:dyDescent="0.25">
      <c r="A32" s="651"/>
      <c r="B32" s="621" t="s">
        <v>517</v>
      </c>
      <c r="C32" s="621"/>
      <c r="D32" s="498"/>
      <c r="E32" s="498"/>
      <c r="F32" s="652"/>
      <c r="G32" s="653"/>
      <c r="H32" s="653"/>
      <c r="J32" s="663">
        <f>'16 Securitization Calcn'!F11</f>
        <v>0</v>
      </c>
      <c r="K32" s="584" t="s">
        <v>600</v>
      </c>
      <c r="L32" s="584"/>
      <c r="R32" s="623"/>
    </row>
    <row r="33" spans="1:18" ht="29.25" customHeight="1" x14ac:dyDescent="0.25">
      <c r="A33" s="651"/>
      <c r="B33" s="1031" t="s">
        <v>380</v>
      </c>
      <c r="C33" s="1027"/>
      <c r="D33" s="498"/>
      <c r="E33" s="498"/>
      <c r="F33" s="652"/>
      <c r="G33" s="653"/>
      <c r="H33" s="653"/>
      <c r="J33" s="663">
        <f>'16 Securitization Calcn'!F12</f>
        <v>0</v>
      </c>
      <c r="K33" s="584" t="s">
        <v>646</v>
      </c>
      <c r="L33" s="584"/>
      <c r="R33" s="623"/>
    </row>
    <row r="34" spans="1:18" ht="14.25" customHeight="1" x14ac:dyDescent="0.25">
      <c r="A34" s="651"/>
      <c r="B34" s="1032" t="s">
        <v>574</v>
      </c>
      <c r="C34" s="1032"/>
      <c r="D34" s="498"/>
      <c r="E34" s="498"/>
      <c r="F34" s="652"/>
      <c r="G34" s="653"/>
      <c r="H34" s="664"/>
      <c r="J34" s="663">
        <f>'16 Securitization Calcn'!E93</f>
        <v>0</v>
      </c>
      <c r="K34" s="584" t="s">
        <v>647</v>
      </c>
      <c r="L34" s="584"/>
      <c r="R34" s="623"/>
    </row>
    <row r="35" spans="1:18" ht="12.75" customHeight="1" x14ac:dyDescent="0.25">
      <c r="A35" s="651"/>
      <c r="B35" s="621" t="s">
        <v>573</v>
      </c>
      <c r="C35" s="621"/>
      <c r="D35" s="498"/>
      <c r="E35" s="498"/>
      <c r="F35" s="652"/>
      <c r="G35" s="653"/>
      <c r="H35" s="653"/>
      <c r="J35" s="663">
        <f>'16 Securitization Calcn'!E95</f>
        <v>0</v>
      </c>
      <c r="K35" s="584" t="s">
        <v>648</v>
      </c>
      <c r="L35" s="584"/>
    </row>
    <row r="36" spans="1:18" ht="12.75" customHeight="1" x14ac:dyDescent="0.25">
      <c r="A36" s="591"/>
      <c r="B36" s="498"/>
      <c r="C36" s="498"/>
      <c r="D36" s="498"/>
      <c r="E36" s="498"/>
      <c r="F36" s="498"/>
      <c r="G36" s="645"/>
      <c r="H36" s="645"/>
      <c r="I36" s="645"/>
      <c r="J36" s="578"/>
      <c r="K36" s="631"/>
      <c r="L36" s="584"/>
    </row>
    <row r="37" spans="1:18" ht="12.75" customHeight="1" x14ac:dyDescent="0.25">
      <c r="A37" s="591" t="s">
        <v>471</v>
      </c>
      <c r="B37" s="498"/>
      <c r="C37" s="498"/>
      <c r="D37" s="498"/>
      <c r="E37" s="498"/>
      <c r="F37" s="652"/>
      <c r="G37" s="653"/>
      <c r="H37" s="653"/>
      <c r="J37" s="652">
        <f>SUM(J31:J35)</f>
        <v>0</v>
      </c>
      <c r="K37" s="584" t="s">
        <v>56</v>
      </c>
      <c r="L37" s="584"/>
    </row>
    <row r="38" spans="1:18" s="498" customFormat="1" ht="12.75" customHeight="1" x14ac:dyDescent="0.25">
      <c r="F38" s="507"/>
      <c r="G38" s="640"/>
      <c r="H38" s="640"/>
      <c r="J38" s="507"/>
      <c r="K38" s="584"/>
      <c r="L38" s="584"/>
    </row>
    <row r="39" spans="1:18" ht="12.75" customHeight="1" x14ac:dyDescent="0.25">
      <c r="A39" s="591" t="s">
        <v>612</v>
      </c>
      <c r="B39" s="498"/>
      <c r="C39" s="498"/>
      <c r="D39" s="498"/>
      <c r="E39" s="498"/>
      <c r="F39" s="498"/>
      <c r="G39" s="645"/>
      <c r="H39" s="645"/>
      <c r="J39" s="498"/>
      <c r="K39" s="586">
        <f>K29-J37</f>
        <v>0</v>
      </c>
      <c r="L39" s="584" t="s">
        <v>613</v>
      </c>
    </row>
    <row r="40" spans="1:18" ht="12.75" customHeight="1" x14ac:dyDescent="0.25">
      <c r="A40" s="591" t="s">
        <v>610</v>
      </c>
      <c r="B40" s="498"/>
      <c r="C40" s="498"/>
      <c r="D40" s="498"/>
      <c r="E40" s="498"/>
      <c r="F40" s="652"/>
      <c r="G40" s="653"/>
      <c r="H40" s="653"/>
      <c r="K40" s="665">
        <f>K39+K23</f>
        <v>0</v>
      </c>
      <c r="L40" s="584" t="s">
        <v>614</v>
      </c>
      <c r="M40" s="584"/>
    </row>
    <row r="41" spans="1:18" ht="12.75" customHeight="1" x14ac:dyDescent="0.25">
      <c r="A41" s="591"/>
      <c r="B41" s="498"/>
      <c r="C41" s="498"/>
      <c r="D41" s="498"/>
      <c r="E41" s="498"/>
      <c r="F41" s="498"/>
      <c r="G41" s="645"/>
      <c r="H41" s="645"/>
      <c r="J41" s="498"/>
      <c r="K41" s="584"/>
      <c r="L41" s="584"/>
    </row>
    <row r="42" spans="1:18" ht="12.75" customHeight="1" x14ac:dyDescent="0.25">
      <c r="A42" s="591" t="s">
        <v>518</v>
      </c>
      <c r="B42" s="498"/>
      <c r="C42" s="498"/>
      <c r="D42" s="498"/>
      <c r="E42" s="498"/>
      <c r="F42" s="498"/>
      <c r="G42" s="645"/>
      <c r="H42" s="645"/>
      <c r="I42" s="645"/>
      <c r="J42" s="498"/>
      <c r="K42" s="631"/>
      <c r="L42" s="584"/>
    </row>
    <row r="43" spans="1:18" ht="12.75" customHeight="1" x14ac:dyDescent="0.25">
      <c r="A43" s="651"/>
      <c r="B43" s="498" t="s">
        <v>472</v>
      </c>
      <c r="C43" s="498"/>
      <c r="D43" s="498"/>
      <c r="E43" s="498"/>
      <c r="F43" s="652"/>
      <c r="G43" s="653"/>
      <c r="H43" s="653"/>
      <c r="I43" s="645"/>
      <c r="K43" s="655">
        <v>0</v>
      </c>
      <c r="L43" s="584" t="s">
        <v>64</v>
      </c>
    </row>
    <row r="44" spans="1:18" ht="12.75" customHeight="1" x14ac:dyDescent="0.25">
      <c r="A44" s="651"/>
      <c r="B44" s="498" t="s">
        <v>473</v>
      </c>
      <c r="C44" s="498"/>
      <c r="D44" s="498"/>
      <c r="E44" s="498"/>
      <c r="F44" s="652"/>
      <c r="G44" s="653"/>
      <c r="H44" s="653"/>
      <c r="I44" s="645"/>
      <c r="K44" s="655">
        <v>0</v>
      </c>
      <c r="L44" s="584" t="s">
        <v>53</v>
      </c>
    </row>
    <row r="45" spans="1:18" ht="12.75" customHeight="1" x14ac:dyDescent="0.25">
      <c r="A45" s="651"/>
      <c r="B45" s="498" t="s">
        <v>474</v>
      </c>
      <c r="C45" s="498"/>
      <c r="D45" s="498"/>
      <c r="E45" s="498"/>
      <c r="F45" s="498"/>
      <c r="G45" s="645"/>
      <c r="H45" s="645"/>
      <c r="I45" s="645"/>
      <c r="K45" s="631"/>
      <c r="L45" s="584"/>
    </row>
    <row r="46" spans="1:18" ht="12.75" customHeight="1" x14ac:dyDescent="0.25">
      <c r="A46" s="651"/>
      <c r="B46" s="498"/>
      <c r="C46" s="498" t="s">
        <v>476</v>
      </c>
      <c r="D46" s="498"/>
      <c r="E46" s="498"/>
      <c r="F46" s="658">
        <v>0</v>
      </c>
      <c r="G46" s="666">
        <v>0</v>
      </c>
      <c r="H46" s="653">
        <f t="shared" ref="H46:H51" si="0">G46*F46</f>
        <v>0</v>
      </c>
      <c r="I46" s="645"/>
      <c r="K46" s="631"/>
      <c r="L46" s="584"/>
    </row>
    <row r="47" spans="1:18" ht="12.75" customHeight="1" x14ac:dyDescent="0.25">
      <c r="A47" s="651"/>
      <c r="B47" s="498"/>
      <c r="C47" s="498" t="s">
        <v>475</v>
      </c>
      <c r="D47" s="498"/>
      <c r="E47" s="498"/>
      <c r="F47" s="658">
        <v>0</v>
      </c>
      <c r="G47" s="666">
        <v>0.2</v>
      </c>
      <c r="H47" s="653">
        <f t="shared" si="0"/>
        <v>0</v>
      </c>
      <c r="I47" s="645"/>
      <c r="K47" s="631"/>
      <c r="L47" s="584"/>
    </row>
    <row r="48" spans="1:18" ht="12.75" customHeight="1" x14ac:dyDescent="0.25">
      <c r="A48" s="651"/>
      <c r="B48" s="498"/>
      <c r="C48" s="498" t="s">
        <v>477</v>
      </c>
      <c r="D48" s="498"/>
      <c r="E48" s="498"/>
      <c r="F48" s="658">
        <v>0</v>
      </c>
      <c r="G48" s="666">
        <v>0.4</v>
      </c>
      <c r="H48" s="653">
        <f t="shared" si="0"/>
        <v>0</v>
      </c>
      <c r="I48" s="645"/>
      <c r="K48" s="631"/>
      <c r="L48" s="584"/>
    </row>
    <row r="49" spans="1:12" ht="12.75" customHeight="1" x14ac:dyDescent="0.25">
      <c r="A49" s="651"/>
      <c r="B49" s="498"/>
      <c r="C49" s="498" t="s">
        <v>478</v>
      </c>
      <c r="D49" s="498"/>
      <c r="E49" s="498"/>
      <c r="F49" s="658">
        <v>0</v>
      </c>
      <c r="G49" s="666">
        <v>0.6</v>
      </c>
      <c r="H49" s="653">
        <f t="shared" si="0"/>
        <v>0</v>
      </c>
      <c r="I49" s="645"/>
      <c r="K49" s="631"/>
      <c r="L49" s="584"/>
    </row>
    <row r="50" spans="1:12" ht="12.75" customHeight="1" x14ac:dyDescent="0.25">
      <c r="A50" s="651"/>
      <c r="B50" s="498"/>
      <c r="C50" s="498" t="s">
        <v>479</v>
      </c>
      <c r="D50" s="498"/>
      <c r="E50" s="498"/>
      <c r="F50" s="658">
        <v>0</v>
      </c>
      <c r="G50" s="666">
        <v>0.8</v>
      </c>
      <c r="H50" s="653">
        <f t="shared" si="0"/>
        <v>0</v>
      </c>
      <c r="I50" s="645"/>
      <c r="K50" s="631"/>
      <c r="L50" s="584"/>
    </row>
    <row r="51" spans="1:12" ht="12.75" customHeight="1" x14ac:dyDescent="0.25">
      <c r="A51" s="651"/>
      <c r="B51" s="498"/>
      <c r="C51" s="498" t="s">
        <v>480</v>
      </c>
      <c r="D51" s="498"/>
      <c r="E51" s="498"/>
      <c r="F51" s="658">
        <v>0</v>
      </c>
      <c r="G51" s="666">
        <v>1</v>
      </c>
      <c r="H51" s="653">
        <f t="shared" si="0"/>
        <v>0</v>
      </c>
      <c r="I51" s="645"/>
      <c r="K51" s="631"/>
      <c r="L51" s="584"/>
    </row>
    <row r="52" spans="1:12" ht="12.75" customHeight="1" x14ac:dyDescent="0.25">
      <c r="A52" s="651"/>
      <c r="B52" s="498" t="s">
        <v>481</v>
      </c>
      <c r="C52" s="498"/>
      <c r="D52" s="498"/>
      <c r="E52" s="498" t="s">
        <v>615</v>
      </c>
      <c r="F52" s="652">
        <f>SUM(F46:F51)</f>
        <v>0</v>
      </c>
      <c r="G52" s="645"/>
      <c r="H52" s="645"/>
      <c r="I52" s="645"/>
      <c r="K52" s="631"/>
      <c r="L52" s="584"/>
    </row>
    <row r="53" spans="1:12" ht="12.75" customHeight="1" x14ac:dyDescent="0.25">
      <c r="A53" s="651"/>
      <c r="B53" s="498" t="s">
        <v>482</v>
      </c>
      <c r="C53" s="498"/>
      <c r="D53" s="498"/>
      <c r="E53" s="498"/>
      <c r="F53" s="498"/>
      <c r="G53" s="578" t="s">
        <v>616</v>
      </c>
      <c r="H53" s="667">
        <f>SUM(H46:H51)</f>
        <v>0</v>
      </c>
      <c r="K53" s="631"/>
      <c r="L53" s="584"/>
    </row>
    <row r="54" spans="1:12" ht="12.75" customHeight="1" x14ac:dyDescent="0.25">
      <c r="A54" s="651"/>
      <c r="B54" s="498" t="s">
        <v>483</v>
      </c>
      <c r="C54" s="498"/>
      <c r="D54" s="498"/>
      <c r="E54" s="498"/>
      <c r="F54" s="652"/>
      <c r="G54" s="653"/>
      <c r="H54" s="653"/>
      <c r="I54" s="645"/>
      <c r="K54" s="655">
        <v>0</v>
      </c>
      <c r="L54" s="584" t="s">
        <v>601</v>
      </c>
    </row>
    <row r="55" spans="1:12" ht="12.75" customHeight="1" x14ac:dyDescent="0.25">
      <c r="A55" s="651"/>
      <c r="B55" s="498" t="s">
        <v>484</v>
      </c>
      <c r="C55" s="498"/>
      <c r="D55" s="498"/>
      <c r="E55" s="498"/>
      <c r="F55" s="652"/>
      <c r="G55" s="653"/>
      <c r="H55" s="653"/>
      <c r="I55" s="645"/>
      <c r="K55" s="655">
        <v>0</v>
      </c>
      <c r="L55" s="584" t="s">
        <v>617</v>
      </c>
    </row>
    <row r="56" spans="1:12" ht="12.75" customHeight="1" x14ac:dyDescent="0.25">
      <c r="A56" s="651"/>
      <c r="B56" s="498" t="s">
        <v>485</v>
      </c>
      <c r="C56" s="498"/>
      <c r="D56" s="498"/>
      <c r="E56" s="498"/>
      <c r="F56" s="498"/>
      <c r="G56" s="645"/>
      <c r="H56" s="645"/>
      <c r="I56" s="645"/>
      <c r="J56" s="498"/>
      <c r="K56" s="631"/>
      <c r="L56" s="584"/>
    </row>
    <row r="57" spans="1:12" ht="12.75" customHeight="1" x14ac:dyDescent="0.25">
      <c r="A57" s="651"/>
      <c r="B57" s="498"/>
      <c r="C57" s="498" t="s">
        <v>476</v>
      </c>
      <c r="D57" s="498"/>
      <c r="E57" s="498"/>
      <c r="F57" s="658">
        <v>0</v>
      </c>
      <c r="G57" s="666">
        <v>0</v>
      </c>
      <c r="H57" s="653">
        <f t="shared" ref="H57:H62" si="1">G57*F57</f>
        <v>0</v>
      </c>
      <c r="I57" s="645"/>
      <c r="J57" s="498"/>
      <c r="K57" s="631"/>
      <c r="L57" s="584"/>
    </row>
    <row r="58" spans="1:12" ht="12.75" customHeight="1" x14ac:dyDescent="0.25">
      <c r="A58" s="651"/>
      <c r="B58" s="498"/>
      <c r="C58" s="498" t="s">
        <v>475</v>
      </c>
      <c r="D58" s="498"/>
      <c r="E58" s="498"/>
      <c r="F58" s="658">
        <v>0</v>
      </c>
      <c r="G58" s="666">
        <v>0.2</v>
      </c>
      <c r="H58" s="653">
        <f t="shared" si="1"/>
        <v>0</v>
      </c>
      <c r="I58" s="645"/>
      <c r="J58" s="498"/>
      <c r="K58" s="631"/>
      <c r="L58" s="584"/>
    </row>
    <row r="59" spans="1:12" ht="12.75" customHeight="1" x14ac:dyDescent="0.25">
      <c r="A59" s="651"/>
      <c r="B59" s="498"/>
      <c r="C59" s="498" t="s">
        <v>477</v>
      </c>
      <c r="D59" s="498"/>
      <c r="E59" s="498"/>
      <c r="F59" s="658">
        <v>0</v>
      </c>
      <c r="G59" s="666">
        <v>0.4</v>
      </c>
      <c r="H59" s="653">
        <f t="shared" si="1"/>
        <v>0</v>
      </c>
      <c r="I59" s="645"/>
      <c r="J59" s="498"/>
      <c r="K59" s="631"/>
      <c r="L59" s="584"/>
    </row>
    <row r="60" spans="1:12" ht="12.75" customHeight="1" x14ac:dyDescent="0.25">
      <c r="A60" s="651"/>
      <c r="B60" s="498"/>
      <c r="C60" s="498" t="s">
        <v>478</v>
      </c>
      <c r="D60" s="498"/>
      <c r="E60" s="498"/>
      <c r="F60" s="658">
        <v>0</v>
      </c>
      <c r="G60" s="666">
        <v>0.6</v>
      </c>
      <c r="H60" s="653">
        <f t="shared" si="1"/>
        <v>0</v>
      </c>
      <c r="I60" s="645"/>
      <c r="J60" s="498"/>
      <c r="K60" s="631"/>
      <c r="L60" s="584"/>
    </row>
    <row r="61" spans="1:12" ht="12.75" customHeight="1" x14ac:dyDescent="0.25">
      <c r="A61" s="651"/>
      <c r="B61" s="498"/>
      <c r="C61" s="498" t="s">
        <v>479</v>
      </c>
      <c r="D61" s="498"/>
      <c r="E61" s="498"/>
      <c r="F61" s="658">
        <v>0</v>
      </c>
      <c r="G61" s="666">
        <v>0.8</v>
      </c>
      <c r="H61" s="653">
        <f t="shared" si="1"/>
        <v>0</v>
      </c>
      <c r="I61" s="645"/>
      <c r="J61" s="498"/>
      <c r="K61" s="631"/>
      <c r="L61" s="584"/>
    </row>
    <row r="62" spans="1:12" ht="12.75" customHeight="1" x14ac:dyDescent="0.25">
      <c r="A62" s="651"/>
      <c r="B62" s="498"/>
      <c r="C62" s="498" t="s">
        <v>480</v>
      </c>
      <c r="D62" s="498"/>
      <c r="E62" s="498"/>
      <c r="F62" s="658">
        <v>0</v>
      </c>
      <c r="G62" s="666">
        <v>1</v>
      </c>
      <c r="H62" s="653">
        <f t="shared" si="1"/>
        <v>0</v>
      </c>
      <c r="I62" s="645"/>
      <c r="J62" s="498"/>
      <c r="K62" s="631"/>
      <c r="L62" s="584"/>
    </row>
    <row r="63" spans="1:12" ht="12.75" customHeight="1" x14ac:dyDescent="0.25">
      <c r="A63" s="651"/>
      <c r="B63" s="498" t="s">
        <v>486</v>
      </c>
      <c r="C63" s="498"/>
      <c r="D63" s="498"/>
      <c r="E63" s="498" t="s">
        <v>618</v>
      </c>
      <c r="F63" s="668">
        <f>SUM(F57:F62)</f>
        <v>0</v>
      </c>
      <c r="G63" s="645"/>
      <c r="H63" s="645"/>
      <c r="I63" s="645"/>
      <c r="J63" s="498"/>
      <c r="K63" s="631"/>
      <c r="L63" s="584"/>
    </row>
    <row r="64" spans="1:12" ht="12.75" customHeight="1" x14ac:dyDescent="0.25">
      <c r="A64" s="651"/>
      <c r="B64" s="498" t="s">
        <v>491</v>
      </c>
      <c r="C64" s="498"/>
      <c r="D64" s="498"/>
      <c r="E64" s="498"/>
      <c r="F64" s="498"/>
      <c r="G64" s="578" t="s">
        <v>619</v>
      </c>
      <c r="H64" s="653">
        <f>SUM(H57:H62)</f>
        <v>0</v>
      </c>
      <c r="J64" s="498"/>
      <c r="K64" s="631"/>
      <c r="L64" s="584"/>
    </row>
    <row r="65" spans="1:14" ht="12.75" customHeight="1" x14ac:dyDescent="0.25">
      <c r="A65" s="651"/>
      <c r="B65" s="1026" t="s">
        <v>492</v>
      </c>
      <c r="C65" s="1027"/>
      <c r="D65" s="498"/>
      <c r="E65" s="498"/>
      <c r="F65" s="498"/>
      <c r="G65" s="1030" t="s">
        <v>620</v>
      </c>
      <c r="H65" s="1028">
        <f>H53+H64</f>
        <v>0</v>
      </c>
      <c r="J65" s="498"/>
      <c r="K65" s="631"/>
      <c r="L65" s="584"/>
    </row>
    <row r="66" spans="1:14" ht="12.75" customHeight="1" x14ac:dyDescent="0.25">
      <c r="A66" s="651"/>
      <c r="B66" s="1027"/>
      <c r="C66" s="1027"/>
      <c r="D66" s="498"/>
      <c r="E66" s="498"/>
      <c r="F66" s="498"/>
      <c r="G66" s="1030"/>
      <c r="H66" s="1029"/>
      <c r="J66" s="498"/>
      <c r="K66" s="631"/>
      <c r="L66" s="584"/>
    </row>
    <row r="67" spans="1:14" ht="12.75" customHeight="1" x14ac:dyDescent="0.25">
      <c r="A67" s="651"/>
      <c r="B67" s="498" t="s">
        <v>493</v>
      </c>
      <c r="C67" s="498"/>
      <c r="D67" s="498"/>
      <c r="E67" s="498"/>
      <c r="F67" s="498"/>
      <c r="G67" s="645"/>
      <c r="H67" s="645"/>
      <c r="I67" s="645"/>
      <c r="K67" s="517">
        <f>IF(H65&lt;(K40*0.5),H65,(K40*0.5))</f>
        <v>0</v>
      </c>
      <c r="L67" s="584" t="s">
        <v>621</v>
      </c>
    </row>
    <row r="68" spans="1:14" ht="12.75" customHeight="1" x14ac:dyDescent="0.25">
      <c r="A68" s="651"/>
      <c r="B68" s="498" t="s">
        <v>494</v>
      </c>
      <c r="C68" s="498"/>
      <c r="D68" s="498"/>
      <c r="E68" s="578" t="s">
        <v>683</v>
      </c>
      <c r="F68" s="658">
        <v>0</v>
      </c>
      <c r="G68" s="645"/>
      <c r="H68" s="645"/>
      <c r="I68" s="645"/>
      <c r="K68" s="517">
        <f>IF(F68&lt;(K40*0.2),F68,(K40*0.2))</f>
        <v>0</v>
      </c>
      <c r="L68" s="584" t="s">
        <v>684</v>
      </c>
    </row>
    <row r="69" spans="1:14" ht="12.75" customHeight="1" x14ac:dyDescent="0.25">
      <c r="A69" s="651"/>
      <c r="B69" s="498" t="s">
        <v>495</v>
      </c>
      <c r="C69" s="498"/>
      <c r="D69" s="498"/>
      <c r="E69" s="498"/>
      <c r="F69" s="498"/>
      <c r="G69" s="645"/>
      <c r="H69" s="645"/>
      <c r="I69" s="645"/>
      <c r="K69" s="658">
        <v>0</v>
      </c>
      <c r="L69" s="584" t="s">
        <v>622</v>
      </c>
    </row>
    <row r="70" spans="1:14" ht="12.75" customHeight="1" x14ac:dyDescent="0.25">
      <c r="A70" s="651"/>
      <c r="B70" s="498" t="s">
        <v>496</v>
      </c>
      <c r="C70" s="498"/>
      <c r="D70" s="498"/>
      <c r="E70" s="578" t="s">
        <v>602</v>
      </c>
      <c r="F70" s="658">
        <v>0</v>
      </c>
      <c r="G70" s="645"/>
      <c r="H70" s="645"/>
      <c r="I70" s="645"/>
      <c r="K70" s="631"/>
      <c r="L70" s="584"/>
    </row>
    <row r="71" spans="1:14" ht="36.75" customHeight="1" x14ac:dyDescent="0.25">
      <c r="A71" s="651"/>
      <c r="B71" s="1033" t="s">
        <v>14504</v>
      </c>
      <c r="C71" s="1033"/>
      <c r="D71" s="1033"/>
      <c r="E71" s="498"/>
      <c r="F71" s="498"/>
      <c r="G71" s="645"/>
      <c r="H71" s="645"/>
      <c r="I71" s="645"/>
      <c r="K71" s="669">
        <f>MIN(F70,'2 RWA Summary'!D40*0.125)</f>
        <v>0</v>
      </c>
      <c r="L71" s="584" t="s">
        <v>685</v>
      </c>
      <c r="N71" s="540"/>
    </row>
    <row r="72" spans="1:14" ht="12.75" customHeight="1" x14ac:dyDescent="0.25">
      <c r="A72" s="651"/>
      <c r="B72" s="498" t="s">
        <v>497</v>
      </c>
      <c r="C72" s="498"/>
      <c r="D72" s="498"/>
      <c r="E72" s="578" t="s">
        <v>686</v>
      </c>
      <c r="F72" s="670">
        <f>F70-K71</f>
        <v>0</v>
      </c>
      <c r="G72" s="645"/>
      <c r="H72" s="645"/>
      <c r="I72" s="645"/>
      <c r="K72" s="631"/>
      <c r="L72" s="584"/>
    </row>
    <row r="73" spans="1:14" ht="12.75" customHeight="1" x14ac:dyDescent="0.25">
      <c r="A73" s="651"/>
      <c r="B73" s="498"/>
      <c r="C73" s="498"/>
      <c r="D73" s="498"/>
      <c r="E73" s="498"/>
      <c r="F73" s="645"/>
      <c r="G73" s="645"/>
      <c r="H73" s="645"/>
      <c r="I73" s="645"/>
      <c r="K73" s="631"/>
      <c r="L73" s="584"/>
    </row>
    <row r="74" spans="1:14" ht="12.75" customHeight="1" x14ac:dyDescent="0.25">
      <c r="A74" s="591" t="s">
        <v>519</v>
      </c>
      <c r="B74" s="498"/>
      <c r="C74" s="498"/>
      <c r="D74" s="498"/>
      <c r="E74" s="498"/>
      <c r="F74" s="645"/>
      <c r="G74" s="645"/>
      <c r="H74" s="645"/>
      <c r="I74" s="645"/>
      <c r="K74" s="669">
        <f>K43+K44+K54+K55+K67+K68+K69+K71</f>
        <v>0</v>
      </c>
      <c r="L74" s="584" t="s">
        <v>687</v>
      </c>
    </row>
    <row r="75" spans="1:14" ht="12.75" customHeight="1" x14ac:dyDescent="0.25">
      <c r="A75" s="591" t="s">
        <v>520</v>
      </c>
      <c r="B75" s="498"/>
      <c r="C75" s="498"/>
      <c r="D75" s="498"/>
      <c r="E75" s="498"/>
      <c r="F75" s="498"/>
      <c r="G75" s="645"/>
      <c r="H75" s="645"/>
      <c r="I75" s="645"/>
      <c r="J75" s="578"/>
      <c r="K75" s="631"/>
      <c r="L75" s="584"/>
    </row>
    <row r="76" spans="1:14" ht="20.25" customHeight="1" x14ac:dyDescent="0.25">
      <c r="A76" s="591"/>
      <c r="B76" s="498" t="s">
        <v>547</v>
      </c>
      <c r="C76" s="498"/>
      <c r="D76" s="498"/>
      <c r="E76" s="498"/>
      <c r="F76" s="498"/>
      <c r="G76" s="498"/>
      <c r="H76" s="498"/>
      <c r="J76" s="669">
        <f>(0.5*'17 Other Assets'!D17)</f>
        <v>0</v>
      </c>
      <c r="K76" s="584" t="s">
        <v>599</v>
      </c>
      <c r="L76" s="584"/>
    </row>
    <row r="77" spans="1:14" ht="33.75" customHeight="1" x14ac:dyDescent="0.25">
      <c r="A77" s="591"/>
      <c r="B77" s="1022" t="s">
        <v>380</v>
      </c>
      <c r="C77" s="1022"/>
      <c r="D77" s="498"/>
      <c r="E77" s="498"/>
      <c r="F77" s="498"/>
      <c r="G77" s="498"/>
      <c r="H77" s="498"/>
      <c r="J77" s="669">
        <f>'16 Securitization Calcn'!G12</f>
        <v>0</v>
      </c>
      <c r="K77" s="584" t="s">
        <v>646</v>
      </c>
      <c r="L77" s="584"/>
    </row>
    <row r="78" spans="1:14" ht="12.75" customHeight="1" x14ac:dyDescent="0.25">
      <c r="A78" s="591"/>
      <c r="B78" s="1021" t="s">
        <v>574</v>
      </c>
      <c r="C78" s="1021"/>
      <c r="D78" s="498"/>
      <c r="E78" s="498"/>
      <c r="F78" s="498"/>
      <c r="G78" s="498"/>
      <c r="H78" s="498"/>
      <c r="J78" s="669">
        <f>'16 Securitization Calcn'!F93</f>
        <v>0</v>
      </c>
      <c r="K78" s="584" t="s">
        <v>647</v>
      </c>
      <c r="L78" s="584"/>
    </row>
    <row r="79" spans="1:14" ht="12.75" customHeight="1" x14ac:dyDescent="0.25">
      <c r="A79" s="591"/>
      <c r="B79" s="498" t="s">
        <v>573</v>
      </c>
      <c r="C79" s="498"/>
      <c r="D79" s="498"/>
      <c r="E79" s="498"/>
      <c r="F79" s="498"/>
      <c r="G79" s="498"/>
      <c r="H79" s="498"/>
      <c r="J79" s="669">
        <f>'16 Securitization Calcn'!F95</f>
        <v>0</v>
      </c>
      <c r="K79" s="584" t="s">
        <v>647</v>
      </c>
      <c r="L79" s="584"/>
    </row>
    <row r="80" spans="1:14" ht="12.75" customHeight="1" x14ac:dyDescent="0.25">
      <c r="A80" s="591"/>
      <c r="B80" s="498"/>
      <c r="C80" s="498"/>
      <c r="D80" s="498"/>
      <c r="E80" s="498"/>
      <c r="F80" s="498"/>
      <c r="G80" s="498"/>
      <c r="H80" s="498"/>
      <c r="I80" s="645"/>
      <c r="J80" s="578"/>
      <c r="K80" s="631"/>
      <c r="L80" s="584"/>
    </row>
    <row r="81" spans="1:12" ht="12.75" customHeight="1" x14ac:dyDescent="0.25">
      <c r="A81" s="591" t="s">
        <v>471</v>
      </c>
      <c r="B81" s="498"/>
      <c r="C81" s="498"/>
      <c r="D81" s="498"/>
      <c r="E81" s="498"/>
      <c r="F81" s="498"/>
      <c r="G81" s="498"/>
      <c r="H81" s="498"/>
      <c r="I81" s="578"/>
      <c r="J81" s="664">
        <f>SUM(J76:J79)</f>
        <v>0</v>
      </c>
      <c r="K81" s="671" t="s">
        <v>688</v>
      </c>
      <c r="L81" s="584"/>
    </row>
    <row r="82" spans="1:12" ht="12.75" customHeight="1" x14ac:dyDescent="0.25">
      <c r="A82" s="591" t="s">
        <v>652</v>
      </c>
      <c r="B82" s="498"/>
      <c r="C82" s="498"/>
      <c r="D82" s="498"/>
      <c r="E82" s="498"/>
      <c r="F82" s="498"/>
      <c r="G82" s="498"/>
      <c r="H82" s="498"/>
      <c r="I82" s="645"/>
      <c r="K82" s="517">
        <f>K74-J81</f>
        <v>0</v>
      </c>
      <c r="L82" s="584" t="s">
        <v>689</v>
      </c>
    </row>
    <row r="83" spans="1:12" ht="12.75" customHeight="1" x14ac:dyDescent="0.25">
      <c r="A83" s="591" t="s">
        <v>521</v>
      </c>
      <c r="B83" s="498"/>
      <c r="C83" s="498"/>
      <c r="D83" s="498"/>
      <c r="E83" s="498"/>
      <c r="F83" s="498"/>
      <c r="G83" s="498"/>
      <c r="H83" s="498"/>
      <c r="I83" s="645"/>
      <c r="K83" s="672">
        <f>IF(K82&lt;K40,K82,K40)</f>
        <v>0</v>
      </c>
      <c r="L83" s="584" t="s">
        <v>695</v>
      </c>
    </row>
    <row r="84" spans="1:12" ht="12.75" customHeight="1" x14ac:dyDescent="0.25">
      <c r="A84" s="591" t="s">
        <v>498</v>
      </c>
      <c r="B84" s="498"/>
      <c r="C84" s="498"/>
      <c r="D84" s="498"/>
      <c r="E84" s="498"/>
      <c r="F84" s="498"/>
      <c r="G84" s="498"/>
      <c r="H84" s="498"/>
      <c r="I84" s="645"/>
      <c r="K84" s="517">
        <f>K40+K83</f>
        <v>0</v>
      </c>
      <c r="L84" s="584" t="s">
        <v>690</v>
      </c>
    </row>
    <row r="85" spans="1:12" ht="12.75" customHeight="1" x14ac:dyDescent="0.25">
      <c r="A85" s="591"/>
      <c r="B85" s="498" t="s">
        <v>649</v>
      </c>
      <c r="C85" s="498"/>
      <c r="D85" s="498"/>
      <c r="E85" s="498"/>
      <c r="F85" s="498"/>
      <c r="G85" s="498"/>
      <c r="H85" s="498"/>
      <c r="I85" s="645"/>
      <c r="K85" s="655">
        <v>0</v>
      </c>
      <c r="L85" s="584" t="s">
        <v>706</v>
      </c>
    </row>
    <row r="86" spans="1:12" ht="12.75" customHeight="1" x14ac:dyDescent="0.25">
      <c r="A86" s="591" t="s">
        <v>499</v>
      </c>
      <c r="B86" s="498"/>
      <c r="C86" s="498"/>
      <c r="D86" s="498"/>
      <c r="E86" s="498"/>
      <c r="F86" s="498"/>
      <c r="G86" s="498"/>
      <c r="H86" s="498"/>
      <c r="I86" s="645"/>
      <c r="K86" s="517">
        <f>K84-K85</f>
        <v>0</v>
      </c>
      <c r="L86" s="584" t="s">
        <v>691</v>
      </c>
    </row>
    <row r="87" spans="1:12" ht="12.75" customHeight="1" x14ac:dyDescent="0.25">
      <c r="A87" s="591"/>
      <c r="B87" s="498"/>
      <c r="C87" s="498"/>
      <c r="D87" s="498"/>
      <c r="E87" s="498"/>
      <c r="F87" s="498"/>
      <c r="G87" s="498"/>
      <c r="H87" s="498"/>
      <c r="I87" s="645"/>
      <c r="J87" s="578"/>
      <c r="K87" s="631"/>
      <c r="L87" s="584"/>
    </row>
    <row r="88" spans="1:12" ht="12.75" customHeight="1" x14ac:dyDescent="0.25">
      <c r="A88" s="591"/>
      <c r="B88" s="498"/>
      <c r="C88" s="498"/>
      <c r="D88" s="498"/>
      <c r="E88" s="498"/>
      <c r="F88" s="498"/>
      <c r="G88" s="645"/>
      <c r="H88" s="645"/>
      <c r="I88" s="645"/>
      <c r="J88" s="498"/>
      <c r="K88" s="631"/>
      <c r="L88" s="584"/>
    </row>
  </sheetData>
  <sheetProtection password="EB26" sheet="1" objects="1" scenarios="1"/>
  <mergeCells count="10">
    <mergeCell ref="B78:C78"/>
    <mergeCell ref="B77:C77"/>
    <mergeCell ref="A1:E1"/>
    <mergeCell ref="J6:K6"/>
    <mergeCell ref="B65:C66"/>
    <mergeCell ref="H65:H66"/>
    <mergeCell ref="G65:G66"/>
    <mergeCell ref="B33:C33"/>
    <mergeCell ref="B34:C34"/>
    <mergeCell ref="B71:D71"/>
  </mergeCells>
  <conditionalFormatting sqref="K8:K13 K15 J17:J20 J22 K23 K26:K27 J31:J35 J37 K39:K40 K43:K44 F46:H51 F52 H53 K54:K55 H57:H62 F57:F63 H64:H66 K67:K68 F68 F70 K71 F72 J76:J79 J81 K82:K86">
    <cfRule type="containsBlanks" dxfId="172" priority="2">
      <formula>LEN(TRIM(F8))=0</formula>
    </cfRule>
  </conditionalFormatting>
  <conditionalFormatting sqref="K69">
    <cfRule type="containsBlanks" dxfId="171" priority="1">
      <formula>LEN(TRIM(K69))=0</formula>
    </cfRule>
  </conditionalFormatting>
  <hyperlinks>
    <hyperlink ref="C2" location="'Schedule Listing'!C21" display="Return to Schedule Listing"/>
  </hyperlinks>
  <printOptions horizontalCentered="1"/>
  <pageMargins left="0.7" right="0.7" top="0.75" bottom="0.75" header="0.3" footer="0.3"/>
  <pageSetup scale="5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24"/>
  <sheetViews>
    <sheetView showGridLines="0" zoomScaleNormal="100" zoomScalePageLayoutView="150" workbookViewId="0">
      <selection activeCell="C2" sqref="C2"/>
    </sheetView>
  </sheetViews>
  <sheetFormatPr defaultColWidth="8.875" defaultRowHeight="15" x14ac:dyDescent="0.25"/>
  <cols>
    <col min="1" max="1" width="2" style="484" customWidth="1"/>
    <col min="2" max="2" width="2.625" style="484" customWidth="1"/>
    <col min="3" max="3" width="29.125" style="484" customWidth="1"/>
    <col min="4" max="4" width="4.5" style="484" customWidth="1"/>
    <col min="5" max="5" width="12.875" style="531" customWidth="1"/>
    <col min="6" max="6" width="2.5" style="484" customWidth="1"/>
    <col min="7" max="7" width="0.625" style="484" customWidth="1"/>
    <col min="8" max="27" width="10.5" style="484" customWidth="1"/>
    <col min="28" max="28" width="14.375" style="484" customWidth="1"/>
    <col min="29" max="29" width="2.625" style="484" customWidth="1"/>
    <col min="30" max="33" width="10" style="484" customWidth="1"/>
    <col min="34" max="16384" width="8.875" style="484"/>
  </cols>
  <sheetData>
    <row r="1" spans="1:29" s="498" customFormat="1" x14ac:dyDescent="0.25">
      <c r="A1" s="577" t="s">
        <v>403</v>
      </c>
      <c r="E1" s="578"/>
    </row>
    <row r="2" spans="1:29" s="498" customFormat="1" ht="15.6" customHeight="1" x14ac:dyDescent="0.25">
      <c r="A2" s="968" t="s">
        <v>404</v>
      </c>
      <c r="B2" s="975"/>
      <c r="C2" s="976" t="s">
        <v>1</v>
      </c>
      <c r="D2" s="579"/>
      <c r="E2" s="578"/>
      <c r="K2" s="580"/>
      <c r="L2" s="581"/>
      <c r="M2" s="581"/>
      <c r="N2" s="581"/>
    </row>
    <row r="3" spans="1:29" s="498" customFormat="1" ht="12.6" customHeight="1" x14ac:dyDescent="0.25">
      <c r="A3" s="486" t="s">
        <v>548</v>
      </c>
      <c r="E3" s="578"/>
    </row>
    <row r="4" spans="1:29" s="498" customFormat="1" ht="12.6" customHeight="1" x14ac:dyDescent="0.25">
      <c r="E4" s="578"/>
      <c r="H4" s="800" t="s">
        <v>405</v>
      </c>
      <c r="I4" s="800" t="s">
        <v>406</v>
      </c>
      <c r="J4" s="800" t="s">
        <v>407</v>
      </c>
      <c r="K4" s="800" t="s">
        <v>408</v>
      </c>
      <c r="L4" s="800" t="s">
        <v>409</v>
      </c>
      <c r="M4" s="800" t="s">
        <v>410</v>
      </c>
      <c r="N4" s="800" t="s">
        <v>411</v>
      </c>
      <c r="O4" s="800" t="s">
        <v>412</v>
      </c>
      <c r="P4" s="800" t="s">
        <v>710</v>
      </c>
      <c r="Q4" s="800" t="s">
        <v>711</v>
      </c>
      <c r="R4" s="800" t="s">
        <v>712</v>
      </c>
      <c r="S4" s="800" t="s">
        <v>713</v>
      </c>
      <c r="T4" s="800" t="s">
        <v>714</v>
      </c>
      <c r="U4" s="800" t="s">
        <v>715</v>
      </c>
      <c r="V4" s="800" t="s">
        <v>716</v>
      </c>
      <c r="W4" s="800" t="s">
        <v>717</v>
      </c>
      <c r="X4" s="800" t="s">
        <v>718</v>
      </c>
      <c r="Y4" s="800" t="s">
        <v>719</v>
      </c>
      <c r="Z4" s="800" t="s">
        <v>720</v>
      </c>
      <c r="AA4" s="800" t="s">
        <v>721</v>
      </c>
      <c r="AB4" s="582" t="s">
        <v>22</v>
      </c>
    </row>
    <row r="5" spans="1:29" s="498" customFormat="1" ht="12.6" customHeight="1" x14ac:dyDescent="0.25">
      <c r="A5" s="577" t="s">
        <v>51</v>
      </c>
      <c r="B5" s="577" t="s">
        <v>413</v>
      </c>
      <c r="E5" s="578"/>
    </row>
    <row r="6" spans="1:29" s="498" customFormat="1" ht="6" customHeight="1" x14ac:dyDescent="0.25">
      <c r="E6" s="578"/>
    </row>
    <row r="7" spans="1:29" s="498" customFormat="1" ht="12.6" customHeight="1" x14ac:dyDescent="0.25">
      <c r="A7" s="583"/>
      <c r="B7" s="584" t="s">
        <v>678</v>
      </c>
      <c r="C7" s="584"/>
      <c r="E7" s="578"/>
      <c r="F7" s="585" t="s">
        <v>51</v>
      </c>
      <c r="H7" s="934">
        <v>0</v>
      </c>
      <c r="I7" s="934">
        <v>0</v>
      </c>
      <c r="J7" s="934">
        <v>0</v>
      </c>
      <c r="K7" s="934">
        <v>0</v>
      </c>
      <c r="L7" s="934">
        <v>0</v>
      </c>
      <c r="M7" s="934">
        <v>0</v>
      </c>
      <c r="N7" s="934">
        <v>0</v>
      </c>
      <c r="O7" s="934">
        <v>0</v>
      </c>
      <c r="P7" s="934">
        <v>0</v>
      </c>
      <c r="Q7" s="934">
        <v>0</v>
      </c>
      <c r="R7" s="934">
        <v>0</v>
      </c>
      <c r="S7" s="934">
        <v>0</v>
      </c>
      <c r="T7" s="934">
        <v>0</v>
      </c>
      <c r="U7" s="934">
        <v>0</v>
      </c>
      <c r="V7" s="934">
        <v>0</v>
      </c>
      <c r="W7" s="934">
        <v>0</v>
      </c>
      <c r="X7" s="934">
        <v>0</v>
      </c>
      <c r="Y7" s="934">
        <v>0</v>
      </c>
      <c r="Z7" s="934">
        <v>0</v>
      </c>
      <c r="AA7" s="934">
        <v>0</v>
      </c>
      <c r="AB7" s="586">
        <f>SUM(H7:AA7)</f>
        <v>0</v>
      </c>
    </row>
    <row r="8" spans="1:29" s="498" customFormat="1" ht="12.6" customHeight="1" x14ac:dyDescent="0.25">
      <c r="B8" s="498" t="s">
        <v>612</v>
      </c>
      <c r="E8" s="578"/>
      <c r="F8" s="585" t="s">
        <v>55</v>
      </c>
      <c r="H8" s="934">
        <v>0</v>
      </c>
      <c r="I8" s="934">
        <v>0</v>
      </c>
      <c r="J8" s="934">
        <v>0</v>
      </c>
      <c r="K8" s="934">
        <v>0</v>
      </c>
      <c r="L8" s="934">
        <v>0</v>
      </c>
      <c r="M8" s="934">
        <v>0</v>
      </c>
      <c r="N8" s="934">
        <v>0</v>
      </c>
      <c r="O8" s="934">
        <v>0</v>
      </c>
      <c r="P8" s="934">
        <v>0</v>
      </c>
      <c r="Q8" s="934">
        <v>0</v>
      </c>
      <c r="R8" s="934">
        <v>0</v>
      </c>
      <c r="S8" s="934">
        <v>0</v>
      </c>
      <c r="T8" s="934">
        <v>0</v>
      </c>
      <c r="U8" s="934">
        <v>0</v>
      </c>
      <c r="V8" s="934">
        <v>0</v>
      </c>
      <c r="W8" s="934">
        <v>0</v>
      </c>
      <c r="X8" s="934">
        <v>0</v>
      </c>
      <c r="Y8" s="934">
        <v>0</v>
      </c>
      <c r="Z8" s="934">
        <v>0</v>
      </c>
      <c r="AA8" s="934">
        <v>0</v>
      </c>
      <c r="AB8" s="586">
        <f>SUM(H8:AA8)</f>
        <v>0</v>
      </c>
    </row>
    <row r="9" spans="1:29" ht="12.6" customHeight="1" x14ac:dyDescent="0.25">
      <c r="B9" s="484" t="s">
        <v>610</v>
      </c>
      <c r="F9" s="587" t="s">
        <v>58</v>
      </c>
      <c r="H9" s="588">
        <f>H7+H8</f>
        <v>0</v>
      </c>
      <c r="I9" s="588">
        <f t="shared" ref="I9:AA9" si="0">I7+I8</f>
        <v>0</v>
      </c>
      <c r="J9" s="588">
        <f t="shared" si="0"/>
        <v>0</v>
      </c>
      <c r="K9" s="588">
        <f t="shared" si="0"/>
        <v>0</v>
      </c>
      <c r="L9" s="588">
        <f t="shared" si="0"/>
        <v>0</v>
      </c>
      <c r="M9" s="588">
        <f t="shared" si="0"/>
        <v>0</v>
      </c>
      <c r="N9" s="588">
        <f t="shared" si="0"/>
        <v>0</v>
      </c>
      <c r="O9" s="588">
        <f t="shared" si="0"/>
        <v>0</v>
      </c>
      <c r="P9" s="588">
        <f t="shared" si="0"/>
        <v>0</v>
      </c>
      <c r="Q9" s="588">
        <f t="shared" si="0"/>
        <v>0</v>
      </c>
      <c r="R9" s="588">
        <f t="shared" si="0"/>
        <v>0</v>
      </c>
      <c r="S9" s="588">
        <f t="shared" si="0"/>
        <v>0</v>
      </c>
      <c r="T9" s="588">
        <f t="shared" si="0"/>
        <v>0</v>
      </c>
      <c r="U9" s="588">
        <f t="shared" si="0"/>
        <v>0</v>
      </c>
      <c r="V9" s="588">
        <f t="shared" si="0"/>
        <v>0</v>
      </c>
      <c r="W9" s="588">
        <f t="shared" si="0"/>
        <v>0</v>
      </c>
      <c r="X9" s="588">
        <f t="shared" si="0"/>
        <v>0</v>
      </c>
      <c r="Y9" s="588">
        <f t="shared" si="0"/>
        <v>0</v>
      </c>
      <c r="Z9" s="588">
        <f t="shared" si="0"/>
        <v>0</v>
      </c>
      <c r="AA9" s="588">
        <f t="shared" si="0"/>
        <v>0</v>
      </c>
      <c r="AB9" s="586">
        <f>SUM(H9:AA9)</f>
        <v>0</v>
      </c>
    </row>
    <row r="10" spans="1:29" ht="12.6" customHeight="1" x14ac:dyDescent="0.25">
      <c r="B10" s="484" t="s">
        <v>652</v>
      </c>
      <c r="F10" s="589" t="s">
        <v>61</v>
      </c>
      <c r="H10" s="934">
        <v>0</v>
      </c>
      <c r="I10" s="934">
        <v>0</v>
      </c>
      <c r="J10" s="934">
        <v>0</v>
      </c>
      <c r="K10" s="934">
        <v>0</v>
      </c>
      <c r="L10" s="934">
        <v>0</v>
      </c>
      <c r="M10" s="934">
        <v>0</v>
      </c>
      <c r="N10" s="934">
        <v>0</v>
      </c>
      <c r="O10" s="934">
        <v>0</v>
      </c>
      <c r="P10" s="934">
        <v>0</v>
      </c>
      <c r="Q10" s="934">
        <v>0</v>
      </c>
      <c r="R10" s="934">
        <v>0</v>
      </c>
      <c r="S10" s="934">
        <v>0</v>
      </c>
      <c r="T10" s="934">
        <v>0</v>
      </c>
      <c r="U10" s="934">
        <v>0</v>
      </c>
      <c r="V10" s="934">
        <v>0</v>
      </c>
      <c r="W10" s="934">
        <v>0</v>
      </c>
      <c r="X10" s="934">
        <v>0</v>
      </c>
      <c r="Y10" s="934">
        <v>0</v>
      </c>
      <c r="Z10" s="934">
        <v>0</v>
      </c>
      <c r="AA10" s="934">
        <v>0</v>
      </c>
      <c r="AB10" s="586">
        <f>SUM(H10:AA10)</f>
        <v>0</v>
      </c>
    </row>
    <row r="11" spans="1:29" ht="15" customHeight="1" x14ac:dyDescent="0.25">
      <c r="B11" s="484" t="s">
        <v>498</v>
      </c>
      <c r="F11" s="589" t="s">
        <v>63</v>
      </c>
      <c r="H11" s="588">
        <f>H10+H9</f>
        <v>0</v>
      </c>
      <c r="I11" s="588">
        <f t="shared" ref="I11:AA11" si="1">I10+I9</f>
        <v>0</v>
      </c>
      <c r="J11" s="588">
        <f t="shared" si="1"/>
        <v>0</v>
      </c>
      <c r="K11" s="588">
        <f t="shared" si="1"/>
        <v>0</v>
      </c>
      <c r="L11" s="588">
        <f t="shared" si="1"/>
        <v>0</v>
      </c>
      <c r="M11" s="588">
        <f t="shared" si="1"/>
        <v>0</v>
      </c>
      <c r="N11" s="588">
        <f t="shared" si="1"/>
        <v>0</v>
      </c>
      <c r="O11" s="588">
        <f t="shared" si="1"/>
        <v>0</v>
      </c>
      <c r="P11" s="588">
        <f t="shared" si="1"/>
        <v>0</v>
      </c>
      <c r="Q11" s="588">
        <f t="shared" si="1"/>
        <v>0</v>
      </c>
      <c r="R11" s="588">
        <f t="shared" si="1"/>
        <v>0</v>
      </c>
      <c r="S11" s="588">
        <f t="shared" si="1"/>
        <v>0</v>
      </c>
      <c r="T11" s="588">
        <f t="shared" si="1"/>
        <v>0</v>
      </c>
      <c r="U11" s="588">
        <f t="shared" si="1"/>
        <v>0</v>
      </c>
      <c r="V11" s="588">
        <f t="shared" si="1"/>
        <v>0</v>
      </c>
      <c r="W11" s="588">
        <f t="shared" si="1"/>
        <v>0</v>
      </c>
      <c r="X11" s="588">
        <f t="shared" si="1"/>
        <v>0</v>
      </c>
      <c r="Y11" s="588">
        <f t="shared" si="1"/>
        <v>0</v>
      </c>
      <c r="Z11" s="588">
        <f t="shared" si="1"/>
        <v>0</v>
      </c>
      <c r="AA11" s="588">
        <f t="shared" si="1"/>
        <v>0</v>
      </c>
      <c r="AB11" s="586">
        <f>SUM(H11:AA11)</f>
        <v>0</v>
      </c>
      <c r="AC11" s="498"/>
    </row>
    <row r="12" spans="1:29" ht="15.75" customHeight="1" x14ac:dyDescent="0.25">
      <c r="F12" s="531"/>
      <c r="AB12" s="590"/>
      <c r="AC12" s="502"/>
    </row>
    <row r="13" spans="1:29" ht="6" customHeight="1" x14ac:dyDescent="0.25">
      <c r="F13" s="531"/>
      <c r="H13" s="498"/>
      <c r="I13" s="498"/>
      <c r="J13" s="498"/>
      <c r="K13" s="498"/>
      <c r="L13" s="498"/>
      <c r="M13" s="498"/>
      <c r="N13" s="498"/>
      <c r="O13" s="498"/>
      <c r="P13" s="498"/>
      <c r="Q13" s="498"/>
      <c r="R13" s="498"/>
      <c r="S13" s="498"/>
      <c r="T13" s="498"/>
      <c r="U13" s="498"/>
      <c r="V13" s="498"/>
      <c r="W13" s="498"/>
      <c r="X13" s="498"/>
      <c r="Y13" s="498"/>
      <c r="Z13" s="498"/>
      <c r="AA13" s="498"/>
      <c r="AB13" s="498"/>
    </row>
    <row r="14" spans="1:29" x14ac:dyDescent="0.25">
      <c r="H14" s="498"/>
      <c r="I14" s="498"/>
      <c r="J14" s="498"/>
      <c r="K14" s="498"/>
      <c r="L14" s="498"/>
      <c r="M14" s="498"/>
      <c r="N14" s="498"/>
      <c r="O14" s="498"/>
      <c r="P14" s="498"/>
      <c r="Q14" s="498"/>
      <c r="R14" s="498"/>
      <c r="S14" s="498"/>
      <c r="T14" s="498"/>
      <c r="U14" s="498"/>
      <c r="V14" s="498"/>
      <c r="W14" s="498"/>
      <c r="X14" s="498"/>
      <c r="Y14" s="498"/>
      <c r="Z14" s="498"/>
      <c r="AA14" s="498"/>
      <c r="AB14" s="498"/>
    </row>
    <row r="15" spans="1:29" x14ac:dyDescent="0.25">
      <c r="H15" s="498"/>
      <c r="I15" s="498"/>
      <c r="J15" s="498"/>
      <c r="K15" s="498"/>
      <c r="L15" s="498"/>
      <c r="M15" s="498"/>
      <c r="N15" s="498"/>
      <c r="O15" s="498"/>
      <c r="P15" s="498"/>
      <c r="Q15" s="498"/>
      <c r="R15" s="498"/>
      <c r="S15" s="498"/>
      <c r="T15" s="498"/>
      <c r="U15" s="498"/>
      <c r="V15" s="498"/>
      <c r="W15" s="498"/>
      <c r="X15" s="498"/>
      <c r="Y15" s="498"/>
      <c r="Z15" s="498"/>
      <c r="AA15" s="498"/>
      <c r="AB15" s="498"/>
    </row>
    <row r="16" spans="1:29" x14ac:dyDescent="0.25">
      <c r="H16" s="498"/>
      <c r="I16" s="498"/>
      <c r="J16" s="498"/>
      <c r="K16" s="498"/>
      <c r="L16" s="498"/>
      <c r="M16" s="498"/>
      <c r="N16" s="498"/>
      <c r="O16" s="498"/>
      <c r="P16" s="498"/>
      <c r="Q16" s="498"/>
      <c r="R16" s="498"/>
      <c r="S16" s="498"/>
      <c r="T16" s="498"/>
      <c r="U16" s="498"/>
      <c r="V16" s="498"/>
      <c r="W16" s="498"/>
      <c r="X16" s="498"/>
      <c r="Y16" s="498"/>
      <c r="Z16" s="498"/>
      <c r="AA16" s="498"/>
      <c r="AB16" s="498"/>
    </row>
    <row r="17" spans="3:28" x14ac:dyDescent="0.25">
      <c r="H17" s="498"/>
      <c r="I17" s="498"/>
      <c r="J17" s="498"/>
      <c r="K17" s="498"/>
      <c r="L17" s="498"/>
      <c r="M17" s="498"/>
      <c r="N17" s="498"/>
      <c r="O17" s="498"/>
      <c r="P17" s="498"/>
      <c r="Q17" s="498"/>
      <c r="R17" s="498"/>
      <c r="S17" s="498"/>
      <c r="T17" s="498"/>
      <c r="U17" s="498"/>
      <c r="V17" s="498"/>
      <c r="W17" s="498"/>
      <c r="X17" s="498"/>
      <c r="Y17" s="498"/>
      <c r="Z17" s="498"/>
      <c r="AA17" s="498"/>
      <c r="AB17" s="498"/>
    </row>
    <row r="18" spans="3:28" x14ac:dyDescent="0.25">
      <c r="C18" s="591"/>
      <c r="D18" s="498"/>
      <c r="E18" s="498"/>
      <c r="H18" s="498"/>
      <c r="I18" s="498"/>
      <c r="J18" s="498"/>
      <c r="K18" s="498"/>
      <c r="L18" s="498"/>
      <c r="M18" s="498"/>
      <c r="N18" s="498"/>
      <c r="O18" s="498"/>
      <c r="P18" s="498"/>
      <c r="Q18" s="498"/>
      <c r="R18" s="498"/>
      <c r="S18" s="498"/>
      <c r="T18" s="498"/>
      <c r="U18" s="498"/>
      <c r="V18" s="498"/>
      <c r="W18" s="498"/>
      <c r="X18" s="498"/>
      <c r="Y18" s="498"/>
      <c r="Z18" s="498"/>
      <c r="AA18" s="498"/>
      <c r="AB18" s="498"/>
    </row>
    <row r="19" spans="3:28" x14ac:dyDescent="0.25">
      <c r="C19" s="591"/>
      <c r="D19" s="498"/>
      <c r="E19" s="498"/>
      <c r="H19" s="498"/>
      <c r="I19" s="498"/>
      <c r="J19" s="498"/>
      <c r="K19" s="498"/>
      <c r="L19" s="498"/>
      <c r="M19" s="498"/>
      <c r="N19" s="498"/>
      <c r="O19" s="498"/>
      <c r="P19" s="498"/>
      <c r="Q19" s="498"/>
      <c r="R19" s="498"/>
      <c r="S19" s="498"/>
      <c r="T19" s="498"/>
      <c r="U19" s="498"/>
      <c r="V19" s="498"/>
      <c r="W19" s="498"/>
      <c r="X19" s="498"/>
      <c r="Y19" s="498"/>
      <c r="Z19" s="498"/>
      <c r="AA19" s="498"/>
      <c r="AB19" s="498"/>
    </row>
    <row r="20" spans="3:28" x14ac:dyDescent="0.25">
      <c r="C20" s="591"/>
      <c r="H20" s="498"/>
      <c r="I20" s="498"/>
      <c r="J20" s="498"/>
      <c r="K20" s="498"/>
      <c r="L20" s="498"/>
      <c r="M20" s="498"/>
      <c r="N20" s="498"/>
      <c r="O20" s="498"/>
      <c r="P20" s="498"/>
      <c r="Q20" s="498"/>
      <c r="R20" s="498"/>
      <c r="S20" s="498"/>
      <c r="T20" s="498"/>
      <c r="U20" s="498"/>
      <c r="V20" s="498"/>
      <c r="W20" s="498"/>
      <c r="X20" s="498"/>
      <c r="Y20" s="498"/>
      <c r="Z20" s="498"/>
      <c r="AA20" s="498"/>
      <c r="AB20" s="498"/>
    </row>
    <row r="21" spans="3:28" x14ac:dyDescent="0.25">
      <c r="H21" s="498"/>
      <c r="I21" s="498"/>
      <c r="J21" s="498"/>
      <c r="K21" s="498"/>
      <c r="L21" s="498"/>
      <c r="M21" s="498"/>
      <c r="N21" s="498"/>
      <c r="O21" s="498"/>
      <c r="P21" s="498"/>
      <c r="Q21" s="498"/>
      <c r="R21" s="498"/>
      <c r="S21" s="498"/>
      <c r="T21" s="498"/>
      <c r="U21" s="498"/>
      <c r="V21" s="498"/>
      <c r="W21" s="498"/>
      <c r="X21" s="498"/>
      <c r="Y21" s="498"/>
      <c r="Z21" s="498"/>
      <c r="AA21" s="498"/>
      <c r="AB21" s="498"/>
    </row>
    <row r="22" spans="3:28" x14ac:dyDescent="0.25">
      <c r="H22" s="498"/>
      <c r="I22" s="498"/>
      <c r="J22" s="498"/>
      <c r="K22" s="498"/>
      <c r="L22" s="498"/>
      <c r="M22" s="498"/>
      <c r="N22" s="498"/>
      <c r="O22" s="498"/>
      <c r="P22" s="498"/>
      <c r="Q22" s="498"/>
      <c r="R22" s="498"/>
      <c r="S22" s="498"/>
      <c r="T22" s="498"/>
      <c r="U22" s="498"/>
      <c r="V22" s="498"/>
      <c r="W22" s="498"/>
      <c r="X22" s="498"/>
      <c r="Y22" s="498"/>
      <c r="Z22" s="498"/>
      <c r="AA22" s="498"/>
      <c r="AB22" s="498"/>
    </row>
    <row r="23" spans="3:28" x14ac:dyDescent="0.25">
      <c r="H23" s="498"/>
      <c r="I23" s="498"/>
      <c r="J23" s="498"/>
      <c r="K23" s="498"/>
      <c r="L23" s="498"/>
      <c r="M23" s="498"/>
      <c r="N23" s="498"/>
      <c r="O23" s="498"/>
      <c r="P23" s="498"/>
      <c r="Q23" s="498"/>
      <c r="R23" s="498"/>
      <c r="S23" s="498"/>
      <c r="T23" s="498"/>
      <c r="U23" s="498"/>
      <c r="V23" s="498"/>
      <c r="W23" s="498"/>
      <c r="X23" s="498"/>
      <c r="Y23" s="498"/>
      <c r="Z23" s="498"/>
      <c r="AA23" s="498"/>
      <c r="AB23" s="498"/>
    </row>
    <row r="24" spans="3:28" x14ac:dyDescent="0.25">
      <c r="H24" s="498"/>
      <c r="I24" s="498"/>
      <c r="J24" s="498"/>
      <c r="K24" s="498"/>
      <c r="L24" s="498"/>
      <c r="M24" s="498"/>
      <c r="N24" s="498"/>
      <c r="O24" s="498"/>
      <c r="P24" s="498"/>
      <c r="Q24" s="498"/>
      <c r="R24" s="498"/>
      <c r="S24" s="498"/>
      <c r="T24" s="498"/>
      <c r="U24" s="498"/>
      <c r="V24" s="498"/>
      <c r="W24" s="498"/>
      <c r="X24" s="498"/>
      <c r="Y24" s="498"/>
      <c r="Z24" s="498"/>
      <c r="AA24" s="498"/>
      <c r="AB24" s="498"/>
    </row>
  </sheetData>
  <sheetProtection password="EB26" sheet="1" objects="1" scenarios="1"/>
  <conditionalFormatting sqref="H7:AA10">
    <cfRule type="containsBlanks" dxfId="170" priority="1">
      <formula>LEN(TRIM(H7))=0</formula>
    </cfRule>
  </conditionalFormatting>
  <hyperlinks>
    <hyperlink ref="C2" location="'Schedule Listing'!C22" display="Return to Schedule Listing"/>
  </hyperlinks>
  <pageMargins left="0.7" right="0.7" top="0.75" bottom="0.75" header="0.3" footer="0.3"/>
  <pageSetup paperSize="5"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O44"/>
  <sheetViews>
    <sheetView showGridLines="0" zoomScaleNormal="100" zoomScalePageLayoutView="150" workbookViewId="0">
      <selection activeCell="B4" sqref="B4"/>
    </sheetView>
  </sheetViews>
  <sheetFormatPr defaultColWidth="9" defaultRowHeight="15.75" x14ac:dyDescent="0.25"/>
  <cols>
    <col min="1" max="1" width="58.125" style="155" bestFit="1" customWidth="1"/>
    <col min="2" max="2" width="11.375" style="155" customWidth="1"/>
    <col min="3" max="40" width="12.25" style="155" customWidth="1"/>
    <col min="41" max="41" width="11.5" style="155" customWidth="1"/>
    <col min="42" max="16384" width="9" style="155"/>
  </cols>
  <sheetData>
    <row r="1" spans="1:41" x14ac:dyDescent="0.25">
      <c r="A1" s="153" t="s">
        <v>698</v>
      </c>
      <c r="B1" s="154"/>
      <c r="C1" s="154"/>
      <c r="D1" s="154"/>
    </row>
    <row r="2" spans="1:41" ht="15.6" customHeight="1" x14ac:dyDescent="0.25">
      <c r="A2" s="974" t="s">
        <v>1</v>
      </c>
    </row>
    <row r="3" spans="1:41" ht="12.6" customHeight="1" x14ac:dyDescent="0.25">
      <c r="A3" s="149" t="s">
        <v>548</v>
      </c>
    </row>
    <row r="4" spans="1:41" ht="12.6" customHeight="1" x14ac:dyDescent="0.25">
      <c r="A4" s="149"/>
    </row>
    <row r="5" spans="1:41" ht="17.25" customHeight="1" x14ac:dyDescent="0.25">
      <c r="A5" s="156" t="s">
        <v>11726</v>
      </c>
      <c r="B5" s="161"/>
    </row>
    <row r="6" spans="1:41" ht="18.75" customHeight="1" x14ac:dyDescent="0.25"/>
    <row r="7" spans="1:41" ht="48.75" customHeight="1" x14ac:dyDescent="0.25">
      <c r="A7" s="157" t="s">
        <v>699</v>
      </c>
      <c r="B7" s="157" t="s">
        <v>700</v>
      </c>
      <c r="C7" s="158">
        <f>A9</f>
        <v>0</v>
      </c>
      <c r="D7" s="158">
        <f>A10</f>
        <v>0</v>
      </c>
      <c r="E7" s="158">
        <f>A11</f>
        <v>0</v>
      </c>
      <c r="F7" s="158">
        <f>A12</f>
        <v>0</v>
      </c>
      <c r="G7" s="158">
        <f>A13</f>
        <v>0</v>
      </c>
      <c r="H7" s="158">
        <f>A14</f>
        <v>0</v>
      </c>
      <c r="I7" s="158">
        <f>A15</f>
        <v>0</v>
      </c>
      <c r="J7" s="158">
        <f>A16</f>
        <v>0</v>
      </c>
      <c r="K7" s="158">
        <f>A17</f>
        <v>0</v>
      </c>
      <c r="L7" s="158">
        <f>A18</f>
        <v>0</v>
      </c>
      <c r="M7" s="158">
        <f>A19</f>
        <v>0</v>
      </c>
      <c r="N7" s="158">
        <f>A20</f>
        <v>0</v>
      </c>
      <c r="O7" s="158">
        <f>A21</f>
        <v>0</v>
      </c>
      <c r="P7" s="158">
        <f>A22</f>
        <v>0</v>
      </c>
      <c r="Q7" s="158">
        <f>A23</f>
        <v>0</v>
      </c>
      <c r="R7" s="158">
        <f>A24</f>
        <v>0</v>
      </c>
      <c r="S7" s="158">
        <f>A25</f>
        <v>0</v>
      </c>
      <c r="T7" s="158">
        <f>A26</f>
        <v>0</v>
      </c>
      <c r="U7" s="158">
        <f>A27</f>
        <v>0</v>
      </c>
      <c r="V7" s="158">
        <f>A28</f>
        <v>0</v>
      </c>
      <c r="W7" s="158">
        <f>A29</f>
        <v>0</v>
      </c>
      <c r="X7" s="158">
        <f>A30</f>
        <v>0</v>
      </c>
      <c r="Y7" s="158">
        <f>A31</f>
        <v>0</v>
      </c>
      <c r="Z7" s="158">
        <f>A32</f>
        <v>0</v>
      </c>
      <c r="AA7" s="158">
        <f>A33</f>
        <v>0</v>
      </c>
      <c r="AB7" s="158">
        <f>A34</f>
        <v>0</v>
      </c>
      <c r="AC7" s="158">
        <f>A35</f>
        <v>0</v>
      </c>
      <c r="AD7" s="158">
        <f>A36</f>
        <v>0</v>
      </c>
      <c r="AE7" s="158">
        <f>A37</f>
        <v>0</v>
      </c>
      <c r="AF7" s="158">
        <f>A38</f>
        <v>0</v>
      </c>
      <c r="AG7" s="158">
        <f>A39</f>
        <v>0</v>
      </c>
      <c r="AH7" s="158">
        <f>A40</f>
        <v>0</v>
      </c>
      <c r="AI7" s="158">
        <f>A41</f>
        <v>0</v>
      </c>
      <c r="AJ7" s="158">
        <f>A42</f>
        <v>0</v>
      </c>
      <c r="AK7" s="158">
        <f>A43</f>
        <v>0</v>
      </c>
      <c r="AL7" s="157" t="s">
        <v>701</v>
      </c>
      <c r="AM7" s="157" t="s">
        <v>702</v>
      </c>
      <c r="AN7" s="157" t="s">
        <v>703</v>
      </c>
    </row>
    <row r="8" spans="1:41" ht="15.75" customHeight="1" x14ac:dyDescent="0.25">
      <c r="A8" s="978">
        <f>B5</f>
        <v>0</v>
      </c>
      <c r="B8" s="658">
        <v>0</v>
      </c>
      <c r="C8" s="658">
        <v>0</v>
      </c>
      <c r="D8" s="658">
        <v>0</v>
      </c>
      <c r="E8" s="658">
        <v>0</v>
      </c>
      <c r="F8" s="658">
        <v>0</v>
      </c>
      <c r="G8" s="658">
        <v>0</v>
      </c>
      <c r="H8" s="658">
        <v>0</v>
      </c>
      <c r="I8" s="658">
        <v>0</v>
      </c>
      <c r="J8" s="658">
        <v>0</v>
      </c>
      <c r="K8" s="658">
        <v>0</v>
      </c>
      <c r="L8" s="658">
        <v>0</v>
      </c>
      <c r="M8" s="658">
        <v>0</v>
      </c>
      <c r="N8" s="658">
        <v>0</v>
      </c>
      <c r="O8" s="658">
        <v>0</v>
      </c>
      <c r="P8" s="658">
        <v>0</v>
      </c>
      <c r="Q8" s="658">
        <v>0</v>
      </c>
      <c r="R8" s="658">
        <v>0</v>
      </c>
      <c r="S8" s="658">
        <v>0</v>
      </c>
      <c r="T8" s="658">
        <v>0</v>
      </c>
      <c r="U8" s="658">
        <v>0</v>
      </c>
      <c r="V8" s="658">
        <v>0</v>
      </c>
      <c r="W8" s="658">
        <v>0</v>
      </c>
      <c r="X8" s="658">
        <v>0</v>
      </c>
      <c r="Y8" s="658">
        <v>0</v>
      </c>
      <c r="Z8" s="658">
        <v>0</v>
      </c>
      <c r="AA8" s="658">
        <v>0</v>
      </c>
      <c r="AB8" s="658">
        <v>0</v>
      </c>
      <c r="AC8" s="658">
        <v>0</v>
      </c>
      <c r="AD8" s="658">
        <v>0</v>
      </c>
      <c r="AE8" s="658">
        <v>0</v>
      </c>
      <c r="AF8" s="658">
        <v>0</v>
      </c>
      <c r="AG8" s="658">
        <v>0</v>
      </c>
      <c r="AH8" s="658">
        <v>0</v>
      </c>
      <c r="AI8" s="658">
        <v>0</v>
      </c>
      <c r="AJ8" s="658">
        <v>0</v>
      </c>
      <c r="AK8" s="658">
        <v>0</v>
      </c>
      <c r="AL8" s="658">
        <v>0</v>
      </c>
      <c r="AM8" s="163">
        <f>SUM(C8:AK8)</f>
        <v>0</v>
      </c>
      <c r="AN8" s="163">
        <f>AL8-AM8</f>
        <v>0</v>
      </c>
      <c r="AO8" s="159"/>
    </row>
    <row r="9" spans="1:41" ht="17.25" customHeight="1" x14ac:dyDescent="0.25">
      <c r="A9" s="152"/>
      <c r="B9" s="658">
        <v>0</v>
      </c>
      <c r="C9" s="658">
        <v>0</v>
      </c>
      <c r="D9" s="658">
        <v>0</v>
      </c>
      <c r="E9" s="658">
        <v>0</v>
      </c>
      <c r="F9" s="658">
        <v>0</v>
      </c>
      <c r="G9" s="658">
        <v>0</v>
      </c>
      <c r="H9" s="658">
        <v>0</v>
      </c>
      <c r="I9" s="658">
        <v>0</v>
      </c>
      <c r="J9" s="658">
        <v>0</v>
      </c>
      <c r="K9" s="658">
        <v>0</v>
      </c>
      <c r="L9" s="658">
        <v>0</v>
      </c>
      <c r="M9" s="658">
        <v>0</v>
      </c>
      <c r="N9" s="658">
        <v>0</v>
      </c>
      <c r="O9" s="658">
        <v>0</v>
      </c>
      <c r="P9" s="658">
        <v>0</v>
      </c>
      <c r="Q9" s="658">
        <v>0</v>
      </c>
      <c r="R9" s="658">
        <v>0</v>
      </c>
      <c r="S9" s="658">
        <v>0</v>
      </c>
      <c r="T9" s="658">
        <v>0</v>
      </c>
      <c r="U9" s="658">
        <v>0</v>
      </c>
      <c r="V9" s="658">
        <v>0</v>
      </c>
      <c r="W9" s="658">
        <v>0</v>
      </c>
      <c r="X9" s="658">
        <v>0</v>
      </c>
      <c r="Y9" s="658">
        <v>0</v>
      </c>
      <c r="Z9" s="658">
        <v>0</v>
      </c>
      <c r="AA9" s="658">
        <v>0</v>
      </c>
      <c r="AB9" s="658">
        <v>0</v>
      </c>
      <c r="AC9" s="658">
        <v>0</v>
      </c>
      <c r="AD9" s="658">
        <v>0</v>
      </c>
      <c r="AE9" s="658">
        <v>0</v>
      </c>
      <c r="AF9" s="658">
        <v>0</v>
      </c>
      <c r="AG9" s="658">
        <v>0</v>
      </c>
      <c r="AH9" s="658">
        <v>0</v>
      </c>
      <c r="AI9" s="658">
        <v>0</v>
      </c>
      <c r="AJ9" s="658">
        <v>0</v>
      </c>
      <c r="AK9" s="658">
        <v>0</v>
      </c>
      <c r="AL9" s="658">
        <v>0</v>
      </c>
      <c r="AM9" s="163">
        <f>SUM(C9:AK9)</f>
        <v>0</v>
      </c>
      <c r="AN9" s="163">
        <f t="shared" ref="AN9:AN43" si="0">AL9-AM9</f>
        <v>0</v>
      </c>
    </row>
    <row r="10" spans="1:41" ht="16.5" customHeight="1" x14ac:dyDescent="0.25">
      <c r="A10" s="152"/>
      <c r="B10" s="658">
        <v>0</v>
      </c>
      <c r="C10" s="658">
        <v>0</v>
      </c>
      <c r="D10" s="658">
        <v>0</v>
      </c>
      <c r="E10" s="658">
        <v>0</v>
      </c>
      <c r="F10" s="658">
        <v>0</v>
      </c>
      <c r="G10" s="658">
        <v>0</v>
      </c>
      <c r="H10" s="658">
        <v>0</v>
      </c>
      <c r="I10" s="658">
        <v>0</v>
      </c>
      <c r="J10" s="658">
        <v>0</v>
      </c>
      <c r="K10" s="658">
        <v>0</v>
      </c>
      <c r="L10" s="658">
        <v>0</v>
      </c>
      <c r="M10" s="658">
        <v>0</v>
      </c>
      <c r="N10" s="658">
        <v>0</v>
      </c>
      <c r="O10" s="658">
        <v>0</v>
      </c>
      <c r="P10" s="658">
        <v>0</v>
      </c>
      <c r="Q10" s="658">
        <v>0</v>
      </c>
      <c r="R10" s="658">
        <v>0</v>
      </c>
      <c r="S10" s="658">
        <v>0</v>
      </c>
      <c r="T10" s="658">
        <v>0</v>
      </c>
      <c r="U10" s="658">
        <v>0</v>
      </c>
      <c r="V10" s="658">
        <v>0</v>
      </c>
      <c r="W10" s="658">
        <v>0</v>
      </c>
      <c r="X10" s="658">
        <v>0</v>
      </c>
      <c r="Y10" s="658">
        <v>0</v>
      </c>
      <c r="Z10" s="658">
        <v>0</v>
      </c>
      <c r="AA10" s="658">
        <v>0</v>
      </c>
      <c r="AB10" s="658">
        <v>0</v>
      </c>
      <c r="AC10" s="658">
        <v>0</v>
      </c>
      <c r="AD10" s="658">
        <v>0</v>
      </c>
      <c r="AE10" s="658">
        <v>0</v>
      </c>
      <c r="AF10" s="658">
        <v>0</v>
      </c>
      <c r="AG10" s="658">
        <v>0</v>
      </c>
      <c r="AH10" s="658">
        <v>0</v>
      </c>
      <c r="AI10" s="658">
        <v>0</v>
      </c>
      <c r="AJ10" s="658">
        <v>0</v>
      </c>
      <c r="AK10" s="658">
        <v>0</v>
      </c>
      <c r="AL10" s="658">
        <v>0</v>
      </c>
      <c r="AM10" s="163">
        <f t="shared" ref="AM10:AM43" si="1">SUM(C10:AK10)</f>
        <v>0</v>
      </c>
      <c r="AN10" s="163">
        <f t="shared" si="0"/>
        <v>0</v>
      </c>
    </row>
    <row r="11" spans="1:41" x14ac:dyDescent="0.25">
      <c r="A11" s="152"/>
      <c r="B11" s="658">
        <v>0</v>
      </c>
      <c r="C11" s="658">
        <v>0</v>
      </c>
      <c r="D11" s="658">
        <v>0</v>
      </c>
      <c r="E11" s="658">
        <v>0</v>
      </c>
      <c r="F11" s="658">
        <v>0</v>
      </c>
      <c r="G11" s="658">
        <v>0</v>
      </c>
      <c r="H11" s="658">
        <v>0</v>
      </c>
      <c r="I11" s="658">
        <v>0</v>
      </c>
      <c r="J11" s="658">
        <v>0</v>
      </c>
      <c r="K11" s="658">
        <v>0</v>
      </c>
      <c r="L11" s="658">
        <v>0</v>
      </c>
      <c r="M11" s="658">
        <v>0</v>
      </c>
      <c r="N11" s="658">
        <v>0</v>
      </c>
      <c r="O11" s="658">
        <v>0</v>
      </c>
      <c r="P11" s="658">
        <v>0</v>
      </c>
      <c r="Q11" s="658">
        <v>0</v>
      </c>
      <c r="R11" s="658">
        <v>0</v>
      </c>
      <c r="S11" s="658">
        <v>0</v>
      </c>
      <c r="T11" s="658">
        <v>0</v>
      </c>
      <c r="U11" s="658">
        <v>0</v>
      </c>
      <c r="V11" s="658">
        <v>0</v>
      </c>
      <c r="W11" s="658">
        <v>0</v>
      </c>
      <c r="X11" s="658">
        <v>0</v>
      </c>
      <c r="Y11" s="658">
        <v>0</v>
      </c>
      <c r="Z11" s="658">
        <v>0</v>
      </c>
      <c r="AA11" s="658">
        <v>0</v>
      </c>
      <c r="AB11" s="658">
        <v>0</v>
      </c>
      <c r="AC11" s="658">
        <v>0</v>
      </c>
      <c r="AD11" s="658">
        <v>0</v>
      </c>
      <c r="AE11" s="658">
        <v>0</v>
      </c>
      <c r="AF11" s="658">
        <v>0</v>
      </c>
      <c r="AG11" s="658">
        <v>0</v>
      </c>
      <c r="AH11" s="658">
        <v>0</v>
      </c>
      <c r="AI11" s="658">
        <v>0</v>
      </c>
      <c r="AJ11" s="658">
        <v>0</v>
      </c>
      <c r="AK11" s="658">
        <v>0</v>
      </c>
      <c r="AL11" s="658">
        <v>0</v>
      </c>
      <c r="AM11" s="163">
        <f t="shared" si="1"/>
        <v>0</v>
      </c>
      <c r="AN11" s="163">
        <f t="shared" si="0"/>
        <v>0</v>
      </c>
    </row>
    <row r="12" spans="1:41" ht="15.75" customHeight="1" x14ac:dyDescent="0.25">
      <c r="A12" s="152"/>
      <c r="B12" s="658">
        <v>0</v>
      </c>
      <c r="C12" s="658">
        <v>0</v>
      </c>
      <c r="D12" s="658">
        <v>0</v>
      </c>
      <c r="E12" s="658">
        <v>0</v>
      </c>
      <c r="F12" s="658">
        <v>0</v>
      </c>
      <c r="G12" s="658">
        <v>0</v>
      </c>
      <c r="H12" s="658">
        <v>0</v>
      </c>
      <c r="I12" s="658">
        <v>0</v>
      </c>
      <c r="J12" s="658">
        <v>0</v>
      </c>
      <c r="K12" s="658">
        <v>0</v>
      </c>
      <c r="L12" s="658">
        <v>0</v>
      </c>
      <c r="M12" s="658">
        <v>0</v>
      </c>
      <c r="N12" s="658">
        <v>0</v>
      </c>
      <c r="O12" s="658">
        <v>0</v>
      </c>
      <c r="P12" s="658">
        <v>0</v>
      </c>
      <c r="Q12" s="658">
        <v>0</v>
      </c>
      <c r="R12" s="658">
        <v>0</v>
      </c>
      <c r="S12" s="658">
        <v>0</v>
      </c>
      <c r="T12" s="658">
        <v>0</v>
      </c>
      <c r="U12" s="658">
        <v>0</v>
      </c>
      <c r="V12" s="658">
        <v>0</v>
      </c>
      <c r="W12" s="658">
        <v>0</v>
      </c>
      <c r="X12" s="658">
        <v>0</v>
      </c>
      <c r="Y12" s="658">
        <v>0</v>
      </c>
      <c r="Z12" s="658">
        <v>0</v>
      </c>
      <c r="AA12" s="658">
        <v>0</v>
      </c>
      <c r="AB12" s="658">
        <v>0</v>
      </c>
      <c r="AC12" s="658">
        <v>0</v>
      </c>
      <c r="AD12" s="658">
        <v>0</v>
      </c>
      <c r="AE12" s="658">
        <v>0</v>
      </c>
      <c r="AF12" s="658">
        <v>0</v>
      </c>
      <c r="AG12" s="658">
        <v>0</v>
      </c>
      <c r="AH12" s="658">
        <v>0</v>
      </c>
      <c r="AI12" s="658">
        <v>0</v>
      </c>
      <c r="AJ12" s="658">
        <v>0</v>
      </c>
      <c r="AK12" s="658">
        <v>0</v>
      </c>
      <c r="AL12" s="658">
        <v>0</v>
      </c>
      <c r="AM12" s="163">
        <f t="shared" si="1"/>
        <v>0</v>
      </c>
      <c r="AN12" s="163">
        <f t="shared" si="0"/>
        <v>0</v>
      </c>
    </row>
    <row r="13" spans="1:41" ht="17.25" customHeight="1" x14ac:dyDescent="0.25">
      <c r="A13" s="152"/>
      <c r="B13" s="658">
        <v>0</v>
      </c>
      <c r="C13" s="658">
        <v>0</v>
      </c>
      <c r="D13" s="658">
        <v>0</v>
      </c>
      <c r="E13" s="658">
        <v>0</v>
      </c>
      <c r="F13" s="658">
        <v>0</v>
      </c>
      <c r="G13" s="658">
        <v>0</v>
      </c>
      <c r="H13" s="658">
        <v>0</v>
      </c>
      <c r="I13" s="658">
        <v>0</v>
      </c>
      <c r="J13" s="658">
        <v>0</v>
      </c>
      <c r="K13" s="658">
        <v>0</v>
      </c>
      <c r="L13" s="658">
        <v>0</v>
      </c>
      <c r="M13" s="658">
        <v>0</v>
      </c>
      <c r="N13" s="658">
        <v>0</v>
      </c>
      <c r="O13" s="658">
        <v>0</v>
      </c>
      <c r="P13" s="658">
        <v>0</v>
      </c>
      <c r="Q13" s="658">
        <v>0</v>
      </c>
      <c r="R13" s="658">
        <v>0</v>
      </c>
      <c r="S13" s="658">
        <v>0</v>
      </c>
      <c r="T13" s="658">
        <v>0</v>
      </c>
      <c r="U13" s="658">
        <v>0</v>
      </c>
      <c r="V13" s="658">
        <v>0</v>
      </c>
      <c r="W13" s="658">
        <v>0</v>
      </c>
      <c r="X13" s="658">
        <v>0</v>
      </c>
      <c r="Y13" s="658">
        <v>0</v>
      </c>
      <c r="Z13" s="658">
        <v>0</v>
      </c>
      <c r="AA13" s="658">
        <v>0</v>
      </c>
      <c r="AB13" s="658">
        <v>0</v>
      </c>
      <c r="AC13" s="658">
        <v>0</v>
      </c>
      <c r="AD13" s="658">
        <v>0</v>
      </c>
      <c r="AE13" s="658">
        <v>0</v>
      </c>
      <c r="AF13" s="658">
        <v>0</v>
      </c>
      <c r="AG13" s="658">
        <v>0</v>
      </c>
      <c r="AH13" s="658">
        <v>0</v>
      </c>
      <c r="AI13" s="658">
        <v>0</v>
      </c>
      <c r="AJ13" s="658">
        <v>0</v>
      </c>
      <c r="AK13" s="658">
        <v>0</v>
      </c>
      <c r="AL13" s="658">
        <v>0</v>
      </c>
      <c r="AM13" s="163">
        <f t="shared" si="1"/>
        <v>0</v>
      </c>
      <c r="AN13" s="163">
        <f t="shared" si="0"/>
        <v>0</v>
      </c>
    </row>
    <row r="14" spans="1:41" x14ac:dyDescent="0.25">
      <c r="A14" s="152"/>
      <c r="B14" s="658">
        <v>0</v>
      </c>
      <c r="C14" s="658">
        <v>0</v>
      </c>
      <c r="D14" s="658">
        <v>0</v>
      </c>
      <c r="E14" s="658">
        <v>0</v>
      </c>
      <c r="F14" s="658">
        <v>0</v>
      </c>
      <c r="G14" s="658">
        <v>0</v>
      </c>
      <c r="H14" s="658">
        <v>0</v>
      </c>
      <c r="I14" s="658">
        <v>0</v>
      </c>
      <c r="J14" s="658">
        <v>0</v>
      </c>
      <c r="K14" s="658">
        <v>0</v>
      </c>
      <c r="L14" s="658">
        <v>0</v>
      </c>
      <c r="M14" s="658">
        <v>0</v>
      </c>
      <c r="N14" s="658">
        <v>0</v>
      </c>
      <c r="O14" s="658">
        <v>0</v>
      </c>
      <c r="P14" s="658">
        <v>0</v>
      </c>
      <c r="Q14" s="658">
        <v>0</v>
      </c>
      <c r="R14" s="658">
        <v>0</v>
      </c>
      <c r="S14" s="658">
        <v>0</v>
      </c>
      <c r="T14" s="658">
        <v>0</v>
      </c>
      <c r="U14" s="658">
        <v>0</v>
      </c>
      <c r="V14" s="658">
        <v>0</v>
      </c>
      <c r="W14" s="658">
        <v>0</v>
      </c>
      <c r="X14" s="658">
        <v>0</v>
      </c>
      <c r="Y14" s="658">
        <v>0</v>
      </c>
      <c r="Z14" s="658">
        <v>0</v>
      </c>
      <c r="AA14" s="658">
        <v>0</v>
      </c>
      <c r="AB14" s="658">
        <v>0</v>
      </c>
      <c r="AC14" s="658">
        <v>0</v>
      </c>
      <c r="AD14" s="658">
        <v>0</v>
      </c>
      <c r="AE14" s="658">
        <v>0</v>
      </c>
      <c r="AF14" s="658">
        <v>0</v>
      </c>
      <c r="AG14" s="658">
        <v>0</v>
      </c>
      <c r="AH14" s="658">
        <v>0</v>
      </c>
      <c r="AI14" s="658">
        <v>0</v>
      </c>
      <c r="AJ14" s="658">
        <v>0</v>
      </c>
      <c r="AK14" s="658">
        <v>0</v>
      </c>
      <c r="AL14" s="658">
        <v>0</v>
      </c>
      <c r="AM14" s="163">
        <f t="shared" si="1"/>
        <v>0</v>
      </c>
      <c r="AN14" s="163">
        <f t="shared" si="0"/>
        <v>0</v>
      </c>
    </row>
    <row r="15" spans="1:41" x14ac:dyDescent="0.25">
      <c r="A15" s="152"/>
      <c r="B15" s="658">
        <v>0</v>
      </c>
      <c r="C15" s="658">
        <v>0</v>
      </c>
      <c r="D15" s="658">
        <v>0</v>
      </c>
      <c r="E15" s="658">
        <v>0</v>
      </c>
      <c r="F15" s="658">
        <v>0</v>
      </c>
      <c r="G15" s="658">
        <v>0</v>
      </c>
      <c r="H15" s="658">
        <v>0</v>
      </c>
      <c r="I15" s="658">
        <v>0</v>
      </c>
      <c r="J15" s="658">
        <v>0</v>
      </c>
      <c r="K15" s="658">
        <v>0</v>
      </c>
      <c r="L15" s="658">
        <v>0</v>
      </c>
      <c r="M15" s="658">
        <v>0</v>
      </c>
      <c r="N15" s="658">
        <v>0</v>
      </c>
      <c r="O15" s="658">
        <v>0</v>
      </c>
      <c r="P15" s="658">
        <v>0</v>
      </c>
      <c r="Q15" s="658">
        <v>0</v>
      </c>
      <c r="R15" s="658">
        <v>0</v>
      </c>
      <c r="S15" s="658">
        <v>0</v>
      </c>
      <c r="T15" s="658">
        <v>0</v>
      </c>
      <c r="U15" s="658">
        <v>0</v>
      </c>
      <c r="V15" s="658">
        <v>0</v>
      </c>
      <c r="W15" s="658">
        <v>0</v>
      </c>
      <c r="X15" s="658">
        <v>0</v>
      </c>
      <c r="Y15" s="658">
        <v>0</v>
      </c>
      <c r="Z15" s="658">
        <v>0</v>
      </c>
      <c r="AA15" s="658">
        <v>0</v>
      </c>
      <c r="AB15" s="658">
        <v>0</v>
      </c>
      <c r="AC15" s="658">
        <v>0</v>
      </c>
      <c r="AD15" s="658">
        <v>0</v>
      </c>
      <c r="AE15" s="658">
        <v>0</v>
      </c>
      <c r="AF15" s="658">
        <v>0</v>
      </c>
      <c r="AG15" s="658">
        <v>0</v>
      </c>
      <c r="AH15" s="658">
        <v>0</v>
      </c>
      <c r="AI15" s="658">
        <v>0</v>
      </c>
      <c r="AJ15" s="658">
        <v>0</v>
      </c>
      <c r="AK15" s="658">
        <v>0</v>
      </c>
      <c r="AL15" s="658">
        <v>0</v>
      </c>
      <c r="AM15" s="163">
        <f t="shared" si="1"/>
        <v>0</v>
      </c>
      <c r="AN15" s="163">
        <f t="shared" si="0"/>
        <v>0</v>
      </c>
    </row>
    <row r="16" spans="1:41" x14ac:dyDescent="0.25">
      <c r="A16" s="152"/>
      <c r="B16" s="658">
        <v>0</v>
      </c>
      <c r="C16" s="658">
        <v>0</v>
      </c>
      <c r="D16" s="658">
        <v>0</v>
      </c>
      <c r="E16" s="658">
        <v>0</v>
      </c>
      <c r="F16" s="658">
        <v>0</v>
      </c>
      <c r="G16" s="658">
        <v>0</v>
      </c>
      <c r="H16" s="658">
        <v>0</v>
      </c>
      <c r="I16" s="658">
        <v>0</v>
      </c>
      <c r="J16" s="658">
        <v>0</v>
      </c>
      <c r="K16" s="658">
        <v>0</v>
      </c>
      <c r="L16" s="658">
        <v>0</v>
      </c>
      <c r="M16" s="658">
        <v>0</v>
      </c>
      <c r="N16" s="658">
        <v>0</v>
      </c>
      <c r="O16" s="658">
        <v>0</v>
      </c>
      <c r="P16" s="658">
        <v>0</v>
      </c>
      <c r="Q16" s="658">
        <v>0</v>
      </c>
      <c r="R16" s="658">
        <v>0</v>
      </c>
      <c r="S16" s="658">
        <v>0</v>
      </c>
      <c r="T16" s="658">
        <v>0</v>
      </c>
      <c r="U16" s="658">
        <v>0</v>
      </c>
      <c r="V16" s="658">
        <v>0</v>
      </c>
      <c r="W16" s="658">
        <v>0</v>
      </c>
      <c r="X16" s="658">
        <v>0</v>
      </c>
      <c r="Y16" s="658">
        <v>0</v>
      </c>
      <c r="Z16" s="658">
        <v>0</v>
      </c>
      <c r="AA16" s="658">
        <v>0</v>
      </c>
      <c r="AB16" s="658">
        <v>0</v>
      </c>
      <c r="AC16" s="658">
        <v>0</v>
      </c>
      <c r="AD16" s="658">
        <v>0</v>
      </c>
      <c r="AE16" s="658">
        <v>0</v>
      </c>
      <c r="AF16" s="658">
        <v>0</v>
      </c>
      <c r="AG16" s="658">
        <v>0</v>
      </c>
      <c r="AH16" s="658">
        <v>0</v>
      </c>
      <c r="AI16" s="658">
        <v>0</v>
      </c>
      <c r="AJ16" s="658">
        <v>0</v>
      </c>
      <c r="AK16" s="658">
        <v>0</v>
      </c>
      <c r="AL16" s="658">
        <v>0</v>
      </c>
      <c r="AM16" s="163">
        <f t="shared" si="1"/>
        <v>0</v>
      </c>
      <c r="AN16" s="163">
        <f t="shared" si="0"/>
        <v>0</v>
      </c>
    </row>
    <row r="17" spans="1:40" x14ac:dyDescent="0.25">
      <c r="A17" s="152"/>
      <c r="B17" s="658">
        <v>0</v>
      </c>
      <c r="C17" s="658">
        <v>0</v>
      </c>
      <c r="D17" s="658">
        <v>0</v>
      </c>
      <c r="E17" s="658">
        <v>0</v>
      </c>
      <c r="F17" s="658">
        <v>0</v>
      </c>
      <c r="G17" s="658">
        <v>0</v>
      </c>
      <c r="H17" s="658">
        <v>0</v>
      </c>
      <c r="I17" s="658">
        <v>0</v>
      </c>
      <c r="J17" s="658">
        <v>0</v>
      </c>
      <c r="K17" s="658">
        <v>0</v>
      </c>
      <c r="L17" s="658">
        <v>0</v>
      </c>
      <c r="M17" s="658">
        <v>0</v>
      </c>
      <c r="N17" s="658">
        <v>0</v>
      </c>
      <c r="O17" s="658">
        <v>0</v>
      </c>
      <c r="P17" s="658">
        <v>0</v>
      </c>
      <c r="Q17" s="658">
        <v>0</v>
      </c>
      <c r="R17" s="658">
        <v>0</v>
      </c>
      <c r="S17" s="658">
        <v>0</v>
      </c>
      <c r="T17" s="658">
        <v>0</v>
      </c>
      <c r="U17" s="658">
        <v>0</v>
      </c>
      <c r="V17" s="658">
        <v>0</v>
      </c>
      <c r="W17" s="658">
        <v>0</v>
      </c>
      <c r="X17" s="658">
        <v>0</v>
      </c>
      <c r="Y17" s="658">
        <v>0</v>
      </c>
      <c r="Z17" s="658">
        <v>0</v>
      </c>
      <c r="AA17" s="658">
        <v>0</v>
      </c>
      <c r="AB17" s="658">
        <v>0</v>
      </c>
      <c r="AC17" s="658">
        <v>0</v>
      </c>
      <c r="AD17" s="658">
        <v>0</v>
      </c>
      <c r="AE17" s="658">
        <v>0</v>
      </c>
      <c r="AF17" s="658">
        <v>0</v>
      </c>
      <c r="AG17" s="658">
        <v>0</v>
      </c>
      <c r="AH17" s="658">
        <v>0</v>
      </c>
      <c r="AI17" s="658">
        <v>0</v>
      </c>
      <c r="AJ17" s="658">
        <v>0</v>
      </c>
      <c r="AK17" s="658">
        <v>0</v>
      </c>
      <c r="AL17" s="658">
        <v>0</v>
      </c>
      <c r="AM17" s="163">
        <f t="shared" si="1"/>
        <v>0</v>
      </c>
      <c r="AN17" s="163">
        <f t="shared" si="0"/>
        <v>0</v>
      </c>
    </row>
    <row r="18" spans="1:40" x14ac:dyDescent="0.25">
      <c r="A18" s="152"/>
      <c r="B18" s="658">
        <v>0</v>
      </c>
      <c r="C18" s="658">
        <v>0</v>
      </c>
      <c r="D18" s="658">
        <v>0</v>
      </c>
      <c r="E18" s="658">
        <v>0</v>
      </c>
      <c r="F18" s="658">
        <v>0</v>
      </c>
      <c r="G18" s="658">
        <v>0</v>
      </c>
      <c r="H18" s="658">
        <v>0</v>
      </c>
      <c r="I18" s="658">
        <v>0</v>
      </c>
      <c r="J18" s="658">
        <v>0</v>
      </c>
      <c r="K18" s="658">
        <v>0</v>
      </c>
      <c r="L18" s="658">
        <v>0</v>
      </c>
      <c r="M18" s="658">
        <v>0</v>
      </c>
      <c r="N18" s="658">
        <v>0</v>
      </c>
      <c r="O18" s="658">
        <v>0</v>
      </c>
      <c r="P18" s="658">
        <v>0</v>
      </c>
      <c r="Q18" s="658">
        <v>0</v>
      </c>
      <c r="R18" s="658">
        <v>0</v>
      </c>
      <c r="S18" s="658">
        <v>0</v>
      </c>
      <c r="T18" s="658">
        <v>0</v>
      </c>
      <c r="U18" s="658">
        <v>0</v>
      </c>
      <c r="V18" s="658">
        <v>0</v>
      </c>
      <c r="W18" s="658">
        <v>0</v>
      </c>
      <c r="X18" s="658">
        <v>0</v>
      </c>
      <c r="Y18" s="658">
        <v>0</v>
      </c>
      <c r="Z18" s="658">
        <v>0</v>
      </c>
      <c r="AA18" s="658">
        <v>0</v>
      </c>
      <c r="AB18" s="658">
        <v>0</v>
      </c>
      <c r="AC18" s="658">
        <v>0</v>
      </c>
      <c r="AD18" s="658">
        <v>0</v>
      </c>
      <c r="AE18" s="658">
        <v>0</v>
      </c>
      <c r="AF18" s="658">
        <v>0</v>
      </c>
      <c r="AG18" s="658">
        <v>0</v>
      </c>
      <c r="AH18" s="658">
        <v>0</v>
      </c>
      <c r="AI18" s="658">
        <v>0</v>
      </c>
      <c r="AJ18" s="658">
        <v>0</v>
      </c>
      <c r="AK18" s="658">
        <v>0</v>
      </c>
      <c r="AL18" s="658">
        <v>0</v>
      </c>
      <c r="AM18" s="163">
        <f t="shared" si="1"/>
        <v>0</v>
      </c>
      <c r="AN18" s="163">
        <f t="shared" si="0"/>
        <v>0</v>
      </c>
    </row>
    <row r="19" spans="1:40" x14ac:dyDescent="0.25">
      <c r="A19" s="152"/>
      <c r="B19" s="658">
        <v>0</v>
      </c>
      <c r="C19" s="658">
        <v>0</v>
      </c>
      <c r="D19" s="658">
        <v>0</v>
      </c>
      <c r="E19" s="658">
        <v>0</v>
      </c>
      <c r="F19" s="658">
        <v>0</v>
      </c>
      <c r="G19" s="658">
        <v>0</v>
      </c>
      <c r="H19" s="658">
        <v>0</v>
      </c>
      <c r="I19" s="658">
        <v>0</v>
      </c>
      <c r="J19" s="658">
        <v>0</v>
      </c>
      <c r="K19" s="658">
        <v>0</v>
      </c>
      <c r="L19" s="658">
        <v>0</v>
      </c>
      <c r="M19" s="658">
        <v>0</v>
      </c>
      <c r="N19" s="658">
        <v>0</v>
      </c>
      <c r="O19" s="658">
        <v>0</v>
      </c>
      <c r="P19" s="658">
        <v>0</v>
      </c>
      <c r="Q19" s="658">
        <v>0</v>
      </c>
      <c r="R19" s="658">
        <v>0</v>
      </c>
      <c r="S19" s="658">
        <v>0</v>
      </c>
      <c r="T19" s="658">
        <v>0</v>
      </c>
      <c r="U19" s="658">
        <v>0</v>
      </c>
      <c r="V19" s="658">
        <v>0</v>
      </c>
      <c r="W19" s="658">
        <v>0</v>
      </c>
      <c r="X19" s="658">
        <v>0</v>
      </c>
      <c r="Y19" s="658">
        <v>0</v>
      </c>
      <c r="Z19" s="658">
        <v>0</v>
      </c>
      <c r="AA19" s="658">
        <v>0</v>
      </c>
      <c r="AB19" s="658">
        <v>0</v>
      </c>
      <c r="AC19" s="658">
        <v>0</v>
      </c>
      <c r="AD19" s="658">
        <v>0</v>
      </c>
      <c r="AE19" s="658">
        <v>0</v>
      </c>
      <c r="AF19" s="658">
        <v>0</v>
      </c>
      <c r="AG19" s="658">
        <v>0</v>
      </c>
      <c r="AH19" s="658">
        <v>0</v>
      </c>
      <c r="AI19" s="658">
        <v>0</v>
      </c>
      <c r="AJ19" s="658">
        <v>0</v>
      </c>
      <c r="AK19" s="658">
        <v>0</v>
      </c>
      <c r="AL19" s="658">
        <v>0</v>
      </c>
      <c r="AM19" s="163">
        <f t="shared" si="1"/>
        <v>0</v>
      </c>
      <c r="AN19" s="163">
        <f t="shared" si="0"/>
        <v>0</v>
      </c>
    </row>
    <row r="20" spans="1:40" x14ac:dyDescent="0.25">
      <c r="A20" s="152"/>
      <c r="B20" s="658">
        <v>0</v>
      </c>
      <c r="C20" s="658">
        <v>0</v>
      </c>
      <c r="D20" s="658">
        <v>0</v>
      </c>
      <c r="E20" s="658">
        <v>0</v>
      </c>
      <c r="F20" s="658">
        <v>0</v>
      </c>
      <c r="G20" s="658">
        <v>0</v>
      </c>
      <c r="H20" s="658">
        <v>0</v>
      </c>
      <c r="I20" s="658">
        <v>0</v>
      </c>
      <c r="J20" s="658">
        <v>0</v>
      </c>
      <c r="K20" s="658">
        <v>0</v>
      </c>
      <c r="L20" s="658">
        <v>0</v>
      </c>
      <c r="M20" s="658">
        <v>0</v>
      </c>
      <c r="N20" s="658">
        <v>0</v>
      </c>
      <c r="O20" s="658">
        <v>0</v>
      </c>
      <c r="P20" s="658">
        <v>0</v>
      </c>
      <c r="Q20" s="658">
        <v>0</v>
      </c>
      <c r="R20" s="658">
        <v>0</v>
      </c>
      <c r="S20" s="658">
        <v>0</v>
      </c>
      <c r="T20" s="658">
        <v>0</v>
      </c>
      <c r="U20" s="658">
        <v>0</v>
      </c>
      <c r="V20" s="658">
        <v>0</v>
      </c>
      <c r="W20" s="658">
        <v>0</v>
      </c>
      <c r="X20" s="658">
        <v>0</v>
      </c>
      <c r="Y20" s="658">
        <v>0</v>
      </c>
      <c r="Z20" s="658">
        <v>0</v>
      </c>
      <c r="AA20" s="658">
        <v>0</v>
      </c>
      <c r="AB20" s="658">
        <v>0</v>
      </c>
      <c r="AC20" s="658">
        <v>0</v>
      </c>
      <c r="AD20" s="658">
        <v>0</v>
      </c>
      <c r="AE20" s="658">
        <v>0</v>
      </c>
      <c r="AF20" s="658">
        <v>0</v>
      </c>
      <c r="AG20" s="658">
        <v>0</v>
      </c>
      <c r="AH20" s="658">
        <v>0</v>
      </c>
      <c r="AI20" s="658">
        <v>0</v>
      </c>
      <c r="AJ20" s="658">
        <v>0</v>
      </c>
      <c r="AK20" s="658">
        <v>0</v>
      </c>
      <c r="AL20" s="658">
        <v>0</v>
      </c>
      <c r="AM20" s="163">
        <f t="shared" si="1"/>
        <v>0</v>
      </c>
      <c r="AN20" s="163">
        <f t="shared" si="0"/>
        <v>0</v>
      </c>
    </row>
    <row r="21" spans="1:40" x14ac:dyDescent="0.25">
      <c r="A21" s="152"/>
      <c r="B21" s="658">
        <v>0</v>
      </c>
      <c r="C21" s="658">
        <v>0</v>
      </c>
      <c r="D21" s="658">
        <v>0</v>
      </c>
      <c r="E21" s="658">
        <v>0</v>
      </c>
      <c r="F21" s="658">
        <v>0</v>
      </c>
      <c r="G21" s="658">
        <v>0</v>
      </c>
      <c r="H21" s="658">
        <v>0</v>
      </c>
      <c r="I21" s="658">
        <v>0</v>
      </c>
      <c r="J21" s="658">
        <v>0</v>
      </c>
      <c r="K21" s="658">
        <v>0</v>
      </c>
      <c r="L21" s="658">
        <v>0</v>
      </c>
      <c r="M21" s="658">
        <v>0</v>
      </c>
      <c r="N21" s="658">
        <v>0</v>
      </c>
      <c r="O21" s="658">
        <v>0</v>
      </c>
      <c r="P21" s="658">
        <v>0</v>
      </c>
      <c r="Q21" s="658">
        <v>0</v>
      </c>
      <c r="R21" s="658">
        <v>0</v>
      </c>
      <c r="S21" s="658">
        <v>0</v>
      </c>
      <c r="T21" s="658">
        <v>0</v>
      </c>
      <c r="U21" s="658">
        <v>0</v>
      </c>
      <c r="V21" s="658">
        <v>0</v>
      </c>
      <c r="W21" s="658">
        <v>0</v>
      </c>
      <c r="X21" s="658">
        <v>0</v>
      </c>
      <c r="Y21" s="658">
        <v>0</v>
      </c>
      <c r="Z21" s="658">
        <v>0</v>
      </c>
      <c r="AA21" s="658">
        <v>0</v>
      </c>
      <c r="AB21" s="658">
        <v>0</v>
      </c>
      <c r="AC21" s="658">
        <v>0</v>
      </c>
      <c r="AD21" s="658">
        <v>0</v>
      </c>
      <c r="AE21" s="658">
        <v>0</v>
      </c>
      <c r="AF21" s="658">
        <v>0</v>
      </c>
      <c r="AG21" s="658">
        <v>0</v>
      </c>
      <c r="AH21" s="658">
        <v>0</v>
      </c>
      <c r="AI21" s="658">
        <v>0</v>
      </c>
      <c r="AJ21" s="658">
        <v>0</v>
      </c>
      <c r="AK21" s="658">
        <v>0</v>
      </c>
      <c r="AL21" s="658">
        <v>0</v>
      </c>
      <c r="AM21" s="163">
        <f t="shared" si="1"/>
        <v>0</v>
      </c>
      <c r="AN21" s="163">
        <f t="shared" si="0"/>
        <v>0</v>
      </c>
    </row>
    <row r="22" spans="1:40" x14ac:dyDescent="0.25">
      <c r="A22" s="152"/>
      <c r="B22" s="658">
        <v>0</v>
      </c>
      <c r="C22" s="658">
        <v>0</v>
      </c>
      <c r="D22" s="658">
        <v>0</v>
      </c>
      <c r="E22" s="658">
        <v>0</v>
      </c>
      <c r="F22" s="658">
        <v>0</v>
      </c>
      <c r="G22" s="658">
        <v>0</v>
      </c>
      <c r="H22" s="658">
        <v>0</v>
      </c>
      <c r="I22" s="658">
        <v>0</v>
      </c>
      <c r="J22" s="658">
        <v>0</v>
      </c>
      <c r="K22" s="658">
        <v>0</v>
      </c>
      <c r="L22" s="658">
        <v>0</v>
      </c>
      <c r="M22" s="658">
        <v>0</v>
      </c>
      <c r="N22" s="658">
        <v>0</v>
      </c>
      <c r="O22" s="658">
        <v>0</v>
      </c>
      <c r="P22" s="658">
        <v>0</v>
      </c>
      <c r="Q22" s="658">
        <v>0</v>
      </c>
      <c r="R22" s="658">
        <v>0</v>
      </c>
      <c r="S22" s="658">
        <v>0</v>
      </c>
      <c r="T22" s="658">
        <v>0</v>
      </c>
      <c r="U22" s="658">
        <v>0</v>
      </c>
      <c r="V22" s="658">
        <v>0</v>
      </c>
      <c r="W22" s="658">
        <v>0</v>
      </c>
      <c r="X22" s="658">
        <v>0</v>
      </c>
      <c r="Y22" s="658">
        <v>0</v>
      </c>
      <c r="Z22" s="658">
        <v>0</v>
      </c>
      <c r="AA22" s="658">
        <v>0</v>
      </c>
      <c r="AB22" s="658">
        <v>0</v>
      </c>
      <c r="AC22" s="658">
        <v>0</v>
      </c>
      <c r="AD22" s="658">
        <v>0</v>
      </c>
      <c r="AE22" s="658">
        <v>0</v>
      </c>
      <c r="AF22" s="658">
        <v>0</v>
      </c>
      <c r="AG22" s="658">
        <v>0</v>
      </c>
      <c r="AH22" s="658">
        <v>0</v>
      </c>
      <c r="AI22" s="658">
        <v>0</v>
      </c>
      <c r="AJ22" s="658">
        <v>0</v>
      </c>
      <c r="AK22" s="658">
        <v>0</v>
      </c>
      <c r="AL22" s="658">
        <v>0</v>
      </c>
      <c r="AM22" s="163">
        <f t="shared" si="1"/>
        <v>0</v>
      </c>
      <c r="AN22" s="163">
        <f t="shared" si="0"/>
        <v>0</v>
      </c>
    </row>
    <row r="23" spans="1:40" x14ac:dyDescent="0.25">
      <c r="A23" s="152"/>
      <c r="B23" s="658">
        <v>0</v>
      </c>
      <c r="C23" s="658">
        <v>0</v>
      </c>
      <c r="D23" s="658">
        <v>0</v>
      </c>
      <c r="E23" s="658">
        <v>0</v>
      </c>
      <c r="F23" s="658">
        <v>0</v>
      </c>
      <c r="G23" s="658">
        <v>0</v>
      </c>
      <c r="H23" s="658">
        <v>0</v>
      </c>
      <c r="I23" s="658">
        <v>0</v>
      </c>
      <c r="J23" s="658">
        <v>0</v>
      </c>
      <c r="K23" s="658">
        <v>0</v>
      </c>
      <c r="L23" s="658">
        <v>0</v>
      </c>
      <c r="M23" s="658">
        <v>0</v>
      </c>
      <c r="N23" s="658">
        <v>0</v>
      </c>
      <c r="O23" s="658">
        <v>0</v>
      </c>
      <c r="P23" s="658">
        <v>0</v>
      </c>
      <c r="Q23" s="658">
        <v>0</v>
      </c>
      <c r="R23" s="658">
        <v>0</v>
      </c>
      <c r="S23" s="658">
        <v>0</v>
      </c>
      <c r="T23" s="658">
        <v>0</v>
      </c>
      <c r="U23" s="658">
        <v>0</v>
      </c>
      <c r="V23" s="658">
        <v>0</v>
      </c>
      <c r="W23" s="658">
        <v>0</v>
      </c>
      <c r="X23" s="658">
        <v>0</v>
      </c>
      <c r="Y23" s="658">
        <v>0</v>
      </c>
      <c r="Z23" s="658">
        <v>0</v>
      </c>
      <c r="AA23" s="658">
        <v>0</v>
      </c>
      <c r="AB23" s="658">
        <v>0</v>
      </c>
      <c r="AC23" s="658">
        <v>0</v>
      </c>
      <c r="AD23" s="658">
        <v>0</v>
      </c>
      <c r="AE23" s="658">
        <v>0</v>
      </c>
      <c r="AF23" s="658">
        <v>0</v>
      </c>
      <c r="AG23" s="658">
        <v>0</v>
      </c>
      <c r="AH23" s="658">
        <v>0</v>
      </c>
      <c r="AI23" s="658">
        <v>0</v>
      </c>
      <c r="AJ23" s="658">
        <v>0</v>
      </c>
      <c r="AK23" s="658">
        <v>0</v>
      </c>
      <c r="AL23" s="658">
        <v>0</v>
      </c>
      <c r="AM23" s="163">
        <f t="shared" si="1"/>
        <v>0</v>
      </c>
      <c r="AN23" s="163">
        <f t="shared" si="0"/>
        <v>0</v>
      </c>
    </row>
    <row r="24" spans="1:40" x14ac:dyDescent="0.25">
      <c r="A24" s="152"/>
      <c r="B24" s="658">
        <v>0</v>
      </c>
      <c r="C24" s="658">
        <v>0</v>
      </c>
      <c r="D24" s="658">
        <v>0</v>
      </c>
      <c r="E24" s="658">
        <v>0</v>
      </c>
      <c r="F24" s="658">
        <v>0</v>
      </c>
      <c r="G24" s="658">
        <v>0</v>
      </c>
      <c r="H24" s="658">
        <v>0</v>
      </c>
      <c r="I24" s="658">
        <v>0</v>
      </c>
      <c r="J24" s="658">
        <v>0</v>
      </c>
      <c r="K24" s="658">
        <v>0</v>
      </c>
      <c r="L24" s="658">
        <v>0</v>
      </c>
      <c r="M24" s="658">
        <v>0</v>
      </c>
      <c r="N24" s="658">
        <v>0</v>
      </c>
      <c r="O24" s="658">
        <v>0</v>
      </c>
      <c r="P24" s="658">
        <v>0</v>
      </c>
      <c r="Q24" s="658">
        <v>0</v>
      </c>
      <c r="R24" s="658">
        <v>0</v>
      </c>
      <c r="S24" s="658">
        <v>0</v>
      </c>
      <c r="T24" s="658">
        <v>0</v>
      </c>
      <c r="U24" s="658">
        <v>0</v>
      </c>
      <c r="V24" s="658">
        <v>0</v>
      </c>
      <c r="W24" s="658">
        <v>0</v>
      </c>
      <c r="X24" s="658">
        <v>0</v>
      </c>
      <c r="Y24" s="658">
        <v>0</v>
      </c>
      <c r="Z24" s="658">
        <v>0</v>
      </c>
      <c r="AA24" s="658">
        <v>0</v>
      </c>
      <c r="AB24" s="658">
        <v>0</v>
      </c>
      <c r="AC24" s="658">
        <v>0</v>
      </c>
      <c r="AD24" s="658">
        <v>0</v>
      </c>
      <c r="AE24" s="658">
        <v>0</v>
      </c>
      <c r="AF24" s="658">
        <v>0</v>
      </c>
      <c r="AG24" s="658">
        <v>0</v>
      </c>
      <c r="AH24" s="658">
        <v>0</v>
      </c>
      <c r="AI24" s="658">
        <v>0</v>
      </c>
      <c r="AJ24" s="658">
        <v>0</v>
      </c>
      <c r="AK24" s="658">
        <v>0</v>
      </c>
      <c r="AL24" s="658">
        <v>0</v>
      </c>
      <c r="AM24" s="163">
        <f t="shared" si="1"/>
        <v>0</v>
      </c>
      <c r="AN24" s="163">
        <f t="shared" si="0"/>
        <v>0</v>
      </c>
    </row>
    <row r="25" spans="1:40" x14ac:dyDescent="0.25">
      <c r="A25" s="152"/>
      <c r="B25" s="658">
        <v>0</v>
      </c>
      <c r="C25" s="658">
        <v>0</v>
      </c>
      <c r="D25" s="658">
        <v>0</v>
      </c>
      <c r="E25" s="658">
        <v>0</v>
      </c>
      <c r="F25" s="658">
        <v>0</v>
      </c>
      <c r="G25" s="658">
        <v>0</v>
      </c>
      <c r="H25" s="658">
        <v>0</v>
      </c>
      <c r="I25" s="658">
        <v>0</v>
      </c>
      <c r="J25" s="658">
        <v>0</v>
      </c>
      <c r="K25" s="658">
        <v>0</v>
      </c>
      <c r="L25" s="658">
        <v>0</v>
      </c>
      <c r="M25" s="658">
        <v>0</v>
      </c>
      <c r="N25" s="658">
        <v>0</v>
      </c>
      <c r="O25" s="658">
        <v>0</v>
      </c>
      <c r="P25" s="658">
        <v>0</v>
      </c>
      <c r="Q25" s="658">
        <v>0</v>
      </c>
      <c r="R25" s="658">
        <v>0</v>
      </c>
      <c r="S25" s="658">
        <v>0</v>
      </c>
      <c r="T25" s="658">
        <v>0</v>
      </c>
      <c r="U25" s="658">
        <v>0</v>
      </c>
      <c r="V25" s="658">
        <v>0</v>
      </c>
      <c r="W25" s="658">
        <v>0</v>
      </c>
      <c r="X25" s="658">
        <v>0</v>
      </c>
      <c r="Y25" s="658">
        <v>0</v>
      </c>
      <c r="Z25" s="658">
        <v>0</v>
      </c>
      <c r="AA25" s="658">
        <v>0</v>
      </c>
      <c r="AB25" s="658">
        <v>0</v>
      </c>
      <c r="AC25" s="658">
        <v>0</v>
      </c>
      <c r="AD25" s="658">
        <v>0</v>
      </c>
      <c r="AE25" s="658">
        <v>0</v>
      </c>
      <c r="AF25" s="658">
        <v>0</v>
      </c>
      <c r="AG25" s="658">
        <v>0</v>
      </c>
      <c r="AH25" s="658">
        <v>0</v>
      </c>
      <c r="AI25" s="658">
        <v>0</v>
      </c>
      <c r="AJ25" s="658">
        <v>0</v>
      </c>
      <c r="AK25" s="658">
        <v>0</v>
      </c>
      <c r="AL25" s="658">
        <v>0</v>
      </c>
      <c r="AM25" s="163">
        <f t="shared" si="1"/>
        <v>0</v>
      </c>
      <c r="AN25" s="163">
        <f t="shared" si="0"/>
        <v>0</v>
      </c>
    </row>
    <row r="26" spans="1:40" x14ac:dyDescent="0.25">
      <c r="A26" s="152"/>
      <c r="B26" s="658">
        <v>0</v>
      </c>
      <c r="C26" s="658">
        <v>0</v>
      </c>
      <c r="D26" s="658">
        <v>0</v>
      </c>
      <c r="E26" s="658">
        <v>0</v>
      </c>
      <c r="F26" s="658">
        <v>0</v>
      </c>
      <c r="G26" s="658">
        <v>0</v>
      </c>
      <c r="H26" s="658">
        <v>0</v>
      </c>
      <c r="I26" s="658">
        <v>0</v>
      </c>
      <c r="J26" s="658">
        <v>0</v>
      </c>
      <c r="K26" s="658">
        <v>0</v>
      </c>
      <c r="L26" s="658">
        <v>0</v>
      </c>
      <c r="M26" s="658">
        <v>0</v>
      </c>
      <c r="N26" s="658">
        <v>0</v>
      </c>
      <c r="O26" s="658">
        <v>0</v>
      </c>
      <c r="P26" s="658">
        <v>0</v>
      </c>
      <c r="Q26" s="658">
        <v>0</v>
      </c>
      <c r="R26" s="658">
        <v>0</v>
      </c>
      <c r="S26" s="658">
        <v>0</v>
      </c>
      <c r="T26" s="658">
        <v>0</v>
      </c>
      <c r="U26" s="658">
        <v>0</v>
      </c>
      <c r="V26" s="658">
        <v>0</v>
      </c>
      <c r="W26" s="658">
        <v>0</v>
      </c>
      <c r="X26" s="658">
        <v>0</v>
      </c>
      <c r="Y26" s="658">
        <v>0</v>
      </c>
      <c r="Z26" s="658">
        <v>0</v>
      </c>
      <c r="AA26" s="658">
        <v>0</v>
      </c>
      <c r="AB26" s="658">
        <v>0</v>
      </c>
      <c r="AC26" s="658">
        <v>0</v>
      </c>
      <c r="AD26" s="658">
        <v>0</v>
      </c>
      <c r="AE26" s="658">
        <v>0</v>
      </c>
      <c r="AF26" s="658">
        <v>0</v>
      </c>
      <c r="AG26" s="658">
        <v>0</v>
      </c>
      <c r="AH26" s="658">
        <v>0</v>
      </c>
      <c r="AI26" s="658">
        <v>0</v>
      </c>
      <c r="AJ26" s="658">
        <v>0</v>
      </c>
      <c r="AK26" s="658">
        <v>0</v>
      </c>
      <c r="AL26" s="658">
        <v>0</v>
      </c>
      <c r="AM26" s="163">
        <f t="shared" si="1"/>
        <v>0</v>
      </c>
      <c r="AN26" s="163">
        <f t="shared" si="0"/>
        <v>0</v>
      </c>
    </row>
    <row r="27" spans="1:40" x14ac:dyDescent="0.25">
      <c r="A27" s="152"/>
      <c r="B27" s="658">
        <v>0</v>
      </c>
      <c r="C27" s="658">
        <v>0</v>
      </c>
      <c r="D27" s="658">
        <v>0</v>
      </c>
      <c r="E27" s="658">
        <v>0</v>
      </c>
      <c r="F27" s="658">
        <v>0</v>
      </c>
      <c r="G27" s="658">
        <v>0</v>
      </c>
      <c r="H27" s="658">
        <v>0</v>
      </c>
      <c r="I27" s="658">
        <v>0</v>
      </c>
      <c r="J27" s="658">
        <v>0</v>
      </c>
      <c r="K27" s="658">
        <v>0</v>
      </c>
      <c r="L27" s="658">
        <v>0</v>
      </c>
      <c r="M27" s="658">
        <v>0</v>
      </c>
      <c r="N27" s="658">
        <v>0</v>
      </c>
      <c r="O27" s="658">
        <v>0</v>
      </c>
      <c r="P27" s="658">
        <v>0</v>
      </c>
      <c r="Q27" s="658">
        <v>0</v>
      </c>
      <c r="R27" s="658">
        <v>0</v>
      </c>
      <c r="S27" s="658">
        <v>0</v>
      </c>
      <c r="T27" s="658">
        <v>0</v>
      </c>
      <c r="U27" s="658">
        <v>0</v>
      </c>
      <c r="V27" s="658">
        <v>0</v>
      </c>
      <c r="W27" s="658">
        <v>0</v>
      </c>
      <c r="X27" s="658">
        <v>0</v>
      </c>
      <c r="Y27" s="658">
        <v>0</v>
      </c>
      <c r="Z27" s="658">
        <v>0</v>
      </c>
      <c r="AA27" s="658">
        <v>0</v>
      </c>
      <c r="AB27" s="658">
        <v>0</v>
      </c>
      <c r="AC27" s="658">
        <v>0</v>
      </c>
      <c r="AD27" s="658">
        <v>0</v>
      </c>
      <c r="AE27" s="658">
        <v>0</v>
      </c>
      <c r="AF27" s="658">
        <v>0</v>
      </c>
      <c r="AG27" s="658">
        <v>0</v>
      </c>
      <c r="AH27" s="658">
        <v>0</v>
      </c>
      <c r="AI27" s="658">
        <v>0</v>
      </c>
      <c r="AJ27" s="658">
        <v>0</v>
      </c>
      <c r="AK27" s="658">
        <v>0</v>
      </c>
      <c r="AL27" s="658">
        <v>0</v>
      </c>
      <c r="AM27" s="163">
        <f t="shared" si="1"/>
        <v>0</v>
      </c>
      <c r="AN27" s="163">
        <f t="shared" si="0"/>
        <v>0</v>
      </c>
    </row>
    <row r="28" spans="1:40" x14ac:dyDescent="0.25">
      <c r="A28" s="152"/>
      <c r="B28" s="658">
        <v>0</v>
      </c>
      <c r="C28" s="658">
        <v>0</v>
      </c>
      <c r="D28" s="658">
        <v>0</v>
      </c>
      <c r="E28" s="658">
        <v>0</v>
      </c>
      <c r="F28" s="658">
        <v>0</v>
      </c>
      <c r="G28" s="658">
        <v>0</v>
      </c>
      <c r="H28" s="658">
        <v>0</v>
      </c>
      <c r="I28" s="658">
        <v>0</v>
      </c>
      <c r="J28" s="658">
        <v>0</v>
      </c>
      <c r="K28" s="658">
        <v>0</v>
      </c>
      <c r="L28" s="658">
        <v>0</v>
      </c>
      <c r="M28" s="658">
        <v>0</v>
      </c>
      <c r="N28" s="658">
        <v>0</v>
      </c>
      <c r="O28" s="658">
        <v>0</v>
      </c>
      <c r="P28" s="658">
        <v>0</v>
      </c>
      <c r="Q28" s="658">
        <v>0</v>
      </c>
      <c r="R28" s="658">
        <v>0</v>
      </c>
      <c r="S28" s="658">
        <v>0</v>
      </c>
      <c r="T28" s="658">
        <v>0</v>
      </c>
      <c r="U28" s="658">
        <v>0</v>
      </c>
      <c r="V28" s="658">
        <v>0</v>
      </c>
      <c r="W28" s="658">
        <v>0</v>
      </c>
      <c r="X28" s="658">
        <v>0</v>
      </c>
      <c r="Y28" s="658">
        <v>0</v>
      </c>
      <c r="Z28" s="658">
        <v>0</v>
      </c>
      <c r="AA28" s="658">
        <v>0</v>
      </c>
      <c r="AB28" s="658">
        <v>0</v>
      </c>
      <c r="AC28" s="658">
        <v>0</v>
      </c>
      <c r="AD28" s="658">
        <v>0</v>
      </c>
      <c r="AE28" s="658">
        <v>0</v>
      </c>
      <c r="AF28" s="658">
        <v>0</v>
      </c>
      <c r="AG28" s="658">
        <v>0</v>
      </c>
      <c r="AH28" s="658">
        <v>0</v>
      </c>
      <c r="AI28" s="658">
        <v>0</v>
      </c>
      <c r="AJ28" s="658">
        <v>0</v>
      </c>
      <c r="AK28" s="658">
        <v>0</v>
      </c>
      <c r="AL28" s="658">
        <v>0</v>
      </c>
      <c r="AM28" s="163">
        <f t="shared" si="1"/>
        <v>0</v>
      </c>
      <c r="AN28" s="163">
        <f t="shared" si="0"/>
        <v>0</v>
      </c>
    </row>
    <row r="29" spans="1:40" x14ac:dyDescent="0.25">
      <c r="A29" s="152"/>
      <c r="B29" s="658">
        <v>0</v>
      </c>
      <c r="C29" s="658">
        <v>0</v>
      </c>
      <c r="D29" s="658">
        <v>0</v>
      </c>
      <c r="E29" s="658">
        <v>0</v>
      </c>
      <c r="F29" s="658">
        <v>0</v>
      </c>
      <c r="G29" s="658">
        <v>0</v>
      </c>
      <c r="H29" s="658">
        <v>0</v>
      </c>
      <c r="I29" s="658">
        <v>0</v>
      </c>
      <c r="J29" s="658">
        <v>0</v>
      </c>
      <c r="K29" s="658">
        <v>0</v>
      </c>
      <c r="L29" s="658">
        <v>0</v>
      </c>
      <c r="M29" s="658">
        <v>0</v>
      </c>
      <c r="N29" s="658">
        <v>0</v>
      </c>
      <c r="O29" s="658">
        <v>0</v>
      </c>
      <c r="P29" s="658">
        <v>0</v>
      </c>
      <c r="Q29" s="658">
        <v>0</v>
      </c>
      <c r="R29" s="658">
        <v>0</v>
      </c>
      <c r="S29" s="658">
        <v>0</v>
      </c>
      <c r="T29" s="658">
        <v>0</v>
      </c>
      <c r="U29" s="658">
        <v>0</v>
      </c>
      <c r="V29" s="658">
        <v>0</v>
      </c>
      <c r="W29" s="658">
        <v>0</v>
      </c>
      <c r="X29" s="658">
        <v>0</v>
      </c>
      <c r="Y29" s="658">
        <v>0</v>
      </c>
      <c r="Z29" s="658">
        <v>0</v>
      </c>
      <c r="AA29" s="658">
        <v>0</v>
      </c>
      <c r="AB29" s="658">
        <v>0</v>
      </c>
      <c r="AC29" s="658">
        <v>0</v>
      </c>
      <c r="AD29" s="658">
        <v>0</v>
      </c>
      <c r="AE29" s="658">
        <v>0</v>
      </c>
      <c r="AF29" s="658">
        <v>0</v>
      </c>
      <c r="AG29" s="658">
        <v>0</v>
      </c>
      <c r="AH29" s="658">
        <v>0</v>
      </c>
      <c r="AI29" s="658">
        <v>0</v>
      </c>
      <c r="AJ29" s="658">
        <v>0</v>
      </c>
      <c r="AK29" s="658">
        <v>0</v>
      </c>
      <c r="AL29" s="658">
        <v>0</v>
      </c>
      <c r="AM29" s="163">
        <f t="shared" si="1"/>
        <v>0</v>
      </c>
      <c r="AN29" s="163">
        <f t="shared" si="0"/>
        <v>0</v>
      </c>
    </row>
    <row r="30" spans="1:40" x14ac:dyDescent="0.25">
      <c r="A30" s="152"/>
      <c r="B30" s="658">
        <v>0</v>
      </c>
      <c r="C30" s="658">
        <v>0</v>
      </c>
      <c r="D30" s="658">
        <v>0</v>
      </c>
      <c r="E30" s="658">
        <v>0</v>
      </c>
      <c r="F30" s="658">
        <v>0</v>
      </c>
      <c r="G30" s="658">
        <v>0</v>
      </c>
      <c r="H30" s="658">
        <v>0</v>
      </c>
      <c r="I30" s="658">
        <v>0</v>
      </c>
      <c r="J30" s="658">
        <v>0</v>
      </c>
      <c r="K30" s="658">
        <v>0</v>
      </c>
      <c r="L30" s="658">
        <v>0</v>
      </c>
      <c r="M30" s="658">
        <v>0</v>
      </c>
      <c r="N30" s="658">
        <v>0</v>
      </c>
      <c r="O30" s="658">
        <v>0</v>
      </c>
      <c r="P30" s="658">
        <v>0</v>
      </c>
      <c r="Q30" s="658">
        <v>0</v>
      </c>
      <c r="R30" s="658">
        <v>0</v>
      </c>
      <c r="S30" s="658">
        <v>0</v>
      </c>
      <c r="T30" s="658">
        <v>0</v>
      </c>
      <c r="U30" s="658">
        <v>0</v>
      </c>
      <c r="V30" s="658">
        <v>0</v>
      </c>
      <c r="W30" s="658">
        <v>0</v>
      </c>
      <c r="X30" s="658">
        <v>0</v>
      </c>
      <c r="Y30" s="658">
        <v>0</v>
      </c>
      <c r="Z30" s="658">
        <v>0</v>
      </c>
      <c r="AA30" s="658">
        <v>0</v>
      </c>
      <c r="AB30" s="658">
        <v>0</v>
      </c>
      <c r="AC30" s="658">
        <v>0</v>
      </c>
      <c r="AD30" s="658">
        <v>0</v>
      </c>
      <c r="AE30" s="658">
        <v>0</v>
      </c>
      <c r="AF30" s="658">
        <v>0</v>
      </c>
      <c r="AG30" s="658">
        <v>0</v>
      </c>
      <c r="AH30" s="658">
        <v>0</v>
      </c>
      <c r="AI30" s="658">
        <v>0</v>
      </c>
      <c r="AJ30" s="658">
        <v>0</v>
      </c>
      <c r="AK30" s="658">
        <v>0</v>
      </c>
      <c r="AL30" s="658">
        <v>0</v>
      </c>
      <c r="AM30" s="163">
        <f t="shared" si="1"/>
        <v>0</v>
      </c>
      <c r="AN30" s="163">
        <f t="shared" si="0"/>
        <v>0</v>
      </c>
    </row>
    <row r="31" spans="1:40" x14ac:dyDescent="0.25">
      <c r="A31" s="152"/>
      <c r="B31" s="658">
        <v>0</v>
      </c>
      <c r="C31" s="658">
        <v>0</v>
      </c>
      <c r="D31" s="658">
        <v>0</v>
      </c>
      <c r="E31" s="658">
        <v>0</v>
      </c>
      <c r="F31" s="658">
        <v>0</v>
      </c>
      <c r="G31" s="658">
        <v>0</v>
      </c>
      <c r="H31" s="658">
        <v>0</v>
      </c>
      <c r="I31" s="658">
        <v>0</v>
      </c>
      <c r="J31" s="658">
        <v>0</v>
      </c>
      <c r="K31" s="658">
        <v>0</v>
      </c>
      <c r="L31" s="658">
        <v>0</v>
      </c>
      <c r="M31" s="658">
        <v>0</v>
      </c>
      <c r="N31" s="658">
        <v>0</v>
      </c>
      <c r="O31" s="658">
        <v>0</v>
      </c>
      <c r="P31" s="658">
        <v>0</v>
      </c>
      <c r="Q31" s="658">
        <v>0</v>
      </c>
      <c r="R31" s="658">
        <v>0</v>
      </c>
      <c r="S31" s="658">
        <v>0</v>
      </c>
      <c r="T31" s="658">
        <v>0</v>
      </c>
      <c r="U31" s="658">
        <v>0</v>
      </c>
      <c r="V31" s="658">
        <v>0</v>
      </c>
      <c r="W31" s="658">
        <v>0</v>
      </c>
      <c r="X31" s="658">
        <v>0</v>
      </c>
      <c r="Y31" s="658">
        <v>0</v>
      </c>
      <c r="Z31" s="658">
        <v>0</v>
      </c>
      <c r="AA31" s="658">
        <v>0</v>
      </c>
      <c r="AB31" s="658">
        <v>0</v>
      </c>
      <c r="AC31" s="658">
        <v>0</v>
      </c>
      <c r="AD31" s="658">
        <v>0</v>
      </c>
      <c r="AE31" s="658">
        <v>0</v>
      </c>
      <c r="AF31" s="658">
        <v>0</v>
      </c>
      <c r="AG31" s="658">
        <v>0</v>
      </c>
      <c r="AH31" s="658">
        <v>0</v>
      </c>
      <c r="AI31" s="658">
        <v>0</v>
      </c>
      <c r="AJ31" s="658">
        <v>0</v>
      </c>
      <c r="AK31" s="658">
        <v>0</v>
      </c>
      <c r="AL31" s="658">
        <v>0</v>
      </c>
      <c r="AM31" s="163">
        <f t="shared" si="1"/>
        <v>0</v>
      </c>
      <c r="AN31" s="163">
        <f t="shared" si="0"/>
        <v>0</v>
      </c>
    </row>
    <row r="32" spans="1:40" x14ac:dyDescent="0.25">
      <c r="A32" s="152"/>
      <c r="B32" s="658">
        <v>0</v>
      </c>
      <c r="C32" s="658">
        <v>0</v>
      </c>
      <c r="D32" s="658">
        <v>0</v>
      </c>
      <c r="E32" s="658">
        <v>0</v>
      </c>
      <c r="F32" s="658">
        <v>0</v>
      </c>
      <c r="G32" s="658">
        <v>0</v>
      </c>
      <c r="H32" s="658">
        <v>0</v>
      </c>
      <c r="I32" s="658">
        <v>0</v>
      </c>
      <c r="J32" s="658">
        <v>0</v>
      </c>
      <c r="K32" s="658">
        <v>0</v>
      </c>
      <c r="L32" s="658">
        <v>0</v>
      </c>
      <c r="M32" s="658">
        <v>0</v>
      </c>
      <c r="N32" s="658">
        <v>0</v>
      </c>
      <c r="O32" s="658">
        <v>0</v>
      </c>
      <c r="P32" s="658">
        <v>0</v>
      </c>
      <c r="Q32" s="658">
        <v>0</v>
      </c>
      <c r="R32" s="658">
        <v>0</v>
      </c>
      <c r="S32" s="658">
        <v>0</v>
      </c>
      <c r="T32" s="658">
        <v>0</v>
      </c>
      <c r="U32" s="658">
        <v>0</v>
      </c>
      <c r="V32" s="658">
        <v>0</v>
      </c>
      <c r="W32" s="658">
        <v>0</v>
      </c>
      <c r="X32" s="658">
        <v>0</v>
      </c>
      <c r="Y32" s="658">
        <v>0</v>
      </c>
      <c r="Z32" s="658">
        <v>0</v>
      </c>
      <c r="AA32" s="658">
        <v>0</v>
      </c>
      <c r="AB32" s="658">
        <v>0</v>
      </c>
      <c r="AC32" s="658">
        <v>0</v>
      </c>
      <c r="AD32" s="658">
        <v>0</v>
      </c>
      <c r="AE32" s="658">
        <v>0</v>
      </c>
      <c r="AF32" s="658">
        <v>0</v>
      </c>
      <c r="AG32" s="658">
        <v>0</v>
      </c>
      <c r="AH32" s="658">
        <v>0</v>
      </c>
      <c r="AI32" s="658">
        <v>0</v>
      </c>
      <c r="AJ32" s="658">
        <v>0</v>
      </c>
      <c r="AK32" s="658">
        <v>0</v>
      </c>
      <c r="AL32" s="658">
        <v>0</v>
      </c>
      <c r="AM32" s="163">
        <f t="shared" si="1"/>
        <v>0</v>
      </c>
      <c r="AN32" s="163">
        <f t="shared" si="0"/>
        <v>0</v>
      </c>
    </row>
    <row r="33" spans="1:40" x14ac:dyDescent="0.25">
      <c r="A33" s="152"/>
      <c r="B33" s="658">
        <v>0</v>
      </c>
      <c r="C33" s="658">
        <v>0</v>
      </c>
      <c r="D33" s="658">
        <v>0</v>
      </c>
      <c r="E33" s="658">
        <v>0</v>
      </c>
      <c r="F33" s="658">
        <v>0</v>
      </c>
      <c r="G33" s="658">
        <v>0</v>
      </c>
      <c r="H33" s="658">
        <v>0</v>
      </c>
      <c r="I33" s="658">
        <v>0</v>
      </c>
      <c r="J33" s="658">
        <v>0</v>
      </c>
      <c r="K33" s="658">
        <v>0</v>
      </c>
      <c r="L33" s="658">
        <v>0</v>
      </c>
      <c r="M33" s="658">
        <v>0</v>
      </c>
      <c r="N33" s="658">
        <v>0</v>
      </c>
      <c r="O33" s="658">
        <v>0</v>
      </c>
      <c r="P33" s="658">
        <v>0</v>
      </c>
      <c r="Q33" s="658">
        <v>0</v>
      </c>
      <c r="R33" s="658">
        <v>0</v>
      </c>
      <c r="S33" s="658">
        <v>0</v>
      </c>
      <c r="T33" s="658">
        <v>0</v>
      </c>
      <c r="U33" s="658">
        <v>0</v>
      </c>
      <c r="V33" s="658">
        <v>0</v>
      </c>
      <c r="W33" s="658">
        <v>0</v>
      </c>
      <c r="X33" s="658">
        <v>0</v>
      </c>
      <c r="Y33" s="658">
        <v>0</v>
      </c>
      <c r="Z33" s="658">
        <v>0</v>
      </c>
      <c r="AA33" s="658">
        <v>0</v>
      </c>
      <c r="AB33" s="658">
        <v>0</v>
      </c>
      <c r="AC33" s="658">
        <v>0</v>
      </c>
      <c r="AD33" s="658">
        <v>0</v>
      </c>
      <c r="AE33" s="658">
        <v>0</v>
      </c>
      <c r="AF33" s="658">
        <v>0</v>
      </c>
      <c r="AG33" s="658">
        <v>0</v>
      </c>
      <c r="AH33" s="658">
        <v>0</v>
      </c>
      <c r="AI33" s="658">
        <v>0</v>
      </c>
      <c r="AJ33" s="658">
        <v>0</v>
      </c>
      <c r="AK33" s="658">
        <v>0</v>
      </c>
      <c r="AL33" s="658">
        <v>0</v>
      </c>
      <c r="AM33" s="163">
        <f t="shared" si="1"/>
        <v>0</v>
      </c>
      <c r="AN33" s="163">
        <f t="shared" si="0"/>
        <v>0</v>
      </c>
    </row>
    <row r="34" spans="1:40" x14ac:dyDescent="0.25">
      <c r="A34" s="152"/>
      <c r="B34" s="658">
        <v>0</v>
      </c>
      <c r="C34" s="658">
        <v>0</v>
      </c>
      <c r="D34" s="658">
        <v>0</v>
      </c>
      <c r="E34" s="658">
        <v>0</v>
      </c>
      <c r="F34" s="658">
        <v>0</v>
      </c>
      <c r="G34" s="658">
        <v>0</v>
      </c>
      <c r="H34" s="658">
        <v>0</v>
      </c>
      <c r="I34" s="658">
        <v>0</v>
      </c>
      <c r="J34" s="658">
        <v>0</v>
      </c>
      <c r="K34" s="658">
        <v>0</v>
      </c>
      <c r="L34" s="658">
        <v>0</v>
      </c>
      <c r="M34" s="658">
        <v>0</v>
      </c>
      <c r="N34" s="658">
        <v>0</v>
      </c>
      <c r="O34" s="658">
        <v>0</v>
      </c>
      <c r="P34" s="658">
        <v>0</v>
      </c>
      <c r="Q34" s="658">
        <v>0</v>
      </c>
      <c r="R34" s="658">
        <v>0</v>
      </c>
      <c r="S34" s="658">
        <v>0</v>
      </c>
      <c r="T34" s="658">
        <v>0</v>
      </c>
      <c r="U34" s="658">
        <v>0</v>
      </c>
      <c r="V34" s="658">
        <v>0</v>
      </c>
      <c r="W34" s="658">
        <v>0</v>
      </c>
      <c r="X34" s="658">
        <v>0</v>
      </c>
      <c r="Y34" s="658">
        <v>0</v>
      </c>
      <c r="Z34" s="658">
        <v>0</v>
      </c>
      <c r="AA34" s="658">
        <v>0</v>
      </c>
      <c r="AB34" s="658">
        <v>0</v>
      </c>
      <c r="AC34" s="658">
        <v>0</v>
      </c>
      <c r="AD34" s="658">
        <v>0</v>
      </c>
      <c r="AE34" s="658">
        <v>0</v>
      </c>
      <c r="AF34" s="658">
        <v>0</v>
      </c>
      <c r="AG34" s="658">
        <v>0</v>
      </c>
      <c r="AH34" s="658">
        <v>0</v>
      </c>
      <c r="AI34" s="658">
        <v>0</v>
      </c>
      <c r="AJ34" s="658">
        <v>0</v>
      </c>
      <c r="AK34" s="658">
        <v>0</v>
      </c>
      <c r="AL34" s="658">
        <v>0</v>
      </c>
      <c r="AM34" s="163">
        <f t="shared" si="1"/>
        <v>0</v>
      </c>
      <c r="AN34" s="163">
        <f t="shared" si="0"/>
        <v>0</v>
      </c>
    </row>
    <row r="35" spans="1:40" x14ac:dyDescent="0.25">
      <c r="A35" s="152"/>
      <c r="B35" s="658">
        <v>0</v>
      </c>
      <c r="C35" s="658">
        <v>0</v>
      </c>
      <c r="D35" s="658">
        <v>0</v>
      </c>
      <c r="E35" s="658">
        <v>0</v>
      </c>
      <c r="F35" s="658">
        <v>0</v>
      </c>
      <c r="G35" s="658">
        <v>0</v>
      </c>
      <c r="H35" s="658">
        <v>0</v>
      </c>
      <c r="I35" s="658">
        <v>0</v>
      </c>
      <c r="J35" s="658">
        <v>0</v>
      </c>
      <c r="K35" s="658">
        <v>0</v>
      </c>
      <c r="L35" s="658">
        <v>0</v>
      </c>
      <c r="M35" s="658">
        <v>0</v>
      </c>
      <c r="N35" s="658">
        <v>0</v>
      </c>
      <c r="O35" s="658">
        <v>0</v>
      </c>
      <c r="P35" s="658">
        <v>0</v>
      </c>
      <c r="Q35" s="658">
        <v>0</v>
      </c>
      <c r="R35" s="658">
        <v>0</v>
      </c>
      <c r="S35" s="658">
        <v>0</v>
      </c>
      <c r="T35" s="658">
        <v>0</v>
      </c>
      <c r="U35" s="658">
        <v>0</v>
      </c>
      <c r="V35" s="658">
        <v>0</v>
      </c>
      <c r="W35" s="658">
        <v>0</v>
      </c>
      <c r="X35" s="658">
        <v>0</v>
      </c>
      <c r="Y35" s="658">
        <v>0</v>
      </c>
      <c r="Z35" s="658">
        <v>0</v>
      </c>
      <c r="AA35" s="658">
        <v>0</v>
      </c>
      <c r="AB35" s="658">
        <v>0</v>
      </c>
      <c r="AC35" s="658">
        <v>0</v>
      </c>
      <c r="AD35" s="658">
        <v>0</v>
      </c>
      <c r="AE35" s="658">
        <v>0</v>
      </c>
      <c r="AF35" s="658">
        <v>0</v>
      </c>
      <c r="AG35" s="658">
        <v>0</v>
      </c>
      <c r="AH35" s="658">
        <v>0</v>
      </c>
      <c r="AI35" s="658">
        <v>0</v>
      </c>
      <c r="AJ35" s="658">
        <v>0</v>
      </c>
      <c r="AK35" s="658">
        <v>0</v>
      </c>
      <c r="AL35" s="658">
        <v>0</v>
      </c>
      <c r="AM35" s="163">
        <f t="shared" si="1"/>
        <v>0</v>
      </c>
      <c r="AN35" s="163">
        <f t="shared" si="0"/>
        <v>0</v>
      </c>
    </row>
    <row r="36" spans="1:40" x14ac:dyDescent="0.25">
      <c r="A36" s="152"/>
      <c r="B36" s="658">
        <v>0</v>
      </c>
      <c r="C36" s="658">
        <v>0</v>
      </c>
      <c r="D36" s="658">
        <v>0</v>
      </c>
      <c r="E36" s="658">
        <v>0</v>
      </c>
      <c r="F36" s="658">
        <v>0</v>
      </c>
      <c r="G36" s="658">
        <v>0</v>
      </c>
      <c r="H36" s="658">
        <v>0</v>
      </c>
      <c r="I36" s="658">
        <v>0</v>
      </c>
      <c r="J36" s="658">
        <v>0</v>
      </c>
      <c r="K36" s="658">
        <v>0</v>
      </c>
      <c r="L36" s="658">
        <v>0</v>
      </c>
      <c r="M36" s="658">
        <v>0</v>
      </c>
      <c r="N36" s="658">
        <v>0</v>
      </c>
      <c r="O36" s="658">
        <v>0</v>
      </c>
      <c r="P36" s="658">
        <v>0</v>
      </c>
      <c r="Q36" s="658">
        <v>0</v>
      </c>
      <c r="R36" s="658">
        <v>0</v>
      </c>
      <c r="S36" s="658">
        <v>0</v>
      </c>
      <c r="T36" s="658">
        <v>0</v>
      </c>
      <c r="U36" s="658">
        <v>0</v>
      </c>
      <c r="V36" s="658">
        <v>0</v>
      </c>
      <c r="W36" s="658">
        <v>0</v>
      </c>
      <c r="X36" s="658">
        <v>0</v>
      </c>
      <c r="Y36" s="658">
        <v>0</v>
      </c>
      <c r="Z36" s="658">
        <v>0</v>
      </c>
      <c r="AA36" s="658">
        <v>0</v>
      </c>
      <c r="AB36" s="658">
        <v>0</v>
      </c>
      <c r="AC36" s="658">
        <v>0</v>
      </c>
      <c r="AD36" s="658">
        <v>0</v>
      </c>
      <c r="AE36" s="658">
        <v>0</v>
      </c>
      <c r="AF36" s="658">
        <v>0</v>
      </c>
      <c r="AG36" s="658">
        <v>0</v>
      </c>
      <c r="AH36" s="658">
        <v>0</v>
      </c>
      <c r="AI36" s="658">
        <v>0</v>
      </c>
      <c r="AJ36" s="658">
        <v>0</v>
      </c>
      <c r="AK36" s="658">
        <v>0</v>
      </c>
      <c r="AL36" s="658">
        <v>0</v>
      </c>
      <c r="AM36" s="163">
        <f t="shared" si="1"/>
        <v>0</v>
      </c>
      <c r="AN36" s="163">
        <f t="shared" si="0"/>
        <v>0</v>
      </c>
    </row>
    <row r="37" spans="1:40" x14ac:dyDescent="0.25">
      <c r="A37" s="152"/>
      <c r="B37" s="658">
        <v>0</v>
      </c>
      <c r="C37" s="658">
        <v>0</v>
      </c>
      <c r="D37" s="658">
        <v>0</v>
      </c>
      <c r="E37" s="658">
        <v>0</v>
      </c>
      <c r="F37" s="658">
        <v>0</v>
      </c>
      <c r="G37" s="658">
        <v>0</v>
      </c>
      <c r="H37" s="658">
        <v>0</v>
      </c>
      <c r="I37" s="658">
        <v>0</v>
      </c>
      <c r="J37" s="658">
        <v>0</v>
      </c>
      <c r="K37" s="658">
        <v>0</v>
      </c>
      <c r="L37" s="658">
        <v>0</v>
      </c>
      <c r="M37" s="658">
        <v>0</v>
      </c>
      <c r="N37" s="658">
        <v>0</v>
      </c>
      <c r="O37" s="658">
        <v>0</v>
      </c>
      <c r="P37" s="658">
        <v>0</v>
      </c>
      <c r="Q37" s="658">
        <v>0</v>
      </c>
      <c r="R37" s="658">
        <v>0</v>
      </c>
      <c r="S37" s="658">
        <v>0</v>
      </c>
      <c r="T37" s="658">
        <v>0</v>
      </c>
      <c r="U37" s="658">
        <v>0</v>
      </c>
      <c r="V37" s="658">
        <v>0</v>
      </c>
      <c r="W37" s="658">
        <v>0</v>
      </c>
      <c r="X37" s="658">
        <v>0</v>
      </c>
      <c r="Y37" s="658">
        <v>0</v>
      </c>
      <c r="Z37" s="658">
        <v>0</v>
      </c>
      <c r="AA37" s="658">
        <v>0</v>
      </c>
      <c r="AB37" s="658">
        <v>0</v>
      </c>
      <c r="AC37" s="658">
        <v>0</v>
      </c>
      <c r="AD37" s="658">
        <v>0</v>
      </c>
      <c r="AE37" s="658">
        <v>0</v>
      </c>
      <c r="AF37" s="658">
        <v>0</v>
      </c>
      <c r="AG37" s="658">
        <v>0</v>
      </c>
      <c r="AH37" s="658">
        <v>0</v>
      </c>
      <c r="AI37" s="658">
        <v>0</v>
      </c>
      <c r="AJ37" s="658">
        <v>0</v>
      </c>
      <c r="AK37" s="658">
        <v>0</v>
      </c>
      <c r="AL37" s="658">
        <v>0</v>
      </c>
      <c r="AM37" s="163">
        <f t="shared" si="1"/>
        <v>0</v>
      </c>
      <c r="AN37" s="163">
        <f t="shared" si="0"/>
        <v>0</v>
      </c>
    </row>
    <row r="38" spans="1:40" x14ac:dyDescent="0.25">
      <c r="A38" s="152"/>
      <c r="B38" s="658">
        <v>0</v>
      </c>
      <c r="C38" s="658">
        <v>0</v>
      </c>
      <c r="D38" s="658">
        <v>0</v>
      </c>
      <c r="E38" s="658">
        <v>0</v>
      </c>
      <c r="F38" s="658">
        <v>0</v>
      </c>
      <c r="G38" s="658">
        <v>0</v>
      </c>
      <c r="H38" s="658">
        <v>0</v>
      </c>
      <c r="I38" s="658">
        <v>0</v>
      </c>
      <c r="J38" s="658">
        <v>0</v>
      </c>
      <c r="K38" s="658">
        <v>0</v>
      </c>
      <c r="L38" s="658">
        <v>0</v>
      </c>
      <c r="M38" s="658">
        <v>0</v>
      </c>
      <c r="N38" s="658">
        <v>0</v>
      </c>
      <c r="O38" s="658">
        <v>0</v>
      </c>
      <c r="P38" s="658">
        <v>0</v>
      </c>
      <c r="Q38" s="658">
        <v>0</v>
      </c>
      <c r="R38" s="658">
        <v>0</v>
      </c>
      <c r="S38" s="658">
        <v>0</v>
      </c>
      <c r="T38" s="658">
        <v>0</v>
      </c>
      <c r="U38" s="658">
        <v>0</v>
      </c>
      <c r="V38" s="658">
        <v>0</v>
      </c>
      <c r="W38" s="658">
        <v>0</v>
      </c>
      <c r="X38" s="658">
        <v>0</v>
      </c>
      <c r="Y38" s="658">
        <v>0</v>
      </c>
      <c r="Z38" s="658">
        <v>0</v>
      </c>
      <c r="AA38" s="658">
        <v>0</v>
      </c>
      <c r="AB38" s="658">
        <v>0</v>
      </c>
      <c r="AC38" s="658">
        <v>0</v>
      </c>
      <c r="AD38" s="658">
        <v>0</v>
      </c>
      <c r="AE38" s="658">
        <v>0</v>
      </c>
      <c r="AF38" s="658">
        <v>0</v>
      </c>
      <c r="AG38" s="658">
        <v>0</v>
      </c>
      <c r="AH38" s="658">
        <v>0</v>
      </c>
      <c r="AI38" s="658">
        <v>0</v>
      </c>
      <c r="AJ38" s="658">
        <v>0</v>
      </c>
      <c r="AK38" s="658">
        <v>0</v>
      </c>
      <c r="AL38" s="658">
        <v>0</v>
      </c>
      <c r="AM38" s="163">
        <f t="shared" si="1"/>
        <v>0</v>
      </c>
      <c r="AN38" s="163">
        <f t="shared" si="0"/>
        <v>0</v>
      </c>
    </row>
    <row r="39" spans="1:40" x14ac:dyDescent="0.25">
      <c r="A39" s="152"/>
      <c r="B39" s="658">
        <v>0</v>
      </c>
      <c r="C39" s="658">
        <v>0</v>
      </c>
      <c r="D39" s="658">
        <v>0</v>
      </c>
      <c r="E39" s="658">
        <v>0</v>
      </c>
      <c r="F39" s="658">
        <v>0</v>
      </c>
      <c r="G39" s="658">
        <v>0</v>
      </c>
      <c r="H39" s="658">
        <v>0</v>
      </c>
      <c r="I39" s="658">
        <v>0</v>
      </c>
      <c r="J39" s="658">
        <v>0</v>
      </c>
      <c r="K39" s="658">
        <v>0</v>
      </c>
      <c r="L39" s="658">
        <v>0</v>
      </c>
      <c r="M39" s="658">
        <v>0</v>
      </c>
      <c r="N39" s="658">
        <v>0</v>
      </c>
      <c r="O39" s="658">
        <v>0</v>
      </c>
      <c r="P39" s="658">
        <v>0</v>
      </c>
      <c r="Q39" s="658">
        <v>0</v>
      </c>
      <c r="R39" s="658">
        <v>0</v>
      </c>
      <c r="S39" s="658">
        <v>0</v>
      </c>
      <c r="T39" s="658">
        <v>0</v>
      </c>
      <c r="U39" s="658">
        <v>0</v>
      </c>
      <c r="V39" s="658">
        <v>0</v>
      </c>
      <c r="W39" s="658">
        <v>0</v>
      </c>
      <c r="X39" s="658">
        <v>0</v>
      </c>
      <c r="Y39" s="658">
        <v>0</v>
      </c>
      <c r="Z39" s="658">
        <v>0</v>
      </c>
      <c r="AA39" s="658">
        <v>0</v>
      </c>
      <c r="AB39" s="658">
        <v>0</v>
      </c>
      <c r="AC39" s="658">
        <v>0</v>
      </c>
      <c r="AD39" s="658">
        <v>0</v>
      </c>
      <c r="AE39" s="658">
        <v>0</v>
      </c>
      <c r="AF39" s="658">
        <v>0</v>
      </c>
      <c r="AG39" s="658">
        <v>0</v>
      </c>
      <c r="AH39" s="658">
        <v>0</v>
      </c>
      <c r="AI39" s="658">
        <v>0</v>
      </c>
      <c r="AJ39" s="658">
        <v>0</v>
      </c>
      <c r="AK39" s="658">
        <v>0</v>
      </c>
      <c r="AL39" s="658">
        <v>0</v>
      </c>
      <c r="AM39" s="163">
        <f t="shared" si="1"/>
        <v>0</v>
      </c>
      <c r="AN39" s="163">
        <f t="shared" si="0"/>
        <v>0</v>
      </c>
    </row>
    <row r="40" spans="1:40" x14ac:dyDescent="0.25">
      <c r="A40" s="152"/>
      <c r="B40" s="658">
        <v>0</v>
      </c>
      <c r="C40" s="658">
        <v>0</v>
      </c>
      <c r="D40" s="658">
        <v>0</v>
      </c>
      <c r="E40" s="658">
        <v>0</v>
      </c>
      <c r="F40" s="658">
        <v>0</v>
      </c>
      <c r="G40" s="658">
        <v>0</v>
      </c>
      <c r="H40" s="658">
        <v>0</v>
      </c>
      <c r="I40" s="658">
        <v>0</v>
      </c>
      <c r="J40" s="658">
        <v>0</v>
      </c>
      <c r="K40" s="658">
        <v>0</v>
      </c>
      <c r="L40" s="658">
        <v>0</v>
      </c>
      <c r="M40" s="658">
        <v>0</v>
      </c>
      <c r="N40" s="658">
        <v>0</v>
      </c>
      <c r="O40" s="658">
        <v>0</v>
      </c>
      <c r="P40" s="658">
        <v>0</v>
      </c>
      <c r="Q40" s="658">
        <v>0</v>
      </c>
      <c r="R40" s="658">
        <v>0</v>
      </c>
      <c r="S40" s="658">
        <v>0</v>
      </c>
      <c r="T40" s="658">
        <v>0</v>
      </c>
      <c r="U40" s="658">
        <v>0</v>
      </c>
      <c r="V40" s="658">
        <v>0</v>
      </c>
      <c r="W40" s="658">
        <v>0</v>
      </c>
      <c r="X40" s="658">
        <v>0</v>
      </c>
      <c r="Y40" s="658">
        <v>0</v>
      </c>
      <c r="Z40" s="658">
        <v>0</v>
      </c>
      <c r="AA40" s="658">
        <v>0</v>
      </c>
      <c r="AB40" s="658">
        <v>0</v>
      </c>
      <c r="AC40" s="658">
        <v>0</v>
      </c>
      <c r="AD40" s="658">
        <v>0</v>
      </c>
      <c r="AE40" s="658">
        <v>0</v>
      </c>
      <c r="AF40" s="658">
        <v>0</v>
      </c>
      <c r="AG40" s="658">
        <v>0</v>
      </c>
      <c r="AH40" s="658">
        <v>0</v>
      </c>
      <c r="AI40" s="658">
        <v>0</v>
      </c>
      <c r="AJ40" s="658">
        <v>0</v>
      </c>
      <c r="AK40" s="658">
        <v>0</v>
      </c>
      <c r="AL40" s="658">
        <v>0</v>
      </c>
      <c r="AM40" s="163">
        <f t="shared" si="1"/>
        <v>0</v>
      </c>
      <c r="AN40" s="163">
        <f t="shared" si="0"/>
        <v>0</v>
      </c>
    </row>
    <row r="41" spans="1:40" x14ac:dyDescent="0.25">
      <c r="A41" s="152"/>
      <c r="B41" s="658">
        <v>0</v>
      </c>
      <c r="C41" s="658">
        <v>0</v>
      </c>
      <c r="D41" s="658">
        <v>0</v>
      </c>
      <c r="E41" s="658">
        <v>0</v>
      </c>
      <c r="F41" s="658">
        <v>0</v>
      </c>
      <c r="G41" s="658">
        <v>0</v>
      </c>
      <c r="H41" s="658">
        <v>0</v>
      </c>
      <c r="I41" s="658">
        <v>0</v>
      </c>
      <c r="J41" s="658">
        <v>0</v>
      </c>
      <c r="K41" s="658">
        <v>0</v>
      </c>
      <c r="L41" s="658">
        <v>0</v>
      </c>
      <c r="M41" s="658">
        <v>0</v>
      </c>
      <c r="N41" s="658">
        <v>0</v>
      </c>
      <c r="O41" s="658">
        <v>0</v>
      </c>
      <c r="P41" s="658">
        <v>0</v>
      </c>
      <c r="Q41" s="658">
        <v>0</v>
      </c>
      <c r="R41" s="658">
        <v>0</v>
      </c>
      <c r="S41" s="658">
        <v>0</v>
      </c>
      <c r="T41" s="658">
        <v>0</v>
      </c>
      <c r="U41" s="658">
        <v>0</v>
      </c>
      <c r="V41" s="658">
        <v>0</v>
      </c>
      <c r="W41" s="658">
        <v>0</v>
      </c>
      <c r="X41" s="658">
        <v>0</v>
      </c>
      <c r="Y41" s="658">
        <v>0</v>
      </c>
      <c r="Z41" s="658">
        <v>0</v>
      </c>
      <c r="AA41" s="658">
        <v>0</v>
      </c>
      <c r="AB41" s="658">
        <v>0</v>
      </c>
      <c r="AC41" s="658">
        <v>0</v>
      </c>
      <c r="AD41" s="658">
        <v>0</v>
      </c>
      <c r="AE41" s="658">
        <v>0</v>
      </c>
      <c r="AF41" s="658">
        <v>0</v>
      </c>
      <c r="AG41" s="658">
        <v>0</v>
      </c>
      <c r="AH41" s="658">
        <v>0</v>
      </c>
      <c r="AI41" s="658">
        <v>0</v>
      </c>
      <c r="AJ41" s="658">
        <v>0</v>
      </c>
      <c r="AK41" s="658">
        <v>0</v>
      </c>
      <c r="AL41" s="658">
        <v>0</v>
      </c>
      <c r="AM41" s="163">
        <f t="shared" si="1"/>
        <v>0</v>
      </c>
      <c r="AN41" s="163">
        <f t="shared" si="0"/>
        <v>0</v>
      </c>
    </row>
    <row r="42" spans="1:40" x14ac:dyDescent="0.25">
      <c r="A42" s="152"/>
      <c r="B42" s="658">
        <v>0</v>
      </c>
      <c r="C42" s="658">
        <v>0</v>
      </c>
      <c r="D42" s="658">
        <v>0</v>
      </c>
      <c r="E42" s="658">
        <v>0</v>
      </c>
      <c r="F42" s="658">
        <v>0</v>
      </c>
      <c r="G42" s="658">
        <v>0</v>
      </c>
      <c r="H42" s="658">
        <v>0</v>
      </c>
      <c r="I42" s="658">
        <v>0</v>
      </c>
      <c r="J42" s="658">
        <v>0</v>
      </c>
      <c r="K42" s="658">
        <v>0</v>
      </c>
      <c r="L42" s="658">
        <v>0</v>
      </c>
      <c r="M42" s="658">
        <v>0</v>
      </c>
      <c r="N42" s="658">
        <v>0</v>
      </c>
      <c r="O42" s="658">
        <v>0</v>
      </c>
      <c r="P42" s="658">
        <v>0</v>
      </c>
      <c r="Q42" s="658">
        <v>0</v>
      </c>
      <c r="R42" s="658">
        <v>0</v>
      </c>
      <c r="S42" s="658">
        <v>0</v>
      </c>
      <c r="T42" s="658">
        <v>0</v>
      </c>
      <c r="U42" s="658">
        <v>0</v>
      </c>
      <c r="V42" s="658">
        <v>0</v>
      </c>
      <c r="W42" s="658">
        <v>0</v>
      </c>
      <c r="X42" s="658">
        <v>0</v>
      </c>
      <c r="Y42" s="658">
        <v>0</v>
      </c>
      <c r="Z42" s="658">
        <v>0</v>
      </c>
      <c r="AA42" s="658">
        <v>0</v>
      </c>
      <c r="AB42" s="658">
        <v>0</v>
      </c>
      <c r="AC42" s="658">
        <v>0</v>
      </c>
      <c r="AD42" s="658">
        <v>0</v>
      </c>
      <c r="AE42" s="658">
        <v>0</v>
      </c>
      <c r="AF42" s="658">
        <v>0</v>
      </c>
      <c r="AG42" s="658">
        <v>0</v>
      </c>
      <c r="AH42" s="658">
        <v>0</v>
      </c>
      <c r="AI42" s="658">
        <v>0</v>
      </c>
      <c r="AJ42" s="658">
        <v>0</v>
      </c>
      <c r="AK42" s="658">
        <v>0</v>
      </c>
      <c r="AL42" s="658">
        <v>0</v>
      </c>
      <c r="AM42" s="163">
        <f t="shared" si="1"/>
        <v>0</v>
      </c>
      <c r="AN42" s="163">
        <f t="shared" si="0"/>
        <v>0</v>
      </c>
    </row>
    <row r="43" spans="1:40" x14ac:dyDescent="0.25">
      <c r="A43" s="152"/>
      <c r="B43" s="658">
        <v>0</v>
      </c>
      <c r="C43" s="658">
        <v>0</v>
      </c>
      <c r="D43" s="658">
        <v>0</v>
      </c>
      <c r="E43" s="658">
        <v>0</v>
      </c>
      <c r="F43" s="658">
        <v>0</v>
      </c>
      <c r="G43" s="658">
        <v>0</v>
      </c>
      <c r="H43" s="658">
        <v>0</v>
      </c>
      <c r="I43" s="658">
        <v>0</v>
      </c>
      <c r="J43" s="658">
        <v>0</v>
      </c>
      <c r="K43" s="658">
        <v>0</v>
      </c>
      <c r="L43" s="658">
        <v>0</v>
      </c>
      <c r="M43" s="658">
        <v>0</v>
      </c>
      <c r="N43" s="658">
        <v>0</v>
      </c>
      <c r="O43" s="658">
        <v>0</v>
      </c>
      <c r="P43" s="658">
        <v>0</v>
      </c>
      <c r="Q43" s="658">
        <v>0</v>
      </c>
      <c r="R43" s="658">
        <v>0</v>
      </c>
      <c r="S43" s="658">
        <v>0</v>
      </c>
      <c r="T43" s="658">
        <v>0</v>
      </c>
      <c r="U43" s="658">
        <v>0</v>
      </c>
      <c r="V43" s="658">
        <v>0</v>
      </c>
      <c r="W43" s="658">
        <v>0</v>
      </c>
      <c r="X43" s="658">
        <v>0</v>
      </c>
      <c r="Y43" s="658">
        <v>0</v>
      </c>
      <c r="Z43" s="658">
        <v>0</v>
      </c>
      <c r="AA43" s="658">
        <v>0</v>
      </c>
      <c r="AB43" s="658">
        <v>0</v>
      </c>
      <c r="AC43" s="658">
        <v>0</v>
      </c>
      <c r="AD43" s="658">
        <v>0</v>
      </c>
      <c r="AE43" s="658">
        <v>0</v>
      </c>
      <c r="AF43" s="658">
        <v>0</v>
      </c>
      <c r="AG43" s="658">
        <v>0</v>
      </c>
      <c r="AH43" s="658">
        <v>0</v>
      </c>
      <c r="AI43" s="658">
        <v>0</v>
      </c>
      <c r="AJ43" s="658">
        <v>0</v>
      </c>
      <c r="AK43" s="658">
        <v>0</v>
      </c>
      <c r="AL43" s="658">
        <v>0</v>
      </c>
      <c r="AM43" s="163">
        <f t="shared" si="1"/>
        <v>0</v>
      </c>
      <c r="AN43" s="163">
        <f t="shared" si="0"/>
        <v>0</v>
      </c>
    </row>
    <row r="44" spans="1:40" x14ac:dyDescent="0.25">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3">
        <f>SUM(AL8:AL43)</f>
        <v>0</v>
      </c>
      <c r="AM44" s="163">
        <f>SUM(AM8:AM43)</f>
        <v>0</v>
      </c>
      <c r="AN44" s="163">
        <f>SUM(AN8:AN43)</f>
        <v>0</v>
      </c>
    </row>
  </sheetData>
  <sheetProtection password="EB26" sheet="1" objects="1" scenarios="1"/>
  <conditionalFormatting sqref="B8:AL43">
    <cfRule type="containsBlanks" dxfId="169" priority="1">
      <formula>LEN(TRIM(B8))=0</formula>
    </cfRule>
  </conditionalFormatting>
  <hyperlinks>
    <hyperlink ref="A2" location="'Schedule Listing'!C23" display="Return to Schedule Listing"/>
  </hyperlinks>
  <pageMargins left="0.25" right="0.25" top="0.75" bottom="0.75" header="0.3" footer="0.3"/>
  <pageSetup paperSize="5"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3"/>
  <sheetViews>
    <sheetView showGridLines="0" zoomScale="110" zoomScaleNormal="110" zoomScalePageLayoutView="140" workbookViewId="0">
      <selection activeCell="E2" sqref="E2"/>
    </sheetView>
  </sheetViews>
  <sheetFormatPr defaultColWidth="8.875" defaultRowHeight="15" x14ac:dyDescent="0.25"/>
  <cols>
    <col min="1" max="1" width="1.875" style="592" customWidth="1"/>
    <col min="2" max="2" width="3.125" style="592" customWidth="1"/>
    <col min="3" max="3" width="29.625" style="592" customWidth="1"/>
    <col min="4" max="4" width="5.125" style="592" customWidth="1"/>
    <col min="5" max="5" width="10" style="592" customWidth="1"/>
    <col min="6" max="6" width="12.75" style="592" customWidth="1"/>
    <col min="7" max="9" width="11.125" style="592" customWidth="1"/>
    <col min="10" max="10" width="12" style="592" customWidth="1"/>
    <col min="11" max="11" width="2.375" style="484" customWidth="1"/>
    <col min="12" max="12" width="10" style="592" customWidth="1"/>
    <col min="13" max="16384" width="8.875" style="592"/>
  </cols>
  <sheetData>
    <row r="1" spans="1:11" x14ac:dyDescent="0.25">
      <c r="A1" s="479" t="s">
        <v>92</v>
      </c>
      <c r="B1" s="479"/>
      <c r="K1" s="482">
        <v>4</v>
      </c>
    </row>
    <row r="2" spans="1:11" x14ac:dyDescent="0.25">
      <c r="A2" s="973"/>
      <c r="B2" s="973"/>
      <c r="C2" s="970" t="s">
        <v>1</v>
      </c>
      <c r="D2" s="483"/>
    </row>
    <row r="3" spans="1:11" ht="15" customHeight="1" x14ac:dyDescent="0.25">
      <c r="A3" s="486" t="s">
        <v>548</v>
      </c>
    </row>
    <row r="4" spans="1:11" x14ac:dyDescent="0.25">
      <c r="A4" s="486"/>
    </row>
    <row r="5" spans="1:11" x14ac:dyDescent="0.25">
      <c r="A5" s="498" t="s">
        <v>459</v>
      </c>
      <c r="B5" s="621"/>
      <c r="C5" s="621"/>
      <c r="J5" s="504"/>
    </row>
    <row r="6" spans="1:11" x14ac:dyDescent="0.25">
      <c r="A6" s="498" t="s">
        <v>93</v>
      </c>
      <c r="B6" s="621"/>
      <c r="C6" s="621"/>
      <c r="J6" s="504"/>
    </row>
    <row r="7" spans="1:11" x14ac:dyDescent="0.25">
      <c r="A7" s="498" t="s">
        <v>460</v>
      </c>
      <c r="B7" s="621"/>
      <c r="C7" s="621"/>
      <c r="J7" s="673">
        <f>J5-J6</f>
        <v>0</v>
      </c>
      <c r="K7" s="498" t="s">
        <v>51</v>
      </c>
    </row>
    <row r="9" spans="1:11" x14ac:dyDescent="0.25">
      <c r="A9" s="484"/>
    </row>
    <row r="10" spans="1:11" x14ac:dyDescent="0.25">
      <c r="A10" s="674"/>
      <c r="I10" s="531"/>
      <c r="J10" s="614"/>
    </row>
    <row r="11" spans="1:11" x14ac:dyDescent="0.25">
      <c r="A11" s="675"/>
      <c r="B11" s="675"/>
      <c r="C11" s="675"/>
      <c r="D11" s="675"/>
      <c r="E11" s="675"/>
      <c r="F11" s="675"/>
      <c r="G11" s="675"/>
      <c r="H11" s="675"/>
      <c r="I11" s="676"/>
      <c r="J11" s="675"/>
      <c r="K11" s="675"/>
    </row>
    <row r="12" spans="1:11" ht="45" x14ac:dyDescent="0.25">
      <c r="A12" s="1022" t="s">
        <v>461</v>
      </c>
      <c r="B12" s="1022"/>
      <c r="C12" s="1022"/>
      <c r="D12" s="1037"/>
      <c r="E12" s="677" t="s">
        <v>21</v>
      </c>
      <c r="F12" s="677" t="s">
        <v>23</v>
      </c>
      <c r="G12" s="677" t="s">
        <v>26</v>
      </c>
      <c r="H12" s="677" t="s">
        <v>27</v>
      </c>
      <c r="I12" s="677" t="s">
        <v>24</v>
      </c>
      <c r="J12" s="677" t="s">
        <v>94</v>
      </c>
    </row>
    <row r="13" spans="1:11" ht="16.5" customHeight="1" x14ac:dyDescent="0.25">
      <c r="A13" s="484"/>
      <c r="B13" s="1038" t="s">
        <v>95</v>
      </c>
      <c r="C13" s="1034" t="s">
        <v>96</v>
      </c>
      <c r="D13" s="1036"/>
      <c r="E13" s="787">
        <v>0</v>
      </c>
      <c r="F13" s="787">
        <v>0</v>
      </c>
      <c r="G13" s="787">
        <v>0</v>
      </c>
      <c r="H13" s="787">
        <v>0</v>
      </c>
      <c r="I13" s="787">
        <v>0</v>
      </c>
      <c r="J13" s="955">
        <f>SUM(E13:I13)</f>
        <v>0</v>
      </c>
    </row>
    <row r="14" spans="1:11" x14ac:dyDescent="0.25">
      <c r="A14" s="484"/>
      <c r="B14" s="1039"/>
      <c r="C14" s="1034" t="s">
        <v>100</v>
      </c>
      <c r="D14" s="1036"/>
      <c r="E14" s="787">
        <v>0</v>
      </c>
      <c r="F14" s="787">
        <v>0</v>
      </c>
      <c r="G14" s="787">
        <v>0</v>
      </c>
      <c r="H14" s="787">
        <v>0</v>
      </c>
      <c r="I14" s="787">
        <v>0</v>
      </c>
      <c r="J14" s="955">
        <f t="shared" ref="J14:J22" si="0">SUM(E14:I14)</f>
        <v>0</v>
      </c>
    </row>
    <row r="15" spans="1:11" x14ac:dyDescent="0.25">
      <c r="A15" s="484"/>
      <c r="B15" s="1039"/>
      <c r="C15" s="1034" t="s">
        <v>101</v>
      </c>
      <c r="D15" s="1036"/>
      <c r="E15" s="787">
        <v>0</v>
      </c>
      <c r="F15" s="787">
        <v>0</v>
      </c>
      <c r="G15" s="787">
        <v>0</v>
      </c>
      <c r="H15" s="787">
        <v>0</v>
      </c>
      <c r="I15" s="787">
        <v>0</v>
      </c>
      <c r="J15" s="955">
        <f t="shared" si="0"/>
        <v>0</v>
      </c>
    </row>
    <row r="16" spans="1:11" x14ac:dyDescent="0.25">
      <c r="A16" s="484"/>
      <c r="B16" s="1039"/>
      <c r="C16" s="1034" t="s">
        <v>102</v>
      </c>
      <c r="D16" s="1036"/>
      <c r="E16" s="787">
        <v>0</v>
      </c>
      <c r="F16" s="787">
        <v>0</v>
      </c>
      <c r="G16" s="787">
        <v>0</v>
      </c>
      <c r="H16" s="787">
        <v>0</v>
      </c>
      <c r="I16" s="787">
        <v>0</v>
      </c>
      <c r="J16" s="955">
        <f t="shared" si="0"/>
        <v>0</v>
      </c>
    </row>
    <row r="17" spans="1:11" x14ac:dyDescent="0.25">
      <c r="A17" s="484"/>
      <c r="B17" s="1039"/>
      <c r="C17" s="1034" t="s">
        <v>103</v>
      </c>
      <c r="D17" s="1036"/>
      <c r="E17" s="787">
        <v>0</v>
      </c>
      <c r="F17" s="787">
        <v>0</v>
      </c>
      <c r="G17" s="787">
        <v>0</v>
      </c>
      <c r="H17" s="787">
        <v>0</v>
      </c>
      <c r="I17" s="787">
        <v>0</v>
      </c>
      <c r="J17" s="955">
        <f>SUM(E17:I17)</f>
        <v>0</v>
      </c>
    </row>
    <row r="18" spans="1:11" x14ac:dyDescent="0.25">
      <c r="A18" s="484"/>
      <c r="B18" s="1039"/>
      <c r="C18" s="1034" t="s">
        <v>106</v>
      </c>
      <c r="D18" s="1036"/>
      <c r="E18" s="787">
        <v>0</v>
      </c>
      <c r="F18" s="787">
        <v>0</v>
      </c>
      <c r="G18" s="787">
        <v>0</v>
      </c>
      <c r="H18" s="787">
        <v>0</v>
      </c>
      <c r="I18" s="787">
        <v>0</v>
      </c>
      <c r="J18" s="955">
        <f t="shared" si="0"/>
        <v>0</v>
      </c>
    </row>
    <row r="19" spans="1:11" x14ac:dyDescent="0.25">
      <c r="A19" s="484"/>
      <c r="B19" s="1039"/>
      <c r="C19" s="1034" t="s">
        <v>174</v>
      </c>
      <c r="D19" s="1036"/>
      <c r="E19" s="787">
        <v>0</v>
      </c>
      <c r="F19" s="787">
        <v>0</v>
      </c>
      <c r="G19" s="787">
        <v>0</v>
      </c>
      <c r="H19" s="787">
        <v>0</v>
      </c>
      <c r="I19" s="787">
        <v>0</v>
      </c>
      <c r="J19" s="955">
        <f t="shared" si="0"/>
        <v>0</v>
      </c>
    </row>
    <row r="20" spans="1:11" x14ac:dyDescent="0.25">
      <c r="A20" s="484"/>
      <c r="B20" s="1039"/>
      <c r="C20" s="679" t="s">
        <v>581</v>
      </c>
      <c r="D20" s="680"/>
      <c r="E20" s="787">
        <v>0</v>
      </c>
      <c r="F20" s="787">
        <v>0</v>
      </c>
      <c r="G20" s="681"/>
      <c r="H20" s="678"/>
      <c r="I20" s="787">
        <v>0</v>
      </c>
      <c r="J20" s="955">
        <f>E20+F20+I20</f>
        <v>0</v>
      </c>
    </row>
    <row r="21" spans="1:11" x14ac:dyDescent="0.25">
      <c r="A21" s="484"/>
      <c r="B21" s="1039"/>
      <c r="C21" s="1034" t="s">
        <v>14558</v>
      </c>
      <c r="D21" s="1036"/>
      <c r="E21" s="787">
        <v>0</v>
      </c>
      <c r="F21" s="787">
        <v>0</v>
      </c>
      <c r="G21" s="681"/>
      <c r="H21" s="678"/>
      <c r="I21" s="678"/>
      <c r="J21" s="955">
        <f>SUM(E21:I21)</f>
        <v>0</v>
      </c>
    </row>
    <row r="22" spans="1:11" x14ac:dyDescent="0.25">
      <c r="A22" s="484"/>
      <c r="B22" s="1039"/>
      <c r="C22" s="1034" t="s">
        <v>107</v>
      </c>
      <c r="D22" s="1036"/>
      <c r="E22" s="787">
        <v>0</v>
      </c>
      <c r="F22" s="787">
        <v>0</v>
      </c>
      <c r="G22" s="678"/>
      <c r="H22" s="678"/>
      <c r="I22" s="787">
        <v>0</v>
      </c>
      <c r="J22" s="955">
        <f t="shared" si="0"/>
        <v>0</v>
      </c>
    </row>
    <row r="23" spans="1:11" x14ac:dyDescent="0.25">
      <c r="A23" s="484"/>
      <c r="B23" s="1039"/>
      <c r="C23" s="1034" t="s">
        <v>108</v>
      </c>
      <c r="D23" s="1036"/>
      <c r="E23" s="787">
        <v>0</v>
      </c>
      <c r="F23" s="787">
        <v>0</v>
      </c>
      <c r="G23" s="787">
        <v>0</v>
      </c>
      <c r="H23" s="787">
        <v>0</v>
      </c>
      <c r="I23" s="787">
        <v>0</v>
      </c>
      <c r="J23" s="955">
        <f>SUM(E23:I23)</f>
        <v>0</v>
      </c>
    </row>
    <row r="24" spans="1:11" x14ac:dyDescent="0.25">
      <c r="A24" s="484"/>
      <c r="B24" s="1039"/>
      <c r="C24" s="1034" t="s">
        <v>97</v>
      </c>
      <c r="D24" s="1036"/>
      <c r="E24" s="787">
        <v>0</v>
      </c>
      <c r="F24" s="787">
        <v>0</v>
      </c>
      <c r="G24" s="682"/>
      <c r="H24" s="682"/>
      <c r="I24" s="682"/>
      <c r="J24" s="955">
        <f>E24+F24</f>
        <v>0</v>
      </c>
    </row>
    <row r="25" spans="1:11" x14ac:dyDescent="0.25">
      <c r="A25" s="484"/>
      <c r="B25" s="1040" t="s">
        <v>98</v>
      </c>
      <c r="C25" s="1041"/>
      <c r="D25" s="1042"/>
      <c r="E25" s="682"/>
      <c r="F25" s="682"/>
      <c r="G25" s="682"/>
      <c r="H25" s="682"/>
      <c r="I25" s="682"/>
      <c r="J25" s="678"/>
    </row>
    <row r="26" spans="1:11" x14ac:dyDescent="0.25">
      <c r="A26" s="484"/>
      <c r="B26" s="1034" t="s">
        <v>99</v>
      </c>
      <c r="C26" s="1035"/>
      <c r="D26" s="1036"/>
      <c r="E26" s="682"/>
      <c r="F26" s="682"/>
      <c r="G26" s="682"/>
      <c r="H26" s="682"/>
      <c r="I26" s="682"/>
      <c r="J26" s="678"/>
    </row>
    <row r="27" spans="1:11" x14ac:dyDescent="0.25">
      <c r="A27" s="484"/>
      <c r="B27" s="683" t="s">
        <v>541</v>
      </c>
      <c r="C27" s="684"/>
      <c r="D27" s="684"/>
      <c r="E27" s="685"/>
      <c r="F27" s="685"/>
      <c r="G27" s="685"/>
      <c r="H27" s="685"/>
      <c r="I27" s="686"/>
      <c r="J27" s="955">
        <f>SUM(J13:J24)</f>
        <v>0</v>
      </c>
      <c r="K27" s="498" t="s">
        <v>55</v>
      </c>
    </row>
    <row r="28" spans="1:11" x14ac:dyDescent="0.25">
      <c r="A28" s="675"/>
      <c r="B28" s="675"/>
      <c r="C28" s="687"/>
      <c r="D28" s="687"/>
      <c r="E28" s="687"/>
      <c r="F28" s="687"/>
      <c r="G28" s="687"/>
      <c r="H28" s="687"/>
      <c r="I28" s="687"/>
      <c r="J28" s="688"/>
      <c r="K28" s="687"/>
    </row>
    <row r="29" spans="1:11" ht="25.5" customHeight="1" x14ac:dyDescent="0.25">
      <c r="A29" s="675"/>
      <c r="B29" s="675"/>
      <c r="C29" s="675"/>
      <c r="D29" s="675"/>
      <c r="E29" s="675"/>
      <c r="F29" s="675"/>
      <c r="G29" s="675"/>
      <c r="H29" s="675"/>
      <c r="I29" s="675"/>
      <c r="J29" s="687"/>
      <c r="K29" s="675"/>
    </row>
    <row r="33" spans="9:9" x14ac:dyDescent="0.25">
      <c r="I33" s="531"/>
    </row>
  </sheetData>
  <sheetProtection password="EB26" sheet="1" objects="1" scenarios="1"/>
  <mergeCells count="15">
    <mergeCell ref="B26:D26"/>
    <mergeCell ref="A12:D12"/>
    <mergeCell ref="B13:B24"/>
    <mergeCell ref="C17:D17"/>
    <mergeCell ref="C21:D21"/>
    <mergeCell ref="C24:D24"/>
    <mergeCell ref="B25:D25"/>
    <mergeCell ref="C13:D13"/>
    <mergeCell ref="C14:D14"/>
    <mergeCell ref="C15:D15"/>
    <mergeCell ref="C16:D16"/>
    <mergeCell ref="C18:D18"/>
    <mergeCell ref="C19:D19"/>
    <mergeCell ref="C22:D22"/>
    <mergeCell ref="C23:D23"/>
  </mergeCells>
  <conditionalFormatting sqref="G23:I23 I22 I20 E13:I18 G19:I19 E19:F24">
    <cfRule type="containsBlanks" dxfId="168" priority="1">
      <formula>LEN(TRIM(E13))=0</formula>
    </cfRule>
  </conditionalFormatting>
  <hyperlinks>
    <hyperlink ref="C2" location="'Schedule Listing'!C24" display="Return to Schedule Listing"/>
  </hyperlinks>
  <pageMargins left="0.7" right="0.7" top="0.75" bottom="0.75" header="0.3" footer="0.3"/>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79"/>
  <sheetViews>
    <sheetView showGridLines="0" zoomScaleNormal="100" workbookViewId="0">
      <selection activeCell="D2" sqref="D2"/>
    </sheetView>
  </sheetViews>
  <sheetFormatPr defaultColWidth="9.125" defaultRowHeight="15" x14ac:dyDescent="0.25"/>
  <cols>
    <col min="1" max="1" width="15.375" style="592" customWidth="1"/>
    <col min="2" max="4" width="15.5" style="592" customWidth="1"/>
    <col min="5" max="5" width="1.625" style="592" customWidth="1"/>
    <col min="6" max="8" width="15.125" style="592" customWidth="1"/>
    <col min="9" max="9" width="1.625" style="592" customWidth="1"/>
    <col min="10" max="10" width="16.875" style="592" customWidth="1"/>
    <col min="11" max="11" width="1.625" style="592" customWidth="1"/>
    <col min="12" max="12" width="16.875" style="592" customWidth="1"/>
    <col min="13" max="14" width="9.125" style="592"/>
    <col min="15" max="15" width="6.375" style="592" customWidth="1"/>
    <col min="16" max="16384" width="9.125" style="592"/>
  </cols>
  <sheetData>
    <row r="1" spans="1:12" x14ac:dyDescent="0.25">
      <c r="A1" s="479" t="s">
        <v>30</v>
      </c>
      <c r="B1" s="479"/>
      <c r="C1" s="479"/>
      <c r="D1" s="481"/>
      <c r="E1" s="481"/>
      <c r="F1" s="481"/>
      <c r="G1" s="481"/>
      <c r="L1" s="482">
        <v>7</v>
      </c>
    </row>
    <row r="2" spans="1:12" x14ac:dyDescent="0.25">
      <c r="A2" s="1046" t="s">
        <v>1</v>
      </c>
      <c r="B2" s="1047"/>
      <c r="C2" s="1048"/>
      <c r="D2" s="483"/>
      <c r="E2" s="481"/>
      <c r="F2" s="481"/>
      <c r="G2" s="481"/>
    </row>
    <row r="3" spans="1:12" x14ac:dyDescent="0.25">
      <c r="A3" s="593" t="s">
        <v>32</v>
      </c>
      <c r="B3" s="593"/>
      <c r="C3" s="479"/>
      <c r="D3" s="481"/>
      <c r="E3" s="481"/>
      <c r="F3" s="481"/>
      <c r="G3" s="481"/>
    </row>
    <row r="4" spans="1:12" x14ac:dyDescent="0.25">
      <c r="A4" s="486" t="s">
        <v>548</v>
      </c>
      <c r="B4" s="593"/>
      <c r="C4" s="479"/>
      <c r="D4" s="481"/>
      <c r="E4" s="481"/>
      <c r="F4" s="481"/>
      <c r="G4" s="481"/>
    </row>
    <row r="5" spans="1:12" x14ac:dyDescent="0.25">
      <c r="A5" s="479"/>
      <c r="B5" s="479"/>
      <c r="C5" s="479"/>
      <c r="D5" s="481"/>
      <c r="E5" s="481"/>
      <c r="F5" s="481"/>
      <c r="G5" s="481"/>
    </row>
    <row r="6" spans="1:12" x14ac:dyDescent="0.25">
      <c r="A6" s="479"/>
      <c r="B6" s="1043" t="s">
        <v>2</v>
      </c>
      <c r="C6" s="1044"/>
      <c r="D6" s="1045"/>
      <c r="E6" s="594"/>
      <c r="F6" s="1043" t="s">
        <v>3</v>
      </c>
      <c r="G6" s="1044"/>
      <c r="H6" s="1045"/>
      <c r="I6" s="484"/>
      <c r="J6" s="595" t="s">
        <v>4</v>
      </c>
      <c r="K6" s="484"/>
      <c r="L6" s="484"/>
    </row>
    <row r="7" spans="1:12" ht="81" customHeight="1" x14ac:dyDescent="0.25">
      <c r="A7" s="488" t="s">
        <v>5</v>
      </c>
      <c r="B7" s="596" t="s">
        <v>6</v>
      </c>
      <c r="C7" s="596" t="s">
        <v>7</v>
      </c>
      <c r="D7" s="596" t="s">
        <v>8</v>
      </c>
      <c r="E7" s="597"/>
      <c r="F7" s="596" t="s">
        <v>9</v>
      </c>
      <c r="G7" s="596" t="s">
        <v>10</v>
      </c>
      <c r="H7" s="598" t="s">
        <v>11</v>
      </c>
      <c r="I7" s="599"/>
      <c r="J7" s="488" t="s">
        <v>12</v>
      </c>
      <c r="K7" s="599"/>
      <c r="L7" s="488" t="s">
        <v>13</v>
      </c>
    </row>
    <row r="8" spans="1:12" x14ac:dyDescent="0.25">
      <c r="A8" s="491" t="s">
        <v>14</v>
      </c>
      <c r="B8" s="491"/>
      <c r="C8" s="491"/>
      <c r="D8" s="491" t="s">
        <v>15</v>
      </c>
      <c r="E8" s="491"/>
      <c r="F8" s="491" t="s">
        <v>16</v>
      </c>
      <c r="G8" s="491" t="s">
        <v>17</v>
      </c>
      <c r="H8" s="491" t="s">
        <v>18</v>
      </c>
      <c r="I8" s="490"/>
      <c r="J8" s="491" t="s">
        <v>19</v>
      </c>
      <c r="K8" s="490"/>
      <c r="L8" s="491" t="s">
        <v>20</v>
      </c>
    </row>
    <row r="9" spans="1:12" x14ac:dyDescent="0.25">
      <c r="A9" s="600" t="s">
        <v>21</v>
      </c>
      <c r="B9" s="601"/>
      <c r="D9" s="602"/>
      <c r="E9" s="602"/>
      <c r="F9" s="489" t="s">
        <v>10964</v>
      </c>
      <c r="G9" s="489" t="s">
        <v>10964</v>
      </c>
      <c r="H9" s="599"/>
      <c r="I9" s="599"/>
      <c r="J9" s="599"/>
      <c r="K9" s="599"/>
      <c r="L9" s="599"/>
    </row>
    <row r="10" spans="1:12" x14ac:dyDescent="0.25">
      <c r="A10" s="689" t="s">
        <v>727</v>
      </c>
      <c r="B10" s="604"/>
      <c r="C10" s="523">
        <v>0</v>
      </c>
      <c r="D10" s="523">
        <v>0</v>
      </c>
      <c r="E10" s="605"/>
      <c r="F10" s="523">
        <v>0</v>
      </c>
      <c r="G10" s="523">
        <v>0</v>
      </c>
      <c r="H10" s="523">
        <v>0</v>
      </c>
      <c r="I10" s="608"/>
      <c r="J10" s="506">
        <f>D10+F10+G10+H10</f>
        <v>0</v>
      </c>
      <c r="K10" s="608"/>
      <c r="L10" s="506">
        <f>0*J10</f>
        <v>0</v>
      </c>
    </row>
    <row r="11" spans="1:12" x14ac:dyDescent="0.25">
      <c r="A11" s="690" t="s">
        <v>728</v>
      </c>
      <c r="B11" s="691"/>
      <c r="C11" s="527">
        <v>0</v>
      </c>
      <c r="D11" s="527">
        <v>0</v>
      </c>
      <c r="E11" s="605"/>
      <c r="F11" s="527">
        <v>0</v>
      </c>
      <c r="G11" s="527">
        <v>0</v>
      </c>
      <c r="H11" s="527">
        <v>0</v>
      </c>
      <c r="I11" s="608"/>
      <c r="J11" s="506">
        <f t="shared" ref="J11:J19" si="0">D11+F11+G11+H11</f>
        <v>0</v>
      </c>
      <c r="K11" s="608"/>
      <c r="L11" s="506">
        <f>0*J11</f>
        <v>0</v>
      </c>
    </row>
    <row r="12" spans="1:12" x14ac:dyDescent="0.25">
      <c r="A12" s="689" t="s">
        <v>729</v>
      </c>
      <c r="B12" s="604"/>
      <c r="C12" s="523">
        <v>0</v>
      </c>
      <c r="D12" s="523">
        <v>0</v>
      </c>
      <c r="E12" s="605"/>
      <c r="F12" s="523">
        <v>0</v>
      </c>
      <c r="G12" s="523">
        <v>0</v>
      </c>
      <c r="H12" s="523">
        <v>0</v>
      </c>
      <c r="I12" s="608"/>
      <c r="J12" s="506">
        <f t="shared" si="0"/>
        <v>0</v>
      </c>
      <c r="K12" s="608"/>
      <c r="L12" s="506">
        <f>0.2*J12</f>
        <v>0</v>
      </c>
    </row>
    <row r="13" spans="1:12" x14ac:dyDescent="0.25">
      <c r="A13" s="690" t="s">
        <v>730</v>
      </c>
      <c r="B13" s="691"/>
      <c r="C13" s="527">
        <v>0</v>
      </c>
      <c r="D13" s="527">
        <v>0</v>
      </c>
      <c r="E13" s="605"/>
      <c r="F13" s="527">
        <v>0</v>
      </c>
      <c r="G13" s="527">
        <v>0</v>
      </c>
      <c r="H13" s="527">
        <v>0</v>
      </c>
      <c r="I13" s="608"/>
      <c r="J13" s="506">
        <f t="shared" si="0"/>
        <v>0</v>
      </c>
      <c r="K13" s="608"/>
      <c r="L13" s="506">
        <f>0.2*J13</f>
        <v>0</v>
      </c>
    </row>
    <row r="14" spans="1:12" x14ac:dyDescent="0.25">
      <c r="A14" s="689" t="s">
        <v>731</v>
      </c>
      <c r="B14" s="604"/>
      <c r="C14" s="523">
        <v>0</v>
      </c>
      <c r="D14" s="523">
        <v>0</v>
      </c>
      <c r="E14" s="605"/>
      <c r="F14" s="523">
        <v>0</v>
      </c>
      <c r="G14" s="523">
        <v>0</v>
      </c>
      <c r="H14" s="523">
        <v>0</v>
      </c>
      <c r="I14" s="608"/>
      <c r="J14" s="506">
        <f t="shared" si="0"/>
        <v>0</v>
      </c>
      <c r="K14" s="608"/>
      <c r="L14" s="506">
        <f>0.5*J14</f>
        <v>0</v>
      </c>
    </row>
    <row r="15" spans="1:12" x14ac:dyDescent="0.25">
      <c r="A15" s="690" t="s">
        <v>732</v>
      </c>
      <c r="B15" s="691"/>
      <c r="C15" s="527">
        <v>0</v>
      </c>
      <c r="D15" s="527">
        <v>0</v>
      </c>
      <c r="E15" s="605"/>
      <c r="F15" s="527">
        <v>0</v>
      </c>
      <c r="G15" s="527">
        <v>0</v>
      </c>
      <c r="H15" s="527">
        <v>0</v>
      </c>
      <c r="I15" s="608"/>
      <c r="J15" s="506">
        <f t="shared" si="0"/>
        <v>0</v>
      </c>
      <c r="K15" s="608"/>
      <c r="L15" s="506">
        <f>0.5*J15</f>
        <v>0</v>
      </c>
    </row>
    <row r="16" spans="1:12" x14ac:dyDescent="0.25">
      <c r="A16" s="689" t="s">
        <v>733</v>
      </c>
      <c r="B16" s="604"/>
      <c r="C16" s="523">
        <v>0</v>
      </c>
      <c r="D16" s="523">
        <v>0</v>
      </c>
      <c r="E16" s="605"/>
      <c r="F16" s="523">
        <v>0</v>
      </c>
      <c r="G16" s="523">
        <v>0</v>
      </c>
      <c r="H16" s="523">
        <v>0</v>
      </c>
      <c r="I16" s="608"/>
      <c r="J16" s="506">
        <f t="shared" si="0"/>
        <v>0</v>
      </c>
      <c r="K16" s="608"/>
      <c r="L16" s="506">
        <f>1*J16</f>
        <v>0</v>
      </c>
    </row>
    <row r="17" spans="1:14" x14ac:dyDescent="0.25">
      <c r="A17" s="690" t="s">
        <v>734</v>
      </c>
      <c r="B17" s="691"/>
      <c r="C17" s="527">
        <v>0</v>
      </c>
      <c r="D17" s="527">
        <v>0</v>
      </c>
      <c r="E17" s="605"/>
      <c r="F17" s="527">
        <v>0</v>
      </c>
      <c r="G17" s="527">
        <v>0</v>
      </c>
      <c r="H17" s="527">
        <v>0</v>
      </c>
      <c r="I17" s="608"/>
      <c r="J17" s="506">
        <f t="shared" si="0"/>
        <v>0</v>
      </c>
      <c r="K17" s="608"/>
      <c r="L17" s="506">
        <f>1*J17</f>
        <v>0</v>
      </c>
    </row>
    <row r="18" spans="1:14" x14ac:dyDescent="0.25">
      <c r="A18" s="689" t="s">
        <v>735</v>
      </c>
      <c r="B18" s="604"/>
      <c r="C18" s="523">
        <v>0</v>
      </c>
      <c r="D18" s="523">
        <v>0</v>
      </c>
      <c r="E18" s="605"/>
      <c r="F18" s="523">
        <v>0</v>
      </c>
      <c r="G18" s="523">
        <v>0</v>
      </c>
      <c r="H18" s="607">
        <v>0</v>
      </c>
      <c r="I18" s="608"/>
      <c r="J18" s="506">
        <f t="shared" si="0"/>
        <v>0</v>
      </c>
      <c r="K18" s="608"/>
      <c r="L18" s="506">
        <f>1.5*J18</f>
        <v>0</v>
      </c>
    </row>
    <row r="19" spans="1:14" x14ac:dyDescent="0.25">
      <c r="A19" s="690" t="s">
        <v>736</v>
      </c>
      <c r="B19" s="691"/>
      <c r="C19" s="527">
        <v>0</v>
      </c>
      <c r="D19" s="527">
        <v>0</v>
      </c>
      <c r="E19" s="692"/>
      <c r="F19" s="523">
        <v>0</v>
      </c>
      <c r="G19" s="523">
        <v>0</v>
      </c>
      <c r="H19" s="607">
        <v>0</v>
      </c>
      <c r="I19" s="608"/>
      <c r="J19" s="506">
        <f t="shared" si="0"/>
        <v>0</v>
      </c>
      <c r="K19" s="608"/>
      <c r="L19" s="506">
        <f>1.5*J19</f>
        <v>0</v>
      </c>
    </row>
    <row r="20" spans="1:14" x14ac:dyDescent="0.25">
      <c r="A20" s="609" t="s">
        <v>22</v>
      </c>
      <c r="B20" s="691"/>
      <c r="C20" s="506">
        <f>SUM(C10:C19)</f>
        <v>0</v>
      </c>
      <c r="D20" s="506">
        <f>SUM(D10:D19)</f>
        <v>0</v>
      </c>
      <c r="E20" s="611"/>
      <c r="F20" s="506">
        <f>SUM(F10:F19)</f>
        <v>0</v>
      </c>
      <c r="G20" s="506">
        <f>SUM(G10:G19)</f>
        <v>0</v>
      </c>
      <c r="H20" s="506">
        <f>SUM(H10:H19)</f>
        <v>0</v>
      </c>
      <c r="I20" s="612"/>
      <c r="J20" s="506">
        <f>SUM(J10:J19)</f>
        <v>0</v>
      </c>
      <c r="K20" s="612"/>
      <c r="L20" s="506">
        <f>SUM(L10:L19)</f>
        <v>0</v>
      </c>
      <c r="N20" s="693"/>
    </row>
    <row r="21" spans="1:14" x14ac:dyDescent="0.25">
      <c r="A21" s="613"/>
      <c r="B21" s="613"/>
      <c r="D21" s="693"/>
      <c r="E21" s="614"/>
      <c r="F21" s="614"/>
      <c r="J21" s="484"/>
      <c r="L21" s="614"/>
    </row>
    <row r="22" spans="1:14" x14ac:dyDescent="0.25">
      <c r="A22" s="615" t="s">
        <v>23</v>
      </c>
      <c r="B22" s="615"/>
      <c r="E22" s="614"/>
      <c r="F22" s="489" t="s">
        <v>10964</v>
      </c>
      <c r="G22" s="489" t="s">
        <v>10964</v>
      </c>
      <c r="J22" s="484"/>
      <c r="L22" s="614"/>
    </row>
    <row r="23" spans="1:14" x14ac:dyDescent="0.25">
      <c r="A23" s="689" t="s">
        <v>727</v>
      </c>
      <c r="B23" s="523">
        <v>0</v>
      </c>
      <c r="C23" s="523">
        <v>0</v>
      </c>
      <c r="D23" s="523">
        <v>0</v>
      </c>
      <c r="E23" s="605"/>
      <c r="F23" s="523">
        <v>0</v>
      </c>
      <c r="G23" s="523">
        <v>0</v>
      </c>
      <c r="H23" s="523">
        <v>0</v>
      </c>
      <c r="I23" s="608"/>
      <c r="J23" s="506">
        <f>D23+F23+G23+H23</f>
        <v>0</v>
      </c>
      <c r="K23" s="608"/>
      <c r="L23" s="506">
        <f>0*J23</f>
        <v>0</v>
      </c>
    </row>
    <row r="24" spans="1:14" x14ac:dyDescent="0.25">
      <c r="A24" s="690" t="s">
        <v>728</v>
      </c>
      <c r="B24" s="523">
        <v>0</v>
      </c>
      <c r="C24" s="523">
        <v>0</v>
      </c>
      <c r="D24" s="523">
        <v>0</v>
      </c>
      <c r="E24" s="605"/>
      <c r="F24" s="523">
        <v>0</v>
      </c>
      <c r="G24" s="523">
        <v>0</v>
      </c>
      <c r="H24" s="523">
        <v>0</v>
      </c>
      <c r="I24" s="608"/>
      <c r="J24" s="506">
        <f t="shared" ref="J24:J32" si="1">D24+F24+G24+H24</f>
        <v>0</v>
      </c>
      <c r="K24" s="608"/>
      <c r="L24" s="506">
        <f>0*J24</f>
        <v>0</v>
      </c>
    </row>
    <row r="25" spans="1:14" x14ac:dyDescent="0.25">
      <c r="A25" s="689" t="s">
        <v>729</v>
      </c>
      <c r="B25" s="523">
        <v>0</v>
      </c>
      <c r="C25" s="523">
        <v>0</v>
      </c>
      <c r="D25" s="523">
        <v>0</v>
      </c>
      <c r="E25" s="605"/>
      <c r="F25" s="523">
        <v>0</v>
      </c>
      <c r="G25" s="523">
        <v>0</v>
      </c>
      <c r="H25" s="523">
        <v>0</v>
      </c>
      <c r="I25" s="608"/>
      <c r="J25" s="506">
        <f t="shared" si="1"/>
        <v>0</v>
      </c>
      <c r="K25" s="608"/>
      <c r="L25" s="506">
        <f>0.2*J25</f>
        <v>0</v>
      </c>
    </row>
    <row r="26" spans="1:14" x14ac:dyDescent="0.25">
      <c r="A26" s="690" t="s">
        <v>730</v>
      </c>
      <c r="B26" s="523">
        <v>0</v>
      </c>
      <c r="C26" s="523">
        <v>0</v>
      </c>
      <c r="D26" s="523">
        <v>0</v>
      </c>
      <c r="E26" s="605"/>
      <c r="F26" s="523">
        <v>0</v>
      </c>
      <c r="G26" s="523">
        <v>0</v>
      </c>
      <c r="H26" s="523">
        <v>0</v>
      </c>
      <c r="I26" s="608"/>
      <c r="J26" s="506">
        <f t="shared" si="1"/>
        <v>0</v>
      </c>
      <c r="K26" s="608"/>
      <c r="L26" s="506">
        <f>0.2*J26</f>
        <v>0</v>
      </c>
    </row>
    <row r="27" spans="1:14" x14ac:dyDescent="0.25">
      <c r="A27" s="689" t="s">
        <v>731</v>
      </c>
      <c r="B27" s="523">
        <v>0</v>
      </c>
      <c r="C27" s="523">
        <v>0</v>
      </c>
      <c r="D27" s="523">
        <v>0</v>
      </c>
      <c r="E27" s="605"/>
      <c r="F27" s="523">
        <v>0</v>
      </c>
      <c r="G27" s="523">
        <v>0</v>
      </c>
      <c r="H27" s="523">
        <v>0</v>
      </c>
      <c r="I27" s="608"/>
      <c r="J27" s="506">
        <f t="shared" si="1"/>
        <v>0</v>
      </c>
      <c r="K27" s="608"/>
      <c r="L27" s="506">
        <f>0.5*J27</f>
        <v>0</v>
      </c>
    </row>
    <row r="28" spans="1:14" x14ac:dyDescent="0.25">
      <c r="A28" s="690" t="s">
        <v>732</v>
      </c>
      <c r="B28" s="523">
        <v>0</v>
      </c>
      <c r="C28" s="523">
        <v>0</v>
      </c>
      <c r="D28" s="523">
        <v>0</v>
      </c>
      <c r="E28" s="605"/>
      <c r="F28" s="523">
        <v>0</v>
      </c>
      <c r="G28" s="523">
        <v>0</v>
      </c>
      <c r="H28" s="523">
        <v>0</v>
      </c>
      <c r="I28" s="608"/>
      <c r="J28" s="506">
        <f t="shared" si="1"/>
        <v>0</v>
      </c>
      <c r="K28" s="608"/>
      <c r="L28" s="506">
        <f>0.5*J28</f>
        <v>0</v>
      </c>
    </row>
    <row r="29" spans="1:14" x14ac:dyDescent="0.25">
      <c r="A29" s="689" t="s">
        <v>733</v>
      </c>
      <c r="B29" s="523">
        <v>0</v>
      </c>
      <c r="C29" s="523">
        <v>0</v>
      </c>
      <c r="D29" s="523">
        <v>0</v>
      </c>
      <c r="E29" s="605"/>
      <c r="F29" s="523">
        <v>0</v>
      </c>
      <c r="G29" s="523">
        <v>0</v>
      </c>
      <c r="H29" s="523">
        <v>0</v>
      </c>
      <c r="I29" s="608"/>
      <c r="J29" s="506">
        <f t="shared" si="1"/>
        <v>0</v>
      </c>
      <c r="K29" s="608"/>
      <c r="L29" s="506">
        <f>1*J29</f>
        <v>0</v>
      </c>
    </row>
    <row r="30" spans="1:14" x14ac:dyDescent="0.25">
      <c r="A30" s="690" t="s">
        <v>734</v>
      </c>
      <c r="B30" s="523">
        <v>0</v>
      </c>
      <c r="C30" s="523">
        <v>0</v>
      </c>
      <c r="D30" s="523">
        <v>0</v>
      </c>
      <c r="E30" s="605"/>
      <c r="F30" s="523">
        <v>0</v>
      </c>
      <c r="G30" s="523">
        <v>0</v>
      </c>
      <c r="H30" s="523">
        <v>0</v>
      </c>
      <c r="I30" s="608"/>
      <c r="J30" s="506">
        <f t="shared" si="1"/>
        <v>0</v>
      </c>
      <c r="K30" s="608"/>
      <c r="L30" s="506">
        <f>1*J30</f>
        <v>0</v>
      </c>
    </row>
    <row r="31" spans="1:14" x14ac:dyDescent="0.25">
      <c r="A31" s="689" t="s">
        <v>735</v>
      </c>
      <c r="B31" s="523">
        <v>0</v>
      </c>
      <c r="C31" s="523">
        <v>0</v>
      </c>
      <c r="D31" s="523">
        <v>0</v>
      </c>
      <c r="E31" s="605"/>
      <c r="F31" s="523">
        <v>0</v>
      </c>
      <c r="G31" s="523">
        <v>0</v>
      </c>
      <c r="H31" s="523">
        <v>0</v>
      </c>
      <c r="I31" s="608"/>
      <c r="J31" s="506">
        <f t="shared" si="1"/>
        <v>0</v>
      </c>
      <c r="K31" s="608"/>
      <c r="L31" s="506">
        <f>1.5*J31</f>
        <v>0</v>
      </c>
    </row>
    <row r="32" spans="1:14" x14ac:dyDescent="0.25">
      <c r="A32" s="690" t="s">
        <v>736</v>
      </c>
      <c r="B32" s="523">
        <v>0</v>
      </c>
      <c r="C32" s="523">
        <v>0</v>
      </c>
      <c r="D32" s="523">
        <v>0</v>
      </c>
      <c r="E32" s="605"/>
      <c r="F32" s="523">
        <v>0</v>
      </c>
      <c r="G32" s="523">
        <v>0</v>
      </c>
      <c r="H32" s="523">
        <v>0</v>
      </c>
      <c r="I32" s="608"/>
      <c r="J32" s="506">
        <f t="shared" si="1"/>
        <v>0</v>
      </c>
      <c r="K32" s="608"/>
      <c r="L32" s="506">
        <f>1.5*J32</f>
        <v>0</v>
      </c>
    </row>
    <row r="33" spans="1:14" x14ac:dyDescent="0.25">
      <c r="A33" s="609" t="s">
        <v>22</v>
      </c>
      <c r="B33" s="506">
        <f>SUM(B23:B32)</f>
        <v>0</v>
      </c>
      <c r="C33" s="506">
        <f>SUM(C23:C32)</f>
        <v>0</v>
      </c>
      <c r="D33" s="506">
        <f>SUM(D23:D32)</f>
        <v>0</v>
      </c>
      <c r="E33" s="611"/>
      <c r="F33" s="506">
        <f>SUM(F23:F32)</f>
        <v>0</v>
      </c>
      <c r="G33" s="506">
        <f>SUM(G23:G32)</f>
        <v>0</v>
      </c>
      <c r="H33" s="506">
        <f>SUM(H23:H32)</f>
        <v>0</v>
      </c>
      <c r="I33" s="612"/>
      <c r="J33" s="506">
        <f>SUM(J23:J32)</f>
        <v>0</v>
      </c>
      <c r="K33" s="612"/>
      <c r="L33" s="506">
        <f>SUM(L23:L32)</f>
        <v>0</v>
      </c>
    </row>
    <row r="35" spans="1:14" x14ac:dyDescent="0.25">
      <c r="A35" s="481" t="s">
        <v>26</v>
      </c>
      <c r="B35" s="481"/>
      <c r="F35" s="489" t="s">
        <v>10964</v>
      </c>
      <c r="G35" s="489" t="s">
        <v>10964</v>
      </c>
    </row>
    <row r="36" spans="1:14" x14ac:dyDescent="0.25">
      <c r="A36" s="689" t="s">
        <v>727</v>
      </c>
      <c r="B36" s="604"/>
      <c r="C36" s="523">
        <v>0</v>
      </c>
      <c r="D36" s="523">
        <v>0</v>
      </c>
      <c r="E36" s="605"/>
      <c r="F36" s="523">
        <v>0</v>
      </c>
      <c r="G36" s="523">
        <v>0</v>
      </c>
      <c r="H36" s="523">
        <v>0</v>
      </c>
      <c r="I36" s="608"/>
      <c r="J36" s="506">
        <f>D36+F36+G36+H36</f>
        <v>0</v>
      </c>
      <c r="K36" s="608"/>
      <c r="L36" s="506">
        <f>0*J36</f>
        <v>0</v>
      </c>
    </row>
    <row r="37" spans="1:14" x14ac:dyDescent="0.25">
      <c r="A37" s="690" t="s">
        <v>728</v>
      </c>
      <c r="B37" s="691"/>
      <c r="C37" s="523">
        <v>0</v>
      </c>
      <c r="D37" s="523">
        <v>0</v>
      </c>
      <c r="E37" s="605"/>
      <c r="F37" s="523">
        <v>0</v>
      </c>
      <c r="G37" s="523">
        <v>0</v>
      </c>
      <c r="H37" s="523">
        <v>0</v>
      </c>
      <c r="I37" s="608"/>
      <c r="J37" s="506">
        <f t="shared" ref="J37:J45" si="2">D37+F37+G37+H37</f>
        <v>0</v>
      </c>
      <c r="K37" s="608"/>
      <c r="L37" s="506">
        <f>0*J37</f>
        <v>0</v>
      </c>
    </row>
    <row r="38" spans="1:14" x14ac:dyDescent="0.25">
      <c r="A38" s="689" t="s">
        <v>729</v>
      </c>
      <c r="B38" s="604"/>
      <c r="C38" s="523">
        <v>0</v>
      </c>
      <c r="D38" s="523">
        <v>0</v>
      </c>
      <c r="E38" s="605"/>
      <c r="F38" s="523">
        <v>0</v>
      </c>
      <c r="G38" s="523">
        <v>0</v>
      </c>
      <c r="H38" s="523">
        <v>0</v>
      </c>
      <c r="I38" s="608"/>
      <c r="J38" s="506">
        <f t="shared" si="2"/>
        <v>0</v>
      </c>
      <c r="K38" s="608"/>
      <c r="L38" s="506">
        <f>0.2*J38</f>
        <v>0</v>
      </c>
    </row>
    <row r="39" spans="1:14" x14ac:dyDescent="0.25">
      <c r="A39" s="690" t="s">
        <v>730</v>
      </c>
      <c r="B39" s="691"/>
      <c r="C39" s="523">
        <v>0</v>
      </c>
      <c r="D39" s="523">
        <v>0</v>
      </c>
      <c r="E39" s="605"/>
      <c r="F39" s="523">
        <v>0</v>
      </c>
      <c r="G39" s="523">
        <v>0</v>
      </c>
      <c r="H39" s="523">
        <v>0</v>
      </c>
      <c r="I39" s="608"/>
      <c r="J39" s="506">
        <f t="shared" si="2"/>
        <v>0</v>
      </c>
      <c r="K39" s="608"/>
      <c r="L39" s="506">
        <f>0.2*J39</f>
        <v>0</v>
      </c>
    </row>
    <row r="40" spans="1:14" x14ac:dyDescent="0.25">
      <c r="A40" s="689" t="s">
        <v>731</v>
      </c>
      <c r="B40" s="604"/>
      <c r="C40" s="523">
        <v>0</v>
      </c>
      <c r="D40" s="523">
        <v>0</v>
      </c>
      <c r="E40" s="605"/>
      <c r="F40" s="523">
        <v>0</v>
      </c>
      <c r="G40" s="523">
        <v>0</v>
      </c>
      <c r="H40" s="523">
        <v>0</v>
      </c>
      <c r="I40" s="608"/>
      <c r="J40" s="506">
        <f t="shared" si="2"/>
        <v>0</v>
      </c>
      <c r="K40" s="608"/>
      <c r="L40" s="506">
        <f>0.5*J40</f>
        <v>0</v>
      </c>
    </row>
    <row r="41" spans="1:14" x14ac:dyDescent="0.25">
      <c r="A41" s="690" t="s">
        <v>732</v>
      </c>
      <c r="B41" s="604"/>
      <c r="C41" s="523">
        <v>0</v>
      </c>
      <c r="D41" s="523">
        <v>0</v>
      </c>
      <c r="E41" s="605"/>
      <c r="F41" s="523">
        <v>0</v>
      </c>
      <c r="G41" s="523">
        <v>0</v>
      </c>
      <c r="H41" s="523">
        <v>0</v>
      </c>
      <c r="I41" s="608"/>
      <c r="J41" s="506">
        <f t="shared" si="2"/>
        <v>0</v>
      </c>
      <c r="K41" s="608"/>
      <c r="L41" s="506">
        <f>0.5*J41</f>
        <v>0</v>
      </c>
    </row>
    <row r="42" spans="1:14" x14ac:dyDescent="0.25">
      <c r="A42" s="689" t="s">
        <v>733</v>
      </c>
      <c r="B42" s="691"/>
      <c r="C42" s="523">
        <v>0</v>
      </c>
      <c r="D42" s="523">
        <v>0</v>
      </c>
      <c r="E42" s="605"/>
      <c r="F42" s="523">
        <v>0</v>
      </c>
      <c r="G42" s="523">
        <v>0</v>
      </c>
      <c r="H42" s="523">
        <v>0</v>
      </c>
      <c r="I42" s="608"/>
      <c r="J42" s="506">
        <f t="shared" si="2"/>
        <v>0</v>
      </c>
      <c r="K42" s="608"/>
      <c r="L42" s="506">
        <f>1*J42</f>
        <v>0</v>
      </c>
    </row>
    <row r="43" spans="1:14" x14ac:dyDescent="0.25">
      <c r="A43" s="690" t="s">
        <v>734</v>
      </c>
      <c r="B43" s="604"/>
      <c r="C43" s="523">
        <v>0</v>
      </c>
      <c r="D43" s="523">
        <v>0</v>
      </c>
      <c r="E43" s="605"/>
      <c r="F43" s="523">
        <v>0</v>
      </c>
      <c r="G43" s="523">
        <v>0</v>
      </c>
      <c r="H43" s="523">
        <v>0</v>
      </c>
      <c r="I43" s="608"/>
      <c r="J43" s="506">
        <f t="shared" si="2"/>
        <v>0</v>
      </c>
      <c r="K43" s="608"/>
      <c r="L43" s="506">
        <f>1*J43</f>
        <v>0</v>
      </c>
    </row>
    <row r="44" spans="1:14" x14ac:dyDescent="0.25">
      <c r="A44" s="689" t="s">
        <v>735</v>
      </c>
      <c r="B44" s="691"/>
      <c r="C44" s="523">
        <v>0</v>
      </c>
      <c r="D44" s="523">
        <v>0</v>
      </c>
      <c r="E44" s="605"/>
      <c r="F44" s="523">
        <v>0</v>
      </c>
      <c r="G44" s="523">
        <v>0</v>
      </c>
      <c r="H44" s="523">
        <v>0</v>
      </c>
      <c r="I44" s="608"/>
      <c r="J44" s="506">
        <f t="shared" si="2"/>
        <v>0</v>
      </c>
      <c r="K44" s="608"/>
      <c r="L44" s="506">
        <f>1.5*J44</f>
        <v>0</v>
      </c>
    </row>
    <row r="45" spans="1:14" x14ac:dyDescent="0.25">
      <c r="A45" s="690" t="s">
        <v>736</v>
      </c>
      <c r="B45" s="604"/>
      <c r="C45" s="523">
        <v>0</v>
      </c>
      <c r="D45" s="523">
        <v>0</v>
      </c>
      <c r="E45" s="605"/>
      <c r="F45" s="523">
        <v>0</v>
      </c>
      <c r="G45" s="523">
        <v>0</v>
      </c>
      <c r="H45" s="523">
        <v>0</v>
      </c>
      <c r="I45" s="608"/>
      <c r="J45" s="506">
        <f t="shared" si="2"/>
        <v>0</v>
      </c>
      <c r="K45" s="608"/>
      <c r="L45" s="506">
        <f>1.5*J45</f>
        <v>0</v>
      </c>
    </row>
    <row r="46" spans="1:14" x14ac:dyDescent="0.25">
      <c r="A46" s="609" t="s">
        <v>22</v>
      </c>
      <c r="B46" s="604"/>
      <c r="C46" s="506">
        <f>SUM(C36:C45)</f>
        <v>0</v>
      </c>
      <c r="D46" s="506">
        <f>SUM(D36:D45)</f>
        <v>0</v>
      </c>
      <c r="E46" s="611"/>
      <c r="F46" s="506">
        <f>SUM(F36:F45)</f>
        <v>0</v>
      </c>
      <c r="G46" s="506">
        <f>SUM(G36:G45)</f>
        <v>0</v>
      </c>
      <c r="H46" s="506">
        <f>SUM(H36:H45)</f>
        <v>0</v>
      </c>
      <c r="I46" s="612"/>
      <c r="J46" s="506">
        <f>SUM(J36:J45)</f>
        <v>0</v>
      </c>
      <c r="K46" s="612"/>
      <c r="L46" s="506">
        <f>SUM(L36:L45)</f>
        <v>0</v>
      </c>
      <c r="N46" s="693"/>
    </row>
    <row r="48" spans="1:14" x14ac:dyDescent="0.25">
      <c r="A48" s="481" t="s">
        <v>575</v>
      </c>
      <c r="B48" s="481"/>
      <c r="F48" s="489" t="s">
        <v>10964</v>
      </c>
      <c r="G48" s="489" t="s">
        <v>10964</v>
      </c>
    </row>
    <row r="49" spans="1:12" x14ac:dyDescent="0.25">
      <c r="A49" s="689" t="s">
        <v>727</v>
      </c>
      <c r="B49" s="523">
        <v>0</v>
      </c>
      <c r="C49" s="523">
        <v>0</v>
      </c>
      <c r="D49" s="523">
        <v>0</v>
      </c>
      <c r="E49" s="605"/>
      <c r="F49" s="523">
        <v>0</v>
      </c>
      <c r="G49" s="523">
        <v>0</v>
      </c>
      <c r="H49" s="523">
        <v>0</v>
      </c>
      <c r="I49" s="608"/>
      <c r="J49" s="506">
        <f>D49+F49+G49+H49</f>
        <v>0</v>
      </c>
      <c r="K49" s="608"/>
      <c r="L49" s="506">
        <f>0*J49</f>
        <v>0</v>
      </c>
    </row>
    <row r="50" spans="1:12" x14ac:dyDescent="0.25">
      <c r="A50" s="690" t="s">
        <v>728</v>
      </c>
      <c r="B50" s="523">
        <v>0</v>
      </c>
      <c r="C50" s="523">
        <v>0</v>
      </c>
      <c r="D50" s="523">
        <v>0</v>
      </c>
      <c r="E50" s="605"/>
      <c r="F50" s="523">
        <v>0</v>
      </c>
      <c r="G50" s="523">
        <v>0</v>
      </c>
      <c r="H50" s="523">
        <v>0</v>
      </c>
      <c r="I50" s="608"/>
      <c r="J50" s="506">
        <f t="shared" ref="J50:J58" si="3">D50+F50+G50+H50</f>
        <v>0</v>
      </c>
      <c r="K50" s="608"/>
      <c r="L50" s="506">
        <f>0*J50</f>
        <v>0</v>
      </c>
    </row>
    <row r="51" spans="1:12" x14ac:dyDescent="0.25">
      <c r="A51" s="689" t="s">
        <v>729</v>
      </c>
      <c r="B51" s="523">
        <v>0</v>
      </c>
      <c r="C51" s="523">
        <v>0</v>
      </c>
      <c r="D51" s="523">
        <v>0</v>
      </c>
      <c r="E51" s="605"/>
      <c r="F51" s="523">
        <v>0</v>
      </c>
      <c r="G51" s="523">
        <v>0</v>
      </c>
      <c r="H51" s="523">
        <v>0</v>
      </c>
      <c r="I51" s="608"/>
      <c r="J51" s="506">
        <f t="shared" si="3"/>
        <v>0</v>
      </c>
      <c r="K51" s="608"/>
      <c r="L51" s="506">
        <f>0.2*J51</f>
        <v>0</v>
      </c>
    </row>
    <row r="52" spans="1:12" x14ac:dyDescent="0.25">
      <c r="A52" s="690" t="s">
        <v>730</v>
      </c>
      <c r="B52" s="523">
        <v>0</v>
      </c>
      <c r="C52" s="523">
        <v>0</v>
      </c>
      <c r="D52" s="523">
        <v>0</v>
      </c>
      <c r="E52" s="605"/>
      <c r="F52" s="523">
        <v>0</v>
      </c>
      <c r="G52" s="523">
        <v>0</v>
      </c>
      <c r="H52" s="523">
        <v>0</v>
      </c>
      <c r="I52" s="608"/>
      <c r="J52" s="506">
        <f t="shared" si="3"/>
        <v>0</v>
      </c>
      <c r="K52" s="608"/>
      <c r="L52" s="506">
        <f>0.2*J52</f>
        <v>0</v>
      </c>
    </row>
    <row r="53" spans="1:12" x14ac:dyDescent="0.25">
      <c r="A53" s="689" t="s">
        <v>731</v>
      </c>
      <c r="B53" s="523">
        <v>0</v>
      </c>
      <c r="C53" s="523">
        <v>0</v>
      </c>
      <c r="D53" s="523">
        <v>0</v>
      </c>
      <c r="E53" s="605"/>
      <c r="F53" s="523">
        <v>0</v>
      </c>
      <c r="G53" s="523">
        <v>0</v>
      </c>
      <c r="H53" s="523">
        <v>0</v>
      </c>
      <c r="I53" s="608"/>
      <c r="J53" s="506">
        <f t="shared" si="3"/>
        <v>0</v>
      </c>
      <c r="K53" s="608"/>
      <c r="L53" s="506">
        <f>0.5*J53</f>
        <v>0</v>
      </c>
    </row>
    <row r="54" spans="1:12" x14ac:dyDescent="0.25">
      <c r="A54" s="690" t="s">
        <v>732</v>
      </c>
      <c r="B54" s="523">
        <v>0</v>
      </c>
      <c r="C54" s="523">
        <v>0</v>
      </c>
      <c r="D54" s="523">
        <v>0</v>
      </c>
      <c r="E54" s="605"/>
      <c r="F54" s="523">
        <v>0</v>
      </c>
      <c r="G54" s="523">
        <v>0</v>
      </c>
      <c r="H54" s="523">
        <v>0</v>
      </c>
      <c r="I54" s="608"/>
      <c r="J54" s="506">
        <f t="shared" si="3"/>
        <v>0</v>
      </c>
      <c r="K54" s="608"/>
      <c r="L54" s="506">
        <f>0.5*J54</f>
        <v>0</v>
      </c>
    </row>
    <row r="55" spans="1:12" x14ac:dyDescent="0.25">
      <c r="A55" s="689" t="s">
        <v>733</v>
      </c>
      <c r="B55" s="523">
        <v>0</v>
      </c>
      <c r="C55" s="523">
        <v>0</v>
      </c>
      <c r="D55" s="523">
        <v>0</v>
      </c>
      <c r="E55" s="605"/>
      <c r="F55" s="523">
        <v>0</v>
      </c>
      <c r="G55" s="523">
        <v>0</v>
      </c>
      <c r="H55" s="523">
        <v>0</v>
      </c>
      <c r="I55" s="608"/>
      <c r="J55" s="506">
        <f t="shared" si="3"/>
        <v>0</v>
      </c>
      <c r="K55" s="608"/>
      <c r="L55" s="506">
        <f>1*J55</f>
        <v>0</v>
      </c>
    </row>
    <row r="56" spans="1:12" x14ac:dyDescent="0.25">
      <c r="A56" s="690" t="s">
        <v>734</v>
      </c>
      <c r="B56" s="523">
        <v>0</v>
      </c>
      <c r="C56" s="523">
        <v>0</v>
      </c>
      <c r="D56" s="523">
        <v>0</v>
      </c>
      <c r="E56" s="605"/>
      <c r="F56" s="523">
        <v>0</v>
      </c>
      <c r="G56" s="523">
        <v>0</v>
      </c>
      <c r="H56" s="523">
        <v>0</v>
      </c>
      <c r="I56" s="608"/>
      <c r="J56" s="506">
        <f>D56+F56+G56+H56</f>
        <v>0</v>
      </c>
      <c r="K56" s="608"/>
      <c r="L56" s="506">
        <f>1*J56</f>
        <v>0</v>
      </c>
    </row>
    <row r="57" spans="1:12" x14ac:dyDescent="0.25">
      <c r="A57" s="689" t="s">
        <v>735</v>
      </c>
      <c r="B57" s="523">
        <v>0</v>
      </c>
      <c r="C57" s="523">
        <v>0</v>
      </c>
      <c r="D57" s="523">
        <v>0</v>
      </c>
      <c r="E57" s="605"/>
      <c r="F57" s="523">
        <v>0</v>
      </c>
      <c r="G57" s="523">
        <v>0</v>
      </c>
      <c r="H57" s="523">
        <v>0</v>
      </c>
      <c r="I57" s="608"/>
      <c r="J57" s="506">
        <f t="shared" si="3"/>
        <v>0</v>
      </c>
      <c r="K57" s="608"/>
      <c r="L57" s="506">
        <f>1.5*J57</f>
        <v>0</v>
      </c>
    </row>
    <row r="58" spans="1:12" x14ac:dyDescent="0.25">
      <c r="A58" s="690" t="s">
        <v>736</v>
      </c>
      <c r="B58" s="523">
        <v>0</v>
      </c>
      <c r="C58" s="523">
        <v>0</v>
      </c>
      <c r="D58" s="523">
        <v>0</v>
      </c>
      <c r="E58" s="605"/>
      <c r="F58" s="523">
        <v>0</v>
      </c>
      <c r="G58" s="523">
        <v>0</v>
      </c>
      <c r="H58" s="523">
        <v>0</v>
      </c>
      <c r="I58" s="608"/>
      <c r="J58" s="506">
        <f t="shared" si="3"/>
        <v>0</v>
      </c>
      <c r="K58" s="608"/>
      <c r="L58" s="506">
        <f>1.5*J58</f>
        <v>0</v>
      </c>
    </row>
    <row r="59" spans="1:12" x14ac:dyDescent="0.25">
      <c r="A59" s="609" t="s">
        <v>22</v>
      </c>
      <c r="B59" s="506">
        <f>SUM(B49:B58)</f>
        <v>0</v>
      </c>
      <c r="C59" s="506">
        <f>SUM(C49:C58)</f>
        <v>0</v>
      </c>
      <c r="D59" s="506">
        <f>SUM(D49:D58)</f>
        <v>0</v>
      </c>
      <c r="E59" s="611"/>
      <c r="F59" s="506">
        <f>SUM(F49:F58)</f>
        <v>0</v>
      </c>
      <c r="G59" s="506">
        <f>SUM(G49:G58)</f>
        <v>0</v>
      </c>
      <c r="H59" s="506">
        <f>SUM(H49:H58)</f>
        <v>0</v>
      </c>
      <c r="I59" s="612"/>
      <c r="J59" s="506">
        <f>SUM(J49:J58)</f>
        <v>0</v>
      </c>
      <c r="K59" s="612"/>
      <c r="L59" s="506">
        <f>SUM(L49:L58)</f>
        <v>0</v>
      </c>
    </row>
    <row r="61" spans="1:12" x14ac:dyDescent="0.25">
      <c r="A61" s="481" t="s">
        <v>24</v>
      </c>
      <c r="B61" s="481"/>
      <c r="F61" s="489" t="s">
        <v>10964</v>
      </c>
      <c r="G61" s="489" t="s">
        <v>10964</v>
      </c>
    </row>
    <row r="62" spans="1:12" x14ac:dyDescent="0.25">
      <c r="A62" s="689" t="s">
        <v>727</v>
      </c>
      <c r="B62" s="523">
        <v>0</v>
      </c>
      <c r="C62" s="523">
        <v>0</v>
      </c>
      <c r="D62" s="523">
        <v>0</v>
      </c>
      <c r="E62" s="605"/>
      <c r="F62" s="523">
        <v>0</v>
      </c>
      <c r="G62" s="523">
        <v>0</v>
      </c>
      <c r="H62" s="523">
        <v>0</v>
      </c>
      <c r="I62" s="608"/>
      <c r="J62" s="506">
        <f>D62+F62+G62+H62</f>
        <v>0</v>
      </c>
      <c r="K62" s="608"/>
      <c r="L62" s="506">
        <f>0*J62</f>
        <v>0</v>
      </c>
    </row>
    <row r="63" spans="1:12" x14ac:dyDescent="0.25">
      <c r="A63" s="690" t="s">
        <v>728</v>
      </c>
      <c r="B63" s="523">
        <v>0</v>
      </c>
      <c r="C63" s="523">
        <v>0</v>
      </c>
      <c r="D63" s="523">
        <v>0</v>
      </c>
      <c r="E63" s="605"/>
      <c r="F63" s="523">
        <v>0</v>
      </c>
      <c r="G63" s="523">
        <v>0</v>
      </c>
      <c r="H63" s="523">
        <v>0</v>
      </c>
      <c r="I63" s="608"/>
      <c r="J63" s="506">
        <f>D63+F63+G63+H63</f>
        <v>0</v>
      </c>
      <c r="K63" s="608"/>
      <c r="L63" s="506">
        <f>0*J63</f>
        <v>0</v>
      </c>
    </row>
    <row r="64" spans="1:12" x14ac:dyDescent="0.25">
      <c r="A64" s="689" t="s">
        <v>729</v>
      </c>
      <c r="B64" s="523">
        <v>0</v>
      </c>
      <c r="C64" s="523">
        <v>0</v>
      </c>
      <c r="D64" s="523">
        <v>0</v>
      </c>
      <c r="E64" s="605"/>
      <c r="F64" s="523">
        <v>0</v>
      </c>
      <c r="G64" s="523">
        <v>0</v>
      </c>
      <c r="H64" s="523">
        <v>0</v>
      </c>
      <c r="I64" s="608"/>
      <c r="J64" s="506">
        <f t="shared" ref="J64:J71" si="4">D64+F64+G64+H64</f>
        <v>0</v>
      </c>
      <c r="K64" s="608"/>
      <c r="L64" s="506">
        <f>0.2*J64</f>
        <v>0</v>
      </c>
    </row>
    <row r="65" spans="1:12" x14ac:dyDescent="0.25">
      <c r="A65" s="690" t="s">
        <v>730</v>
      </c>
      <c r="B65" s="523">
        <v>0</v>
      </c>
      <c r="C65" s="523">
        <v>0</v>
      </c>
      <c r="D65" s="523">
        <v>0</v>
      </c>
      <c r="E65" s="605"/>
      <c r="F65" s="523">
        <v>0</v>
      </c>
      <c r="G65" s="523">
        <v>0</v>
      </c>
      <c r="H65" s="523">
        <v>0</v>
      </c>
      <c r="I65" s="608"/>
      <c r="J65" s="506">
        <f t="shared" si="4"/>
        <v>0</v>
      </c>
      <c r="K65" s="608"/>
      <c r="L65" s="506">
        <f>0.2*J65</f>
        <v>0</v>
      </c>
    </row>
    <row r="66" spans="1:12" x14ac:dyDescent="0.25">
      <c r="A66" s="689" t="s">
        <v>731</v>
      </c>
      <c r="B66" s="523">
        <v>0</v>
      </c>
      <c r="C66" s="523">
        <v>0</v>
      </c>
      <c r="D66" s="523">
        <v>0</v>
      </c>
      <c r="E66" s="605"/>
      <c r="F66" s="523">
        <v>0</v>
      </c>
      <c r="G66" s="523">
        <v>0</v>
      </c>
      <c r="H66" s="523">
        <v>0</v>
      </c>
      <c r="I66" s="608"/>
      <c r="J66" s="506">
        <f t="shared" si="4"/>
        <v>0</v>
      </c>
      <c r="K66" s="608"/>
      <c r="L66" s="506">
        <f>0.5*J66</f>
        <v>0</v>
      </c>
    </row>
    <row r="67" spans="1:12" x14ac:dyDescent="0.25">
      <c r="A67" s="690" t="s">
        <v>732</v>
      </c>
      <c r="B67" s="523">
        <v>0</v>
      </c>
      <c r="C67" s="523">
        <v>0</v>
      </c>
      <c r="D67" s="523">
        <v>0</v>
      </c>
      <c r="E67" s="605"/>
      <c r="F67" s="523">
        <v>0</v>
      </c>
      <c r="G67" s="523">
        <v>0</v>
      </c>
      <c r="H67" s="523">
        <v>0</v>
      </c>
      <c r="I67" s="608"/>
      <c r="J67" s="506">
        <f t="shared" si="4"/>
        <v>0</v>
      </c>
      <c r="K67" s="608"/>
      <c r="L67" s="506">
        <f>0.5*J67</f>
        <v>0</v>
      </c>
    </row>
    <row r="68" spans="1:12" x14ac:dyDescent="0.25">
      <c r="A68" s="689" t="s">
        <v>733</v>
      </c>
      <c r="B68" s="523">
        <v>0</v>
      </c>
      <c r="C68" s="523">
        <v>0</v>
      </c>
      <c r="D68" s="523">
        <v>0</v>
      </c>
      <c r="E68" s="605"/>
      <c r="F68" s="523">
        <v>0</v>
      </c>
      <c r="G68" s="523">
        <v>0</v>
      </c>
      <c r="H68" s="523">
        <v>0</v>
      </c>
      <c r="I68" s="608"/>
      <c r="J68" s="506">
        <f t="shared" si="4"/>
        <v>0</v>
      </c>
      <c r="K68" s="608"/>
      <c r="L68" s="506">
        <f>1*J68</f>
        <v>0</v>
      </c>
    </row>
    <row r="69" spans="1:12" x14ac:dyDescent="0.25">
      <c r="A69" s="690" t="s">
        <v>734</v>
      </c>
      <c r="B69" s="523">
        <v>0</v>
      </c>
      <c r="C69" s="523">
        <v>0</v>
      </c>
      <c r="D69" s="523">
        <v>0</v>
      </c>
      <c r="E69" s="605"/>
      <c r="F69" s="523">
        <v>0</v>
      </c>
      <c r="G69" s="523">
        <v>0</v>
      </c>
      <c r="H69" s="523">
        <v>0</v>
      </c>
      <c r="I69" s="608"/>
      <c r="J69" s="506">
        <f t="shared" si="4"/>
        <v>0</v>
      </c>
      <c r="K69" s="608"/>
      <c r="L69" s="506">
        <f>1*J69</f>
        <v>0</v>
      </c>
    </row>
    <row r="70" spans="1:12" x14ac:dyDescent="0.25">
      <c r="A70" s="689" t="s">
        <v>735</v>
      </c>
      <c r="B70" s="523">
        <v>0</v>
      </c>
      <c r="C70" s="523">
        <v>0</v>
      </c>
      <c r="D70" s="523">
        <v>0</v>
      </c>
      <c r="E70" s="605"/>
      <c r="F70" s="523">
        <v>0</v>
      </c>
      <c r="G70" s="523">
        <v>0</v>
      </c>
      <c r="H70" s="523">
        <v>0</v>
      </c>
      <c r="I70" s="608"/>
      <c r="J70" s="506">
        <f t="shared" si="4"/>
        <v>0</v>
      </c>
      <c r="K70" s="608"/>
      <c r="L70" s="506">
        <f>1.5*J70</f>
        <v>0</v>
      </c>
    </row>
    <row r="71" spans="1:12" x14ac:dyDescent="0.25">
      <c r="A71" s="690" t="s">
        <v>736</v>
      </c>
      <c r="B71" s="523">
        <v>0</v>
      </c>
      <c r="C71" s="523">
        <v>0</v>
      </c>
      <c r="D71" s="523">
        <v>0</v>
      </c>
      <c r="E71" s="605"/>
      <c r="F71" s="523">
        <v>0</v>
      </c>
      <c r="G71" s="523">
        <v>0</v>
      </c>
      <c r="H71" s="523">
        <v>0</v>
      </c>
      <c r="I71" s="608"/>
      <c r="J71" s="506">
        <f t="shared" si="4"/>
        <v>0</v>
      </c>
      <c r="K71" s="608"/>
      <c r="L71" s="506">
        <f>1.5*J71</f>
        <v>0</v>
      </c>
    </row>
    <row r="72" spans="1:12" x14ac:dyDescent="0.25">
      <c r="A72" s="609" t="s">
        <v>22</v>
      </c>
      <c r="B72" s="506">
        <f>SUM(B62:B71)</f>
        <v>0</v>
      </c>
      <c r="C72" s="506">
        <f>SUM(C62:C71)</f>
        <v>0</v>
      </c>
      <c r="D72" s="506">
        <f>SUM(D62:D71)</f>
        <v>0</v>
      </c>
      <c r="E72" s="611"/>
      <c r="F72" s="506">
        <f>SUM(F62:F71)</f>
        <v>0</v>
      </c>
      <c r="G72" s="506">
        <f>SUM(G62:G71)</f>
        <v>0</v>
      </c>
      <c r="H72" s="506">
        <f>SUM(H62:H71)</f>
        <v>0</v>
      </c>
      <c r="I72" s="612"/>
      <c r="J72" s="506">
        <f>SUM(J62:J71)</f>
        <v>0</v>
      </c>
      <c r="K72" s="612"/>
      <c r="L72" s="506">
        <f>SUM(L62:L71)</f>
        <v>0</v>
      </c>
    </row>
    <row r="73" spans="1:12" s="621" customFormat="1" x14ac:dyDescent="0.25">
      <c r="A73" s="616"/>
      <c r="B73" s="617"/>
      <c r="C73" s="617"/>
      <c r="D73" s="617"/>
      <c r="E73" s="618"/>
      <c r="F73" s="619"/>
      <c r="G73" s="619"/>
      <c r="H73" s="617"/>
      <c r="I73" s="620"/>
      <c r="J73" s="617"/>
      <c r="K73" s="620"/>
      <c r="L73" s="617"/>
    </row>
    <row r="74" spans="1:12" s="621" customFormat="1" x14ac:dyDescent="0.25">
      <c r="A74" s="622" t="s">
        <v>22</v>
      </c>
      <c r="B74" s="617"/>
      <c r="C74" s="506">
        <f>C72+C59+C46+C33+C20</f>
        <v>0</v>
      </c>
      <c r="D74" s="506">
        <f>D72+D59+D46+D33+D20</f>
        <v>0</v>
      </c>
      <c r="E74" s="618"/>
      <c r="F74" s="619"/>
      <c r="G74" s="619"/>
      <c r="H74" s="617"/>
      <c r="I74" s="620"/>
      <c r="J74" s="617"/>
      <c r="K74" s="620"/>
      <c r="L74" s="506">
        <f>L72+L59+L46+L33+L20</f>
        <v>0</v>
      </c>
    </row>
    <row r="75" spans="1:12" s="621" customFormat="1" x14ac:dyDescent="0.25">
      <c r="A75" s="616"/>
      <c r="B75" s="617"/>
      <c r="C75" s="617"/>
      <c r="D75" s="617"/>
      <c r="E75" s="618"/>
      <c r="F75" s="619"/>
      <c r="G75" s="619"/>
      <c r="H75" s="617"/>
      <c r="I75" s="620"/>
      <c r="J75" s="617"/>
      <c r="K75" s="620"/>
      <c r="L75" s="617"/>
    </row>
    <row r="76" spans="1:12" x14ac:dyDescent="0.25">
      <c r="A76" s="623"/>
      <c r="B76" s="623"/>
      <c r="C76" s="621"/>
      <c r="D76" s="621"/>
      <c r="E76" s="621"/>
      <c r="F76" s="621"/>
      <c r="G76" s="621"/>
      <c r="H76" s="624"/>
      <c r="I76" s="621"/>
      <c r="J76" s="621"/>
      <c r="K76" s="621"/>
    </row>
    <row r="77" spans="1:12" x14ac:dyDescent="0.25">
      <c r="A77" s="484" t="s">
        <v>28</v>
      </c>
      <c r="H77" s="531"/>
    </row>
    <row r="78" spans="1:12" x14ac:dyDescent="0.25">
      <c r="B78" s="484"/>
      <c r="H78" s="531"/>
    </row>
    <row r="79" spans="1:12" x14ac:dyDescent="0.25">
      <c r="B79" s="484"/>
      <c r="H79" s="531"/>
    </row>
  </sheetData>
  <sheetProtection password="EB26" sheet="1" objects="1" scenarios="1"/>
  <mergeCells count="3">
    <mergeCell ref="B6:D6"/>
    <mergeCell ref="F6:H6"/>
    <mergeCell ref="A2:C2"/>
  </mergeCells>
  <conditionalFormatting sqref="J10:J20 L10:L20 J23:J33 L23:L33 J36:J46 L36:L46 J49:J59 L49:L59 J62:J72 L62:L72 C74:D74 L74 F10:H20 F23:H33 F36:H46 B49:D59 B23:D33 C10:D20 F49:H59 B62:D72 F62:H72 C36:D46">
    <cfRule type="containsBlanks" dxfId="167" priority="1">
      <formula>LEN(TRIM(B10))=0</formula>
    </cfRule>
  </conditionalFormatting>
  <hyperlinks>
    <hyperlink ref="A2" location="Schedule_Listing" display="Return to Shedule Listing"/>
    <hyperlink ref="A2:C2" location="'Schedule Listing'!C27" display="Return to Schedule Listing"/>
  </hyperlinks>
  <pageMargins left="0.7" right="0.7" top="0.75" bottom="0.75" header="0.3" footer="0.3"/>
  <pageSetup scale="5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4"/>
  <sheetViews>
    <sheetView showGridLines="0" zoomScale="110" zoomScaleNormal="110" workbookViewId="0"/>
  </sheetViews>
  <sheetFormatPr defaultColWidth="9.125" defaultRowHeight="12.75" x14ac:dyDescent="0.2"/>
  <cols>
    <col min="1" max="1" width="9.125" style="169"/>
    <col min="2" max="4" width="11.125" style="169" customWidth="1"/>
    <col min="5" max="5" width="1.625" style="169" customWidth="1"/>
    <col min="6" max="8" width="12.375" style="169" customWidth="1"/>
    <col min="9" max="9" width="1.625" style="169" customWidth="1"/>
    <col min="10" max="10" width="12.875" style="169" customWidth="1"/>
    <col min="11" max="11" width="1.625" style="169" customWidth="1"/>
    <col min="12" max="12" width="12.875" style="169" customWidth="1"/>
    <col min="13" max="14" width="9.125" style="169"/>
    <col min="15" max="15" width="6.375" style="169" customWidth="1"/>
    <col min="16" max="16384" width="9.125" style="169"/>
  </cols>
  <sheetData>
    <row r="1" spans="1:12" x14ac:dyDescent="0.2">
      <c r="A1" s="168" t="s">
        <v>501</v>
      </c>
      <c r="B1" s="168"/>
      <c r="C1" s="168"/>
      <c r="D1" s="164"/>
      <c r="E1" s="164"/>
      <c r="F1" s="164"/>
      <c r="G1" s="164"/>
      <c r="L1" s="170">
        <v>7</v>
      </c>
    </row>
    <row r="2" spans="1:12" x14ac:dyDescent="0.2">
      <c r="A2" s="1049" t="s">
        <v>1</v>
      </c>
      <c r="B2" s="1050"/>
      <c r="C2" s="1051"/>
      <c r="D2" s="171"/>
      <c r="E2" s="164"/>
      <c r="F2" s="164"/>
      <c r="G2" s="164"/>
    </row>
    <row r="3" spans="1:12" x14ac:dyDescent="0.2">
      <c r="A3" s="172" t="s">
        <v>33</v>
      </c>
      <c r="B3" s="172"/>
      <c r="C3" s="168"/>
      <c r="D3" s="164"/>
      <c r="E3" s="164"/>
      <c r="F3" s="164"/>
      <c r="G3" s="164"/>
    </row>
    <row r="4" spans="1:12" x14ac:dyDescent="0.2">
      <c r="A4" s="173" t="s">
        <v>548</v>
      </c>
      <c r="B4" s="172"/>
      <c r="C4" s="168"/>
      <c r="D4" s="164"/>
      <c r="E4" s="164"/>
      <c r="F4" s="164"/>
      <c r="G4" s="164"/>
    </row>
    <row r="5" spans="1:12" x14ac:dyDescent="0.2">
      <c r="A5" s="168"/>
      <c r="B5" s="168"/>
      <c r="C5" s="168"/>
      <c r="D5" s="164"/>
      <c r="E5" s="164"/>
      <c r="F5" s="164"/>
      <c r="G5" s="164"/>
    </row>
    <row r="6" spans="1:12" x14ac:dyDescent="0.2">
      <c r="A6" s="168"/>
      <c r="B6" s="1052" t="s">
        <v>2</v>
      </c>
      <c r="C6" s="1053"/>
      <c r="D6" s="1054"/>
      <c r="E6" s="174"/>
      <c r="F6" s="1052" t="s">
        <v>3</v>
      </c>
      <c r="G6" s="1053"/>
      <c r="H6" s="1054"/>
      <c r="I6" s="175"/>
      <c r="J6" s="176" t="s">
        <v>4</v>
      </c>
      <c r="K6" s="175"/>
      <c r="L6" s="175"/>
    </row>
    <row r="7" spans="1:12" ht="69.75" customHeight="1" x14ac:dyDescent="0.2">
      <c r="A7" s="177" t="s">
        <v>5</v>
      </c>
      <c r="B7" s="178" t="s">
        <v>6</v>
      </c>
      <c r="C7" s="178" t="s">
        <v>7</v>
      </c>
      <c r="D7" s="178" t="s">
        <v>8</v>
      </c>
      <c r="E7" s="179"/>
      <c r="F7" s="178" t="s">
        <v>9</v>
      </c>
      <c r="G7" s="178" t="s">
        <v>10</v>
      </c>
      <c r="H7" s="180" t="s">
        <v>11</v>
      </c>
      <c r="I7" s="181"/>
      <c r="J7" s="177" t="s">
        <v>12</v>
      </c>
      <c r="K7" s="181"/>
      <c r="L7" s="177" t="s">
        <v>13</v>
      </c>
    </row>
    <row r="8" spans="1:12" x14ac:dyDescent="0.2">
      <c r="A8" s="182" t="s">
        <v>14</v>
      </c>
      <c r="B8" s="182"/>
      <c r="C8" s="182"/>
      <c r="D8" s="182" t="s">
        <v>15</v>
      </c>
      <c r="E8" s="182"/>
      <c r="F8" s="182" t="s">
        <v>16</v>
      </c>
      <c r="G8" s="182" t="s">
        <v>17</v>
      </c>
      <c r="H8" s="182" t="s">
        <v>18</v>
      </c>
      <c r="I8" s="183"/>
      <c r="J8" s="182" t="s">
        <v>19</v>
      </c>
      <c r="K8" s="183"/>
      <c r="L8" s="182" t="s">
        <v>20</v>
      </c>
    </row>
    <row r="9" spans="1:12" x14ac:dyDescent="0.2">
      <c r="A9" s="165" t="s">
        <v>21</v>
      </c>
      <c r="B9" s="184"/>
      <c r="D9" s="185"/>
      <c r="E9" s="185"/>
      <c r="F9" s="186" t="s">
        <v>10964</v>
      </c>
      <c r="G9" s="186" t="s">
        <v>10964</v>
      </c>
      <c r="H9" s="181"/>
      <c r="I9" s="181"/>
      <c r="J9" s="181"/>
      <c r="K9" s="181"/>
      <c r="L9" s="181"/>
    </row>
    <row r="10" spans="1:12" x14ac:dyDescent="0.2">
      <c r="A10" s="207">
        <v>0</v>
      </c>
      <c r="B10" s="211"/>
      <c r="C10" s="988"/>
      <c r="D10" s="988"/>
      <c r="E10" s="208"/>
      <c r="F10" s="187">
        <v>0</v>
      </c>
      <c r="G10" s="187">
        <v>0</v>
      </c>
      <c r="H10" s="187">
        <v>0</v>
      </c>
      <c r="I10" s="209"/>
      <c r="J10" s="191">
        <f>D10+F10+G10+H10</f>
        <v>0</v>
      </c>
      <c r="K10" s="190"/>
      <c r="L10" s="191">
        <f>J10*A10</f>
        <v>0</v>
      </c>
    </row>
    <row r="11" spans="1:12" x14ac:dyDescent="0.2">
      <c r="A11" s="210">
        <v>0.2</v>
      </c>
      <c r="B11" s="211"/>
      <c r="C11" s="187">
        <v>0</v>
      </c>
      <c r="D11" s="187">
        <v>0</v>
      </c>
      <c r="E11" s="188"/>
      <c r="F11" s="187">
        <v>0</v>
      </c>
      <c r="G11" s="187">
        <v>0</v>
      </c>
      <c r="H11" s="187">
        <v>0</v>
      </c>
      <c r="I11" s="190"/>
      <c r="J11" s="191">
        <f>D11+F11+G11+H11</f>
        <v>0</v>
      </c>
      <c r="K11" s="190"/>
      <c r="L11" s="191">
        <f>J11*A11</f>
        <v>0</v>
      </c>
    </row>
    <row r="12" spans="1:12" x14ac:dyDescent="0.2">
      <c r="A12" s="210">
        <v>0.5</v>
      </c>
      <c r="B12" s="211"/>
      <c r="C12" s="187">
        <v>0</v>
      </c>
      <c r="D12" s="187">
        <v>0</v>
      </c>
      <c r="E12" s="188"/>
      <c r="F12" s="187">
        <v>0</v>
      </c>
      <c r="G12" s="187">
        <v>0</v>
      </c>
      <c r="H12" s="187">
        <v>0</v>
      </c>
      <c r="I12" s="190"/>
      <c r="J12" s="191">
        <f>D12+F12+G12+H12</f>
        <v>0</v>
      </c>
      <c r="K12" s="190"/>
      <c r="L12" s="191">
        <f>J12*A12</f>
        <v>0</v>
      </c>
    </row>
    <row r="13" spans="1:12" x14ac:dyDescent="0.2">
      <c r="A13" s="210">
        <v>1</v>
      </c>
      <c r="B13" s="211"/>
      <c r="C13" s="187">
        <v>0</v>
      </c>
      <c r="D13" s="187">
        <v>0</v>
      </c>
      <c r="E13" s="188"/>
      <c r="F13" s="187">
        <v>0</v>
      </c>
      <c r="G13" s="187">
        <v>0</v>
      </c>
      <c r="H13" s="187">
        <v>0</v>
      </c>
      <c r="I13" s="190"/>
      <c r="J13" s="191">
        <f>D13+F13+G13+H13</f>
        <v>0</v>
      </c>
      <c r="K13" s="190"/>
      <c r="L13" s="191">
        <f>J13*A13</f>
        <v>0</v>
      </c>
    </row>
    <row r="14" spans="1:12" x14ac:dyDescent="0.2">
      <c r="A14" s="210">
        <v>1.5</v>
      </c>
      <c r="B14" s="211"/>
      <c r="C14" s="187">
        <v>0</v>
      </c>
      <c r="D14" s="187">
        <v>0</v>
      </c>
      <c r="E14" s="188"/>
      <c r="F14" s="187">
        <v>0</v>
      </c>
      <c r="G14" s="187">
        <v>0</v>
      </c>
      <c r="H14" s="187">
        <v>0</v>
      </c>
      <c r="I14" s="190"/>
      <c r="J14" s="191">
        <f>D14+F14+G14+H14</f>
        <v>0</v>
      </c>
      <c r="K14" s="190"/>
      <c r="L14" s="191">
        <f>J14*A14</f>
        <v>0</v>
      </c>
    </row>
    <row r="15" spans="1:12" x14ac:dyDescent="0.2">
      <c r="A15" s="193" t="s">
        <v>22</v>
      </c>
      <c r="B15" s="211"/>
      <c r="C15" s="191">
        <f>SUM(C10:C14)</f>
        <v>0</v>
      </c>
      <c r="D15" s="191">
        <f>SUM(D10:D14)</f>
        <v>0</v>
      </c>
      <c r="E15" s="192"/>
      <c r="F15" s="191">
        <f>SUM(F10:F14)</f>
        <v>0</v>
      </c>
      <c r="G15" s="191">
        <f>SUM(G10:G14)</f>
        <v>0</v>
      </c>
      <c r="H15" s="191">
        <f>SUM(H10:H14)</f>
        <v>0</v>
      </c>
      <c r="I15" s="195"/>
      <c r="J15" s="191">
        <f>SUM(J10:J14)</f>
        <v>0</v>
      </c>
      <c r="K15" s="195"/>
      <c r="L15" s="191">
        <f>SUM(L10:L14)</f>
        <v>0</v>
      </c>
    </row>
    <row r="16" spans="1:12" x14ac:dyDescent="0.2">
      <c r="A16" s="196"/>
      <c r="B16" s="212"/>
      <c r="C16" s="175"/>
      <c r="D16" s="175"/>
      <c r="E16" s="213"/>
      <c r="F16" s="212"/>
      <c r="G16" s="206"/>
      <c r="H16" s="175"/>
      <c r="J16" s="175"/>
      <c r="L16" s="197"/>
    </row>
    <row r="17" spans="1:12" x14ac:dyDescent="0.2">
      <c r="A17" s="166" t="s">
        <v>23</v>
      </c>
      <c r="B17" s="166"/>
      <c r="C17" s="175"/>
      <c r="D17" s="175"/>
      <c r="E17" s="213"/>
      <c r="F17" s="214" t="s">
        <v>10964</v>
      </c>
      <c r="G17" s="214" t="s">
        <v>10964</v>
      </c>
      <c r="H17" s="175"/>
      <c r="J17" s="175"/>
      <c r="L17" s="197"/>
    </row>
    <row r="18" spans="1:12" x14ac:dyDescent="0.2">
      <c r="A18" s="207">
        <v>0</v>
      </c>
      <c r="B18" s="187">
        <v>0</v>
      </c>
      <c r="C18" s="187">
        <v>0</v>
      </c>
      <c r="D18" s="187">
        <v>0</v>
      </c>
      <c r="E18" s="215"/>
      <c r="F18" s="187">
        <v>0</v>
      </c>
      <c r="G18" s="187">
        <v>0</v>
      </c>
      <c r="H18" s="187">
        <v>0</v>
      </c>
      <c r="I18" s="216"/>
      <c r="J18" s="191">
        <f>D18+F18+G18+H18</f>
        <v>0</v>
      </c>
      <c r="K18" s="195"/>
      <c r="L18" s="191">
        <f>J18*A18</f>
        <v>0</v>
      </c>
    </row>
    <row r="19" spans="1:12" x14ac:dyDescent="0.2">
      <c r="A19" s="210">
        <v>0.2</v>
      </c>
      <c r="B19" s="187">
        <v>0</v>
      </c>
      <c r="C19" s="187">
        <v>0</v>
      </c>
      <c r="D19" s="187">
        <v>0</v>
      </c>
      <c r="E19" s="188"/>
      <c r="F19" s="187">
        <v>0</v>
      </c>
      <c r="G19" s="187">
        <v>0</v>
      </c>
      <c r="H19" s="187">
        <v>0</v>
      </c>
      <c r="I19" s="190"/>
      <c r="J19" s="191">
        <f>D19+F19+G19+H19</f>
        <v>0</v>
      </c>
      <c r="K19" s="190"/>
      <c r="L19" s="191">
        <f>J19*A19</f>
        <v>0</v>
      </c>
    </row>
    <row r="20" spans="1:12" x14ac:dyDescent="0.2">
      <c r="A20" s="210">
        <v>0.5</v>
      </c>
      <c r="B20" s="187">
        <v>0</v>
      </c>
      <c r="C20" s="187">
        <v>0</v>
      </c>
      <c r="D20" s="187">
        <v>0</v>
      </c>
      <c r="E20" s="188"/>
      <c r="F20" s="187">
        <v>0</v>
      </c>
      <c r="G20" s="187">
        <v>0</v>
      </c>
      <c r="H20" s="187">
        <v>0</v>
      </c>
      <c r="I20" s="190"/>
      <c r="J20" s="191">
        <f>D20+F20+G20+H20</f>
        <v>0</v>
      </c>
      <c r="K20" s="190"/>
      <c r="L20" s="191">
        <f>J20*A20</f>
        <v>0</v>
      </c>
    </row>
    <row r="21" spans="1:12" x14ac:dyDescent="0.2">
      <c r="A21" s="210">
        <v>1</v>
      </c>
      <c r="B21" s="187">
        <v>0</v>
      </c>
      <c r="C21" s="187">
        <v>0</v>
      </c>
      <c r="D21" s="187">
        <v>0</v>
      </c>
      <c r="E21" s="188"/>
      <c r="F21" s="187">
        <v>0</v>
      </c>
      <c r="G21" s="187">
        <v>0</v>
      </c>
      <c r="H21" s="187">
        <v>0</v>
      </c>
      <c r="I21" s="190"/>
      <c r="J21" s="191">
        <f>D21+F21+G21+H21</f>
        <v>0</v>
      </c>
      <c r="K21" s="190"/>
      <c r="L21" s="191">
        <f>J21*A21</f>
        <v>0</v>
      </c>
    </row>
    <row r="22" spans="1:12" x14ac:dyDescent="0.2">
      <c r="A22" s="210">
        <v>1.5</v>
      </c>
      <c r="B22" s="187">
        <v>0</v>
      </c>
      <c r="C22" s="187">
        <v>0</v>
      </c>
      <c r="D22" s="187">
        <v>0</v>
      </c>
      <c r="E22" s="188"/>
      <c r="F22" s="187">
        <v>0</v>
      </c>
      <c r="G22" s="187">
        <v>0</v>
      </c>
      <c r="H22" s="187">
        <v>0</v>
      </c>
      <c r="I22" s="190"/>
      <c r="J22" s="191">
        <f>D22+F22+G22+H22</f>
        <v>0</v>
      </c>
      <c r="K22" s="190"/>
      <c r="L22" s="191">
        <f>J22*A22</f>
        <v>0</v>
      </c>
    </row>
    <row r="23" spans="1:12" x14ac:dyDescent="0.2">
      <c r="A23" s="193" t="s">
        <v>22</v>
      </c>
      <c r="B23" s="191">
        <f>SUM(B18:B22)</f>
        <v>0</v>
      </c>
      <c r="C23" s="191">
        <f>SUM(C18:C22)</f>
        <v>0</v>
      </c>
      <c r="D23" s="191">
        <f>SUM(D18:D22)</f>
        <v>0</v>
      </c>
      <c r="E23" s="192"/>
      <c r="F23" s="191">
        <f>SUM(F18:F22)</f>
        <v>0</v>
      </c>
      <c r="G23" s="191">
        <f>SUM(G18:G22)</f>
        <v>0</v>
      </c>
      <c r="H23" s="191">
        <f>SUM(H18:H22)</f>
        <v>0</v>
      </c>
      <c r="I23" s="195"/>
      <c r="J23" s="191">
        <f>SUM(J18:J22)</f>
        <v>0</v>
      </c>
      <c r="K23" s="195"/>
      <c r="L23" s="191">
        <f>SUM(L18:L22)</f>
        <v>0</v>
      </c>
    </row>
    <row r="24" spans="1:12" x14ac:dyDescent="0.2">
      <c r="B24" s="175"/>
      <c r="C24" s="175"/>
      <c r="D24" s="175"/>
      <c r="E24" s="175"/>
      <c r="F24" s="206"/>
      <c r="G24" s="206"/>
      <c r="H24" s="175"/>
    </row>
    <row r="25" spans="1:12" x14ac:dyDescent="0.2">
      <c r="A25" s="164" t="s">
        <v>26</v>
      </c>
      <c r="B25" s="164"/>
      <c r="C25" s="175"/>
      <c r="D25" s="175"/>
      <c r="E25" s="175"/>
      <c r="F25" s="214" t="s">
        <v>10964</v>
      </c>
      <c r="G25" s="214" t="s">
        <v>10964</v>
      </c>
      <c r="H25" s="175"/>
    </row>
    <row r="26" spans="1:12" x14ac:dyDescent="0.2">
      <c r="A26" s="207">
        <v>0</v>
      </c>
      <c r="B26" s="211"/>
      <c r="C26" s="187">
        <v>0</v>
      </c>
      <c r="D26" s="187">
        <v>0</v>
      </c>
      <c r="E26" s="215"/>
      <c r="F26" s="187">
        <v>0</v>
      </c>
      <c r="G26" s="187">
        <v>0</v>
      </c>
      <c r="H26" s="187">
        <v>0</v>
      </c>
      <c r="I26" s="216"/>
      <c r="J26" s="191">
        <f>D26+F26+G26+H26</f>
        <v>0</v>
      </c>
      <c r="K26" s="190"/>
      <c r="L26" s="191">
        <f>J26*A26</f>
        <v>0</v>
      </c>
    </row>
    <row r="27" spans="1:12" x14ac:dyDescent="0.2">
      <c r="A27" s="210">
        <v>0.2</v>
      </c>
      <c r="B27" s="211"/>
      <c r="C27" s="187">
        <v>0</v>
      </c>
      <c r="D27" s="187">
        <v>0</v>
      </c>
      <c r="E27" s="188"/>
      <c r="F27" s="187">
        <v>0</v>
      </c>
      <c r="G27" s="187">
        <v>0</v>
      </c>
      <c r="H27" s="187">
        <v>0</v>
      </c>
      <c r="I27" s="190"/>
      <c r="J27" s="191">
        <f>D27+F27+G27+H27</f>
        <v>0</v>
      </c>
      <c r="K27" s="190"/>
      <c r="L27" s="191">
        <f>J27*A27</f>
        <v>0</v>
      </c>
    </row>
    <row r="28" spans="1:12" x14ac:dyDescent="0.2">
      <c r="A28" s="210">
        <v>0.5</v>
      </c>
      <c r="B28" s="211"/>
      <c r="C28" s="187">
        <v>0</v>
      </c>
      <c r="D28" s="187">
        <v>0</v>
      </c>
      <c r="E28" s="188"/>
      <c r="F28" s="187">
        <v>0</v>
      </c>
      <c r="G28" s="187">
        <v>0</v>
      </c>
      <c r="H28" s="187">
        <v>0</v>
      </c>
      <c r="I28" s="190"/>
      <c r="J28" s="191">
        <f>D28+F28+G28+H28</f>
        <v>0</v>
      </c>
      <c r="K28" s="190"/>
      <c r="L28" s="191">
        <f>J28*A28</f>
        <v>0</v>
      </c>
    </row>
    <row r="29" spans="1:12" x14ac:dyDescent="0.2">
      <c r="A29" s="210">
        <v>1</v>
      </c>
      <c r="B29" s="211"/>
      <c r="C29" s="187">
        <v>0</v>
      </c>
      <c r="D29" s="187">
        <v>0</v>
      </c>
      <c r="E29" s="188"/>
      <c r="F29" s="187">
        <v>0</v>
      </c>
      <c r="G29" s="187">
        <v>0</v>
      </c>
      <c r="H29" s="187">
        <v>0</v>
      </c>
      <c r="I29" s="190"/>
      <c r="J29" s="191">
        <f>D29+F29+G29+H29</f>
        <v>0</v>
      </c>
      <c r="K29" s="190"/>
      <c r="L29" s="191">
        <f>J29*A29</f>
        <v>0</v>
      </c>
    </row>
    <row r="30" spans="1:12" x14ac:dyDescent="0.2">
      <c r="A30" s="210">
        <v>1.5</v>
      </c>
      <c r="B30" s="211"/>
      <c r="C30" s="187">
        <v>0</v>
      </c>
      <c r="D30" s="187">
        <v>0</v>
      </c>
      <c r="E30" s="188"/>
      <c r="F30" s="187">
        <v>0</v>
      </c>
      <c r="G30" s="187">
        <v>0</v>
      </c>
      <c r="H30" s="187">
        <v>0</v>
      </c>
      <c r="I30" s="190"/>
      <c r="J30" s="191">
        <f>D30+F30+G30+H30</f>
        <v>0</v>
      </c>
      <c r="K30" s="190"/>
      <c r="L30" s="191">
        <f>J30*A30</f>
        <v>0</v>
      </c>
    </row>
    <row r="31" spans="1:12" x14ac:dyDescent="0.2">
      <c r="A31" s="193" t="s">
        <v>22</v>
      </c>
      <c r="B31" s="211"/>
      <c r="C31" s="191">
        <f>SUM(C26:C30)</f>
        <v>0</v>
      </c>
      <c r="D31" s="191">
        <f>SUM(D26:D30)</f>
        <v>0</v>
      </c>
      <c r="E31" s="192"/>
      <c r="F31" s="191">
        <f>SUM(F26:F30)</f>
        <v>0</v>
      </c>
      <c r="G31" s="191">
        <f>SUM(G26:G30)</f>
        <v>0</v>
      </c>
      <c r="H31" s="191">
        <f>SUM(H26:H30)</f>
        <v>0</v>
      </c>
      <c r="I31" s="195"/>
      <c r="J31" s="191">
        <f>SUM(J26:J30)</f>
        <v>0</v>
      </c>
      <c r="K31" s="195"/>
      <c r="L31" s="191">
        <f>SUM(L26:L30)</f>
        <v>0</v>
      </c>
    </row>
    <row r="32" spans="1:12" x14ac:dyDescent="0.2">
      <c r="B32" s="175"/>
      <c r="C32" s="175"/>
      <c r="D32" s="175"/>
      <c r="E32" s="175"/>
      <c r="F32" s="206"/>
      <c r="G32" s="206"/>
      <c r="H32" s="175"/>
    </row>
    <row r="33" spans="1:12" x14ac:dyDescent="0.2">
      <c r="A33" s="164" t="s">
        <v>575</v>
      </c>
      <c r="B33" s="164"/>
      <c r="C33" s="175"/>
      <c r="D33" s="175"/>
      <c r="E33" s="175"/>
      <c r="F33" s="214" t="s">
        <v>10964</v>
      </c>
      <c r="G33" s="214" t="s">
        <v>10964</v>
      </c>
      <c r="H33" s="175"/>
    </row>
    <row r="34" spans="1:12" x14ac:dyDescent="0.2">
      <c r="A34" s="207">
        <v>0</v>
      </c>
      <c r="B34" s="187">
        <v>0</v>
      </c>
      <c r="C34" s="187">
        <v>0</v>
      </c>
      <c r="D34" s="187">
        <v>0</v>
      </c>
      <c r="E34" s="215"/>
      <c r="F34" s="187">
        <v>0</v>
      </c>
      <c r="G34" s="187">
        <v>0</v>
      </c>
      <c r="H34" s="187">
        <v>0</v>
      </c>
      <c r="I34" s="216"/>
      <c r="J34" s="191">
        <f>D34+F34+G34+H34</f>
        <v>0</v>
      </c>
      <c r="K34" s="190"/>
      <c r="L34" s="191">
        <f>J34*A34</f>
        <v>0</v>
      </c>
    </row>
    <row r="35" spans="1:12" x14ac:dyDescent="0.2">
      <c r="A35" s="210">
        <v>0.2</v>
      </c>
      <c r="B35" s="187">
        <v>0</v>
      </c>
      <c r="C35" s="187">
        <v>0</v>
      </c>
      <c r="D35" s="187">
        <v>0</v>
      </c>
      <c r="E35" s="188"/>
      <c r="F35" s="187">
        <v>0</v>
      </c>
      <c r="G35" s="187">
        <v>0</v>
      </c>
      <c r="H35" s="187">
        <v>0</v>
      </c>
      <c r="I35" s="190"/>
      <c r="J35" s="191">
        <f>D35+F35+G35+H35</f>
        <v>0</v>
      </c>
      <c r="K35" s="190"/>
      <c r="L35" s="191">
        <f>J35*A35</f>
        <v>0</v>
      </c>
    </row>
    <row r="36" spans="1:12" x14ac:dyDescent="0.2">
      <c r="A36" s="210">
        <v>0.5</v>
      </c>
      <c r="B36" s="187">
        <v>0</v>
      </c>
      <c r="C36" s="187">
        <v>0</v>
      </c>
      <c r="D36" s="187">
        <v>0</v>
      </c>
      <c r="E36" s="188"/>
      <c r="F36" s="187">
        <v>0</v>
      </c>
      <c r="G36" s="187">
        <v>0</v>
      </c>
      <c r="H36" s="187">
        <v>0</v>
      </c>
      <c r="I36" s="190"/>
      <c r="J36" s="191">
        <f>D36+F36+G36+H36</f>
        <v>0</v>
      </c>
      <c r="K36" s="190"/>
      <c r="L36" s="191">
        <f>J36*A36</f>
        <v>0</v>
      </c>
    </row>
    <row r="37" spans="1:12" x14ac:dyDescent="0.2">
      <c r="A37" s="210">
        <v>1</v>
      </c>
      <c r="B37" s="187">
        <v>0</v>
      </c>
      <c r="C37" s="187">
        <v>0</v>
      </c>
      <c r="D37" s="187">
        <v>0</v>
      </c>
      <c r="E37" s="188"/>
      <c r="F37" s="187">
        <v>0</v>
      </c>
      <c r="G37" s="187">
        <v>0</v>
      </c>
      <c r="H37" s="187">
        <v>0</v>
      </c>
      <c r="I37" s="190"/>
      <c r="J37" s="191">
        <f>D37+F37+G37+H37</f>
        <v>0</v>
      </c>
      <c r="K37" s="190"/>
      <c r="L37" s="191">
        <f>J37*A37</f>
        <v>0</v>
      </c>
    </row>
    <row r="38" spans="1:12" x14ac:dyDescent="0.2">
      <c r="A38" s="210">
        <v>1.5</v>
      </c>
      <c r="B38" s="187">
        <v>0</v>
      </c>
      <c r="C38" s="187">
        <v>0</v>
      </c>
      <c r="D38" s="187">
        <v>0</v>
      </c>
      <c r="E38" s="188"/>
      <c r="F38" s="187">
        <v>0</v>
      </c>
      <c r="G38" s="187">
        <v>0</v>
      </c>
      <c r="H38" s="187">
        <v>0</v>
      </c>
      <c r="I38" s="190"/>
      <c r="J38" s="191">
        <f>D38+F38+G38+H38</f>
        <v>0</v>
      </c>
      <c r="K38" s="190"/>
      <c r="L38" s="191">
        <f>J38*A38</f>
        <v>0</v>
      </c>
    </row>
    <row r="39" spans="1:12" x14ac:dyDescent="0.2">
      <c r="A39" s="193" t="s">
        <v>22</v>
      </c>
      <c r="B39" s="191">
        <f>SUM(B34:B38)</f>
        <v>0</v>
      </c>
      <c r="C39" s="191">
        <f>SUM(C34:C38)</f>
        <v>0</v>
      </c>
      <c r="D39" s="191">
        <f>SUM(D34:D38)</f>
        <v>0</v>
      </c>
      <c r="E39" s="192"/>
      <c r="F39" s="191">
        <f>SUM(F34:F38)</f>
        <v>0</v>
      </c>
      <c r="G39" s="191">
        <f>SUM(G34:G38)</f>
        <v>0</v>
      </c>
      <c r="H39" s="191">
        <f>SUM(H34:H38)</f>
        <v>0</v>
      </c>
      <c r="I39" s="195"/>
      <c r="J39" s="191">
        <f>SUM(J34:J38)</f>
        <v>0</v>
      </c>
      <c r="K39" s="195"/>
      <c r="L39" s="191">
        <f>SUM(L34:L38)</f>
        <v>0</v>
      </c>
    </row>
    <row r="40" spans="1:12" x14ac:dyDescent="0.2">
      <c r="B40" s="175"/>
      <c r="C40" s="175"/>
      <c r="D40" s="175"/>
      <c r="E40" s="175"/>
      <c r="F40" s="206"/>
      <c r="G40" s="206"/>
      <c r="H40" s="175"/>
    </row>
    <row r="41" spans="1:12" x14ac:dyDescent="0.2">
      <c r="A41" s="164" t="s">
        <v>24</v>
      </c>
      <c r="B41" s="164"/>
      <c r="C41" s="175"/>
      <c r="D41" s="175"/>
      <c r="E41" s="175"/>
      <c r="F41" s="214" t="s">
        <v>10964</v>
      </c>
      <c r="G41" s="214" t="s">
        <v>10964</v>
      </c>
      <c r="H41" s="175"/>
    </row>
    <row r="42" spans="1:12" x14ac:dyDescent="0.2">
      <c r="A42" s="207">
        <v>0</v>
      </c>
      <c r="B42" s="187">
        <v>0</v>
      </c>
      <c r="C42" s="187">
        <v>0</v>
      </c>
      <c r="D42" s="187">
        <v>0</v>
      </c>
      <c r="E42" s="215"/>
      <c r="F42" s="217">
        <v>0</v>
      </c>
      <c r="G42" s="217">
        <v>0</v>
      </c>
      <c r="H42" s="189">
        <v>0</v>
      </c>
      <c r="I42" s="216"/>
      <c r="J42" s="191">
        <f>D42+F42+G42+H42</f>
        <v>0</v>
      </c>
      <c r="K42" s="190"/>
      <c r="L42" s="191">
        <f>J42*A42</f>
        <v>0</v>
      </c>
    </row>
    <row r="43" spans="1:12" x14ac:dyDescent="0.2">
      <c r="A43" s="210">
        <v>0.2</v>
      </c>
      <c r="B43" s="187">
        <v>0</v>
      </c>
      <c r="C43" s="187">
        <v>0</v>
      </c>
      <c r="D43" s="187">
        <v>0</v>
      </c>
      <c r="E43" s="188"/>
      <c r="F43" s="217">
        <v>0</v>
      </c>
      <c r="G43" s="217">
        <v>0</v>
      </c>
      <c r="H43" s="189">
        <v>0</v>
      </c>
      <c r="I43" s="190"/>
      <c r="J43" s="191">
        <f>D43+F43+G43+H43</f>
        <v>0</v>
      </c>
      <c r="K43" s="190"/>
      <c r="L43" s="191">
        <f>J43*A43</f>
        <v>0</v>
      </c>
    </row>
    <row r="44" spans="1:12" x14ac:dyDescent="0.2">
      <c r="A44" s="210">
        <v>0.5</v>
      </c>
      <c r="B44" s="187">
        <v>0</v>
      </c>
      <c r="C44" s="187">
        <v>0</v>
      </c>
      <c r="D44" s="187">
        <v>0</v>
      </c>
      <c r="E44" s="188"/>
      <c r="F44" s="217">
        <v>0</v>
      </c>
      <c r="G44" s="217">
        <v>0</v>
      </c>
      <c r="H44" s="189">
        <v>0</v>
      </c>
      <c r="I44" s="190"/>
      <c r="J44" s="191">
        <f>D44+F44+G44+H44</f>
        <v>0</v>
      </c>
      <c r="K44" s="190"/>
      <c r="L44" s="191">
        <f>J44*A44</f>
        <v>0</v>
      </c>
    </row>
    <row r="45" spans="1:12" x14ac:dyDescent="0.2">
      <c r="A45" s="210">
        <v>1</v>
      </c>
      <c r="B45" s="187">
        <v>0</v>
      </c>
      <c r="C45" s="187">
        <v>0</v>
      </c>
      <c r="D45" s="187">
        <v>0</v>
      </c>
      <c r="E45" s="188"/>
      <c r="F45" s="217">
        <v>0</v>
      </c>
      <c r="G45" s="217">
        <v>0</v>
      </c>
      <c r="H45" s="189">
        <v>0</v>
      </c>
      <c r="I45" s="190"/>
      <c r="J45" s="191">
        <f>D45+F45+G45+H45</f>
        <v>0</v>
      </c>
      <c r="K45" s="190"/>
      <c r="L45" s="191">
        <f>J45*A45</f>
        <v>0</v>
      </c>
    </row>
    <row r="46" spans="1:12" x14ac:dyDescent="0.2">
      <c r="A46" s="210">
        <v>1.5</v>
      </c>
      <c r="B46" s="187">
        <v>0</v>
      </c>
      <c r="C46" s="187">
        <v>0</v>
      </c>
      <c r="D46" s="187">
        <v>0</v>
      </c>
      <c r="E46" s="188"/>
      <c r="F46" s="217">
        <v>0</v>
      </c>
      <c r="G46" s="217">
        <v>0</v>
      </c>
      <c r="H46" s="189">
        <v>0</v>
      </c>
      <c r="I46" s="190"/>
      <c r="J46" s="191">
        <f>D46+F46+G46+H46</f>
        <v>0</v>
      </c>
      <c r="K46" s="190"/>
      <c r="L46" s="191">
        <f>J46*A46</f>
        <v>0</v>
      </c>
    </row>
    <row r="47" spans="1:12" x14ac:dyDescent="0.2">
      <c r="A47" s="193" t="s">
        <v>22</v>
      </c>
      <c r="B47" s="191">
        <f>SUM(B42:B46)</f>
        <v>0</v>
      </c>
      <c r="C47" s="191">
        <f>SUM(C42:C46)</f>
        <v>0</v>
      </c>
      <c r="D47" s="191">
        <f>SUM(D42:D46)</f>
        <v>0</v>
      </c>
      <c r="E47" s="192"/>
      <c r="F47" s="191">
        <f>SUM(F42:F46)</f>
        <v>0</v>
      </c>
      <c r="G47" s="191">
        <f>SUM(G42:G46)</f>
        <v>0</v>
      </c>
      <c r="H47" s="191">
        <f>SUM(H42:H46)</f>
        <v>0</v>
      </c>
      <c r="I47" s="195"/>
      <c r="J47" s="191">
        <f>SUM(J42:J46)</f>
        <v>0</v>
      </c>
      <c r="K47" s="195"/>
      <c r="L47" s="191">
        <f>SUM(L42:L46)</f>
        <v>0</v>
      </c>
    </row>
    <row r="48" spans="1:12" s="203" customFormat="1" x14ac:dyDescent="0.2">
      <c r="A48" s="198"/>
      <c r="B48" s="199"/>
      <c r="C48" s="199"/>
      <c r="D48" s="199"/>
      <c r="E48" s="200"/>
      <c r="F48" s="201"/>
      <c r="G48" s="201"/>
      <c r="H48" s="199"/>
      <c r="I48" s="202"/>
      <c r="J48" s="199"/>
      <c r="K48" s="202"/>
      <c r="L48" s="199"/>
    </row>
    <row r="49" spans="1:12" s="203" customFormat="1" x14ac:dyDescent="0.2">
      <c r="A49" s="167" t="s">
        <v>22</v>
      </c>
      <c r="B49" s="199"/>
      <c r="C49" s="191">
        <f>C47+C39+C31+C23+C15</f>
        <v>0</v>
      </c>
      <c r="D49" s="191">
        <f>D47+D39+D31+D23+D15</f>
        <v>0</v>
      </c>
      <c r="E49" s="200"/>
      <c r="F49" s="201"/>
      <c r="G49" s="201"/>
      <c r="H49" s="199"/>
      <c r="I49" s="202"/>
      <c r="J49" s="199"/>
      <c r="K49" s="202"/>
      <c r="L49" s="191">
        <f>L47+L39+L31+L23+L15</f>
        <v>0</v>
      </c>
    </row>
    <row r="50" spans="1:12" s="203" customFormat="1" x14ac:dyDescent="0.2">
      <c r="A50" s="198"/>
      <c r="B50" s="199"/>
      <c r="C50" s="199"/>
      <c r="D50" s="199"/>
      <c r="E50" s="200"/>
      <c r="F50" s="201"/>
      <c r="G50" s="201"/>
      <c r="H50" s="199"/>
      <c r="I50" s="202"/>
      <c r="J50" s="199"/>
      <c r="K50" s="202"/>
      <c r="L50" s="199"/>
    </row>
    <row r="51" spans="1:12" x14ac:dyDescent="0.2">
      <c r="A51" s="204"/>
      <c r="B51" s="204"/>
      <c r="C51" s="203"/>
      <c r="D51" s="203"/>
      <c r="E51" s="203"/>
      <c r="F51" s="203"/>
      <c r="G51" s="203"/>
      <c r="H51" s="205"/>
      <c r="I51" s="203"/>
      <c r="J51" s="203"/>
      <c r="K51" s="203"/>
    </row>
    <row r="52" spans="1:12" x14ac:dyDescent="0.2">
      <c r="A52" s="175" t="s">
        <v>28</v>
      </c>
      <c r="H52" s="206"/>
    </row>
    <row r="53" spans="1:12" x14ac:dyDescent="0.2">
      <c r="B53" s="175"/>
      <c r="H53" s="206"/>
    </row>
    <row r="54" spans="1:12" x14ac:dyDescent="0.2">
      <c r="B54" s="175"/>
      <c r="H54" s="206"/>
    </row>
  </sheetData>
  <sheetProtection password="EB26" sheet="1" objects="1" scenarios="1"/>
  <mergeCells count="3">
    <mergeCell ref="A2:C2"/>
    <mergeCell ref="B6:D6"/>
    <mergeCell ref="F6:H6"/>
  </mergeCells>
  <conditionalFormatting sqref="J10:J15 L10:L15 J18:J23 L18:L23 L26:L31 J26:J31 C26:D31 J34:J39 L34:L39 B42:D47 J42:J47 L42:L47 C49:D49 L49 B18:D23 C11:D15 B34:D39 F10:H15 F18:H23 F26:H31 F34:H39 F42:H47">
    <cfRule type="containsBlanks" dxfId="166" priority="1">
      <formula>LEN(TRIM(B10))=0</formula>
    </cfRule>
  </conditionalFormatting>
  <hyperlinks>
    <hyperlink ref="A2" location="Schedule_Listing" display="Return to Shedule Listing"/>
    <hyperlink ref="A2:C2" location="'Schedule Listing'!C28" display="Return to Schedule Listing"/>
  </hyperlinks>
  <pageMargins left="0.7" right="0.7" top="0.75" bottom="0.75" header="0.3" footer="0.3"/>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Schedule Listing</vt:lpstr>
      <vt:lpstr>1 Capital Ratios</vt:lpstr>
      <vt:lpstr>2 RWA Summary</vt:lpstr>
      <vt:lpstr>3 Capital</vt:lpstr>
      <vt:lpstr>3A Capital from Subs</vt:lpstr>
      <vt:lpstr>3B Supp. Subs. Info.</vt:lpstr>
      <vt:lpstr>4 Allowance</vt:lpstr>
      <vt:lpstr>5 Sovereign</vt:lpstr>
      <vt:lpstr>6 PSEs</vt:lpstr>
      <vt:lpstr>7 MDBs</vt:lpstr>
      <vt:lpstr>8 Bank &amp; Sec. Firms LT</vt:lpstr>
      <vt:lpstr>8A Bank &amp; Sec. Firms ST</vt:lpstr>
      <vt:lpstr> 9 Corp. &amp; Sec. firms LT</vt:lpstr>
      <vt:lpstr>9A Corp. &amp; Sec. Firms ST</vt:lpstr>
      <vt:lpstr>10 Commercial Real Estate</vt:lpstr>
      <vt:lpstr>11 Residential Real Estate</vt:lpstr>
      <vt:lpstr>12 Other Retail</vt:lpstr>
      <vt:lpstr>13 SBE Other Retail</vt:lpstr>
      <vt:lpstr>14 Private Equity</vt:lpstr>
      <vt:lpstr>15 Trading</vt:lpstr>
      <vt:lpstr>16 Securitization Calcn</vt:lpstr>
      <vt:lpstr>17 Other Assets</vt:lpstr>
      <vt:lpstr>18 Off-Balance Sheet</vt:lpstr>
      <vt:lpstr>19 Derivatives</vt:lpstr>
      <vt:lpstr>20 Securitization Banking book</vt:lpstr>
      <vt:lpstr>21 Market Risk - Foreign Exch.</vt:lpstr>
      <vt:lpstr>21A Market  Risk - Trigger</vt:lpstr>
      <vt:lpstr>21B Market Risk - IRR Spec.</vt:lpstr>
      <vt:lpstr>21C Market Risk - IRR Gen.</vt:lpstr>
      <vt:lpstr>21D Market Risk - Equity &amp; Com.</vt:lpstr>
      <vt:lpstr>21E Market Risk - Options</vt:lpstr>
      <vt:lpstr>22 Op Risk</vt:lpstr>
      <vt:lpstr>23 Obligor - Guarantor</vt:lpstr>
      <vt:lpstr>24 Reconciliation</vt:lpstr>
      <vt:lpstr>Validations</vt:lpstr>
      <vt:lpstr>Institutions</vt:lpstr>
      <vt:lpstr>' 9 Corp. &amp; Sec. firms LT'!Print_Area</vt:lpstr>
      <vt:lpstr>'1 Capital Ratios'!Print_Area</vt:lpstr>
      <vt:lpstr>'10 Commercial Real Estate'!Print_Area</vt:lpstr>
      <vt:lpstr>'11 Residential Real Estate'!Print_Area</vt:lpstr>
      <vt:lpstr>'12 Other Retail'!Print_Area</vt:lpstr>
      <vt:lpstr>'13 SBE Other Retail'!Print_Area</vt:lpstr>
      <vt:lpstr>'14 Private Equity'!Print_Area</vt:lpstr>
      <vt:lpstr>'15 Trading'!Print_Area</vt:lpstr>
      <vt:lpstr>'16 Securitization Calcn'!Print_Area</vt:lpstr>
      <vt:lpstr>'17 Other Assets'!Print_Area</vt:lpstr>
      <vt:lpstr>'18 Off-Balance Sheet'!Print_Area</vt:lpstr>
      <vt:lpstr>'19 Derivatives'!Print_Area</vt:lpstr>
      <vt:lpstr>'2 RWA Summary'!Print_Area</vt:lpstr>
      <vt:lpstr>'20 Securitization Banking book'!Print_Area</vt:lpstr>
      <vt:lpstr>'21 Market Risk - Foreign Exch.'!Print_Area</vt:lpstr>
      <vt:lpstr>'21A Market  Risk - Trigger'!Print_Area</vt:lpstr>
      <vt:lpstr>'21C Market Risk - IRR Gen.'!Print_Area</vt:lpstr>
      <vt:lpstr>'21D Market Risk - Equity &amp; Com.'!Print_Area</vt:lpstr>
      <vt:lpstr>'21E Market Risk - Options'!Print_Area</vt:lpstr>
      <vt:lpstr>'22 Op Risk'!Print_Area</vt:lpstr>
      <vt:lpstr>'23 Obligor - Guarantor'!Print_Area</vt:lpstr>
      <vt:lpstr>'24 Reconciliation'!Print_Area</vt:lpstr>
      <vt:lpstr>'3 Capital'!Print_Area</vt:lpstr>
      <vt:lpstr>'3A Capital from Subs'!Print_Area</vt:lpstr>
      <vt:lpstr>'3B Supp. Subs. Info.'!Print_Area</vt:lpstr>
      <vt:lpstr>'4 Allowance'!Print_Area</vt:lpstr>
      <vt:lpstr>'5 Sovereign'!Print_Area</vt:lpstr>
      <vt:lpstr>'6 PSEs'!Print_Area</vt:lpstr>
      <vt:lpstr>'8 Bank &amp; Sec. Firms LT'!Print_Area</vt:lpstr>
      <vt:lpstr>'9A Corp. &amp; Sec. Firms ST'!Print_Area</vt:lpstr>
      <vt:lpstr>'Schedule Listing'!Print_Area</vt:lpstr>
      <vt:lpstr>Return_Dates</vt:lpstr>
      <vt:lpstr>ReturnType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Rekha Sookraj</cp:lastModifiedBy>
  <cp:lastPrinted>2018-10-05T19:02:30Z</cp:lastPrinted>
  <dcterms:created xsi:type="dcterms:W3CDTF">2015-06-10T20:37:05Z</dcterms:created>
  <dcterms:modified xsi:type="dcterms:W3CDTF">2018-11-12T13:29:55Z</dcterms:modified>
</cp:coreProperties>
</file>