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60" windowWidth="28800" windowHeight="11775" tabRatio="861" firstSheet="22" activeTab="24"/>
  </bookViews>
  <sheets>
    <sheet name="Schedule Listing" sheetId="31" r:id="rId1"/>
    <sheet name="1 Capital Ratios" sheetId="30" r:id="rId2"/>
    <sheet name="2 RWA Summary" sheetId="28" r:id="rId3"/>
    <sheet name="3 Capital" sheetId="27" r:id="rId4"/>
    <sheet name="3A Capital from Subs" sheetId="26" r:id="rId5"/>
    <sheet name="3B Supp. Subs. Info." sheetId="35" r:id="rId6"/>
    <sheet name="4 Allowance" sheetId="14" r:id="rId7"/>
    <sheet name="5 Sovereign" sheetId="6" r:id="rId8"/>
    <sheet name="6 PSEs" sheetId="7" r:id="rId9"/>
    <sheet name="7 MDBs" sheetId="8" r:id="rId10"/>
    <sheet name="8 Bank &amp; Sec. Firms LT" sheetId="9" r:id="rId11"/>
    <sheet name="8A Bank &amp; Sec. Firms ST" sheetId="10" r:id="rId12"/>
    <sheet name=" 9 Corp. &amp; Sec. firms LT" sheetId="4" r:id="rId13"/>
    <sheet name="9A Corp. &amp; Sec. Firms ST" sheetId="15" r:id="rId14"/>
    <sheet name="10 Commercial Real Estate" sheetId="34" r:id="rId15"/>
    <sheet name="11 Residential Mortgages" sheetId="1" r:id="rId16"/>
    <sheet name="12 Other Retail" sheetId="2" r:id="rId17"/>
    <sheet name="13 SBE Other Retail" sheetId="3" r:id="rId18"/>
    <sheet name="14 Private Equity" sheetId="11" r:id="rId19"/>
    <sheet name="15 Trading" sheetId="5" r:id="rId20"/>
    <sheet name="16 Securitization Calc'n" sheetId="25" r:id="rId21"/>
    <sheet name="17 Other Assets" sheetId="33" r:id="rId22"/>
    <sheet name="18 Off-Balance Sheet" sheetId="12" r:id="rId23"/>
    <sheet name="19 Derivatives" sheetId="17" r:id="rId24"/>
    <sheet name="20 Securitization Banking book" sheetId="16" r:id="rId25"/>
    <sheet name="21 Market Risk - Foreign Exch." sheetId="18" r:id="rId26"/>
    <sheet name="21A Market  Risk - Trigger" sheetId="32" r:id="rId27"/>
    <sheet name="21B Market Risk - IRR Spec." sheetId="21" r:id="rId28"/>
    <sheet name="21C Market Risk - IRR Gen." sheetId="22" r:id="rId29"/>
    <sheet name="21D Market Risk - Equity &amp; Com." sheetId="23" r:id="rId30"/>
    <sheet name="21E Market Risk - Options" sheetId="24" r:id="rId31"/>
    <sheet name="22 Op Risk" sheetId="13" r:id="rId32"/>
    <sheet name="23 Obligor - Guarantor" sheetId="19" r:id="rId33"/>
    <sheet name="24 Reconciliation" sheetId="20" r:id="rId34"/>
  </sheets>
  <calcPr calcId="145621"/>
</workbook>
</file>

<file path=xl/calcChain.xml><?xml version="1.0" encoding="utf-8"?>
<calcChain xmlns="http://schemas.openxmlformats.org/spreadsheetml/2006/main">
  <c r="J7" i="14" l="1"/>
  <c r="J71" i="6"/>
  <c r="L71" i="6"/>
  <c r="J70" i="6"/>
  <c r="L70" i="6"/>
  <c r="J69" i="6"/>
  <c r="L69" i="6"/>
  <c r="J68" i="6"/>
  <c r="L68" i="6"/>
  <c r="J67" i="6"/>
  <c r="L67" i="6"/>
  <c r="J66" i="6"/>
  <c r="L66" i="6"/>
  <c r="J65" i="6"/>
  <c r="L65" i="6"/>
  <c r="J64" i="6"/>
  <c r="L64" i="6"/>
  <c r="J63" i="6"/>
  <c r="L63" i="6"/>
  <c r="J62" i="6"/>
  <c r="L62" i="6"/>
  <c r="J58" i="6"/>
  <c r="L58" i="6"/>
  <c r="J57" i="6"/>
  <c r="L57" i="6"/>
  <c r="J56" i="6"/>
  <c r="L56" i="6"/>
  <c r="J55" i="6"/>
  <c r="L55" i="6"/>
  <c r="J54" i="6"/>
  <c r="L54" i="6"/>
  <c r="J53" i="6"/>
  <c r="L53" i="6"/>
  <c r="J52" i="6"/>
  <c r="L52" i="6"/>
  <c r="J51" i="6"/>
  <c r="L51" i="6"/>
  <c r="J50" i="6"/>
  <c r="L50" i="6"/>
  <c r="J49" i="6"/>
  <c r="L49" i="6"/>
  <c r="J45" i="6"/>
  <c r="L45" i="6"/>
  <c r="J44" i="6"/>
  <c r="L44" i="6"/>
  <c r="J43" i="6"/>
  <c r="L43" i="6"/>
  <c r="J42" i="6"/>
  <c r="L42" i="6"/>
  <c r="J41" i="6"/>
  <c r="L41" i="6"/>
  <c r="J40" i="6"/>
  <c r="L40" i="6"/>
  <c r="J39" i="6"/>
  <c r="L39" i="6"/>
  <c r="J38" i="6"/>
  <c r="L38" i="6"/>
  <c r="J37" i="6"/>
  <c r="L37" i="6"/>
  <c r="J36" i="6"/>
  <c r="L36" i="6"/>
  <c r="H33" i="6"/>
  <c r="D33" i="6"/>
  <c r="C33" i="6"/>
  <c r="H20" i="6"/>
  <c r="D20" i="6"/>
  <c r="C20" i="6"/>
  <c r="J24" i="6"/>
  <c r="L24" i="6"/>
  <c r="J25" i="6"/>
  <c r="L25" i="6"/>
  <c r="J26" i="6"/>
  <c r="L26" i="6"/>
  <c r="J27" i="6"/>
  <c r="L27" i="6"/>
  <c r="J28" i="6"/>
  <c r="L28" i="6"/>
  <c r="J29" i="6"/>
  <c r="L29" i="6"/>
  <c r="J30" i="6"/>
  <c r="L30" i="6"/>
  <c r="J31" i="6"/>
  <c r="L31" i="6"/>
  <c r="J32" i="6"/>
  <c r="L32" i="6"/>
  <c r="J11" i="6"/>
  <c r="L11" i="6"/>
  <c r="J12" i="6"/>
  <c r="L12" i="6"/>
  <c r="J13" i="6"/>
  <c r="L13" i="6"/>
  <c r="J14" i="6"/>
  <c r="L14" i="6"/>
  <c r="J15" i="6"/>
  <c r="L15" i="6"/>
  <c r="J16" i="6"/>
  <c r="L16" i="6"/>
  <c r="J17" i="6"/>
  <c r="L17" i="6"/>
  <c r="J18" i="6"/>
  <c r="L18" i="6"/>
  <c r="J19" i="6"/>
  <c r="L19" i="6"/>
  <c r="H47" i="3"/>
  <c r="H39" i="3"/>
  <c r="H31" i="3"/>
  <c r="H23" i="3"/>
  <c r="H15" i="3"/>
  <c r="H32" i="2"/>
  <c r="H23" i="2"/>
  <c r="H15" i="2"/>
  <c r="H23" i="1"/>
  <c r="H15" i="1"/>
  <c r="H29" i="34"/>
  <c r="H21" i="34"/>
  <c r="H14" i="34"/>
  <c r="H47" i="15"/>
  <c r="H39" i="15"/>
  <c r="H31" i="15"/>
  <c r="H23" i="15"/>
  <c r="H15" i="15"/>
  <c r="H47" i="4"/>
  <c r="H39" i="4"/>
  <c r="H31" i="4"/>
  <c r="H23" i="4"/>
  <c r="H15" i="4"/>
  <c r="H47" i="10"/>
  <c r="H39" i="10"/>
  <c r="H31" i="10"/>
  <c r="H23" i="10"/>
  <c r="H15" i="10"/>
  <c r="H47" i="9"/>
  <c r="H39" i="9"/>
  <c r="H31" i="9"/>
  <c r="H23" i="9"/>
  <c r="H15" i="9"/>
  <c r="J42" i="3"/>
  <c r="L42" i="3"/>
  <c r="J34" i="3"/>
  <c r="L34" i="3"/>
  <c r="J26" i="3"/>
  <c r="L26" i="3"/>
  <c r="J18" i="3"/>
  <c r="L18" i="3"/>
  <c r="J10" i="3"/>
  <c r="L10" i="3"/>
  <c r="J27" i="2"/>
  <c r="L27" i="2"/>
  <c r="J18" i="2"/>
  <c r="L18" i="2"/>
  <c r="J10" i="2"/>
  <c r="L10" i="2"/>
  <c r="J18" i="1"/>
  <c r="L18" i="1"/>
  <c r="J10" i="1"/>
  <c r="L10" i="1"/>
  <c r="J25" i="34"/>
  <c r="L25" i="34"/>
  <c r="J17" i="34"/>
  <c r="L17" i="34"/>
  <c r="J10" i="34"/>
  <c r="L10" i="34"/>
  <c r="J42" i="15"/>
  <c r="L42" i="15"/>
  <c r="J34" i="15"/>
  <c r="L34" i="15"/>
  <c r="J26" i="15"/>
  <c r="L26" i="15"/>
  <c r="J18" i="15"/>
  <c r="L18" i="15"/>
  <c r="J10" i="15"/>
  <c r="L10" i="15"/>
  <c r="J42" i="4"/>
  <c r="L42" i="4"/>
  <c r="J34" i="4"/>
  <c r="L34" i="4"/>
  <c r="J26" i="4"/>
  <c r="L26" i="4"/>
  <c r="J18" i="4"/>
  <c r="L18" i="4"/>
  <c r="J10" i="4"/>
  <c r="L10" i="4"/>
  <c r="J42" i="10"/>
  <c r="J34" i="10"/>
  <c r="L34" i="10"/>
  <c r="J26" i="10"/>
  <c r="L26" i="10"/>
  <c r="J18" i="10"/>
  <c r="L18" i="10"/>
  <c r="J10" i="10"/>
  <c r="L10" i="10"/>
  <c r="J10" i="9"/>
  <c r="L10" i="9"/>
  <c r="J18" i="9"/>
  <c r="L18" i="9"/>
  <c r="J26" i="9"/>
  <c r="L26" i="9"/>
  <c r="J34" i="9"/>
  <c r="L34" i="9"/>
  <c r="J42" i="9"/>
  <c r="L42" i="9"/>
  <c r="L42" i="10"/>
  <c r="H47" i="8"/>
  <c r="C47" i="8"/>
  <c r="D47" i="8"/>
  <c r="B47" i="8"/>
  <c r="H39" i="8"/>
  <c r="C39" i="8"/>
  <c r="D39" i="8"/>
  <c r="B39" i="8"/>
  <c r="H31" i="8"/>
  <c r="D31" i="8"/>
  <c r="C31" i="8"/>
  <c r="J42" i="8"/>
  <c r="J34" i="8"/>
  <c r="J26" i="8"/>
  <c r="H23" i="8"/>
  <c r="C23" i="8"/>
  <c r="D23" i="8"/>
  <c r="B23" i="8"/>
  <c r="H15" i="8"/>
  <c r="D15" i="8"/>
  <c r="C15" i="8"/>
  <c r="J18" i="8"/>
  <c r="J10" i="8"/>
  <c r="L18" i="8"/>
  <c r="L26" i="8"/>
  <c r="L10" i="8"/>
  <c r="L34" i="8"/>
  <c r="L42" i="8"/>
  <c r="AB10" i="26"/>
  <c r="AB8" i="26"/>
  <c r="AB7" i="26"/>
  <c r="P9" i="26"/>
  <c r="P11" i="26"/>
  <c r="Q9" i="26"/>
  <c r="Q11" i="26"/>
  <c r="R9" i="26"/>
  <c r="R11" i="26"/>
  <c r="S9" i="26"/>
  <c r="S11" i="26"/>
  <c r="T9" i="26"/>
  <c r="T11" i="26"/>
  <c r="U9" i="26"/>
  <c r="U11" i="26"/>
  <c r="V9" i="26"/>
  <c r="V11" i="26"/>
  <c r="W9" i="26"/>
  <c r="W11" i="26"/>
  <c r="X9" i="26"/>
  <c r="X11" i="26"/>
  <c r="Y9" i="26"/>
  <c r="Y11" i="26"/>
  <c r="Z9" i="26"/>
  <c r="Z11" i="26"/>
  <c r="AA9" i="26"/>
  <c r="AA11" i="26"/>
  <c r="C10" i="32"/>
  <c r="H47" i="7"/>
  <c r="D47" i="7"/>
  <c r="C47" i="7"/>
  <c r="B47" i="7"/>
  <c r="H39" i="7"/>
  <c r="D39" i="7"/>
  <c r="B39" i="7"/>
  <c r="C39" i="7"/>
  <c r="J42" i="7"/>
  <c r="L42" i="7"/>
  <c r="J34" i="7"/>
  <c r="L34" i="7"/>
  <c r="H31" i="7"/>
  <c r="D31" i="7"/>
  <c r="C31" i="7"/>
  <c r="J26" i="7"/>
  <c r="L26" i="7"/>
  <c r="H23" i="7"/>
  <c r="H15" i="7"/>
  <c r="D23" i="7"/>
  <c r="C23" i="7"/>
  <c r="B23" i="7"/>
  <c r="J18" i="7"/>
  <c r="L18" i="7"/>
  <c r="D15" i="7"/>
  <c r="C15" i="7"/>
  <c r="J10" i="7"/>
  <c r="L10" i="7"/>
  <c r="AK7" i="35"/>
  <c r="AJ7" i="35"/>
  <c r="AI7" i="35"/>
  <c r="AH7" i="35"/>
  <c r="AG7" i="35"/>
  <c r="AF7" i="35"/>
  <c r="AE7" i="35"/>
  <c r="AD7" i="35"/>
  <c r="AC7" i="35"/>
  <c r="AB7" i="35"/>
  <c r="AA7" i="35"/>
  <c r="Z7" i="35"/>
  <c r="Y7" i="35"/>
  <c r="X7" i="35"/>
  <c r="W7" i="35"/>
  <c r="V7" i="35"/>
  <c r="AM8" i="35"/>
  <c r="AM9" i="35"/>
  <c r="AM10" i="35"/>
  <c r="AM11" i="35"/>
  <c r="AM12" i="35"/>
  <c r="AM13" i="35"/>
  <c r="AM14" i="35"/>
  <c r="AM15" i="35"/>
  <c r="AM16" i="35"/>
  <c r="AM17" i="35"/>
  <c r="AM18" i="35"/>
  <c r="AM19" i="35"/>
  <c r="AM20" i="35"/>
  <c r="AM21" i="35"/>
  <c r="AM22" i="35"/>
  <c r="AM23" i="35"/>
  <c r="AM24" i="35"/>
  <c r="AM25" i="35"/>
  <c r="AM26" i="35"/>
  <c r="AM27" i="35"/>
  <c r="AM28" i="35"/>
  <c r="AM29" i="35"/>
  <c r="AM30" i="35"/>
  <c r="AM31" i="35"/>
  <c r="AM32" i="35"/>
  <c r="AM33" i="35"/>
  <c r="AM34" i="35"/>
  <c r="AM35" i="35"/>
  <c r="AM36" i="35"/>
  <c r="AM37" i="35"/>
  <c r="AM38" i="35"/>
  <c r="AM39" i="35"/>
  <c r="AM40" i="35"/>
  <c r="AM41" i="35"/>
  <c r="AM42" i="35"/>
  <c r="AM43" i="35"/>
  <c r="AM44" i="35"/>
  <c r="AN29" i="35"/>
  <c r="AN30" i="35"/>
  <c r="AN31" i="35"/>
  <c r="AN32" i="35"/>
  <c r="AN33" i="35"/>
  <c r="AN34" i="35"/>
  <c r="AN35" i="35"/>
  <c r="AN36" i="35"/>
  <c r="AN37" i="35"/>
  <c r="AN38" i="35"/>
  <c r="AN39" i="35"/>
  <c r="AN40" i="35"/>
  <c r="AN41" i="35"/>
  <c r="AN42" i="35"/>
  <c r="AN43" i="35"/>
  <c r="AL44" i="35"/>
  <c r="AN8" i="35"/>
  <c r="AN20" i="35"/>
  <c r="AN21" i="35"/>
  <c r="AN22" i="35"/>
  <c r="AN23" i="35"/>
  <c r="AN24" i="35"/>
  <c r="AN25" i="35"/>
  <c r="AN26" i="35"/>
  <c r="AN27" i="35"/>
  <c r="AN28" i="35"/>
  <c r="U7" i="35"/>
  <c r="T7" i="35"/>
  <c r="S7" i="35"/>
  <c r="R7" i="35"/>
  <c r="Q7" i="35"/>
  <c r="P7" i="35"/>
  <c r="O7" i="35"/>
  <c r="N7" i="35"/>
  <c r="AN19" i="35"/>
  <c r="AN18" i="35"/>
  <c r="AN17" i="35"/>
  <c r="AN16" i="35"/>
  <c r="AN15" i="35"/>
  <c r="AN14" i="35"/>
  <c r="AN13" i="35"/>
  <c r="AN12" i="35"/>
  <c r="AN11" i="35"/>
  <c r="AN10" i="35"/>
  <c r="AN9" i="35"/>
  <c r="A8" i="35"/>
  <c r="M7" i="35"/>
  <c r="L7" i="35"/>
  <c r="K7" i="35"/>
  <c r="J7" i="35"/>
  <c r="I7" i="35"/>
  <c r="H7" i="35"/>
  <c r="G7" i="35"/>
  <c r="F7" i="35"/>
  <c r="E7" i="35"/>
  <c r="D7" i="35"/>
  <c r="C7" i="35"/>
  <c r="AN44" i="35"/>
  <c r="K17" i="13"/>
  <c r="H17" i="13"/>
  <c r="E17" i="13"/>
  <c r="C110" i="22"/>
  <c r="C109" i="22"/>
  <c r="C173" i="22"/>
  <c r="E14" i="18"/>
  <c r="G70" i="18"/>
  <c r="E32" i="20"/>
  <c r="I24" i="20"/>
  <c r="R35" i="17"/>
  <c r="R34" i="17"/>
  <c r="R33" i="17"/>
  <c r="R21" i="17"/>
  <c r="R23" i="17"/>
  <c r="R22" i="17"/>
  <c r="R11" i="17"/>
  <c r="R50" i="17"/>
  <c r="R10" i="17"/>
  <c r="R49" i="17"/>
  <c r="R9" i="17"/>
  <c r="D25" i="33"/>
  <c r="E22" i="20"/>
  <c r="G22" i="20"/>
  <c r="I22" i="20"/>
  <c r="F14" i="30"/>
  <c r="J20" i="14"/>
  <c r="E9" i="20"/>
  <c r="E10" i="20"/>
  <c r="E11" i="20"/>
  <c r="C15" i="9"/>
  <c r="E12" i="20"/>
  <c r="C15" i="10"/>
  <c r="E13" i="20"/>
  <c r="C15" i="4"/>
  <c r="E14" i="20"/>
  <c r="C15" i="15"/>
  <c r="E15" i="20"/>
  <c r="C14" i="34"/>
  <c r="E16" i="20"/>
  <c r="G16" i="20"/>
  <c r="I16" i="20"/>
  <c r="C15" i="1"/>
  <c r="C15" i="2"/>
  <c r="C15" i="3"/>
  <c r="E19" i="20"/>
  <c r="D13" i="11"/>
  <c r="E20" i="20"/>
  <c r="G20" i="20"/>
  <c r="I20" i="20"/>
  <c r="L7" i="16"/>
  <c r="L8" i="16"/>
  <c r="C46" i="6"/>
  <c r="F9" i="20"/>
  <c r="F10" i="20"/>
  <c r="F11" i="20"/>
  <c r="C31" i="9"/>
  <c r="F12" i="20"/>
  <c r="C31" i="10"/>
  <c r="F13" i="20"/>
  <c r="C31" i="4"/>
  <c r="F14" i="20"/>
  <c r="C31" i="15"/>
  <c r="F15" i="20"/>
  <c r="C31" i="3"/>
  <c r="F19" i="20"/>
  <c r="F32" i="20"/>
  <c r="G32" i="20"/>
  <c r="I32" i="20"/>
  <c r="G35" i="20"/>
  <c r="I35" i="20"/>
  <c r="H23" i="20"/>
  <c r="H25" i="20"/>
  <c r="F24" i="23"/>
  <c r="G24" i="23"/>
  <c r="H25" i="23"/>
  <c r="E24" i="23"/>
  <c r="H24" i="23"/>
  <c r="H26" i="23"/>
  <c r="F186" i="24"/>
  <c r="F187" i="24"/>
  <c r="F188" i="24"/>
  <c r="F189" i="24"/>
  <c r="F190" i="24"/>
  <c r="F191" i="24"/>
  <c r="F192" i="24"/>
  <c r="F193" i="24"/>
  <c r="F194" i="24"/>
  <c r="F195" i="24"/>
  <c r="F198" i="24"/>
  <c r="F208" i="24"/>
  <c r="F199" i="24"/>
  <c r="F200" i="24"/>
  <c r="F201" i="24"/>
  <c r="F202" i="24"/>
  <c r="F203" i="24"/>
  <c r="F204" i="24"/>
  <c r="F205" i="24"/>
  <c r="F206" i="24"/>
  <c r="F207" i="24"/>
  <c r="F210" i="24"/>
  <c r="F211" i="24"/>
  <c r="F212" i="24"/>
  <c r="F213" i="24"/>
  <c r="F214" i="24"/>
  <c r="F215" i="24"/>
  <c r="F216" i="24"/>
  <c r="F217" i="24"/>
  <c r="F218" i="24"/>
  <c r="F219" i="24"/>
  <c r="F222" i="24"/>
  <c r="F232" i="24"/>
  <c r="F223" i="24"/>
  <c r="F224" i="24"/>
  <c r="F225" i="24"/>
  <c r="F226" i="24"/>
  <c r="F227" i="24"/>
  <c r="F228" i="24"/>
  <c r="F229" i="24"/>
  <c r="F230" i="24"/>
  <c r="F231" i="24"/>
  <c r="E10" i="23"/>
  <c r="G10" i="23"/>
  <c r="H11" i="23"/>
  <c r="F10" i="23"/>
  <c r="H10" i="23"/>
  <c r="H12" i="23"/>
  <c r="D76" i="24"/>
  <c r="F76" i="24"/>
  <c r="D77" i="24"/>
  <c r="F77" i="24"/>
  <c r="D78" i="24"/>
  <c r="F78" i="24"/>
  <c r="D79" i="24"/>
  <c r="F79" i="24"/>
  <c r="D80" i="24"/>
  <c r="F80" i="24"/>
  <c r="D81" i="24"/>
  <c r="F81" i="24"/>
  <c r="D82" i="24"/>
  <c r="F82" i="24"/>
  <c r="D83" i="24"/>
  <c r="F83" i="24"/>
  <c r="D84" i="24"/>
  <c r="F84" i="24"/>
  <c r="D85" i="24"/>
  <c r="F85" i="24"/>
  <c r="D88" i="24"/>
  <c r="F88" i="24"/>
  <c r="D89" i="24"/>
  <c r="F89" i="24"/>
  <c r="D90" i="24"/>
  <c r="F90" i="24"/>
  <c r="D91" i="24"/>
  <c r="F91" i="24"/>
  <c r="D92" i="24"/>
  <c r="F92" i="24"/>
  <c r="D93" i="24"/>
  <c r="F93" i="24"/>
  <c r="D94" i="24"/>
  <c r="F94" i="24"/>
  <c r="D95" i="24"/>
  <c r="F95" i="24"/>
  <c r="D96" i="24"/>
  <c r="F96" i="24"/>
  <c r="D97" i="24"/>
  <c r="F97" i="24"/>
  <c r="D100" i="24"/>
  <c r="F100" i="24"/>
  <c r="D101" i="24"/>
  <c r="F101" i="24"/>
  <c r="D102" i="24"/>
  <c r="F102" i="24"/>
  <c r="D103" i="24"/>
  <c r="F103" i="24"/>
  <c r="D104" i="24"/>
  <c r="F104" i="24"/>
  <c r="D105" i="24"/>
  <c r="F105" i="24"/>
  <c r="D106" i="24"/>
  <c r="F106" i="24"/>
  <c r="D107" i="24"/>
  <c r="F107" i="24"/>
  <c r="D108" i="24"/>
  <c r="F108" i="24"/>
  <c r="D109" i="24"/>
  <c r="F109" i="24"/>
  <c r="D112" i="24"/>
  <c r="F112" i="24"/>
  <c r="D113" i="24"/>
  <c r="F113" i="24"/>
  <c r="D114" i="24"/>
  <c r="F114" i="24"/>
  <c r="D115" i="24"/>
  <c r="F115" i="24"/>
  <c r="D116" i="24"/>
  <c r="F116" i="24"/>
  <c r="D117" i="24"/>
  <c r="F117" i="24"/>
  <c r="D118" i="24"/>
  <c r="F118" i="24"/>
  <c r="F122" i="24"/>
  <c r="D119" i="24"/>
  <c r="F119" i="24"/>
  <c r="D120" i="24"/>
  <c r="F120" i="24"/>
  <c r="D121" i="24"/>
  <c r="F121" i="24"/>
  <c r="C174" i="22"/>
  <c r="D173" i="22"/>
  <c r="D174" i="22"/>
  <c r="D175" i="22"/>
  <c r="D178" i="22"/>
  <c r="E173" i="22"/>
  <c r="E174" i="22"/>
  <c r="F173" i="22"/>
  <c r="F174" i="22"/>
  <c r="G173" i="22"/>
  <c r="G174" i="22"/>
  <c r="H173" i="22"/>
  <c r="H174" i="22"/>
  <c r="I173" i="22"/>
  <c r="I174" i="22"/>
  <c r="J173" i="22"/>
  <c r="J174" i="22"/>
  <c r="J175" i="22"/>
  <c r="J178" i="22"/>
  <c r="K173" i="22"/>
  <c r="K174" i="22"/>
  <c r="K175" i="22"/>
  <c r="K178" i="22"/>
  <c r="L173" i="22"/>
  <c r="L174" i="22"/>
  <c r="M173" i="22"/>
  <c r="M174" i="22"/>
  <c r="M176" i="22"/>
  <c r="N173" i="22"/>
  <c r="N176" i="22"/>
  <c r="N174" i="22"/>
  <c r="O173" i="22"/>
  <c r="O176" i="22"/>
  <c r="O174" i="22"/>
  <c r="O175" i="22"/>
  <c r="O178" i="22"/>
  <c r="P173" i="22"/>
  <c r="P174" i="22"/>
  <c r="Q173" i="22"/>
  <c r="Q174" i="22"/>
  <c r="Q176" i="22"/>
  <c r="K176" i="22"/>
  <c r="C141" i="22"/>
  <c r="C142" i="22"/>
  <c r="D141" i="22"/>
  <c r="D142" i="22"/>
  <c r="E141" i="22"/>
  <c r="E142" i="22"/>
  <c r="E143" i="22"/>
  <c r="E146" i="22"/>
  <c r="F141" i="22"/>
  <c r="F142" i="22"/>
  <c r="F143" i="22"/>
  <c r="F146" i="22"/>
  <c r="G141" i="22"/>
  <c r="G142" i="22"/>
  <c r="H141" i="22"/>
  <c r="H142" i="22"/>
  <c r="I141" i="22"/>
  <c r="I144" i="22"/>
  <c r="I142" i="22"/>
  <c r="J141" i="22"/>
  <c r="J142" i="22"/>
  <c r="J143" i="22"/>
  <c r="J146" i="22"/>
  <c r="K141" i="22"/>
  <c r="K144" i="22"/>
  <c r="K142" i="22"/>
  <c r="L141" i="22"/>
  <c r="L142" i="22"/>
  <c r="M141" i="22"/>
  <c r="M142" i="22"/>
  <c r="M144" i="22"/>
  <c r="M143" i="22"/>
  <c r="M146" i="22"/>
  <c r="N141" i="22"/>
  <c r="N142" i="22"/>
  <c r="O141" i="22"/>
  <c r="O142" i="22"/>
  <c r="P141" i="22"/>
  <c r="P142" i="22"/>
  <c r="Q141" i="22"/>
  <c r="Q142" i="22"/>
  <c r="F144" i="22"/>
  <c r="D109" i="22"/>
  <c r="D110" i="22"/>
  <c r="E109" i="22"/>
  <c r="E110" i="22"/>
  <c r="F109" i="22"/>
  <c r="F110" i="22"/>
  <c r="G109" i="22"/>
  <c r="G110" i="22"/>
  <c r="H109" i="22"/>
  <c r="H110" i="22"/>
  <c r="H112" i="22"/>
  <c r="I109" i="22"/>
  <c r="I110" i="22"/>
  <c r="J109" i="22"/>
  <c r="J110" i="22"/>
  <c r="K109" i="22"/>
  <c r="K110" i="22"/>
  <c r="L109" i="22"/>
  <c r="L110" i="22"/>
  <c r="M109" i="22"/>
  <c r="M110" i="22"/>
  <c r="N109" i="22"/>
  <c r="N110" i="22"/>
  <c r="O109" i="22"/>
  <c r="O112" i="22"/>
  <c r="O110" i="22"/>
  <c r="P109" i="22"/>
  <c r="P110" i="22"/>
  <c r="Q109" i="22"/>
  <c r="Q110" i="22"/>
  <c r="C77" i="22"/>
  <c r="C78" i="22"/>
  <c r="D77" i="22"/>
  <c r="D78" i="22"/>
  <c r="E77" i="22"/>
  <c r="E78" i="22"/>
  <c r="F77" i="22"/>
  <c r="F78" i="22"/>
  <c r="G77" i="22"/>
  <c r="G80" i="22"/>
  <c r="G78" i="22"/>
  <c r="H77" i="22"/>
  <c r="H78" i="22"/>
  <c r="I77" i="22"/>
  <c r="I78" i="22"/>
  <c r="J77" i="22"/>
  <c r="J78" i="22"/>
  <c r="K77" i="22"/>
  <c r="K78" i="22"/>
  <c r="L77" i="22"/>
  <c r="L78" i="22"/>
  <c r="L79" i="22"/>
  <c r="L82" i="22"/>
  <c r="M77" i="22"/>
  <c r="M78" i="22"/>
  <c r="M79" i="22"/>
  <c r="M82" i="22"/>
  <c r="N77" i="22"/>
  <c r="N78" i="22"/>
  <c r="O77" i="22"/>
  <c r="O78" i="22"/>
  <c r="O79" i="22"/>
  <c r="O82" i="22"/>
  <c r="P77" i="22"/>
  <c r="P78" i="22"/>
  <c r="P79" i="22"/>
  <c r="P82" i="22"/>
  <c r="Q77" i="22"/>
  <c r="Q78" i="22"/>
  <c r="C45" i="22"/>
  <c r="C46" i="22"/>
  <c r="C47" i="22"/>
  <c r="C50" i="22"/>
  <c r="D45" i="22"/>
  <c r="D47" i="22"/>
  <c r="D50" i="22"/>
  <c r="D46" i="22"/>
  <c r="E45" i="22"/>
  <c r="E46" i="22"/>
  <c r="F45" i="22"/>
  <c r="F48" i="22"/>
  <c r="F46" i="22"/>
  <c r="G45" i="22"/>
  <c r="G46" i="22"/>
  <c r="G47" i="22"/>
  <c r="G50" i="22"/>
  <c r="H45" i="22"/>
  <c r="H47" i="22"/>
  <c r="H50" i="22"/>
  <c r="H46" i="22"/>
  <c r="I45" i="22"/>
  <c r="I46" i="22"/>
  <c r="J45" i="22"/>
  <c r="J46" i="22"/>
  <c r="J47" i="22"/>
  <c r="J50" i="22"/>
  <c r="K45" i="22"/>
  <c r="K46" i="22"/>
  <c r="L45" i="22"/>
  <c r="L46" i="22"/>
  <c r="M45" i="22"/>
  <c r="M46" i="22"/>
  <c r="N45" i="22"/>
  <c r="N46" i="22"/>
  <c r="O45" i="22"/>
  <c r="O46" i="22"/>
  <c r="P45" i="22"/>
  <c r="P46" i="22"/>
  <c r="P47" i="22"/>
  <c r="P50" i="22"/>
  <c r="Q45" i="22"/>
  <c r="Q46" i="22"/>
  <c r="H48" i="22"/>
  <c r="C13" i="22"/>
  <c r="C14" i="22"/>
  <c r="D13" i="22"/>
  <c r="D14" i="22"/>
  <c r="E13" i="22"/>
  <c r="E14" i="22"/>
  <c r="F13" i="22"/>
  <c r="F14" i="22"/>
  <c r="G13" i="22"/>
  <c r="G14" i="22"/>
  <c r="H13" i="22"/>
  <c r="H14" i="22"/>
  <c r="I13" i="22"/>
  <c r="I14" i="22"/>
  <c r="J13" i="22"/>
  <c r="J14" i="22"/>
  <c r="J15" i="22"/>
  <c r="J18" i="22"/>
  <c r="R18" i="22"/>
  <c r="K13" i="22"/>
  <c r="K14" i="22"/>
  <c r="L13" i="22"/>
  <c r="L14" i="22"/>
  <c r="M13" i="22"/>
  <c r="M14" i="22"/>
  <c r="N13" i="22"/>
  <c r="N14" i="22"/>
  <c r="O13" i="22"/>
  <c r="O14" i="22"/>
  <c r="P13" i="22"/>
  <c r="P14" i="22"/>
  <c r="Q13" i="22"/>
  <c r="Q14" i="22"/>
  <c r="E8" i="21"/>
  <c r="E10" i="21"/>
  <c r="E11" i="21"/>
  <c r="E12" i="21"/>
  <c r="E13" i="21"/>
  <c r="F20" i="24"/>
  <c r="F30" i="24"/>
  <c r="F21" i="24"/>
  <c r="F22" i="24"/>
  <c r="F23" i="24"/>
  <c r="F24" i="24"/>
  <c r="F25" i="24"/>
  <c r="F26" i="24"/>
  <c r="F27" i="24"/>
  <c r="F28" i="24"/>
  <c r="F29" i="24"/>
  <c r="F32" i="24"/>
  <c r="F33" i="24"/>
  <c r="F34" i="24"/>
  <c r="F35" i="24"/>
  <c r="F36" i="24"/>
  <c r="F37" i="24"/>
  <c r="F38" i="24"/>
  <c r="F39" i="24"/>
  <c r="F40" i="24"/>
  <c r="F41" i="24"/>
  <c r="F44" i="24"/>
  <c r="F45" i="24"/>
  <c r="F46" i="24"/>
  <c r="F47" i="24"/>
  <c r="F48" i="24"/>
  <c r="F49" i="24"/>
  <c r="F50" i="24"/>
  <c r="F51" i="24"/>
  <c r="F52" i="24"/>
  <c r="F53" i="24"/>
  <c r="F56" i="24"/>
  <c r="F57" i="24"/>
  <c r="F58" i="24"/>
  <c r="F59" i="24"/>
  <c r="F60" i="24"/>
  <c r="F61" i="24"/>
  <c r="F62" i="24"/>
  <c r="F63" i="24"/>
  <c r="F64" i="24"/>
  <c r="F65" i="24"/>
  <c r="AI70" i="18"/>
  <c r="J14" i="16"/>
  <c r="J15" i="16"/>
  <c r="J16" i="16"/>
  <c r="J18" i="16"/>
  <c r="J19" i="16"/>
  <c r="J20" i="16"/>
  <c r="J21" i="16"/>
  <c r="J23" i="16"/>
  <c r="J24" i="16"/>
  <c r="G14" i="16"/>
  <c r="G15" i="16"/>
  <c r="G16" i="16"/>
  <c r="G18" i="16"/>
  <c r="G19" i="16"/>
  <c r="G20" i="16"/>
  <c r="G21" i="16"/>
  <c r="G23" i="16"/>
  <c r="G24" i="16"/>
  <c r="L24" i="16"/>
  <c r="J46" i="3"/>
  <c r="L46" i="3"/>
  <c r="J45" i="3"/>
  <c r="L45" i="3"/>
  <c r="J44" i="3"/>
  <c r="L44" i="3"/>
  <c r="J43" i="3"/>
  <c r="J38" i="3"/>
  <c r="L38" i="3"/>
  <c r="J37" i="3"/>
  <c r="L37" i="3"/>
  <c r="J36" i="3"/>
  <c r="L36" i="3"/>
  <c r="J35" i="3"/>
  <c r="J30" i="3"/>
  <c r="L30" i="3"/>
  <c r="J29" i="3"/>
  <c r="L29" i="3"/>
  <c r="J28" i="3"/>
  <c r="L28" i="3"/>
  <c r="J27" i="3"/>
  <c r="L27" i="3"/>
  <c r="J22" i="3"/>
  <c r="L22" i="3"/>
  <c r="J21" i="3"/>
  <c r="L21" i="3"/>
  <c r="J20" i="3"/>
  <c r="L20" i="3"/>
  <c r="J19" i="3"/>
  <c r="J12" i="3"/>
  <c r="L12" i="3"/>
  <c r="J13" i="3"/>
  <c r="L13" i="3"/>
  <c r="J14" i="3"/>
  <c r="L14" i="3"/>
  <c r="J11" i="3"/>
  <c r="J14" i="2"/>
  <c r="L14" i="2"/>
  <c r="J13" i="2"/>
  <c r="L13" i="2"/>
  <c r="J12" i="2"/>
  <c r="J11" i="2"/>
  <c r="L11" i="2"/>
  <c r="J22" i="2"/>
  <c r="L22" i="2"/>
  <c r="J21" i="2"/>
  <c r="L21" i="2"/>
  <c r="J20" i="2"/>
  <c r="L20" i="2"/>
  <c r="J19" i="2"/>
  <c r="J29" i="2"/>
  <c r="L29" i="2"/>
  <c r="J30" i="2"/>
  <c r="L30" i="2"/>
  <c r="J31" i="2"/>
  <c r="L31" i="2"/>
  <c r="J28" i="2"/>
  <c r="J22" i="1"/>
  <c r="L22" i="1"/>
  <c r="J21" i="1"/>
  <c r="L21" i="1"/>
  <c r="J20" i="1"/>
  <c r="L20" i="1"/>
  <c r="J19" i="1"/>
  <c r="J12" i="1"/>
  <c r="L12" i="1"/>
  <c r="J13" i="1"/>
  <c r="L13" i="1"/>
  <c r="J14" i="1"/>
  <c r="L14" i="1"/>
  <c r="J11" i="1"/>
  <c r="J28" i="34"/>
  <c r="L28" i="34"/>
  <c r="J27" i="34"/>
  <c r="J26" i="34"/>
  <c r="J20" i="34"/>
  <c r="L20" i="34"/>
  <c r="J19" i="34"/>
  <c r="L19" i="34"/>
  <c r="J18" i="34"/>
  <c r="J12" i="34"/>
  <c r="L12" i="34"/>
  <c r="J13" i="34"/>
  <c r="L13" i="34"/>
  <c r="J11" i="34"/>
  <c r="J14" i="15"/>
  <c r="L14" i="15"/>
  <c r="J13" i="15"/>
  <c r="L13" i="15"/>
  <c r="J12" i="15"/>
  <c r="L12" i="15"/>
  <c r="J11" i="15"/>
  <c r="J22" i="15"/>
  <c r="L22" i="15"/>
  <c r="J21" i="15"/>
  <c r="L21" i="15"/>
  <c r="J20" i="15"/>
  <c r="L20" i="15"/>
  <c r="J19" i="15"/>
  <c r="L19" i="15"/>
  <c r="J30" i="15"/>
  <c r="L30" i="15"/>
  <c r="J29" i="15"/>
  <c r="L29" i="15"/>
  <c r="J28" i="15"/>
  <c r="L28" i="15"/>
  <c r="J27" i="15"/>
  <c r="L27" i="15"/>
  <c r="J38" i="15"/>
  <c r="L38" i="15"/>
  <c r="J37" i="15"/>
  <c r="L37" i="15"/>
  <c r="J36" i="15"/>
  <c r="L36" i="15"/>
  <c r="J35" i="15"/>
  <c r="L35" i="15"/>
  <c r="J44" i="15"/>
  <c r="L44" i="15"/>
  <c r="J45" i="15"/>
  <c r="L45" i="15"/>
  <c r="J46" i="15"/>
  <c r="L46" i="15"/>
  <c r="J43" i="15"/>
  <c r="L43" i="15"/>
  <c r="J46" i="4"/>
  <c r="L46" i="4"/>
  <c r="J45" i="4"/>
  <c r="L45" i="4"/>
  <c r="J44" i="4"/>
  <c r="L44" i="4"/>
  <c r="J43" i="4"/>
  <c r="L43" i="4"/>
  <c r="J38" i="4"/>
  <c r="L38" i="4"/>
  <c r="J37" i="4"/>
  <c r="L37" i="4"/>
  <c r="J36" i="4"/>
  <c r="J35" i="4"/>
  <c r="L35" i="4"/>
  <c r="J30" i="4"/>
  <c r="L30" i="4"/>
  <c r="J29" i="4"/>
  <c r="L29" i="4"/>
  <c r="J28" i="4"/>
  <c r="L28" i="4"/>
  <c r="J27" i="4"/>
  <c r="L27" i="4"/>
  <c r="J22" i="4"/>
  <c r="L22" i="4"/>
  <c r="J21" i="4"/>
  <c r="J20" i="4"/>
  <c r="L20" i="4"/>
  <c r="J19" i="4"/>
  <c r="L19" i="4"/>
  <c r="J12" i="4"/>
  <c r="L12" i="4"/>
  <c r="J13" i="4"/>
  <c r="L13" i="4"/>
  <c r="J14" i="4"/>
  <c r="L14" i="4"/>
  <c r="J11" i="4"/>
  <c r="J14" i="10"/>
  <c r="L14" i="10"/>
  <c r="J13" i="10"/>
  <c r="L13" i="10"/>
  <c r="J12" i="10"/>
  <c r="L12" i="10"/>
  <c r="J11" i="10"/>
  <c r="J22" i="10"/>
  <c r="L22" i="10"/>
  <c r="J21" i="10"/>
  <c r="L21" i="10"/>
  <c r="J20" i="10"/>
  <c r="L20" i="10"/>
  <c r="J19" i="10"/>
  <c r="J30" i="10"/>
  <c r="L30" i="10"/>
  <c r="J29" i="10"/>
  <c r="J28" i="10"/>
  <c r="L28" i="10"/>
  <c r="J27" i="10"/>
  <c r="L27" i="10"/>
  <c r="J38" i="10"/>
  <c r="L38" i="10"/>
  <c r="J37" i="10"/>
  <c r="L37" i="10"/>
  <c r="J36" i="10"/>
  <c r="L36" i="10"/>
  <c r="J35" i="10"/>
  <c r="L35" i="10"/>
  <c r="J44" i="10"/>
  <c r="L44" i="10"/>
  <c r="J45" i="10"/>
  <c r="L45" i="10"/>
  <c r="J46" i="10"/>
  <c r="L46" i="10"/>
  <c r="J43" i="10"/>
  <c r="L43" i="10"/>
  <c r="J14" i="9"/>
  <c r="L14" i="9"/>
  <c r="J13" i="9"/>
  <c r="L13" i="9"/>
  <c r="J12" i="9"/>
  <c r="J11" i="9"/>
  <c r="J22" i="9"/>
  <c r="L22" i="9"/>
  <c r="J21" i="9"/>
  <c r="L21" i="9"/>
  <c r="J20" i="9"/>
  <c r="L20" i="9"/>
  <c r="J19" i="9"/>
  <c r="J30" i="9"/>
  <c r="L30" i="9"/>
  <c r="J29" i="9"/>
  <c r="J28" i="9"/>
  <c r="L28" i="9"/>
  <c r="J27" i="9"/>
  <c r="L27" i="9"/>
  <c r="J38" i="9"/>
  <c r="L38" i="9"/>
  <c r="J37" i="9"/>
  <c r="L37" i="9"/>
  <c r="J36" i="9"/>
  <c r="L36" i="9"/>
  <c r="J35" i="9"/>
  <c r="J46" i="9"/>
  <c r="L46" i="9"/>
  <c r="J45" i="9"/>
  <c r="L45" i="9"/>
  <c r="J44" i="9"/>
  <c r="L44" i="9"/>
  <c r="J43" i="9"/>
  <c r="L43" i="9"/>
  <c r="J46" i="8"/>
  <c r="L46" i="8"/>
  <c r="J45" i="8"/>
  <c r="L45" i="8"/>
  <c r="J44" i="8"/>
  <c r="L44" i="8"/>
  <c r="J43" i="8"/>
  <c r="L43" i="8"/>
  <c r="J38" i="8"/>
  <c r="L38" i="8"/>
  <c r="J37" i="8"/>
  <c r="L37" i="8"/>
  <c r="J36" i="8"/>
  <c r="L36" i="8"/>
  <c r="J35" i="8"/>
  <c r="L35" i="8"/>
  <c r="J30" i="8"/>
  <c r="L30" i="8"/>
  <c r="J29" i="8"/>
  <c r="L29" i="8"/>
  <c r="J28" i="8"/>
  <c r="L28" i="8"/>
  <c r="J27" i="8"/>
  <c r="L27" i="8"/>
  <c r="J22" i="8"/>
  <c r="L22" i="8"/>
  <c r="J21" i="8"/>
  <c r="L21" i="8"/>
  <c r="J20" i="8"/>
  <c r="L20" i="8"/>
  <c r="J19" i="8"/>
  <c r="J14" i="8"/>
  <c r="L14" i="8"/>
  <c r="J13" i="8"/>
  <c r="J12" i="8"/>
  <c r="L12" i="8"/>
  <c r="J11" i="8"/>
  <c r="J46" i="7"/>
  <c r="L46" i="7"/>
  <c r="J45" i="7"/>
  <c r="L45" i="7"/>
  <c r="J44" i="7"/>
  <c r="J43" i="7"/>
  <c r="L43" i="7"/>
  <c r="J38" i="7"/>
  <c r="L38" i="7"/>
  <c r="J37" i="7"/>
  <c r="J36" i="7"/>
  <c r="L36" i="7"/>
  <c r="J35" i="7"/>
  <c r="L35" i="7"/>
  <c r="J30" i="7"/>
  <c r="L30" i="7"/>
  <c r="J29" i="7"/>
  <c r="L29" i="7"/>
  <c r="J28" i="7"/>
  <c r="L28" i="7"/>
  <c r="J27" i="7"/>
  <c r="J22" i="7"/>
  <c r="L22" i="7"/>
  <c r="J21" i="7"/>
  <c r="L21" i="7"/>
  <c r="J20" i="7"/>
  <c r="J19" i="7"/>
  <c r="L19" i="7"/>
  <c r="J12" i="7"/>
  <c r="L12" i="7"/>
  <c r="J13" i="7"/>
  <c r="L13" i="7"/>
  <c r="J14" i="7"/>
  <c r="L14" i="7"/>
  <c r="J11" i="7"/>
  <c r="J23" i="6"/>
  <c r="J10" i="6"/>
  <c r="J20" i="6"/>
  <c r="I9" i="26"/>
  <c r="I11" i="26"/>
  <c r="J9" i="26"/>
  <c r="J11" i="26"/>
  <c r="K9" i="26"/>
  <c r="K11" i="26"/>
  <c r="L9" i="26"/>
  <c r="L11" i="26"/>
  <c r="M9" i="26"/>
  <c r="M11" i="26"/>
  <c r="N9" i="26"/>
  <c r="N11" i="26"/>
  <c r="O9" i="26"/>
  <c r="O11" i="26"/>
  <c r="H9" i="26"/>
  <c r="B12" i="32"/>
  <c r="I31" i="25"/>
  <c r="I45" i="25"/>
  <c r="I52" i="25"/>
  <c r="I48" i="25"/>
  <c r="I49" i="25"/>
  <c r="J49" i="25"/>
  <c r="I50" i="25"/>
  <c r="J50" i="25"/>
  <c r="I51" i="25"/>
  <c r="J51" i="25"/>
  <c r="I42" i="25"/>
  <c r="J42" i="25"/>
  <c r="I43" i="25"/>
  <c r="J43" i="25"/>
  <c r="I44" i="25"/>
  <c r="J44" i="25"/>
  <c r="I27" i="25"/>
  <c r="J27" i="25"/>
  <c r="I28" i="25"/>
  <c r="J28" i="25"/>
  <c r="I29" i="25"/>
  <c r="J29" i="25"/>
  <c r="I30" i="25"/>
  <c r="J30" i="25"/>
  <c r="I21" i="25"/>
  <c r="J21" i="25"/>
  <c r="I22" i="25"/>
  <c r="J22" i="25"/>
  <c r="I23" i="25"/>
  <c r="J23" i="25"/>
  <c r="H59" i="6"/>
  <c r="H72" i="6"/>
  <c r="H46" i="6"/>
  <c r="I24" i="25"/>
  <c r="H53" i="25"/>
  <c r="H46" i="25"/>
  <c r="H32" i="25"/>
  <c r="H25" i="25"/>
  <c r="E53" i="25"/>
  <c r="E46" i="25"/>
  <c r="E32" i="25"/>
  <c r="E25" i="25"/>
  <c r="D53" i="25"/>
  <c r="D46" i="25"/>
  <c r="D32" i="25"/>
  <c r="D25" i="25"/>
  <c r="I68" i="25"/>
  <c r="J68" i="25"/>
  <c r="I69" i="25"/>
  <c r="J69" i="25"/>
  <c r="I70" i="25"/>
  <c r="J70" i="25"/>
  <c r="I71" i="25"/>
  <c r="J71" i="25"/>
  <c r="I61" i="25"/>
  <c r="J61" i="25"/>
  <c r="I62" i="25"/>
  <c r="J62" i="25"/>
  <c r="I63" i="25"/>
  <c r="J63" i="25"/>
  <c r="I64" i="25"/>
  <c r="J64" i="25"/>
  <c r="E86" i="25"/>
  <c r="G86" i="25"/>
  <c r="I86" i="25"/>
  <c r="K86" i="25"/>
  <c r="L13" i="8"/>
  <c r="L12" i="9"/>
  <c r="L12" i="2"/>
  <c r="K12" i="11"/>
  <c r="M12" i="11"/>
  <c r="M13" i="11"/>
  <c r="F32" i="33"/>
  <c r="F33" i="33"/>
  <c r="F34" i="33"/>
  <c r="F35" i="33"/>
  <c r="F10" i="33"/>
  <c r="F11" i="33"/>
  <c r="F12" i="33"/>
  <c r="F13" i="33"/>
  <c r="F14" i="33"/>
  <c r="F15" i="33"/>
  <c r="F16" i="33"/>
  <c r="F20" i="33"/>
  <c r="F21" i="33"/>
  <c r="F22" i="33"/>
  <c r="F11" i="25"/>
  <c r="F12" i="25"/>
  <c r="J33" i="27"/>
  <c r="I72" i="25"/>
  <c r="I65" i="25"/>
  <c r="J31" i="27"/>
  <c r="K29" i="27"/>
  <c r="K15" i="27"/>
  <c r="J19" i="27"/>
  <c r="J20" i="27"/>
  <c r="H46" i="27"/>
  <c r="H47" i="27"/>
  <c r="H48" i="27"/>
  <c r="H49" i="27"/>
  <c r="H50" i="27"/>
  <c r="H51" i="27"/>
  <c r="H57" i="27"/>
  <c r="H58" i="27"/>
  <c r="H59" i="27"/>
  <c r="H60" i="27"/>
  <c r="H61" i="27"/>
  <c r="H62" i="27"/>
  <c r="L20" i="7"/>
  <c r="L27" i="7"/>
  <c r="L37" i="7"/>
  <c r="L19" i="8"/>
  <c r="L35" i="9"/>
  <c r="L29" i="9"/>
  <c r="L19" i="9"/>
  <c r="L29" i="10"/>
  <c r="L19" i="10"/>
  <c r="L21" i="4"/>
  <c r="L36" i="4"/>
  <c r="L27" i="34"/>
  <c r="K16" i="11"/>
  <c r="I18" i="5"/>
  <c r="K18" i="5"/>
  <c r="I19" i="5"/>
  <c r="K19" i="5"/>
  <c r="I20" i="5"/>
  <c r="K20" i="5"/>
  <c r="I21" i="5"/>
  <c r="K21" i="5"/>
  <c r="I22" i="5"/>
  <c r="K22" i="5"/>
  <c r="I10" i="5"/>
  <c r="K10" i="5"/>
  <c r="I11" i="5"/>
  <c r="K11" i="5"/>
  <c r="I12" i="5"/>
  <c r="K12" i="5"/>
  <c r="I13" i="5"/>
  <c r="K13" i="5"/>
  <c r="I14" i="5"/>
  <c r="K14" i="5"/>
  <c r="F131" i="24"/>
  <c r="F132" i="24"/>
  <c r="F133" i="24"/>
  <c r="F134" i="24"/>
  <c r="F135" i="24"/>
  <c r="F136" i="24"/>
  <c r="F137" i="24"/>
  <c r="F138" i="24"/>
  <c r="F139" i="24"/>
  <c r="F140" i="24"/>
  <c r="F143" i="24"/>
  <c r="F144" i="24"/>
  <c r="F153" i="24"/>
  <c r="F145" i="24"/>
  <c r="F146" i="24"/>
  <c r="F147" i="24"/>
  <c r="F148" i="24"/>
  <c r="F149" i="24"/>
  <c r="F150" i="24"/>
  <c r="F151" i="24"/>
  <c r="F152" i="24"/>
  <c r="F155" i="24"/>
  <c r="F156" i="24"/>
  <c r="F157" i="24"/>
  <c r="F158" i="24"/>
  <c r="F159" i="24"/>
  <c r="F160" i="24"/>
  <c r="F161" i="24"/>
  <c r="F162" i="24"/>
  <c r="F163" i="24"/>
  <c r="F164" i="24"/>
  <c r="F167" i="24"/>
  <c r="F168" i="24"/>
  <c r="F169" i="24"/>
  <c r="F170" i="24"/>
  <c r="F171" i="24"/>
  <c r="F172" i="24"/>
  <c r="F173" i="24"/>
  <c r="F174" i="24"/>
  <c r="F175" i="24"/>
  <c r="F176" i="24"/>
  <c r="E81" i="18"/>
  <c r="E9" i="13"/>
  <c r="E10" i="13"/>
  <c r="E11" i="13"/>
  <c r="E12" i="13"/>
  <c r="E13" i="13"/>
  <c r="E14" i="13"/>
  <c r="E15" i="13"/>
  <c r="E16" i="13"/>
  <c r="H9" i="13"/>
  <c r="H10" i="13"/>
  <c r="H11" i="13"/>
  <c r="H12" i="13"/>
  <c r="H13" i="13"/>
  <c r="H14" i="13"/>
  <c r="H15" i="13"/>
  <c r="H16" i="13"/>
  <c r="K9" i="13"/>
  <c r="K10" i="13"/>
  <c r="K11" i="13"/>
  <c r="K12" i="13"/>
  <c r="K13" i="13"/>
  <c r="K14" i="13"/>
  <c r="K15" i="13"/>
  <c r="K16" i="13"/>
  <c r="R123" i="17"/>
  <c r="R122" i="17"/>
  <c r="R120" i="17"/>
  <c r="R119" i="17"/>
  <c r="R117" i="17"/>
  <c r="R116" i="17"/>
  <c r="R114" i="17"/>
  <c r="R112" i="17"/>
  <c r="R111" i="17"/>
  <c r="R107" i="17"/>
  <c r="R106" i="17"/>
  <c r="R103" i="17"/>
  <c r="R92" i="17"/>
  <c r="R91" i="17"/>
  <c r="R89" i="17"/>
  <c r="R88" i="17"/>
  <c r="R86" i="17"/>
  <c r="R85" i="17"/>
  <c r="R80" i="17"/>
  <c r="R37" i="17"/>
  <c r="R38" i="17"/>
  <c r="R39" i="17"/>
  <c r="R40" i="17"/>
  <c r="R41" i="17"/>
  <c r="R32" i="17"/>
  <c r="R36" i="17"/>
  <c r="J41" i="17"/>
  <c r="J36" i="17"/>
  <c r="L41" i="17"/>
  <c r="L36" i="17"/>
  <c r="N41" i="17"/>
  <c r="N36" i="17"/>
  <c r="P41" i="17"/>
  <c r="P36" i="17"/>
  <c r="P42" i="17"/>
  <c r="H41" i="17"/>
  <c r="H36" i="17"/>
  <c r="H42" i="17"/>
  <c r="G36" i="17"/>
  <c r="G42" i="17"/>
  <c r="F36" i="17"/>
  <c r="F42" i="17"/>
  <c r="G24" i="17"/>
  <c r="G30" i="17"/>
  <c r="F24" i="17"/>
  <c r="F30" i="17"/>
  <c r="L9" i="16"/>
  <c r="J10" i="16"/>
  <c r="G10" i="16"/>
  <c r="G12" i="25"/>
  <c r="F92" i="25"/>
  <c r="H66" i="25"/>
  <c r="E66" i="25"/>
  <c r="D66" i="25"/>
  <c r="H73" i="25"/>
  <c r="E73" i="25"/>
  <c r="D73" i="25"/>
  <c r="D14" i="34"/>
  <c r="D21" i="34"/>
  <c r="D29" i="34"/>
  <c r="C21" i="34"/>
  <c r="C29" i="34"/>
  <c r="J13" i="14"/>
  <c r="J14" i="14"/>
  <c r="J15" i="14"/>
  <c r="J16" i="14"/>
  <c r="J17" i="14"/>
  <c r="J18" i="14"/>
  <c r="J19" i="14"/>
  <c r="J21" i="14"/>
  <c r="J22" i="14"/>
  <c r="J23" i="14"/>
  <c r="I51" i="20"/>
  <c r="J76" i="27"/>
  <c r="B29" i="34"/>
  <c r="B21" i="34"/>
  <c r="R110" i="17"/>
  <c r="R102" i="17"/>
  <c r="R98" i="17"/>
  <c r="R97" i="17"/>
  <c r="R83" i="17"/>
  <c r="R81" i="17"/>
  <c r="R79" i="17"/>
  <c r="R75" i="17"/>
  <c r="R76" i="17"/>
  <c r="R72" i="17"/>
  <c r="R71" i="17"/>
  <c r="R67" i="17"/>
  <c r="R66" i="17"/>
  <c r="R14" i="17"/>
  <c r="R26" i="17"/>
  <c r="R15" i="17"/>
  <c r="R27" i="17"/>
  <c r="R16" i="17"/>
  <c r="R28" i="17"/>
  <c r="R55" i="17"/>
  <c r="P53" i="17"/>
  <c r="P54" i="17"/>
  <c r="P55" i="17"/>
  <c r="N53" i="17"/>
  <c r="N54" i="17"/>
  <c r="N55" i="17"/>
  <c r="L53" i="17"/>
  <c r="L54" i="17"/>
  <c r="L55" i="17"/>
  <c r="J53" i="17"/>
  <c r="J54" i="17"/>
  <c r="J55" i="17"/>
  <c r="H53" i="17"/>
  <c r="H54" i="17"/>
  <c r="H55" i="17"/>
  <c r="H56" i="17"/>
  <c r="R13" i="17"/>
  <c r="R25" i="17"/>
  <c r="P52" i="17"/>
  <c r="N52" i="17"/>
  <c r="L52" i="17"/>
  <c r="L56" i="17"/>
  <c r="J52" i="17"/>
  <c r="H52" i="17"/>
  <c r="I51" i="17"/>
  <c r="J47" i="17"/>
  <c r="J48" i="17"/>
  <c r="J49" i="17"/>
  <c r="J50" i="17"/>
  <c r="J51" i="17"/>
  <c r="K51" i="17"/>
  <c r="L47" i="17"/>
  <c r="L48" i="17"/>
  <c r="L49" i="17"/>
  <c r="L51" i="17"/>
  <c r="L50" i="17"/>
  <c r="M51" i="17"/>
  <c r="N47" i="17"/>
  <c r="N48" i="17"/>
  <c r="N51" i="17"/>
  <c r="N49" i="17"/>
  <c r="N50" i="17"/>
  <c r="O51" i="17"/>
  <c r="P47" i="17"/>
  <c r="P48" i="17"/>
  <c r="P49" i="17"/>
  <c r="P50" i="17"/>
  <c r="Q51" i="17"/>
  <c r="R8" i="17"/>
  <c r="R20" i="17"/>
  <c r="R48" i="17"/>
  <c r="S51" i="17"/>
  <c r="S56" i="17"/>
  <c r="S57" i="17"/>
  <c r="I56" i="17"/>
  <c r="K56" i="17"/>
  <c r="K57" i="17"/>
  <c r="M56" i="17"/>
  <c r="M57" i="17"/>
  <c r="O56" i="17"/>
  <c r="O57" i="17"/>
  <c r="Q56" i="17"/>
  <c r="Q57" i="17"/>
  <c r="H47" i="17"/>
  <c r="H48" i="17"/>
  <c r="H51" i="17"/>
  <c r="H49" i="17"/>
  <c r="H50" i="17"/>
  <c r="G51" i="17"/>
  <c r="G57" i="17"/>
  <c r="F48" i="17"/>
  <c r="F50" i="17"/>
  <c r="F51" i="17"/>
  <c r="F57" i="17"/>
  <c r="G12" i="17"/>
  <c r="G18" i="17"/>
  <c r="F12" i="17"/>
  <c r="F18" i="17"/>
  <c r="P29" i="17"/>
  <c r="P30" i="17"/>
  <c r="P24" i="17"/>
  <c r="N29" i="17"/>
  <c r="N24" i="17"/>
  <c r="N30" i="17"/>
  <c r="L29" i="17"/>
  <c r="L24" i="17"/>
  <c r="J29" i="17"/>
  <c r="J24" i="17"/>
  <c r="H29" i="17"/>
  <c r="H30" i="17"/>
  <c r="H24" i="17"/>
  <c r="J17" i="17"/>
  <c r="J12" i="17"/>
  <c r="J18" i="17"/>
  <c r="L17" i="17"/>
  <c r="L12" i="17"/>
  <c r="L18" i="17"/>
  <c r="N17" i="17"/>
  <c r="N12" i="17"/>
  <c r="N18" i="17"/>
  <c r="P17" i="17"/>
  <c r="P12" i="17"/>
  <c r="H17" i="17"/>
  <c r="H12" i="17"/>
  <c r="D22" i="19"/>
  <c r="E22" i="19"/>
  <c r="F22" i="19"/>
  <c r="G22" i="19"/>
  <c r="H22" i="19"/>
  <c r="I22" i="19"/>
  <c r="L25" i="16"/>
  <c r="F86" i="25"/>
  <c r="H86" i="25"/>
  <c r="J86" i="25"/>
  <c r="D86" i="25"/>
  <c r="G29" i="20"/>
  <c r="I29" i="20"/>
  <c r="G30" i="20"/>
  <c r="I30" i="20"/>
  <c r="G31" i="20"/>
  <c r="I31" i="20"/>
  <c r="G28" i="20"/>
  <c r="I28" i="20"/>
  <c r="J18" i="13"/>
  <c r="G18" i="13"/>
  <c r="D18" i="13"/>
  <c r="F23" i="12"/>
  <c r="F21" i="12"/>
  <c r="F22" i="12"/>
  <c r="D24" i="12"/>
  <c r="D36" i="12"/>
  <c r="F27" i="12"/>
  <c r="F28" i="12"/>
  <c r="F29" i="12"/>
  <c r="F30" i="12"/>
  <c r="F31" i="12"/>
  <c r="F32" i="12"/>
  <c r="F33" i="12"/>
  <c r="F34" i="12"/>
  <c r="F35" i="12"/>
  <c r="D16" i="12"/>
  <c r="F13" i="12"/>
  <c r="F14" i="12"/>
  <c r="F15" i="12"/>
  <c r="D47" i="3"/>
  <c r="D39" i="3"/>
  <c r="D31" i="3"/>
  <c r="D23" i="3"/>
  <c r="D15" i="3"/>
  <c r="C47" i="3"/>
  <c r="C39" i="3"/>
  <c r="C23" i="3"/>
  <c r="B47" i="3"/>
  <c r="B39" i="3"/>
  <c r="B23" i="3"/>
  <c r="D32" i="2"/>
  <c r="D23" i="2"/>
  <c r="D15" i="2"/>
  <c r="C32" i="2"/>
  <c r="C23" i="2"/>
  <c r="B32" i="2"/>
  <c r="B23" i="2"/>
  <c r="D23" i="1"/>
  <c r="D15" i="1"/>
  <c r="C23" i="1"/>
  <c r="B23" i="1"/>
  <c r="D47" i="15"/>
  <c r="D39" i="15"/>
  <c r="D31" i="15"/>
  <c r="D23" i="15"/>
  <c r="D15" i="15"/>
  <c r="C47" i="15"/>
  <c r="C39" i="15"/>
  <c r="C23" i="15"/>
  <c r="B47" i="15"/>
  <c r="B39" i="15"/>
  <c r="B23" i="15"/>
  <c r="D47" i="4"/>
  <c r="D39" i="4"/>
  <c r="D31" i="4"/>
  <c r="D23" i="4"/>
  <c r="D15" i="4"/>
  <c r="C47" i="4"/>
  <c r="C39" i="4"/>
  <c r="C23" i="4"/>
  <c r="B47" i="4"/>
  <c r="B39" i="4"/>
  <c r="B23" i="4"/>
  <c r="D47" i="10"/>
  <c r="D39" i="10"/>
  <c r="D31" i="10"/>
  <c r="D23" i="10"/>
  <c r="D15" i="10"/>
  <c r="C47" i="10"/>
  <c r="C39" i="10"/>
  <c r="C23" i="10"/>
  <c r="B47" i="10"/>
  <c r="B39" i="10"/>
  <c r="B23" i="10"/>
  <c r="D47" i="9"/>
  <c r="D39" i="9"/>
  <c r="D31" i="9"/>
  <c r="D23" i="9"/>
  <c r="D15" i="9"/>
  <c r="C47" i="9"/>
  <c r="C39" i="9"/>
  <c r="C23" i="9"/>
  <c r="B47" i="9"/>
  <c r="B39" i="9"/>
  <c r="B23" i="9"/>
  <c r="D49" i="8"/>
  <c r="B11" i="19"/>
  <c r="K11" i="19"/>
  <c r="C49" i="8"/>
  <c r="D49" i="7"/>
  <c r="B10" i="19"/>
  <c r="C49" i="7"/>
  <c r="C23" i="5"/>
  <c r="C15" i="5"/>
  <c r="G23" i="5"/>
  <c r="B23" i="5"/>
  <c r="G15" i="5"/>
  <c r="D17" i="11"/>
  <c r="E17" i="11"/>
  <c r="E13" i="11"/>
  <c r="C17" i="11"/>
  <c r="C72" i="6"/>
  <c r="C59" i="6"/>
  <c r="D72" i="6"/>
  <c r="D59" i="6"/>
  <c r="D46" i="6"/>
  <c r="B72" i="6"/>
  <c r="B59" i="6"/>
  <c r="B33" i="6"/>
  <c r="F63" i="27"/>
  <c r="F52" i="27"/>
  <c r="F196" i="24"/>
  <c r="P16" i="24"/>
  <c r="O16" i="24"/>
  <c r="N16" i="24"/>
  <c r="M16" i="24"/>
  <c r="L16" i="24"/>
  <c r="K16" i="24"/>
  <c r="J16" i="24"/>
  <c r="I16" i="24"/>
  <c r="H16" i="24"/>
  <c r="G16" i="24"/>
  <c r="F16" i="24"/>
  <c r="E16" i="24"/>
  <c r="D16" i="24"/>
  <c r="C16" i="24"/>
  <c r="B16" i="24"/>
  <c r="G37" i="18"/>
  <c r="G39" i="18"/>
  <c r="G72" i="18"/>
  <c r="G76" i="18"/>
  <c r="G84" i="18"/>
  <c r="I37" i="18"/>
  <c r="I39" i="18"/>
  <c r="I72" i="18"/>
  <c r="I70" i="18"/>
  <c r="K37" i="18"/>
  <c r="K39" i="18"/>
  <c r="K72" i="18"/>
  <c r="K70" i="18"/>
  <c r="M37" i="18"/>
  <c r="M39" i="18"/>
  <c r="M72" i="18"/>
  <c r="M70" i="18"/>
  <c r="M76" i="18"/>
  <c r="M84" i="18"/>
  <c r="O37" i="18"/>
  <c r="O43" i="18"/>
  <c r="O39" i="18"/>
  <c r="O72" i="18"/>
  <c r="O70" i="18"/>
  <c r="Q37" i="18"/>
  <c r="Q39" i="18"/>
  <c r="Q72" i="18"/>
  <c r="Q76" i="18"/>
  <c r="Q84" i="18"/>
  <c r="Q70" i="18"/>
  <c r="S37" i="18"/>
  <c r="S39" i="18"/>
  <c r="S43" i="18"/>
  <c r="S72" i="18"/>
  <c r="S70" i="18"/>
  <c r="U37" i="18"/>
  <c r="U39" i="18"/>
  <c r="U72" i="18"/>
  <c r="U76" i="18"/>
  <c r="U84" i="18"/>
  <c r="U70" i="18"/>
  <c r="W37" i="18"/>
  <c r="W39" i="18"/>
  <c r="W72" i="18"/>
  <c r="W70" i="18"/>
  <c r="Y37" i="18"/>
  <c r="Y39" i="18"/>
  <c r="Y72" i="18"/>
  <c r="Y76" i="18"/>
  <c r="Y84" i="18"/>
  <c r="Y70" i="18"/>
  <c r="AA37" i="18"/>
  <c r="AA39" i="18"/>
  <c r="AA43" i="18"/>
  <c r="AA72" i="18"/>
  <c r="AA70" i="18"/>
  <c r="AC37" i="18"/>
  <c r="AC39" i="18"/>
  <c r="AC72" i="18"/>
  <c r="AC76" i="18"/>
  <c r="AC84" i="18"/>
  <c r="AC70" i="18"/>
  <c r="AE37" i="18"/>
  <c r="AE39" i="18"/>
  <c r="AE72" i="18"/>
  <c r="AE70" i="18"/>
  <c r="AG37" i="18"/>
  <c r="AG39" i="18"/>
  <c r="AG72" i="18"/>
  <c r="AG70" i="18"/>
  <c r="AG76" i="18"/>
  <c r="AG84" i="18"/>
  <c r="AI37" i="18"/>
  <c r="AI39" i="18"/>
  <c r="AI72" i="18"/>
  <c r="AK37" i="18"/>
  <c r="AK39" i="18"/>
  <c r="AK72" i="18"/>
  <c r="AK70" i="18"/>
  <c r="AM37" i="18"/>
  <c r="AM39" i="18"/>
  <c r="AM43" i="18"/>
  <c r="AM72" i="18"/>
  <c r="AM70" i="18"/>
  <c r="AM76" i="18"/>
  <c r="AM84" i="18"/>
  <c r="AO37" i="18"/>
  <c r="AO43" i="18"/>
  <c r="AO39" i="18"/>
  <c r="AO72" i="18"/>
  <c r="AO70" i="18"/>
  <c r="AO76" i="18"/>
  <c r="AO84" i="18"/>
  <c r="C117" i="18"/>
  <c r="C116" i="18"/>
  <c r="C115" i="18"/>
  <c r="C114" i="18"/>
  <c r="C113" i="18"/>
  <c r="C112" i="18"/>
  <c r="C111" i="18"/>
  <c r="C110" i="18"/>
  <c r="C109" i="18"/>
  <c r="C108" i="18"/>
  <c r="C107" i="18"/>
  <c r="C106" i="18"/>
  <c r="C105" i="18"/>
  <c r="C104" i="18"/>
  <c r="C103" i="18"/>
  <c r="C102" i="18"/>
  <c r="C101" i="18"/>
  <c r="C100" i="18"/>
  <c r="E15" i="18"/>
  <c r="E16" i="18"/>
  <c r="E17" i="18"/>
  <c r="E20" i="18"/>
  <c r="E22" i="18"/>
  <c r="E21" i="18"/>
  <c r="E23" i="18"/>
  <c r="E25" i="18"/>
  <c r="E26" i="18"/>
  <c r="E27" i="18"/>
  <c r="E30" i="18"/>
  <c r="E31" i="18"/>
  <c r="E32" i="18"/>
  <c r="E33" i="18"/>
  <c r="E34" i="18"/>
  <c r="E35" i="18"/>
  <c r="E36" i="18"/>
  <c r="E40" i="18"/>
  <c r="E41" i="18"/>
  <c r="E42" i="18"/>
  <c r="E73" i="18"/>
  <c r="E74" i="18"/>
  <c r="E75" i="18"/>
  <c r="E48" i="18"/>
  <c r="E49" i="18"/>
  <c r="E50" i="18"/>
  <c r="E53" i="18"/>
  <c r="E51" i="18"/>
  <c r="E54" i="18"/>
  <c r="E55" i="18"/>
  <c r="E58" i="18"/>
  <c r="E59" i="18"/>
  <c r="E60" i="18"/>
  <c r="E61" i="18"/>
  <c r="E64" i="18"/>
  <c r="E62" i="18"/>
  <c r="E67" i="18"/>
  <c r="E68" i="18"/>
  <c r="E69" i="18"/>
  <c r="H57" i="17"/>
  <c r="R42" i="17"/>
  <c r="C175" i="22"/>
  <c r="C178" i="22"/>
  <c r="AK43" i="18"/>
  <c r="AE43" i="18"/>
  <c r="H18" i="17"/>
  <c r="P51" i="17"/>
  <c r="P57" i="17"/>
  <c r="N42" i="17"/>
  <c r="J42" i="17"/>
  <c r="L15" i="16"/>
  <c r="Q80" i="22"/>
  <c r="E80" i="22"/>
  <c r="AK76" i="18"/>
  <c r="AK84" i="18"/>
  <c r="W43" i="18"/>
  <c r="I76" i="18"/>
  <c r="I84" i="18"/>
  <c r="R12" i="17"/>
  <c r="P56" i="17"/>
  <c r="D74" i="25"/>
  <c r="P48" i="22"/>
  <c r="N48" i="22"/>
  <c r="L48" i="22"/>
  <c r="O80" i="22"/>
  <c r="Q83" i="22"/>
  <c r="Q86" i="22"/>
  <c r="G79" i="22"/>
  <c r="G82" i="22"/>
  <c r="F79" i="22"/>
  <c r="F82" i="22"/>
  <c r="P112" i="22"/>
  <c r="Q144" i="22"/>
  <c r="O144" i="22"/>
  <c r="K143" i="22"/>
  <c r="K146" i="22"/>
  <c r="E144" i="22"/>
  <c r="C144" i="22"/>
  <c r="J176" i="22"/>
  <c r="Q179" i="22"/>
  <c r="Q182" i="22"/>
  <c r="F176" i="22"/>
  <c r="R24" i="17"/>
  <c r="D48" i="22"/>
  <c r="C80" i="22"/>
  <c r="F84" i="22"/>
  <c r="G144" i="22"/>
  <c r="L176" i="22"/>
  <c r="E24" i="18"/>
  <c r="AI43" i="18"/>
  <c r="K43" i="18"/>
  <c r="I57" i="17"/>
  <c r="O16" i="22"/>
  <c r="I16" i="22"/>
  <c r="C16" i="22"/>
  <c r="O47" i="22"/>
  <c r="O50" i="22"/>
  <c r="J48" i="22"/>
  <c r="Q52" i="22"/>
  <c r="F80" i="22"/>
  <c r="M80" i="22"/>
  <c r="K80" i="22"/>
  <c r="I80" i="22"/>
  <c r="E79" i="22"/>
  <c r="E82" i="22"/>
  <c r="N143" i="22"/>
  <c r="N146" i="22"/>
  <c r="G143" i="22"/>
  <c r="G146" i="22"/>
  <c r="L175" i="22"/>
  <c r="L178" i="22"/>
  <c r="E176" i="22"/>
  <c r="D176" i="22"/>
  <c r="G13" i="20"/>
  <c r="I13" i="20"/>
  <c r="C176" i="22"/>
  <c r="F179" i="22"/>
  <c r="F182" i="22"/>
  <c r="C112" i="22"/>
  <c r="G15" i="20"/>
  <c r="I15" i="20"/>
  <c r="L21" i="16"/>
  <c r="L19" i="16"/>
  <c r="L16" i="16"/>
  <c r="L14" i="16"/>
  <c r="L23" i="16"/>
  <c r="L20" i="16"/>
  <c r="L18" i="16"/>
  <c r="E74" i="25"/>
  <c r="F95" i="25"/>
  <c r="J79" i="27"/>
  <c r="H54" i="25"/>
  <c r="D33" i="25"/>
  <c r="E33" i="25"/>
  <c r="E95" i="25"/>
  <c r="J35" i="27"/>
  <c r="I73" i="25"/>
  <c r="H74" i="25"/>
  <c r="D54" i="25"/>
  <c r="I46" i="25"/>
  <c r="I32" i="25"/>
  <c r="J25" i="25"/>
  <c r="F24" i="12"/>
  <c r="F16" i="12"/>
  <c r="C25" i="5"/>
  <c r="B20" i="19"/>
  <c r="K20" i="19"/>
  <c r="I15" i="5"/>
  <c r="D19" i="11"/>
  <c r="K13" i="11"/>
  <c r="L31" i="3"/>
  <c r="D26" i="1"/>
  <c r="B17" i="19"/>
  <c r="K17" i="19"/>
  <c r="D31" i="34"/>
  <c r="B16" i="19"/>
  <c r="K16" i="19"/>
  <c r="C31" i="34"/>
  <c r="L39" i="15"/>
  <c r="L31" i="15"/>
  <c r="L23" i="15"/>
  <c r="C49" i="15"/>
  <c r="L47" i="4"/>
  <c r="L39" i="4"/>
  <c r="L39" i="10"/>
  <c r="L23" i="10"/>
  <c r="L31" i="9"/>
  <c r="L23" i="9"/>
  <c r="L47" i="8"/>
  <c r="L31" i="8"/>
  <c r="G11" i="20"/>
  <c r="I11" i="20"/>
  <c r="D79" i="22"/>
  <c r="D82" i="22"/>
  <c r="D80" i="22"/>
  <c r="E17" i="20"/>
  <c r="G17" i="20"/>
  <c r="I17" i="20"/>
  <c r="C26" i="1"/>
  <c r="E72" i="18"/>
  <c r="AI76" i="18"/>
  <c r="AI84" i="18"/>
  <c r="G43" i="18"/>
  <c r="D49" i="9"/>
  <c r="B12" i="19"/>
  <c r="K12" i="19"/>
  <c r="L30" i="17"/>
  <c r="L57" i="17"/>
  <c r="R17" i="17"/>
  <c r="R18" i="17"/>
  <c r="H64" i="27"/>
  <c r="J32" i="27"/>
  <c r="E91" i="25"/>
  <c r="N111" i="22"/>
  <c r="N114" i="22"/>
  <c r="N112" i="22"/>
  <c r="H175" i="22"/>
  <c r="H178" i="22"/>
  <c r="H176" i="22"/>
  <c r="AM86" i="18"/>
  <c r="D116" i="18"/>
  <c r="L39" i="8"/>
  <c r="K48" i="22"/>
  <c r="K47" i="22"/>
  <c r="K50" i="22"/>
  <c r="F47" i="22"/>
  <c r="F50" i="22"/>
  <c r="H80" i="22"/>
  <c r="I83" i="22"/>
  <c r="I86" i="22"/>
  <c r="H79" i="22"/>
  <c r="H82" i="22"/>
  <c r="C79" i="22"/>
  <c r="C82" i="22"/>
  <c r="O143" i="22"/>
  <c r="O146" i="22"/>
  <c r="C49" i="10"/>
  <c r="D49" i="4"/>
  <c r="B14" i="19"/>
  <c r="K14" i="19"/>
  <c r="D34" i="2"/>
  <c r="B18" i="19"/>
  <c r="K18" i="19"/>
  <c r="R47" i="17"/>
  <c r="R51" i="17"/>
  <c r="R54" i="17"/>
  <c r="M16" i="11"/>
  <c r="M17" i="11"/>
  <c r="M19" i="11"/>
  <c r="D20" i="28"/>
  <c r="K17" i="11"/>
  <c r="L31" i="10"/>
  <c r="L39" i="7"/>
  <c r="N47" i="22"/>
  <c r="N50" i="22"/>
  <c r="K79" i="22"/>
  <c r="K82" i="22"/>
  <c r="C143" i="22"/>
  <c r="C146" i="22"/>
  <c r="P176" i="22"/>
  <c r="Q180" i="22"/>
  <c r="P175" i="22"/>
  <c r="P178" i="22"/>
  <c r="AE76" i="18"/>
  <c r="AE84" i="18"/>
  <c r="AE86" i="18"/>
  <c r="D112" i="18"/>
  <c r="AC43" i="18"/>
  <c r="W76" i="18"/>
  <c r="W84" i="18"/>
  <c r="W86" i="18"/>
  <c r="D108" i="18"/>
  <c r="U43" i="18"/>
  <c r="O76" i="18"/>
  <c r="O84" i="18"/>
  <c r="O86" i="18"/>
  <c r="D104" i="18"/>
  <c r="M43" i="18"/>
  <c r="M86" i="18"/>
  <c r="D103" i="18"/>
  <c r="C49" i="9"/>
  <c r="D49" i="10"/>
  <c r="B13" i="19"/>
  <c r="K13" i="19"/>
  <c r="J30" i="17"/>
  <c r="R52" i="17"/>
  <c r="N56" i="17"/>
  <c r="N57" i="17"/>
  <c r="H18" i="13"/>
  <c r="H19" i="13"/>
  <c r="E18" i="13"/>
  <c r="E19" i="13"/>
  <c r="F165" i="24"/>
  <c r="F179" i="24"/>
  <c r="D126" i="18"/>
  <c r="F141" i="24"/>
  <c r="L47" i="15"/>
  <c r="L47" i="10"/>
  <c r="L23" i="8"/>
  <c r="F25" i="33"/>
  <c r="AB9" i="26"/>
  <c r="H11" i="26"/>
  <c r="AB11" i="26"/>
  <c r="J29" i="34"/>
  <c r="L26" i="34"/>
  <c r="L29" i="34"/>
  <c r="F54" i="24"/>
  <c r="D143" i="22"/>
  <c r="D146" i="22"/>
  <c r="Q175" i="22"/>
  <c r="Q178" i="22"/>
  <c r="I175" i="22"/>
  <c r="I178" i="22"/>
  <c r="G175" i="22"/>
  <c r="G178" i="22"/>
  <c r="G176" i="22"/>
  <c r="F220" i="24"/>
  <c r="G12" i="20"/>
  <c r="I12" i="20"/>
  <c r="E21" i="20"/>
  <c r="G21" i="20"/>
  <c r="I21" i="20"/>
  <c r="L10" i="16"/>
  <c r="E65" i="18"/>
  <c r="AG43" i="18"/>
  <c r="AG86" i="18"/>
  <c r="D113" i="18"/>
  <c r="AA76" i="18"/>
  <c r="AA84" i="18"/>
  <c r="Y43" i="18"/>
  <c r="S76" i="18"/>
  <c r="S84" i="18"/>
  <c r="Q43" i="18"/>
  <c r="Q86" i="18"/>
  <c r="D105" i="18"/>
  <c r="K76" i="18"/>
  <c r="K84" i="18"/>
  <c r="I43" i="18"/>
  <c r="C49" i="4"/>
  <c r="D49" i="15"/>
  <c r="B15" i="19"/>
  <c r="K15" i="19"/>
  <c r="P18" i="17"/>
  <c r="J56" i="17"/>
  <c r="J57" i="17"/>
  <c r="R53" i="17"/>
  <c r="K18" i="13"/>
  <c r="K19" i="13"/>
  <c r="K15" i="5"/>
  <c r="L31" i="4"/>
  <c r="L23" i="4"/>
  <c r="L39" i="9"/>
  <c r="L47" i="9"/>
  <c r="L31" i="7"/>
  <c r="L23" i="7"/>
  <c r="J66" i="25"/>
  <c r="H33" i="25"/>
  <c r="J15" i="7"/>
  <c r="L11" i="7"/>
  <c r="L15" i="7"/>
  <c r="J23" i="7"/>
  <c r="J31" i="7"/>
  <c r="J39" i="7"/>
  <c r="J15" i="8"/>
  <c r="L11" i="8"/>
  <c r="L15" i="8"/>
  <c r="J23" i="8"/>
  <c r="J31" i="8"/>
  <c r="J39" i="8"/>
  <c r="J47" i="8"/>
  <c r="J47" i="9"/>
  <c r="J39" i="9"/>
  <c r="J31" i="9"/>
  <c r="J23" i="9"/>
  <c r="J15" i="9"/>
  <c r="L11" i="9"/>
  <c r="L15" i="9"/>
  <c r="J47" i="10"/>
  <c r="J39" i="10"/>
  <c r="J31" i="10"/>
  <c r="J23" i="10"/>
  <c r="J15" i="10"/>
  <c r="L11" i="10"/>
  <c r="L15" i="10"/>
  <c r="J15" i="4"/>
  <c r="L11" i="4"/>
  <c r="L15" i="4"/>
  <c r="J23" i="4"/>
  <c r="J31" i="4"/>
  <c r="J39" i="4"/>
  <c r="J47" i="15"/>
  <c r="J39" i="15"/>
  <c r="J31" i="15"/>
  <c r="J23" i="15"/>
  <c r="J15" i="15"/>
  <c r="L11" i="15"/>
  <c r="L15" i="15"/>
  <c r="J14" i="34"/>
  <c r="L11" i="34"/>
  <c r="L14" i="34"/>
  <c r="L47" i="22"/>
  <c r="L50" i="22"/>
  <c r="Q79" i="22"/>
  <c r="Q82" i="22"/>
  <c r="I79" i="22"/>
  <c r="I82" i="22"/>
  <c r="Q143" i="22"/>
  <c r="Q146" i="22"/>
  <c r="I143" i="22"/>
  <c r="I146" i="22"/>
  <c r="N175" i="22"/>
  <c r="N178" i="22"/>
  <c r="M175" i="22"/>
  <c r="M178" i="22"/>
  <c r="F175" i="22"/>
  <c r="F178" i="22"/>
  <c r="E175" i="22"/>
  <c r="E178" i="22"/>
  <c r="J27" i="14"/>
  <c r="L42" i="17"/>
  <c r="E54" i="25"/>
  <c r="E57" i="25"/>
  <c r="L18" i="34"/>
  <c r="L21" i="34"/>
  <c r="J21" i="34"/>
  <c r="O15" i="22"/>
  <c r="O18" i="22"/>
  <c r="K15" i="22"/>
  <c r="K18" i="22"/>
  <c r="I15" i="22"/>
  <c r="I18" i="22"/>
  <c r="C15" i="22"/>
  <c r="C18" i="22"/>
  <c r="Q48" i="22"/>
  <c r="M48" i="22"/>
  <c r="I48" i="22"/>
  <c r="E48" i="22"/>
  <c r="F52" i="22"/>
  <c r="N80" i="22"/>
  <c r="J80" i="22"/>
  <c r="O111" i="22"/>
  <c r="O114" i="22"/>
  <c r="H111" i="22"/>
  <c r="H114" i="22"/>
  <c r="P144" i="22"/>
  <c r="L144" i="22"/>
  <c r="H144" i="22"/>
  <c r="I148" i="22"/>
  <c r="E18" i="20"/>
  <c r="G18" i="20"/>
  <c r="I18" i="20"/>
  <c r="C34" i="2"/>
  <c r="F177" i="24"/>
  <c r="L11" i="3"/>
  <c r="L15" i="3"/>
  <c r="J15" i="3"/>
  <c r="L19" i="3"/>
  <c r="L23" i="3"/>
  <c r="J23" i="3"/>
  <c r="J31" i="3"/>
  <c r="L35" i="3"/>
  <c r="L39" i="3"/>
  <c r="J39" i="3"/>
  <c r="L43" i="3"/>
  <c r="L47" i="3"/>
  <c r="J47" i="3"/>
  <c r="Q47" i="22"/>
  <c r="Q50" i="22"/>
  <c r="O48" i="22"/>
  <c r="M47" i="22"/>
  <c r="M50" i="22"/>
  <c r="I47" i="22"/>
  <c r="I50" i="22"/>
  <c r="G48" i="22"/>
  <c r="I51" i="22"/>
  <c r="I54" i="22"/>
  <c r="E47" i="22"/>
  <c r="E50" i="22"/>
  <c r="C48" i="22"/>
  <c r="P80" i="22"/>
  <c r="N79" i="22"/>
  <c r="N82" i="22"/>
  <c r="L80" i="22"/>
  <c r="J79" i="22"/>
  <c r="J82" i="22"/>
  <c r="P111" i="22"/>
  <c r="P114" i="22"/>
  <c r="D144" i="22"/>
  <c r="F148" i="22"/>
  <c r="P143" i="22"/>
  <c r="P146" i="22"/>
  <c r="N144" i="22"/>
  <c r="L143" i="22"/>
  <c r="L146" i="22"/>
  <c r="J144" i="22"/>
  <c r="Q148" i="22"/>
  <c r="H143" i="22"/>
  <c r="H146" i="22"/>
  <c r="I176" i="22"/>
  <c r="C111" i="22"/>
  <c r="C114" i="22"/>
  <c r="J77" i="27"/>
  <c r="I23" i="5"/>
  <c r="E19" i="11"/>
  <c r="J22" i="27"/>
  <c r="K23" i="27"/>
  <c r="J72" i="6"/>
  <c r="J59" i="6"/>
  <c r="J33" i="6"/>
  <c r="L23" i="6"/>
  <c r="L33" i="6"/>
  <c r="J46" i="6"/>
  <c r="L59" i="6"/>
  <c r="D74" i="6"/>
  <c r="B9" i="19"/>
  <c r="K9" i="19"/>
  <c r="C74" i="6"/>
  <c r="L46" i="6"/>
  <c r="L72" i="6"/>
  <c r="L10" i="6"/>
  <c r="L20" i="6"/>
  <c r="G9" i="20"/>
  <c r="I9" i="20"/>
  <c r="L15" i="2"/>
  <c r="L28" i="2"/>
  <c r="L32" i="2"/>
  <c r="J32" i="2"/>
  <c r="L19" i="2"/>
  <c r="L23" i="2"/>
  <c r="J23" i="2"/>
  <c r="J15" i="2"/>
  <c r="L11" i="1"/>
  <c r="L15" i="1"/>
  <c r="J15" i="1"/>
  <c r="L19" i="1"/>
  <c r="L23" i="1"/>
  <c r="J23" i="1"/>
  <c r="E92" i="25"/>
  <c r="J47" i="4"/>
  <c r="G14" i="20"/>
  <c r="I14" i="20"/>
  <c r="C49" i="3"/>
  <c r="D49" i="3"/>
  <c r="B19" i="19"/>
  <c r="K19" i="19"/>
  <c r="G19" i="20"/>
  <c r="I19" i="20"/>
  <c r="L44" i="7"/>
  <c r="L47" i="7"/>
  <c r="J47" i="7"/>
  <c r="K10" i="19"/>
  <c r="G10" i="20"/>
  <c r="I10" i="20"/>
  <c r="F36" i="12"/>
  <c r="AO86" i="18"/>
  <c r="D117" i="18"/>
  <c r="AK86" i="18"/>
  <c r="D115" i="18"/>
  <c r="AC86" i="18"/>
  <c r="D111" i="18"/>
  <c r="AA86" i="18"/>
  <c r="D110" i="18"/>
  <c r="Y86" i="18"/>
  <c r="D109" i="18"/>
  <c r="U86" i="18"/>
  <c r="D107" i="18"/>
  <c r="S86" i="18"/>
  <c r="D106" i="18"/>
  <c r="K86" i="18"/>
  <c r="D102" i="18"/>
  <c r="I86" i="18"/>
  <c r="D101" i="18"/>
  <c r="K23" i="5"/>
  <c r="E39" i="18"/>
  <c r="E18" i="18"/>
  <c r="G86" i="18"/>
  <c r="D100" i="18"/>
  <c r="H53" i="27"/>
  <c r="F36" i="33"/>
  <c r="J32" i="25"/>
  <c r="G15" i="22"/>
  <c r="G18" i="22"/>
  <c r="G16" i="22"/>
  <c r="I111" i="22"/>
  <c r="I114" i="22"/>
  <c r="I112" i="22"/>
  <c r="E56" i="18"/>
  <c r="E70" i="18"/>
  <c r="E28" i="18"/>
  <c r="R29" i="17"/>
  <c r="R30" i="17"/>
  <c r="I66" i="25"/>
  <c r="D96" i="25"/>
  <c r="J73" i="25"/>
  <c r="I25" i="25"/>
  <c r="E93" i="25"/>
  <c r="J34" i="27"/>
  <c r="F93" i="25"/>
  <c r="F42" i="24"/>
  <c r="K16" i="22"/>
  <c r="Q15" i="22"/>
  <c r="Q18" i="22"/>
  <c r="Q16" i="22"/>
  <c r="M15" i="22"/>
  <c r="M18" i="22"/>
  <c r="M16" i="22"/>
  <c r="E15" i="22"/>
  <c r="E18" i="22"/>
  <c r="E16" i="22"/>
  <c r="I84" i="22"/>
  <c r="Q111" i="22"/>
  <c r="Q114" i="22"/>
  <c r="Q112" i="22"/>
  <c r="M111" i="22"/>
  <c r="M114" i="22"/>
  <c r="M112" i="22"/>
  <c r="E111" i="22"/>
  <c r="E114" i="22"/>
  <c r="E112" i="22"/>
  <c r="J46" i="25"/>
  <c r="J48" i="25"/>
  <c r="J53" i="25"/>
  <c r="I53" i="25"/>
  <c r="G26" i="16"/>
  <c r="F66" i="24"/>
  <c r="E14" i="21"/>
  <c r="P15" i="22"/>
  <c r="P18" i="22"/>
  <c r="P16" i="22"/>
  <c r="N15" i="22"/>
  <c r="N18" i="22"/>
  <c r="N16" i="22"/>
  <c r="L15" i="22"/>
  <c r="L18" i="22"/>
  <c r="L16" i="22"/>
  <c r="J16" i="22"/>
  <c r="Q20" i="22"/>
  <c r="H15" i="22"/>
  <c r="H18" i="22"/>
  <c r="H16" i="22"/>
  <c r="F15" i="22"/>
  <c r="F18" i="22"/>
  <c r="F16" i="22"/>
  <c r="D15" i="22"/>
  <c r="D18" i="22"/>
  <c r="D16" i="22"/>
  <c r="K111" i="22"/>
  <c r="K114" i="22"/>
  <c r="K112" i="22"/>
  <c r="G111" i="22"/>
  <c r="G114" i="22"/>
  <c r="G112" i="22"/>
  <c r="F234" i="24"/>
  <c r="H27" i="23"/>
  <c r="H28" i="23"/>
  <c r="H29" i="23"/>
  <c r="J26" i="16"/>
  <c r="L111" i="22"/>
  <c r="L114" i="22"/>
  <c r="L112" i="22"/>
  <c r="J111" i="22"/>
  <c r="J114" i="22"/>
  <c r="J112" i="22"/>
  <c r="F111" i="22"/>
  <c r="F114" i="22"/>
  <c r="F112" i="22"/>
  <c r="D111" i="22"/>
  <c r="D114" i="22"/>
  <c r="D112" i="22"/>
  <c r="F98" i="24"/>
  <c r="F86" i="24"/>
  <c r="F23" i="20"/>
  <c r="F110" i="24"/>
  <c r="E12" i="18"/>
  <c r="F180" i="22"/>
  <c r="E37" i="18"/>
  <c r="F147" i="22"/>
  <c r="F150" i="22"/>
  <c r="E76" i="18"/>
  <c r="E84" i="18"/>
  <c r="R178" i="22"/>
  <c r="F83" i="22"/>
  <c r="F86" i="22"/>
  <c r="Q51" i="22"/>
  <c r="Q54" i="22"/>
  <c r="R54" i="22"/>
  <c r="R146" i="22"/>
  <c r="H57" i="25"/>
  <c r="R82" i="22"/>
  <c r="R50" i="22"/>
  <c r="AI86" i="18"/>
  <c r="D114" i="18"/>
  <c r="D57" i="25"/>
  <c r="J33" i="25"/>
  <c r="Q152" i="22"/>
  <c r="Q156" i="22"/>
  <c r="R159" i="22"/>
  <c r="Q147" i="22"/>
  <c r="Q150" i="22"/>
  <c r="J37" i="27"/>
  <c r="K39" i="27"/>
  <c r="I147" i="22"/>
  <c r="I150" i="22"/>
  <c r="I52" i="22"/>
  <c r="Q55" i="22"/>
  <c r="Q58" i="22"/>
  <c r="F51" i="22"/>
  <c r="F54" i="22"/>
  <c r="K21" i="13"/>
  <c r="C37" i="28"/>
  <c r="D38" i="28"/>
  <c r="I74" i="25"/>
  <c r="I54" i="25"/>
  <c r="I57" i="25"/>
  <c r="J74" i="25"/>
  <c r="D94" i="25"/>
  <c r="I33" i="25"/>
  <c r="F38" i="12"/>
  <c r="L34" i="2"/>
  <c r="L31" i="34"/>
  <c r="D16" i="28"/>
  <c r="L49" i="15"/>
  <c r="D15" i="28"/>
  <c r="L49" i="4"/>
  <c r="D14" i="28"/>
  <c r="L49" i="8"/>
  <c r="D11" i="28"/>
  <c r="H65" i="27"/>
  <c r="Q155" i="22"/>
  <c r="Q158" i="22"/>
  <c r="R158" i="22"/>
  <c r="Q151" i="22"/>
  <c r="Q154" i="22"/>
  <c r="I152" i="22"/>
  <c r="R114" i="22"/>
  <c r="E43" i="18"/>
  <c r="K25" i="5"/>
  <c r="D22" i="28"/>
  <c r="E23" i="20"/>
  <c r="E25" i="20"/>
  <c r="E37" i="20"/>
  <c r="L49" i="7"/>
  <c r="D10" i="28"/>
  <c r="Q84" i="22"/>
  <c r="Q88" i="22"/>
  <c r="Q92" i="22"/>
  <c r="R95" i="22"/>
  <c r="R150" i="22"/>
  <c r="D118" i="18"/>
  <c r="D122" i="18"/>
  <c r="D124" i="18"/>
  <c r="D128" i="18"/>
  <c r="D119" i="18"/>
  <c r="L26" i="1"/>
  <c r="D17" i="28"/>
  <c r="I180" i="22"/>
  <c r="Q184" i="22"/>
  <c r="Q188" i="22"/>
  <c r="R191" i="22"/>
  <c r="F115" i="22"/>
  <c r="F118" i="22"/>
  <c r="F20" i="22"/>
  <c r="F38" i="33"/>
  <c r="D28" i="28"/>
  <c r="I179" i="22"/>
  <c r="I182" i="22"/>
  <c r="R182" i="22"/>
  <c r="R56" i="17"/>
  <c r="R57" i="17"/>
  <c r="K40" i="27"/>
  <c r="K67" i="27"/>
  <c r="L74" i="6"/>
  <c r="D9" i="28"/>
  <c r="D18" i="28"/>
  <c r="B22" i="19"/>
  <c r="K22" i="19"/>
  <c r="L49" i="3"/>
  <c r="D19" i="28"/>
  <c r="E86" i="18"/>
  <c r="F25" i="20"/>
  <c r="Q115" i="22"/>
  <c r="Q118" i="22"/>
  <c r="Q116" i="22"/>
  <c r="I115" i="22"/>
  <c r="I118" i="22"/>
  <c r="I116" i="22"/>
  <c r="F116" i="22"/>
  <c r="I87" i="22"/>
  <c r="I90" i="22"/>
  <c r="I88" i="22"/>
  <c r="F19" i="22"/>
  <c r="F22" i="22"/>
  <c r="F69" i="24"/>
  <c r="E16" i="21"/>
  <c r="I19" i="22"/>
  <c r="I22" i="22"/>
  <c r="I20" i="22"/>
  <c r="I24" i="22"/>
  <c r="Q187" i="22"/>
  <c r="Q190" i="22"/>
  <c r="R190" i="22"/>
  <c r="I183" i="22"/>
  <c r="I186" i="22"/>
  <c r="F124" i="24"/>
  <c r="H13" i="23"/>
  <c r="H14" i="23"/>
  <c r="H15" i="23"/>
  <c r="Q19" i="22"/>
  <c r="Q22" i="22"/>
  <c r="R22" i="22"/>
  <c r="L26" i="16"/>
  <c r="G5" i="25"/>
  <c r="J54" i="25"/>
  <c r="J57" i="25"/>
  <c r="D93" i="25"/>
  <c r="R86" i="22"/>
  <c r="J78" i="27"/>
  <c r="J81" i="27"/>
  <c r="F97" i="25"/>
  <c r="L49" i="10"/>
  <c r="D13" i="28"/>
  <c r="Q87" i="22"/>
  <c r="Q90" i="22"/>
  <c r="Q59" i="22"/>
  <c r="Q62" i="22"/>
  <c r="R62" i="22"/>
  <c r="Q56" i="22"/>
  <c r="Q60" i="22"/>
  <c r="R63" i="22"/>
  <c r="L49" i="9"/>
  <c r="D12" i="28"/>
  <c r="E97" i="25"/>
  <c r="I151" i="22"/>
  <c r="I154" i="22"/>
  <c r="I55" i="22"/>
  <c r="I58" i="22"/>
  <c r="R58" i="22"/>
  <c r="I56" i="22"/>
  <c r="Q183" i="22"/>
  <c r="Q186" i="22"/>
  <c r="I184" i="22"/>
  <c r="R154" i="22"/>
  <c r="R160" i="22"/>
  <c r="R161" i="22"/>
  <c r="Q91" i="22"/>
  <c r="Q94" i="22"/>
  <c r="R94" i="22"/>
  <c r="D97" i="25"/>
  <c r="D24" i="28"/>
  <c r="D26" i="28"/>
  <c r="D30" i="28"/>
  <c r="G23" i="20"/>
  <c r="I23" i="20"/>
  <c r="R64" i="22"/>
  <c r="R65" i="22"/>
  <c r="Q120" i="22"/>
  <c r="Q124" i="22"/>
  <c r="R127" i="22"/>
  <c r="R118" i="22"/>
  <c r="I23" i="22"/>
  <c r="I26" i="22"/>
  <c r="K68" i="27"/>
  <c r="Q119" i="22"/>
  <c r="Q122" i="22"/>
  <c r="K71" i="27"/>
  <c r="F72" i="27"/>
  <c r="R186" i="22"/>
  <c r="R192" i="22"/>
  <c r="R193" i="22"/>
  <c r="R90" i="22"/>
  <c r="R96" i="22"/>
  <c r="R97" i="22"/>
  <c r="I119" i="22"/>
  <c r="I122" i="22"/>
  <c r="Q123" i="22"/>
  <c r="Q126" i="22"/>
  <c r="R126" i="22"/>
  <c r="I120" i="22"/>
  <c r="F37" i="20"/>
  <c r="G25" i="20"/>
  <c r="R122" i="22"/>
  <c r="R128" i="22"/>
  <c r="R129" i="22"/>
  <c r="K74" i="27"/>
  <c r="G37" i="20"/>
  <c r="I25" i="20"/>
  <c r="I37" i="20"/>
  <c r="I62" i="20"/>
  <c r="K82" i="27"/>
  <c r="K83" i="27"/>
  <c r="K84" i="27"/>
  <c r="K86" i="27"/>
  <c r="Q24" i="22"/>
  <c r="Q28" i="22"/>
  <c r="R31" i="22"/>
  <c r="Q23" i="22"/>
  <c r="Q26" i="22"/>
  <c r="R26" i="22"/>
  <c r="Q27" i="22"/>
  <c r="Q30" i="22"/>
  <c r="R30" i="22"/>
  <c r="R32" i="22"/>
  <c r="R33" i="22"/>
  <c r="E15" i="21"/>
  <c r="E17" i="21"/>
  <c r="C33" i="28"/>
  <c r="D34" i="28"/>
  <c r="D40" i="28"/>
  <c r="E18" i="21"/>
  <c r="F8" i="30"/>
  <c r="F6" i="30"/>
  <c r="F7" i="30"/>
</calcChain>
</file>

<file path=xl/comments1.xml><?xml version="1.0" encoding="utf-8"?>
<comments xmlns="http://schemas.openxmlformats.org/spreadsheetml/2006/main">
  <authors>
    <author>Elizabeth</author>
  </authors>
  <commentList>
    <comment ref="C1" authorId="0">
      <text>
        <r>
          <rPr>
            <b/>
            <sz val="9"/>
            <color indexed="81"/>
            <rFont val="Tahoma"/>
            <family val="2"/>
          </rPr>
          <t>Elizabeth:</t>
        </r>
        <r>
          <rPr>
            <sz val="9"/>
            <color indexed="81"/>
            <rFont val="Tahoma"/>
            <family val="2"/>
          </rPr>
          <t xml:space="preserve">
Need to go throught the schedule</t>
        </r>
      </text>
    </comment>
  </commentList>
</comments>
</file>

<file path=xl/sharedStrings.xml><?xml version="1.0" encoding="utf-8"?>
<sst xmlns="http://schemas.openxmlformats.org/spreadsheetml/2006/main" count="2095" uniqueCount="786">
  <si>
    <t>Schedule 9 - Standardized Approach - credit risk-weighted assets</t>
  </si>
  <si>
    <t>Return to Schedule Listing</t>
  </si>
  <si>
    <t>Before CRM</t>
  </si>
  <si>
    <t>Adjustments for CRM</t>
  </si>
  <si>
    <t>After CRM</t>
  </si>
  <si>
    <t>Risk weight</t>
  </si>
  <si>
    <t>Notional Principal Amount</t>
  </si>
  <si>
    <t>Gross* exposure (credit-equiv. amount for off B/S)</t>
  </si>
  <si>
    <t>Net* exposure (credit-equiv. amount for off B/S)</t>
  </si>
  <si>
    <t>Redistribution of net exposure for guarantees, credit derivatives</t>
  </si>
  <si>
    <t>Redistribution of net exposure for collateral (simple approach)</t>
  </si>
  <si>
    <t>Adjustment to net exposure for collateral (comprehensive approach)</t>
  </si>
  <si>
    <t>Net exposure</t>
  </si>
  <si>
    <t>Risk-weighted Assets</t>
  </si>
  <si>
    <t>(a)</t>
  </si>
  <si>
    <t>(b)</t>
  </si>
  <si>
    <t>(c)</t>
  </si>
  <si>
    <t>(d)</t>
  </si>
  <si>
    <t>(e)</t>
  </si>
  <si>
    <t>(f = b+c+d+e)</t>
  </si>
  <si>
    <t>(g = a x f)</t>
  </si>
  <si>
    <t>Drawn</t>
  </si>
  <si>
    <t>Total</t>
  </si>
  <si>
    <t>Note **</t>
  </si>
  <si>
    <t>Undrawn Commitments</t>
  </si>
  <si>
    <t>Other off-balance sheet</t>
  </si>
  <si>
    <t>For Banking Book - Other Retail (excl. SBEs treated as Other Retail)</t>
  </si>
  <si>
    <t>Repo-style Transactions</t>
  </si>
  <si>
    <t>OTC Derivatives</t>
  </si>
  <si>
    <t>** Must sum to zero.</t>
  </si>
  <si>
    <t>For Banking Book - SBEs treated as Other Retail</t>
  </si>
  <si>
    <t>Schedule 5 - Standardized Approach - credit risk-weighted assets</t>
  </si>
  <si>
    <t>Schedule 7 - Standardized Approach - credit risk-weighted assets</t>
  </si>
  <si>
    <t>For Banking Book - Sovereign</t>
  </si>
  <si>
    <t>For Banking Book - Public Sector Entities (PSEs)</t>
  </si>
  <si>
    <t>For Banking Book - Multilateral development banks (MDBs)</t>
  </si>
  <si>
    <t>For Banking Book - Bank &amp; Securities Firms - Maturity &gt; 3 months</t>
  </si>
  <si>
    <t>For Banking Book - Bank - Maturity &lt;= 3 months</t>
  </si>
  <si>
    <t>For the Trading Book</t>
  </si>
  <si>
    <t>Exposure (credit-equiv. amount for off B/S)</t>
  </si>
  <si>
    <t>For Banking Book Equity</t>
  </si>
  <si>
    <t>Excluding Derivatives and Securitization Exposures</t>
  </si>
  <si>
    <t>Credit Equivalent Amount</t>
  </si>
  <si>
    <t>(c=axb/100)</t>
  </si>
  <si>
    <t>(g)</t>
  </si>
  <si>
    <t>Undrawn commitments - excl. securitization exposures</t>
  </si>
  <si>
    <t>(i) Retail (incl. SBEs treated as Other Retail)</t>
  </si>
  <si>
    <t>Included in the Standardized Approach</t>
  </si>
  <si>
    <t>Unconditionally cancellable at any time</t>
  </si>
  <si>
    <t>Original maturity one year and under</t>
  </si>
  <si>
    <t>Original maturity over one year</t>
  </si>
  <si>
    <t>Other off-balance sheet - excluding securitization exposures</t>
  </si>
  <si>
    <t>Direct credit substitutes  -- excluding credit derivatives</t>
  </si>
  <si>
    <t>A</t>
  </si>
  <si>
    <t>F</t>
  </si>
  <si>
    <t>K</t>
  </si>
  <si>
    <t>Direct credit substitutes -- credit derivatives</t>
  </si>
  <si>
    <t>B</t>
  </si>
  <si>
    <t>G</t>
  </si>
  <si>
    <t>Transaction-related contingencies</t>
  </si>
  <si>
    <t>C</t>
  </si>
  <si>
    <t>H</t>
  </si>
  <si>
    <t>Short-term self-liquidating trade-related contingencies</t>
  </si>
  <si>
    <t>D</t>
  </si>
  <si>
    <t>Sale &amp; repurchase agreements</t>
  </si>
  <si>
    <t>E</t>
  </si>
  <si>
    <t>J</t>
  </si>
  <si>
    <t>Forward asset purchases</t>
  </si>
  <si>
    <t>Forward forward deposits</t>
  </si>
  <si>
    <t>Partly paid shares and securities</t>
  </si>
  <si>
    <t>NIFs &amp; RUFs</t>
  </si>
  <si>
    <t>Commitments where the off-balance sheet item attracts a lower credit conversion factor than the commitment.</t>
  </si>
  <si>
    <t>Year 1*</t>
  </si>
  <si>
    <t>Year 2*</t>
  </si>
  <si>
    <t>Year 3*</t>
  </si>
  <si>
    <t>Capital Charge</t>
  </si>
  <si>
    <t>Business line:</t>
  </si>
  <si>
    <t>Beta</t>
  </si>
  <si>
    <t>Gross Inc.</t>
  </si>
  <si>
    <t>Charge</t>
  </si>
  <si>
    <t>(c=a x b)</t>
  </si>
  <si>
    <t>(e=a x d)</t>
  </si>
  <si>
    <t>(f)</t>
  </si>
  <si>
    <t>(g=a x f)</t>
  </si>
  <si>
    <t>Corporate finance</t>
  </si>
  <si>
    <t>Trading &amp; sales</t>
  </si>
  <si>
    <t>Retail banking</t>
  </si>
  <si>
    <t>Commercial banking</t>
  </si>
  <si>
    <t>Payment &amp; settlement</t>
  </si>
  <si>
    <t>Agency services</t>
  </si>
  <si>
    <t>Asset management</t>
  </si>
  <si>
    <t>Retail brokerage</t>
  </si>
  <si>
    <t>Total business (total or zero, whichever is greater)</t>
  </si>
  <si>
    <t>Capital charge</t>
  </si>
  <si>
    <t>* Rolling four quarters. Year 3 captures the most recent rolling four quarters ending with the current quarter.</t>
  </si>
  <si>
    <t>Schedule 4 - Allowance for Impairment:  Capital Treatment</t>
  </si>
  <si>
    <t>Less: amount in respect of subsidiaries deconsolidated for capital purposes, and other adjustments</t>
  </si>
  <si>
    <t>Total Eligible</t>
  </si>
  <si>
    <t>Banking Book</t>
  </si>
  <si>
    <t>Sovereign</t>
  </si>
  <si>
    <t>Equity</t>
  </si>
  <si>
    <t>Trading Book</t>
  </si>
  <si>
    <t>Securitizations</t>
  </si>
  <si>
    <t>PSEs</t>
  </si>
  <si>
    <t>MDBs</t>
  </si>
  <si>
    <t>Bank &amp; Sec. Firms LT</t>
  </si>
  <si>
    <t>Bank &amp; Sec. Firms ST</t>
  </si>
  <si>
    <t xml:space="preserve">For Banking Book - Corporate  - Maturity &gt; 3 months </t>
  </si>
  <si>
    <t xml:space="preserve">For Banking Book - Corporate  - Maturity &lt;=  3 months </t>
  </si>
  <si>
    <t>Corp &amp; Sec. Firms LT</t>
  </si>
  <si>
    <t>Corp &amp; Sec. Firms St</t>
  </si>
  <si>
    <t>Other Retail</t>
  </si>
  <si>
    <t>Residential</t>
  </si>
  <si>
    <t>SBE other Retail</t>
  </si>
  <si>
    <t>Credit conversion factor</t>
  </si>
  <si>
    <t>Originator</t>
  </si>
  <si>
    <t>Investor</t>
  </si>
  <si>
    <t>Notional</t>
  </si>
  <si>
    <t>Exposure (cred-equiv amt for off B/S)</t>
  </si>
  <si>
    <t>(f = c + e)</t>
  </si>
  <si>
    <t>Traditional</t>
  </si>
  <si>
    <t>Synthetic</t>
  </si>
  <si>
    <t>(c = a x b)</t>
  </si>
  <si>
    <t>(e = a x d)</t>
  </si>
  <si>
    <t>Eligible liquidity facilities</t>
  </si>
  <si>
    <t>Eligible liquidity facilities - externally rated</t>
  </si>
  <si>
    <t>Eligible servicer cash advances facilities</t>
  </si>
  <si>
    <t>Second loss positions in ABCPs</t>
  </si>
  <si>
    <t>Other unrated exposures</t>
  </si>
  <si>
    <t>Unrated exposures</t>
  </si>
  <si>
    <t>Rated exposures</t>
  </si>
  <si>
    <t>Credit Derivative Contracts</t>
  </si>
  <si>
    <t>Interest Rate Contracts</t>
  </si>
  <si>
    <t>Foreign Exchange and Gold Contracts</t>
  </si>
  <si>
    <t>Equity-linked Contracts</t>
  </si>
  <si>
    <t>Precious Metals (Other than Gold Contracts)</t>
  </si>
  <si>
    <t>Other Commodity Contracts</t>
  </si>
  <si>
    <t>Total Contracts</t>
  </si>
  <si>
    <t>Guarantor</t>
  </si>
  <si>
    <t>Beneficiary</t>
  </si>
  <si>
    <t>All Derivatives - Notional Principal Amount</t>
  </si>
  <si>
    <t>One year or less remaining term to maturity</t>
  </si>
  <si>
    <t>Forwards</t>
  </si>
  <si>
    <t>Swaps</t>
  </si>
  <si>
    <t>Purchased Options</t>
  </si>
  <si>
    <t>Written Options</t>
  </si>
  <si>
    <t>Exch-traded</t>
  </si>
  <si>
    <t>Futures - Long Positions</t>
  </si>
  <si>
    <t>Futures - Short Positions</t>
  </si>
  <si>
    <t>OTC</t>
  </si>
  <si>
    <t>Over one year to five years remaining term to maturity</t>
  </si>
  <si>
    <t>Over five years remaining term to maturity</t>
  </si>
  <si>
    <t>of which: Trdg</t>
  </si>
  <si>
    <t>Total all derivatives - notional principal amount</t>
  </si>
  <si>
    <t>In respect of which:</t>
  </si>
  <si>
    <t>Counterparty Credit Risk Exposure for Default Risk Capital Requirements</t>
  </si>
  <si>
    <t>B(i)</t>
  </si>
  <si>
    <t>Derivatives - 
Current Exposure Method</t>
  </si>
  <si>
    <t>Notional amount</t>
  </si>
  <si>
    <t>Contracts held for trading purposes</t>
  </si>
  <si>
    <t>Contracts held for other than trading</t>
  </si>
  <si>
    <t>Replacement Cost (Market Value)</t>
  </si>
  <si>
    <t>- All contracts before premissible netting</t>
  </si>
  <si>
    <t>Gross positive replacement cost</t>
  </si>
  <si>
    <t>Gross negative replacement cost</t>
  </si>
  <si>
    <t>- All contracts before permissible netting</t>
  </si>
  <si>
    <t>Contracts subject to permissible netting</t>
  </si>
  <si>
    <t>- Included in (a) and (b)</t>
  </si>
  <si>
    <t>Net positive replacement cost</t>
  </si>
  <si>
    <t>Total Contracts - After permissible netting</t>
  </si>
  <si>
    <t>Potential Future Credit Exposure</t>
  </si>
  <si>
    <t>Contracts not subject to permissible netting</t>
  </si>
  <si>
    <t>Derivatives - 
Current Exposure Method (cont'd)</t>
  </si>
  <si>
    <t>Guaranteed Exposure, by Ultimate Guarantor</t>
  </si>
  <si>
    <t>Exposure Not
Guaranteed
(exposure to original obligor)</t>
  </si>
  <si>
    <t>Bank</t>
  </si>
  <si>
    <t>Standardized</t>
  </si>
  <si>
    <t>Total exposures**</t>
  </si>
  <si>
    <t>**  Exposures subject to credit risk, excluding equity and securitization-related exposures.</t>
  </si>
  <si>
    <t>Corp &amp; Sec. Firms ST</t>
  </si>
  <si>
    <t>SBE Other Retail</t>
  </si>
  <si>
    <t>Retail Residential Mortgages</t>
  </si>
  <si>
    <t>and</t>
  </si>
  <si>
    <t>Reconciliation to Consolidated Balance Sheet</t>
  </si>
  <si>
    <t>Gross Exposure [1]
before credit risk mitigation</t>
  </si>
  <si>
    <t>Exposure before CRM, net of individual allowance and partial write-offs</t>
  </si>
  <si>
    <t>Balance Sheet Items Falling Under:</t>
  </si>
  <si>
    <t>(c = a + b)</t>
  </si>
  <si>
    <t>(e = c - d)</t>
  </si>
  <si>
    <t>Credit Risk</t>
  </si>
  <si>
    <t>Subtotal</t>
  </si>
  <si>
    <t>Less: exposures related to liabilities and non-cash repo-style transactions included above</t>
  </si>
  <si>
    <t>Total assets subject to credit risk</t>
  </si>
  <si>
    <t>Market risk - balance sheet assets subject to specific risk</t>
  </si>
  <si>
    <t>Deposits with regulated financial institutions</t>
  </si>
  <si>
    <t>Debt securities</t>
  </si>
  <si>
    <t>Equity securities</t>
  </si>
  <si>
    <t>Other assets subject to specific market risk</t>
  </si>
  <si>
    <t>Total assets subject to specific market risk</t>
  </si>
  <si>
    <t>Less balance sheet assets included in both credit and specific market risk:</t>
  </si>
  <si>
    <t>Trading book repo-style transactions (assets)</t>
  </si>
  <si>
    <t>Total ''on-balance sheet'' assets for purposes of capital ratios</t>
  </si>
  <si>
    <t>Less:</t>
  </si>
  <si>
    <t>'On-balance sheet'' securitization exposures recognized for capital ratio but not for consolidated balance sheet purposes</t>
  </si>
  <si>
    <t>Adjustments to reflect differences in balance sheet exposure amounts resulting from:</t>
  </si>
  <si>
    <t>- measurement bases used for accounting purposes (fair values)</t>
  </si>
  <si>
    <t>Plus:</t>
  </si>
  <si>
    <t>Securitization-related assets not recognized for capital ratio calculations but consolidated for balance sheet purposes</t>
  </si>
  <si>
    <t>Non-derecognized securitized assets (own assets)</t>
  </si>
  <si>
    <t>Consolidated securitization assets (e.g. third party assets)</t>
  </si>
  <si>
    <t>Other</t>
  </si>
  <si>
    <t>Investments in deconsolidated subsidiaries (equity method excluding goodwill and intangibles)</t>
  </si>
  <si>
    <t>Balances due to/from deconsolidated subsidiaries</t>
  </si>
  <si>
    <t>Deconsolidated subsidiaries' total balance sheet assets</t>
  </si>
  <si>
    <t>Total assets per consolidated balance sheet</t>
  </si>
  <si>
    <t xml:space="preserve">*  Gross of all allowances for credit loss.  </t>
  </si>
  <si>
    <t>FOREIGN CURRENCY POSITION (TT $'000)</t>
  </si>
  <si>
    <t>OTHER</t>
  </si>
  <si>
    <t>TOTAL</t>
  </si>
  <si>
    <t>USD</t>
  </si>
  <si>
    <t>CAD</t>
  </si>
  <si>
    <t>GBP</t>
  </si>
  <si>
    <t>EUR</t>
  </si>
  <si>
    <t>XCD</t>
  </si>
  <si>
    <t>BBD</t>
  </si>
  <si>
    <t>JMD</t>
  </si>
  <si>
    <t>GYD</t>
  </si>
  <si>
    <t>DKK</t>
  </si>
  <si>
    <t>INR</t>
  </si>
  <si>
    <t>JPY</t>
  </si>
  <si>
    <t>SEK</t>
  </si>
  <si>
    <t>CHF</t>
  </si>
  <si>
    <t xml:space="preserve"> ASSETS </t>
  </si>
  <si>
    <t>FALSE</t>
  </si>
  <si>
    <t xml:space="preserve">Liquid Funds </t>
  </si>
  <si>
    <t>Of which:</t>
  </si>
  <si>
    <t>Cash</t>
  </si>
  <si>
    <t>Due from Banks</t>
  </si>
  <si>
    <t>Cash items in the process of collection</t>
  </si>
  <si>
    <t>Inter-Bank Funds Sold</t>
  </si>
  <si>
    <t>Investments</t>
  </si>
  <si>
    <t>Gov't T-bills (1 year and less)</t>
  </si>
  <si>
    <t>Gov't securities (1 year and less)</t>
  </si>
  <si>
    <t xml:space="preserve">              Of which:           GOTT</t>
  </si>
  <si>
    <t>Corporate securities (6 mths and less)</t>
  </si>
  <si>
    <t>Time Deposits</t>
  </si>
  <si>
    <t>Time deposits at commercial banks</t>
  </si>
  <si>
    <t>Time deposits at financial institutions</t>
  </si>
  <si>
    <t>Loans</t>
  </si>
  <si>
    <t xml:space="preserve">Customers' Liability on Acceptances </t>
  </si>
  <si>
    <t xml:space="preserve"> Bills for collection</t>
  </si>
  <si>
    <t>Letters of credit</t>
  </si>
  <si>
    <t>Guarantees</t>
  </si>
  <si>
    <t xml:space="preserve"> Acceptances</t>
  </si>
  <si>
    <t>Equity in Subs. &amp; Affiliates</t>
  </si>
  <si>
    <t>Accounts Receivable</t>
  </si>
  <si>
    <t>Prepaid Expenses &amp; Other Assets</t>
  </si>
  <si>
    <t xml:space="preserve">Total Assets </t>
  </si>
  <si>
    <t>Memo Items</t>
  </si>
  <si>
    <t>……………………..</t>
  </si>
  <si>
    <t>A.</t>
  </si>
  <si>
    <t>Total Assets +Memo Items</t>
  </si>
  <si>
    <t xml:space="preserve"> LIABILITIES</t>
  </si>
  <si>
    <t xml:space="preserve">Deposits </t>
  </si>
  <si>
    <t>Inter-Bank Funds Bought</t>
  </si>
  <si>
    <t>Central Bank Funds</t>
  </si>
  <si>
    <t>Borrowings (Up to 1 Year)</t>
  </si>
  <si>
    <t>Of Which:</t>
  </si>
  <si>
    <t xml:space="preserve"> Central Bank</t>
  </si>
  <si>
    <t xml:space="preserve"> Commercial banks</t>
  </si>
  <si>
    <t>Other financial institutions</t>
  </si>
  <si>
    <t>Acceptances Executed</t>
  </si>
  <si>
    <t>Bills of collection</t>
  </si>
  <si>
    <t xml:space="preserve">Acceptances </t>
  </si>
  <si>
    <t>Other Current Liabilities</t>
  </si>
  <si>
    <t>Accounts payable</t>
  </si>
  <si>
    <t>Long Term Liabilities</t>
  </si>
  <si>
    <t>Central Bank</t>
  </si>
  <si>
    <t>Commercial banks</t>
  </si>
  <si>
    <t>Total Liabilities</t>
  </si>
  <si>
    <t>Total Liabilities +Memo Items</t>
  </si>
  <si>
    <t>CAPITAL</t>
  </si>
  <si>
    <t xml:space="preserve">Total Capital </t>
  </si>
  <si>
    <t>B.</t>
  </si>
  <si>
    <t>Total Capital + Liabilities +Memo Items</t>
  </si>
  <si>
    <t xml:space="preserve">    NET  POSITION (A - B)</t>
  </si>
  <si>
    <t>A. Foreign Exchange Risk</t>
  </si>
  <si>
    <t>FOREIGN CURRENCY EXPOSURE</t>
  </si>
  <si>
    <t>CURRENCY</t>
  </si>
  <si>
    <t xml:space="preserve"> POSITION* </t>
  </si>
  <si>
    <t>TT $'000</t>
  </si>
  <si>
    <t>LONG/(SHORT)</t>
  </si>
  <si>
    <t>TOTAL LONG</t>
  </si>
  <si>
    <t>TOTAL (SHORT)</t>
  </si>
  <si>
    <t>B. Foreign Exchange Risk - Positions (Long/Short)</t>
  </si>
  <si>
    <t>CALCULATION OF SPECIFIC RISK</t>
  </si>
  <si>
    <t>Risk Charge</t>
  </si>
  <si>
    <t>Government Debt Securities</t>
  </si>
  <si>
    <t>Qualifying Securities:</t>
  </si>
  <si>
    <t xml:space="preserve">   6  mths. or under to maturity</t>
  </si>
  <si>
    <t xml:space="preserve">   over 6 mths up to 2 yrs. to maturity</t>
  </si>
  <si>
    <t xml:space="preserve">   over 2 yrs.  to maturity</t>
  </si>
  <si>
    <t>Capital Required Against Specific Risk:</t>
  </si>
  <si>
    <t xml:space="preserve">  Notes:    Row 1:  Include Government Paper/securities  issued by national governments and other governments as approved by the Central Bank of Trinidad &amp; Tobago</t>
  </si>
  <si>
    <t xml:space="preserve"> </t>
  </si>
  <si>
    <t>Time Band:</t>
  </si>
  <si>
    <t>ZONE 1</t>
  </si>
  <si>
    <t>ZONE 2</t>
  </si>
  <si>
    <t>ZONE 3</t>
  </si>
  <si>
    <t>0 - 1 mth</t>
  </si>
  <si>
    <t>&gt; 1 - 3 mths</t>
  </si>
  <si>
    <t>&gt; 3 - 6 mths</t>
  </si>
  <si>
    <t>&gt; 6 - 12 mths</t>
  </si>
  <si>
    <t>&gt; 1 - 1.9 yrs</t>
  </si>
  <si>
    <t>&gt; 1.9 - 2.8 yr</t>
  </si>
  <si>
    <t>&gt; 2.8 - 3.6 yr</t>
  </si>
  <si>
    <t>&gt; 3.6 - 4.3 yr</t>
  </si>
  <si>
    <t>&gt; 4.3 - 5.7 yr</t>
  </si>
  <si>
    <t>&gt; 5.7 - 7.3 yr</t>
  </si>
  <si>
    <t>&gt; 7.3 - 9.3 yr</t>
  </si>
  <si>
    <t>&gt; 9.3 - 10.6 y</t>
  </si>
  <si>
    <t>&gt; 10.6-12 yrs</t>
  </si>
  <si>
    <t>&gt; 12-20 yrs</t>
  </si>
  <si>
    <t>&gt; 20 yrs</t>
  </si>
  <si>
    <t xml:space="preserve">Capital </t>
  </si>
  <si>
    <t>Positions:</t>
  </si>
  <si>
    <t>Market Value of Long * Mduration</t>
  </si>
  <si>
    <t>Market Value of Short * Mduration</t>
  </si>
  <si>
    <t>1A</t>
  </si>
  <si>
    <t>Assumed change in yield</t>
  </si>
  <si>
    <t>Weighted Long Sensitivity(1.1*1A)</t>
  </si>
  <si>
    <t>Weighted Short Sensitivity(1.1 *1A)</t>
  </si>
  <si>
    <t>Matched</t>
  </si>
  <si>
    <t>Unmatched</t>
  </si>
  <si>
    <t>1C</t>
  </si>
  <si>
    <t>Capital Required</t>
  </si>
  <si>
    <t>Capital Charge 1</t>
  </si>
  <si>
    <t>Resid. Matched</t>
  </si>
  <si>
    <t>Resid. Unmatched</t>
  </si>
  <si>
    <t>2C</t>
  </si>
  <si>
    <t>Capital Charge 2</t>
  </si>
  <si>
    <t>Resid Unmatched</t>
  </si>
  <si>
    <t>3C</t>
  </si>
  <si>
    <t>Capital Charge 3</t>
  </si>
  <si>
    <t>4C</t>
  </si>
  <si>
    <t>Capital Charge 4</t>
  </si>
  <si>
    <t xml:space="preserve">Capital Charge 5 </t>
  </si>
  <si>
    <t>Total Capital Charge</t>
  </si>
  <si>
    <r>
      <t xml:space="preserve">Interest Rate - General Risk Equivalent Assets </t>
    </r>
    <r>
      <rPr>
        <sz val="8"/>
        <rFont val="Arial"/>
        <family val="2"/>
      </rPr>
      <t>(Total Capital Charge x Reciprocal CAR)  =</t>
    </r>
  </si>
  <si>
    <t>Notes: Separate worksheets to be done for each currency in which there are significant interest rate risk exposures</t>
  </si>
  <si>
    <t>1. For each source of Interest Rate Risk exposure, you are only required to fill in the long or short position in the appropriate Time Band according to duration.</t>
  </si>
  <si>
    <t>B. Interest Rate Risk - General Risk (US)</t>
  </si>
  <si>
    <t>C. Interest Rate Risk - General Risk (Yen)</t>
  </si>
  <si>
    <t>D. Interest Rate Risk - General Risk (Euro)</t>
  </si>
  <si>
    <t>E. Interest Rate Risk - General Risk (Sterling)</t>
  </si>
  <si>
    <t>F. Interest Rate Risk - General Risk (CAD)</t>
  </si>
  <si>
    <t>(Col. A + B)</t>
  </si>
  <si>
    <t>(Col. A - B)</t>
  </si>
  <si>
    <t>(8 % of Total C)</t>
  </si>
  <si>
    <t>(8% of Total D)</t>
  </si>
  <si>
    <t xml:space="preserve">Total Equity Instruments </t>
  </si>
  <si>
    <t xml:space="preserve">Capital Required Against Equity options  </t>
  </si>
  <si>
    <t>(15 % of Total D)</t>
  </si>
  <si>
    <t>(3% of Total C)</t>
  </si>
  <si>
    <t>Total Commodity Instruments</t>
  </si>
  <si>
    <t>Note:  Commodity positions should be expressed in terms of a standard unit of measurement (e.g. barrels, kilos etc) and the net position converted at spot rate to domestic currency.</t>
  </si>
  <si>
    <t>For underlying instrument:</t>
  </si>
  <si>
    <t>Maturity Time Band</t>
  </si>
  <si>
    <t>Specific Risk for 'Government' Securities</t>
  </si>
  <si>
    <t>Specific Risk for 'Qualifying' Securities</t>
  </si>
  <si>
    <t>Specific Risk for 'Other' Securities</t>
  </si>
  <si>
    <t>Duration Time Band</t>
  </si>
  <si>
    <t>Position</t>
  </si>
  <si>
    <t>General Market Risk</t>
  </si>
  <si>
    <t>Market Value of the Underlying Security</t>
  </si>
  <si>
    <t>Market Value of the Option</t>
  </si>
  <si>
    <t>Risk Charge (Total Market Risk + Specific Risk)</t>
  </si>
  <si>
    <t>Amount the Option is IN the money</t>
  </si>
  <si>
    <t>To obtain the 'Risk Charge': Please insert Duration of underlying security in row 11 and you will obtain the respective 'general market risk' (Row 13). This must be added to the respective value for specific risk of the security.</t>
  </si>
  <si>
    <t>Total Capital Charge for Interest Rate Options:</t>
  </si>
  <si>
    <t>Long cash and Long put</t>
  </si>
  <si>
    <t>Short cash and Long call</t>
  </si>
  <si>
    <t xml:space="preserve">Total </t>
  </si>
  <si>
    <t>Long call</t>
  </si>
  <si>
    <t>Long Put</t>
  </si>
  <si>
    <t>Total Capital Charge for Equity Options:</t>
  </si>
  <si>
    <t>Total Capital Charge for Foreign Exchange Options:</t>
  </si>
  <si>
    <t xml:space="preserve">B. Equity Options </t>
  </si>
  <si>
    <t xml:space="preserve">C. Foreign Exchange Options </t>
  </si>
  <si>
    <t xml:space="preserve">D. Commodity Options </t>
  </si>
  <si>
    <t>Total Capital Charge for Commodity Options:</t>
  </si>
  <si>
    <t>Notional Amount and Counterparty Credit Risk Exposure (Current Exposure Methods)</t>
  </si>
  <si>
    <t>Operational Risk</t>
  </si>
  <si>
    <t>Standardised Approach</t>
  </si>
  <si>
    <t xml:space="preserve">(ii) Corporate </t>
  </si>
  <si>
    <t>Securities Firms</t>
  </si>
  <si>
    <t>Other entities</t>
  </si>
  <si>
    <t>A Select originator securitization exposures</t>
  </si>
  <si>
    <t>Exposure</t>
  </si>
  <si>
    <t>Gain on sale</t>
  </si>
  <si>
    <t>Credit-enhancing interest-only strips,
net of gain on sale</t>
  </si>
  <si>
    <t>B Rated exposures</t>
  </si>
  <si>
    <t>BB+ to BB-</t>
  </si>
  <si>
    <t>Subtotal - originator</t>
  </si>
  <si>
    <t>Subtotal - investor</t>
  </si>
  <si>
    <t>** Must sum to zero</t>
  </si>
  <si>
    <t xml:space="preserve">Second loss positions in ABCPs </t>
  </si>
  <si>
    <t>Total unrated exposures</t>
  </si>
  <si>
    <t>Uncontrolled amortization structures</t>
  </si>
  <si>
    <t>Controlled amortization structures</t>
  </si>
  <si>
    <t>RWA for drawn exposures</t>
  </si>
  <si>
    <t>RWA for undrawn exposures</t>
  </si>
  <si>
    <t>Before CCF</t>
  </si>
  <si>
    <t>After CCF</t>
  </si>
  <si>
    <t>Retail Lines</t>
  </si>
  <si>
    <t>Committed</t>
  </si>
  <si>
    <t>Uncommitted</t>
  </si>
  <si>
    <t>Non-retail Lines</t>
  </si>
  <si>
    <t>RWA</t>
  </si>
  <si>
    <t>Rated positions</t>
  </si>
  <si>
    <t>Early amortization charge</t>
  </si>
  <si>
    <t xml:space="preserve">For Banking Book - Securitization exposures </t>
  </si>
  <si>
    <t>Summary of credit-risk treatment of securitization exposures</t>
  </si>
  <si>
    <t>Schedule 3A - Qualifying Capital Issued Out of Subsidiaries</t>
  </si>
  <si>
    <t>3A</t>
  </si>
  <si>
    <t>Sub. 1</t>
  </si>
  <si>
    <t>Sub. 2</t>
  </si>
  <si>
    <t>Sub. 3</t>
  </si>
  <si>
    <t>Sub. 4</t>
  </si>
  <si>
    <t>Sub. 5</t>
  </si>
  <si>
    <t>Sub. 6</t>
  </si>
  <si>
    <t>Sub. 7</t>
  </si>
  <si>
    <t>Sub. 8</t>
  </si>
  <si>
    <t>Qualifying capital issued out of subsidiaries that are banks</t>
  </si>
  <si>
    <t>Schedule 3 - Capital Elements</t>
  </si>
  <si>
    <t>Goodwill</t>
  </si>
  <si>
    <t>Market Risk</t>
  </si>
  <si>
    <t>Schedule 2 - Summary of Risk-weighted Assets</t>
  </si>
  <si>
    <t>Risk-weighted assets for:</t>
  </si>
  <si>
    <t>SBEs treated as Other Retail</t>
  </si>
  <si>
    <t>Other credit risk-weighted assets</t>
  </si>
  <si>
    <t>Total adjusted risk-weighted assets for credit risk</t>
  </si>
  <si>
    <t>Total Risk-Weighted Assets</t>
  </si>
  <si>
    <t>A  Ratio Calculations</t>
  </si>
  <si>
    <t>Institution Code</t>
  </si>
  <si>
    <t>Return Date (yyyy-mm-dd)</t>
  </si>
  <si>
    <t>Transaction Code</t>
  </si>
  <si>
    <t>(click on a schedule's name to jump to it)</t>
  </si>
  <si>
    <t>Number</t>
  </si>
  <si>
    <t>Summary of Risk-weighted Assets</t>
  </si>
  <si>
    <t>Capital Elements</t>
  </si>
  <si>
    <t>Qualifying Capital Issued Out of Subsidiaries</t>
  </si>
  <si>
    <t>Allowance for Impairment: Capital Treatment</t>
  </si>
  <si>
    <t>Credit Risk:</t>
  </si>
  <si>
    <t>Other Retail (excl. SBEs treated as Other Retail)</t>
  </si>
  <si>
    <t>Off-balance Sheet Exposures Excluding Derivatives and Securitization Exposures</t>
  </si>
  <si>
    <t>Banking Book Securitization Exposures</t>
  </si>
  <si>
    <t>Minimum Capital Required for Market Risk</t>
  </si>
  <si>
    <t>Minimum Capital Required for Operational Risk</t>
  </si>
  <si>
    <t>Gross Exposures by Original Obligor and by Ultimate Guarantor</t>
  </si>
  <si>
    <t>Balance Sheet Coverage by Risk Type and Reconciliation to Consolidated Balance Sheet</t>
  </si>
  <si>
    <t>Total marked to market securities and associated derivatives</t>
  </si>
  <si>
    <t>Total assets</t>
  </si>
  <si>
    <t xml:space="preserve">    Other Retail</t>
  </si>
  <si>
    <t>Balance</t>
  </si>
  <si>
    <t>Risk Weight</t>
  </si>
  <si>
    <t>B  Failed DvP Trades (banking and trading book)</t>
  </si>
  <si>
    <t>Positive Current Exposure</t>
  </si>
  <si>
    <t>Risk multiplier</t>
  </si>
  <si>
    <t>Number of working days after the agreed settlement date:</t>
  </si>
  <si>
    <t>From 5 to 15</t>
  </si>
  <si>
    <t>From 16 to 30</t>
  </si>
  <si>
    <t>From 31 to 45</t>
  </si>
  <si>
    <t>46 or more</t>
  </si>
  <si>
    <t>Total risk-weighted assets for failed DvP trades</t>
  </si>
  <si>
    <t>Equities</t>
  </si>
  <si>
    <t xml:space="preserve"> Securitization-related assets</t>
  </si>
  <si>
    <t xml:space="preserve">- recognition bases used for accounting purposes (settlement / trade date) </t>
  </si>
  <si>
    <t>Less: specific provisions</t>
  </si>
  <si>
    <t>On-balance sheet (gross of provisions)</t>
  </si>
  <si>
    <t>Off-balance sheet (gross of provisions)</t>
  </si>
  <si>
    <t>Total, net of specific provisions</t>
  </si>
  <si>
    <t>General provision - total consolidated</t>
  </si>
  <si>
    <t xml:space="preserve">Net general provision </t>
  </si>
  <si>
    <t>Specific provisions and partial write-offs:</t>
  </si>
  <si>
    <t>Fully paid issued ordinary share capital</t>
  </si>
  <si>
    <t>Fully paid issued ordinary share capital surplus</t>
  </si>
  <si>
    <t>Fully paid issued perpetual non-cumulative preference shares</t>
  </si>
  <si>
    <t>Fully paid issued perpetual non-cumulative preference shares surplus</t>
  </si>
  <si>
    <t>Statutory reserve fund</t>
  </si>
  <si>
    <t>Capital reserves - Excluding asset revaluation reserves</t>
  </si>
  <si>
    <t>General reserves - Excluding those for losses on assets</t>
  </si>
  <si>
    <t>Curent Year losses</t>
  </si>
  <si>
    <t>Bonus shares from capitalisation of asset revaluation reserves</t>
  </si>
  <si>
    <t>Total Deductions</t>
  </si>
  <si>
    <t>Fully paid issued perpetual cumulative preference shares</t>
  </si>
  <si>
    <t>Fully paid issued perpetual cumulative preference shares surplus</t>
  </si>
  <si>
    <t>Limited life redeemable preference shares with a remaining maturity of :</t>
  </si>
  <si>
    <t>b. Over one year through two years</t>
  </si>
  <si>
    <t>a. One year or less</t>
  </si>
  <si>
    <t>c. Over two years through three years</t>
  </si>
  <si>
    <t>d. Over three years through four years</t>
  </si>
  <si>
    <t>e. Over four years through five years</t>
  </si>
  <si>
    <t>f. Over five years</t>
  </si>
  <si>
    <t>Total limited life redeemable preference shares</t>
  </si>
  <si>
    <t>Total discounted limited life redeemable preference shares</t>
  </si>
  <si>
    <t>Bonus shares from capitalisation of reserves and unrealised asset revaluation reserves</t>
  </si>
  <si>
    <t>Hybrid capital instruments</t>
  </si>
  <si>
    <t xml:space="preserve">Subordinated term debt with remaining maturity of: </t>
  </si>
  <si>
    <t>Total subordinated term debt</t>
  </si>
  <si>
    <t>Discounted Amount</t>
  </si>
  <si>
    <t>Qualifying Amount</t>
  </si>
  <si>
    <t>Discount</t>
  </si>
  <si>
    <t>Gross Value</t>
  </si>
  <si>
    <t>Total discounted subordinated term debt</t>
  </si>
  <si>
    <t>Aggregate discounted amount of limited life redeemable preference shares and subordinated term debt</t>
  </si>
  <si>
    <t>Amount of limited life preference shares and subordinated term debt allowed</t>
  </si>
  <si>
    <t>Asset revaluation reserves</t>
  </si>
  <si>
    <t xml:space="preserve">Unaudited undivided profits </t>
  </si>
  <si>
    <t>General reserves/provisions for losses on assets</t>
  </si>
  <si>
    <t>Eligible reserves/provisions for losses on assets - 1,25% of net risk adjusted on balance sheet assets</t>
  </si>
  <si>
    <t>Disallowed reserves/provisions for losses on assets</t>
  </si>
  <si>
    <t>Qualifying Capital</t>
  </si>
  <si>
    <t>Adjusted Qualifying Capital</t>
  </si>
  <si>
    <t>C (A-B)</t>
  </si>
  <si>
    <t>Schedule 6 - Standardized Approach - credit risk-weighted assets</t>
  </si>
  <si>
    <t>Schedule 8 - Standardized Approach - credit risk-weighted assets</t>
  </si>
  <si>
    <t>Schedule 8A - Standardized Approach - credit risk-weighted assets</t>
  </si>
  <si>
    <t>Schedule 9A - Standardized Approach - credit risk-weighted assets</t>
  </si>
  <si>
    <t>Schedule 10 - Standardized Approach - credit risk-weighted assets</t>
  </si>
  <si>
    <t>Schedule 12  - Standardized Approach - credit risk-weighted assets</t>
  </si>
  <si>
    <t>Schedule 14 - Standardized Approach - credit risk-weighted assets</t>
  </si>
  <si>
    <t>A + B</t>
  </si>
  <si>
    <t>C + E + G</t>
  </si>
  <si>
    <t>Target capital adequacy ratio (%)</t>
  </si>
  <si>
    <t xml:space="preserve">BBB+ to BBB- </t>
  </si>
  <si>
    <t>Deduction</t>
  </si>
  <si>
    <t>Tier 1 Capital Deduction</t>
  </si>
  <si>
    <t>Tier 2 Capital Deduction</t>
  </si>
  <si>
    <t>Retained earnings - Audited</t>
  </si>
  <si>
    <t>Calculation of Tier 1 Capital</t>
  </si>
  <si>
    <t>Gain on Sale from Securitization</t>
  </si>
  <si>
    <t>Tier 2 Capital</t>
  </si>
  <si>
    <t>Tier 2 Capital Before Deductions</t>
  </si>
  <si>
    <t>Deductions from Tier 2 Capital</t>
  </si>
  <si>
    <t>Allowable Tier 2 Capital</t>
  </si>
  <si>
    <t>Basel II/ III Capital Adequacy Reporting - Credit, Market, and Operational Risk</t>
  </si>
  <si>
    <t>8A</t>
  </si>
  <si>
    <t>9A</t>
  </si>
  <si>
    <t xml:space="preserve">   Banking Book Excluding Securitization -</t>
  </si>
  <si>
    <t xml:space="preserve">   Sovereign</t>
  </si>
  <si>
    <t xml:space="preserve">   PSEs</t>
  </si>
  <si>
    <t xml:space="preserve">   MDBs</t>
  </si>
  <si>
    <t xml:space="preserve">   Bank &amp; Sec. Firms LT</t>
  </si>
  <si>
    <t xml:space="preserve">   Bank &amp; Sec. Firms ST</t>
  </si>
  <si>
    <t xml:space="preserve">   Corp. &amp; Sec. Firms ST</t>
  </si>
  <si>
    <t xml:space="preserve">   Corp. &amp; Sec. Firms LT</t>
  </si>
  <si>
    <t>Securitization Calculations</t>
  </si>
  <si>
    <t xml:space="preserve">       Market Risk - Interest Rate Risk - Specific Risk</t>
  </si>
  <si>
    <t xml:space="preserve">       Market risk - Foreign Exchange Risk</t>
  </si>
  <si>
    <t xml:space="preserve">       Market Risk - Interest Rate Risk - General Risk</t>
  </si>
  <si>
    <t xml:space="preserve">    Cash</t>
  </si>
  <si>
    <t>Gold bullion held in the institution's own vaults or on an allocated basis to the extent backed by bullion liabilities</t>
  </si>
  <si>
    <t>Real estate and other investments (including non-consolidated investment participation in other companies)</t>
  </si>
  <si>
    <t>Investments in equity of other entities and holdings of investment funds (including investments in commercial entities) (where capital deduction is not required)</t>
  </si>
  <si>
    <t>Unallocated prepayments and accrued interest</t>
  </si>
  <si>
    <t>All other assets not included elsewhere</t>
  </si>
  <si>
    <t>Premises, plant, equipement and other fixed assets</t>
  </si>
  <si>
    <t xml:space="preserve">Total specific provision </t>
  </si>
  <si>
    <t>Total exposures net of specific provisions</t>
  </si>
  <si>
    <t xml:space="preserve">A  Balance sheet assets </t>
  </si>
  <si>
    <t>Credit Conversion Factor (%)</t>
  </si>
  <si>
    <t>Commitments to provide certain off-balance sheet items [1]</t>
  </si>
  <si>
    <t xml:space="preserve">Unsettled non-DvP trades less than 5 days late </t>
  </si>
  <si>
    <t xml:space="preserve">Unsettled non-DvP trades 5 days late or more </t>
  </si>
  <si>
    <t>Unsettled non-DvP trades 5 days late or more</t>
  </si>
  <si>
    <t>(TT$ 000)</t>
  </si>
  <si>
    <t xml:space="preserve">TOTAL  </t>
  </si>
  <si>
    <t>Ave. of A, B, C</t>
  </si>
  <si>
    <t>Total MTM securities and associated derivatives : Do you need to enter data in the remaining market risk sheets?</t>
  </si>
  <si>
    <t>Ratio C (A/B)</t>
  </si>
  <si>
    <t>Interest Rate Risk - Specific Risk - Applies to all marked to market debt or interest rate related securities in the trading and AFS books</t>
  </si>
  <si>
    <t>Net Long or Short Position (A)</t>
  </si>
  <si>
    <t>Risk Charge (B)</t>
  </si>
  <si>
    <r>
      <t xml:space="preserve">Capital Required Against Interest Rate Options </t>
    </r>
    <r>
      <rPr>
        <sz val="8"/>
        <rFont val="Arial"/>
        <family val="2"/>
      </rPr>
      <t>(taken from SA - Interest Rate Options tab)</t>
    </r>
  </si>
  <si>
    <r>
      <t xml:space="preserve">Total Capital Required Against Interest Rate Risk </t>
    </r>
    <r>
      <rPr>
        <sz val="8"/>
        <rFont val="Arial"/>
        <family val="2"/>
      </rPr>
      <t>(Total of Rows: 4.0, 5.0,+ 6.0)</t>
    </r>
  </si>
  <si>
    <r>
      <t xml:space="preserve">INTEREST RATE RISK EQUIVALENT ASSETS </t>
    </r>
    <r>
      <rPr>
        <sz val="8"/>
        <rFont val="Arial"/>
        <family val="2"/>
      </rPr>
      <t>(Total capital required x Reciprocal CAR)</t>
    </r>
  </si>
  <si>
    <t>Capital Required  C  (A x B)</t>
  </si>
  <si>
    <t xml:space="preserve">                Row 2:  Include securities issued by multi-lateral development banks approved by the Central Bank of Trinidad &amp; Tobago</t>
  </si>
  <si>
    <r>
      <t xml:space="preserve">EQUITY POSITION RISK EQUIVALENT ASSETS  </t>
    </r>
    <r>
      <rPr>
        <sz val="10"/>
        <rFont val="Arial"/>
        <family val="2"/>
      </rPr>
      <t>(Total Capital Requirement x Reciprocal of CAR)</t>
    </r>
  </si>
  <si>
    <r>
      <t xml:space="preserve">Capital Required Against Commodity Options </t>
    </r>
    <r>
      <rPr>
        <sz val="10"/>
        <rFont val="Arial"/>
        <family val="2"/>
      </rPr>
      <t xml:space="preserve"> </t>
    </r>
  </si>
  <si>
    <r>
      <t xml:space="preserve">COMMODITY  POSITION RISK EQUIVALENT ASSETS </t>
    </r>
    <r>
      <rPr>
        <sz val="10"/>
        <rFont val="Arial"/>
        <family val="2"/>
      </rPr>
      <t xml:space="preserve"> (Total Capital Required x CAR Reciprocal)</t>
    </r>
  </si>
  <si>
    <t>Gross Long
A</t>
  </si>
  <si>
    <t>Gross Short
B</t>
  </si>
  <si>
    <t>Gross Equity Position
C (A+B)</t>
  </si>
  <si>
    <t>Net Open Position
D (A-B)</t>
  </si>
  <si>
    <t>Gross Position
E (8% of C)</t>
  </si>
  <si>
    <r>
      <t>Capital Required Against General Risks</t>
    </r>
    <r>
      <rPr>
        <sz val="10"/>
        <rFont val="Arial"/>
        <family val="2"/>
      </rPr>
      <t xml:space="preserve"> (Total F)</t>
    </r>
  </si>
  <si>
    <t>Net Open
E (15% of D)</t>
  </si>
  <si>
    <t>Gross Position
F (3% of C)</t>
  </si>
  <si>
    <r>
      <t xml:space="preserve">Capital Required Against Directional Risks </t>
    </r>
    <r>
      <rPr>
        <sz val="10"/>
        <rFont val="Arial"/>
        <family val="2"/>
      </rPr>
      <t>(Total E)</t>
    </r>
  </si>
  <si>
    <r>
      <t xml:space="preserve">Capital Required Against Basis, Interest Rate &amp; Forward Gap Risks </t>
    </r>
    <r>
      <rPr>
        <sz val="10"/>
        <rFont val="Arial"/>
        <family val="2"/>
      </rPr>
      <t>(Total F)</t>
    </r>
  </si>
  <si>
    <r>
      <t xml:space="preserve">Capital Required Against General Risk </t>
    </r>
    <r>
      <rPr>
        <sz val="8"/>
        <rFont val="Arial"/>
        <family val="2"/>
      </rPr>
      <t>(taken from IRR-Gen Schedule):</t>
    </r>
  </si>
  <si>
    <t xml:space="preserve">Specific provision </t>
  </si>
  <si>
    <t>Others:</t>
  </si>
  <si>
    <t>Quoted shared/stocks</t>
  </si>
  <si>
    <t>Other investements</t>
  </si>
  <si>
    <t>Accounts receivable</t>
  </si>
  <si>
    <t>Other intangible assets</t>
  </si>
  <si>
    <t xml:space="preserve">       Market Risk - Trigger</t>
  </si>
  <si>
    <t>Schedules</t>
  </si>
  <si>
    <t>Exchange-traded</t>
  </si>
  <si>
    <t>A. Interest Rate Risk - General Risk (TT$ 000) - Applied to all marked to market debt or interest rate related securities in the trading and AFS books</t>
  </si>
  <si>
    <t>Market Risk schedules</t>
  </si>
  <si>
    <t>Other unrated securitization exposures</t>
  </si>
  <si>
    <t>Rated securitization exposures</t>
  </si>
  <si>
    <t>Derivatives</t>
  </si>
  <si>
    <t>Banking Book exposures</t>
  </si>
  <si>
    <t>Risk-weighted assets - operational risk</t>
  </si>
  <si>
    <t>Risk-weighted assets - market risk</t>
  </si>
  <si>
    <t xml:space="preserve">   SBE Other retail</t>
  </si>
  <si>
    <t>For Banking Book - Commercial Real Estate</t>
  </si>
  <si>
    <t>Commercial Real Estate</t>
  </si>
  <si>
    <t xml:space="preserve">          Commercial Real Estate</t>
  </si>
  <si>
    <t xml:space="preserve">    Commercial Real Estate</t>
  </si>
  <si>
    <t>Common Equity Tier 1 Capital</t>
  </si>
  <si>
    <t>Common Equity Tier 1 Capital Before Deductions</t>
  </si>
  <si>
    <t>Deductions from Common Equity Tier 1 Capital</t>
  </si>
  <si>
    <t>Additional Tier 1 Capital</t>
  </si>
  <si>
    <t>Residential Mortgages</t>
  </si>
  <si>
    <t>For Banking Book - Residential Mortgages</t>
  </si>
  <si>
    <t>Most senior securitization exposures</t>
  </si>
  <si>
    <t>Eligible servicer cash advance facilities</t>
  </si>
  <si>
    <t>F (D+E)</t>
  </si>
  <si>
    <t>Credit Equivalent Amount  - Gross of specific provisions</t>
  </si>
  <si>
    <t>Credit Equivalent Amount  - Net of specific provisions</t>
  </si>
  <si>
    <t xml:space="preserve">Corporate </t>
  </si>
  <si>
    <t>21A</t>
  </si>
  <si>
    <t>21B</t>
  </si>
  <si>
    <t>21C</t>
  </si>
  <si>
    <t>21D</t>
  </si>
  <si>
    <t>21E</t>
  </si>
  <si>
    <t>(50% of A schedule 17)</t>
  </si>
  <si>
    <t>(A from schedule 16)</t>
  </si>
  <si>
    <t>N</t>
  </si>
  <si>
    <t>W</t>
  </si>
  <si>
    <t>Other Intangibles assets</t>
  </si>
  <si>
    <t>(B from schedule 17)</t>
  </si>
  <si>
    <t>(C from schedule 17)</t>
  </si>
  <si>
    <t>Schedule 1 - Capital Ratios</t>
  </si>
  <si>
    <t>Capital Ratios</t>
  </si>
  <si>
    <t>D from Schedule 22</t>
  </si>
  <si>
    <t>Gross Additional Tier 1 Before Deductions</t>
  </si>
  <si>
    <t>Net Tier 1 Capital</t>
  </si>
  <si>
    <t>Deductions from Additional Tier 1 Capital</t>
  </si>
  <si>
    <t>Net Additional Tier 1 Capital</t>
  </si>
  <si>
    <t>H (F-G)</t>
  </si>
  <si>
    <t>I (C+H)</t>
  </si>
  <si>
    <t>L (sum of a. to f.)</t>
  </si>
  <si>
    <t>M</t>
  </si>
  <si>
    <t>O</t>
  </si>
  <si>
    <t>P (sum of a. to f.)</t>
  </si>
  <si>
    <t>Q</t>
  </si>
  <si>
    <t>R (M+Q)</t>
  </si>
  <si>
    <t>S (lesser of R and 50% of I)</t>
  </si>
  <si>
    <t>V</t>
  </si>
  <si>
    <t>Please fill the following two rows:</t>
  </si>
  <si>
    <t>Schedule 11 - Standardized Approach - credit risk-weighted assets</t>
  </si>
  <si>
    <t>Schedule 13  - Standardized Approach - credit risk-weighted assets</t>
  </si>
  <si>
    <t>Schedule 15 - Standardized Approach - credit risk-weighted assets</t>
  </si>
  <si>
    <t>Schedule 16 - Securitization - credit risk treatment</t>
  </si>
  <si>
    <t>Schedule 17 - Other Credit Risk-weighted Assets</t>
  </si>
  <si>
    <t>Schedule 18 - Off-balance Sheet Exposures</t>
  </si>
  <si>
    <t>Schedule 19 - Derivative Contracts</t>
  </si>
  <si>
    <t>Schedule 20 - Banking Book Securitization Exposures</t>
  </si>
  <si>
    <t>Schedule 21 - Minimum Capital Required for Market Risk</t>
  </si>
  <si>
    <t>Schedule 21A - Minimum Capital Required for Market Risk</t>
  </si>
  <si>
    <t>Schedule 21B - Minimum Capital Required for Market Risk</t>
  </si>
  <si>
    <t>Schedule 21C - Minimum Capital Required for Market Risk</t>
  </si>
  <si>
    <t>Schedule 21D - Minimum Capital Required for Market Risk</t>
  </si>
  <si>
    <t>Schedule 21E - Minimum Capital Required for Market Risk</t>
  </si>
  <si>
    <t>Schedule 22 - Minimum Capital Required for Operational Risk</t>
  </si>
  <si>
    <t>Schedule 23 Gross* Exposures** by Original Obligor and by Ultimate Guarantor</t>
  </si>
  <si>
    <t>Schedule 24 - Balance Sheet Coverage by Risk Type</t>
  </si>
  <si>
    <t>A. Market Risk - Equity Risk - All market to market equity securities in the trading and AFS books</t>
  </si>
  <si>
    <t>B. Market Risk - Commodities Risk - In trading, banking and AFS books</t>
  </si>
  <si>
    <t xml:space="preserve">A. Market Risk - Options </t>
  </si>
  <si>
    <t>F from Schedule 17</t>
  </si>
  <si>
    <t>Net Common Equity Tier 1 Capital</t>
  </si>
  <si>
    <t>(c = a x b x 10%)</t>
  </si>
  <si>
    <t>(B from schedule 16)</t>
  </si>
  <si>
    <t>(C from schedule 16)</t>
  </si>
  <si>
    <t>(D from schedule 16)</t>
  </si>
  <si>
    <t>Investments in Banking and financial subsidiaries</t>
  </si>
  <si>
    <t>Target Net Common Equity Tier 1 ratio (%)</t>
  </si>
  <si>
    <t>Target Net Tier 1 ratio (%)</t>
  </si>
  <si>
    <t>Net Tier 2 Capital</t>
  </si>
  <si>
    <t xml:space="preserve">Total rated securitization exposures excluding resecuritization </t>
  </si>
  <si>
    <t>B(ii) Resecuritization exposures</t>
  </si>
  <si>
    <t>Total rated resecuritization exposures</t>
  </si>
  <si>
    <t>Total rated exposures</t>
  </si>
  <si>
    <t>C Unrated exposures</t>
  </si>
  <si>
    <t>AAA to AA- or A-1/F-1/P-1</t>
  </si>
  <si>
    <t xml:space="preserve">A+ to A- or A-2/F-2/P-2 </t>
  </si>
  <si>
    <t>BBB+ to BBB- or A-3/F-3/P-3</t>
  </si>
  <si>
    <t>Rated below BBB- and unrated or belowA-3/F-3/P-3</t>
  </si>
  <si>
    <t>B+ and below or unrated or belowA-3/F-3/P-3</t>
  </si>
  <si>
    <t>AAA to AA- or A-1/F-1/P-1 or A-2/F-2/P-2</t>
  </si>
  <si>
    <t>A+ to A- or A-3/F-3/P-3</t>
  </si>
  <si>
    <t>Rated below BBB- or A-3/F-3/P-3</t>
  </si>
  <si>
    <t>Rated below BB- or A-3/F-3/P-3</t>
  </si>
  <si>
    <t xml:space="preserve">       Market Risk - Equity and Commodities Position Risk </t>
  </si>
  <si>
    <t xml:space="preserve">       Market Risk - Option</t>
  </si>
  <si>
    <t>Eligible liquidity facilities - original maturity of one year or less</t>
  </si>
  <si>
    <t>Eligible liquidity facilities - original maturity of over one year</t>
  </si>
  <si>
    <t>General provision on balance sheet assets for capital purposes</t>
  </si>
  <si>
    <t>Pre-CRM Exposure
by Original Obligor*</t>
  </si>
  <si>
    <t xml:space="preserve">B (i) Securitization exposures excluding resecuritization </t>
  </si>
  <si>
    <t>D Early amortization</t>
  </si>
  <si>
    <t>D-SIB Capital Charge Add-on</t>
  </si>
  <si>
    <t>C from schedule 3/ H from schedule 2</t>
  </si>
  <si>
    <t>I from schedule 3/ H from schedule 2</t>
  </si>
  <si>
    <t>Net Common Equity Tier 1 of the subsidiary, net of deductions</t>
  </si>
  <si>
    <t>E (D+10)</t>
  </si>
  <si>
    <t>(h = a - [b+c+d+e+f+g])</t>
  </si>
  <si>
    <t>Net Open
F (8% of D)</t>
  </si>
  <si>
    <t>Gross Position
C (A+B)</t>
  </si>
  <si>
    <r>
      <t xml:space="preserve">Capital Required Against Specific Risks </t>
    </r>
    <r>
      <rPr>
        <sz val="10"/>
        <rFont val="Arial"/>
        <family val="2"/>
      </rPr>
      <t>(Total E)</t>
    </r>
  </si>
  <si>
    <r>
      <t>Total Capital Requirement Against Equity Position Risks</t>
    </r>
    <r>
      <rPr>
        <sz val="10"/>
        <rFont val="Arial"/>
        <family val="2"/>
      </rPr>
      <t xml:space="preserve"> (Total of Rows: 1, 2 + 3)</t>
    </r>
  </si>
  <si>
    <r>
      <t xml:space="preserve">Total Capital Required Against Commodity Position Risks </t>
    </r>
    <r>
      <rPr>
        <sz val="10"/>
        <rFont val="Arial"/>
        <family val="2"/>
      </rPr>
      <t xml:space="preserve">(Total Rows: 1, 2 + 3) </t>
    </r>
  </si>
  <si>
    <t>T</t>
  </si>
  <si>
    <t>U (lesser of T and 20% of I)</t>
  </si>
  <si>
    <t>X</t>
  </si>
  <si>
    <t>Y (W-X)</t>
  </si>
  <si>
    <t>Z (J+K+N+O+S+U+V+X)</t>
  </si>
  <si>
    <t>AA</t>
  </si>
  <si>
    <t>AB (Z-AA)</t>
  </si>
  <si>
    <t>AD (AC+I)</t>
  </si>
  <si>
    <t>AF (AD-AE)</t>
  </si>
  <si>
    <t>AF from schedule 3/ H from schedule 2</t>
  </si>
  <si>
    <t xml:space="preserve">Capital charge </t>
  </si>
  <si>
    <t>A + B from Schedule 20</t>
  </si>
  <si>
    <t>AC (lesser between AB and I)</t>
  </si>
  <si>
    <t>D x 10</t>
  </si>
  <si>
    <t>F x 10</t>
  </si>
  <si>
    <t>Schedule 3B - Supplementary Subsidiary Information</t>
  </si>
  <si>
    <t>Name of group:</t>
  </si>
  <si>
    <t>Companies within group</t>
  </si>
  <si>
    <t>Capital</t>
  </si>
  <si>
    <t>Total Capital Positions</t>
  </si>
  <si>
    <t>Total Participations in the Group</t>
  </si>
  <si>
    <t>Consolidated Capital</t>
  </si>
  <si>
    <t>3B</t>
  </si>
  <si>
    <t>Supplementary Subsidiary Information</t>
  </si>
  <si>
    <t>AE</t>
  </si>
  <si>
    <t>Other Assets</t>
  </si>
  <si>
    <t>Net Common Equity Tier 1 capital (%)</t>
  </si>
  <si>
    <t>Net Tier 1 capital (%)</t>
  </si>
  <si>
    <t>Total capital adequacy ratio (%)</t>
  </si>
  <si>
    <t>Sub. 9</t>
  </si>
  <si>
    <t>Sub. 10</t>
  </si>
  <si>
    <t>Sub. 11</t>
  </si>
  <si>
    <t>Sub. 12</t>
  </si>
  <si>
    <t>Sub. 13</t>
  </si>
  <si>
    <t>Sub. 14</t>
  </si>
  <si>
    <t>Sub. 15</t>
  </si>
  <si>
    <t>Sub. 16</t>
  </si>
  <si>
    <t>Sub. 17</t>
  </si>
  <si>
    <t>Sub. 18</t>
  </si>
  <si>
    <t>Sub. 19</t>
  </si>
  <si>
    <t>Sub. 20</t>
  </si>
  <si>
    <t>Total off-balance sheet</t>
  </si>
  <si>
    <t>Foreign Currency Risk Capital Charge (Ax10%)</t>
  </si>
  <si>
    <t>Capital Charge for Foreign Exchange Options</t>
  </si>
  <si>
    <t>Total Capital Charge for Foreign Exchange Risk</t>
  </si>
  <si>
    <t>Foreign Currency Exposure - Greater between the absolute value of the Total Long and Total Short</t>
  </si>
  <si>
    <t>0% (T&amp;T)</t>
  </si>
  <si>
    <t>0% (Foreign)</t>
  </si>
  <si>
    <t>20% (T&amp;T)</t>
  </si>
  <si>
    <t>20% (Foreign)</t>
  </si>
  <si>
    <t>50% (T&amp;T)</t>
  </si>
  <si>
    <t>50% (Foreign)</t>
  </si>
  <si>
    <t>100% (T&amp;T)</t>
  </si>
  <si>
    <t>100% (Foreign)</t>
  </si>
  <si>
    <t>150% (T&amp;T)</t>
  </si>
  <si>
    <t>150% (Foreign)</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</si>
</sst>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_-* #,##0.00_-;\-* #,##0.00_-;_-* &quot;-&quot;??_-;_-@_-"/>
    <numFmt numFmtId="165" formatCode=";;;"/>
    <numFmt numFmtId="166" formatCode="0.0000\ &quot;CF&quot;"/>
    <numFmt numFmtId="167" formatCode="##."/>
    <numFmt numFmtId="168" formatCode="0.000"/>
    <numFmt numFmtId="169" formatCode="#,##0%_);\(#,##0%\)"/>
    <numFmt numFmtId="170" formatCode="0.00_);\(0.00\)"/>
    <numFmt numFmtId="171" formatCode="0.0000"/>
    <numFmt numFmtId="172" formatCode="0_);[Red]\(0\)"/>
    <numFmt numFmtId="173" formatCode="General_)"/>
    <numFmt numFmtId="174" formatCode="0.0"/>
    <numFmt numFmtId="175" formatCode="_-* #,##0_-;\-* #,##0_-;_-* &quot;-&quot;??_-;_-@_-"/>
    <numFmt numFmtId="176" formatCode="yyyy\-mm\-dd;@"/>
  </numFmts>
  <fonts count="76" x14ac:knownFonts="1">
    <font>
      <sz val="12"/>
      <color theme="1"/>
      <name val="Calibri"/>
      <family val="2"/>
      <scheme val="minor"/>
    </font>
    <font>
      <b/>
      <u/>
      <sz val="12"/>
      <name val="Arial"/>
      <family val="2"/>
    </font>
    <font>
      <b/>
      <sz val="10"/>
      <name val="Arial"/>
      <family val="2"/>
    </font>
    <font>
      <sz val="8"/>
      <name val="Arial"/>
      <family val="2"/>
    </font>
    <font>
      <sz val="10"/>
      <color indexed="12"/>
      <name val="Arial"/>
      <family val="2"/>
    </font>
    <font>
      <sz val="10"/>
      <name val="Arial"/>
      <family val="2"/>
    </font>
    <font>
      <b/>
      <i/>
      <sz val="12"/>
      <color indexed="10"/>
      <name val="Arial"/>
      <family val="2"/>
    </font>
    <font>
      <b/>
      <i/>
      <sz val="12"/>
      <name val="Arial"/>
      <family val="2"/>
    </font>
    <font>
      <i/>
      <sz val="8"/>
      <name val="Arial"/>
      <family val="2"/>
    </font>
    <font>
      <b/>
      <u/>
      <sz val="7"/>
      <name val="Arial"/>
      <family val="2"/>
    </font>
    <font>
      <sz val="7"/>
      <name val="Arial"/>
      <family val="2"/>
    </font>
    <font>
      <b/>
      <i/>
      <sz val="10"/>
      <name val="Arial"/>
      <family val="2"/>
    </font>
    <font>
      <b/>
      <i/>
      <sz val="7"/>
      <name val="Arial"/>
      <family val="2"/>
    </font>
    <font>
      <b/>
      <sz val="7"/>
      <name val="Arial"/>
      <family val="2"/>
    </font>
    <font>
      <vertAlign val="superscript"/>
      <sz val="10"/>
      <name val="Arial"/>
      <family val="2"/>
    </font>
    <font>
      <b/>
      <sz val="12"/>
      <name val="Arial"/>
      <family val="2"/>
    </font>
    <font>
      <b/>
      <sz val="8"/>
      <name val="Arial"/>
      <family val="2"/>
    </font>
    <font>
      <b/>
      <i/>
      <u/>
      <sz val="8"/>
      <name val="Arial"/>
      <family val="2"/>
    </font>
    <font>
      <sz val="10"/>
      <name val="Arial"/>
      <family val="2"/>
    </font>
    <font>
      <sz val="8"/>
      <color indexed="12"/>
      <name val="Arial"/>
      <family val="2"/>
    </font>
    <font>
      <b/>
      <i/>
      <u/>
      <sz val="12"/>
      <name val="Arial"/>
      <family val="2"/>
    </font>
    <font>
      <b/>
      <i/>
      <sz val="8"/>
      <name val="Arial"/>
      <family val="2"/>
    </font>
    <font>
      <i/>
      <sz val="8"/>
      <color indexed="10"/>
      <name val="Arial"/>
      <family val="2"/>
    </font>
    <font>
      <sz val="10"/>
      <name val="MS Sans Serif"/>
      <family val="2"/>
    </font>
    <font>
      <b/>
      <sz val="10"/>
      <name val="Times New Roman"/>
      <family val="1"/>
    </font>
    <font>
      <sz val="10"/>
      <name val="Times New Roman"/>
      <family val="1"/>
    </font>
    <font>
      <b/>
      <u/>
      <sz val="10"/>
      <name val="Times New Roman"/>
      <family val="1"/>
    </font>
    <font>
      <i/>
      <sz val="10"/>
      <name val="Times New Roman"/>
      <family val="1"/>
    </font>
    <font>
      <b/>
      <i/>
      <sz val="10"/>
      <name val="Times New Roman"/>
      <family val="1"/>
    </font>
    <font>
      <i/>
      <sz val="10"/>
      <color indexed="9"/>
      <name val="Times New Roman"/>
      <family val="1"/>
    </font>
    <font>
      <sz val="10"/>
      <name val="Courier"/>
      <family val="3"/>
    </font>
    <font>
      <sz val="11"/>
      <name val="Arial"/>
      <family val="2"/>
    </font>
    <font>
      <b/>
      <sz val="11"/>
      <name val="Arial"/>
      <family val="2"/>
    </font>
    <font>
      <sz val="9"/>
      <name val="Arial"/>
      <family val="2"/>
    </font>
    <font>
      <b/>
      <u/>
      <sz val="8"/>
      <name val="Arial"/>
      <family val="2"/>
    </font>
    <font>
      <b/>
      <sz val="9"/>
      <name val="Arial"/>
      <family val="2"/>
    </font>
    <font>
      <sz val="9"/>
      <color indexed="81"/>
      <name val="Tahoma"/>
      <family val="2"/>
    </font>
    <font>
      <b/>
      <sz val="9"/>
      <color indexed="81"/>
      <name val="Tahoma"/>
      <family val="2"/>
    </font>
    <font>
      <sz val="8"/>
      <color indexed="10"/>
      <name val="Arial"/>
      <family val="2"/>
    </font>
    <font>
      <i/>
      <sz val="10"/>
      <name val="Arial"/>
      <family val="2"/>
    </font>
    <font>
      <b/>
      <sz val="8"/>
      <color indexed="12"/>
      <name val="Arial"/>
      <family val="2"/>
    </font>
    <font>
      <strike/>
      <sz val="7"/>
      <name val="Arial"/>
      <family val="2"/>
    </font>
    <font>
      <strike/>
      <sz val="8"/>
      <name val="Arial"/>
      <family val="2"/>
    </font>
    <font>
      <strike/>
      <sz val="10"/>
      <name val="Arial"/>
      <family val="2"/>
    </font>
    <font>
      <b/>
      <strike/>
      <sz val="10"/>
      <name val="Arial"/>
      <family val="2"/>
    </font>
    <font>
      <i/>
      <sz val="14"/>
      <name val="Arial"/>
      <family val="2"/>
    </font>
    <font>
      <b/>
      <u/>
      <sz val="14"/>
      <name val="Arial"/>
      <family val="2"/>
    </font>
    <font>
      <b/>
      <i/>
      <u/>
      <sz val="14"/>
      <name val="Arial"/>
      <family val="2"/>
    </font>
    <font>
      <b/>
      <i/>
      <sz val="10"/>
      <color indexed="10"/>
      <name val="Arial"/>
      <family val="2"/>
    </font>
    <font>
      <i/>
      <sz val="14"/>
      <color indexed="10"/>
      <name val="Arial"/>
      <family val="2"/>
    </font>
    <font>
      <sz val="10"/>
      <color indexed="10"/>
      <name val="Arial"/>
      <family val="2"/>
    </font>
    <font>
      <b/>
      <i/>
      <sz val="10"/>
      <name val="Arial Narrow"/>
      <family val="2"/>
    </font>
    <font>
      <sz val="9"/>
      <color indexed="10"/>
      <name val="Arial"/>
      <family val="2"/>
    </font>
    <font>
      <b/>
      <sz val="12"/>
      <name val="Book Antiqua"/>
      <family val="1"/>
    </font>
    <font>
      <i/>
      <sz val="9"/>
      <name val="Arial"/>
      <family val="2"/>
    </font>
    <font>
      <sz val="12"/>
      <color theme="1"/>
      <name val="Calibri"/>
      <family val="2"/>
      <scheme val="minor"/>
    </font>
    <font>
      <b/>
      <sz val="13"/>
      <color theme="3"/>
      <name val="Calibri"/>
      <family val="2"/>
      <scheme val="minor"/>
    </font>
    <font>
      <sz val="8"/>
      <color theme="1"/>
      <name val="Arial"/>
      <family val="2"/>
    </font>
    <font>
      <sz val="10"/>
      <color theme="1"/>
      <name val="Calibri"/>
      <family val="2"/>
      <scheme val="minor"/>
    </font>
    <font>
      <sz val="10"/>
      <color rgb="FF660033"/>
      <name val="Arial"/>
      <family val="2"/>
    </font>
    <font>
      <b/>
      <sz val="12"/>
      <color theme="1"/>
      <name val="Calibri"/>
      <family val="2"/>
      <scheme val="minor"/>
    </font>
    <font>
      <sz val="10"/>
      <color theme="0"/>
      <name val="Arial"/>
      <family val="2"/>
    </font>
    <font>
      <sz val="8"/>
      <color theme="0"/>
      <name val="Arial"/>
      <family val="2"/>
    </font>
    <font>
      <sz val="12"/>
      <name val="Calibri"/>
      <family val="2"/>
      <scheme val="minor"/>
    </font>
    <font>
      <sz val="8"/>
      <color rgb="FFFF0000"/>
      <name val="Arial"/>
      <family val="2"/>
    </font>
    <font>
      <b/>
      <sz val="10"/>
      <color theme="0"/>
      <name val="Arial"/>
      <family val="2"/>
    </font>
    <font>
      <sz val="11"/>
      <color theme="1"/>
      <name val="Arial"/>
      <family val="2"/>
    </font>
    <font>
      <sz val="12"/>
      <color rgb="FFFF0000"/>
      <name val="Calibri"/>
      <family val="2"/>
      <scheme val="minor"/>
    </font>
    <font>
      <sz val="10"/>
      <color rgb="FFFF0000"/>
      <name val="Arial"/>
      <family val="2"/>
    </font>
    <font>
      <i/>
      <sz val="12"/>
      <color rgb="FF660033"/>
      <name val="Calibri"/>
      <family val="2"/>
      <scheme val="minor"/>
    </font>
    <font>
      <b/>
      <sz val="16"/>
      <color rgb="FF660033"/>
      <name val="Book Antiqua"/>
      <family val="1"/>
    </font>
    <font>
      <sz val="8"/>
      <color theme="1"/>
      <name val="Calibri"/>
      <family val="2"/>
      <scheme val="minor"/>
    </font>
    <font>
      <b/>
      <sz val="8"/>
      <color theme="1"/>
      <name val="Arial"/>
      <family val="2"/>
    </font>
    <font>
      <sz val="12"/>
      <color theme="0"/>
      <name val="Calibri"/>
      <family val="2"/>
      <scheme val="minor"/>
    </font>
    <font>
      <b/>
      <sz val="12"/>
      <color theme="0"/>
      <name val="Arial"/>
      <family val="2"/>
    </font>
    <font>
      <sz val="7"/>
      <color theme="1"/>
      <name val="Calibri"/>
      <family val="2"/>
      <scheme val="minor"/>
    </font>
  </fonts>
  <fills count="15">
    <fill>
      <patternFill patternType="none"/>
    </fill>
    <fill>
      <patternFill patternType="gray125"/>
    </fill>
    <fill>
      <patternFill patternType="solid">
        <fgColor indexed="41"/>
        <bgColor indexed="64"/>
      </patternFill>
    </fill>
    <fill>
      <patternFill patternType="solid">
        <fgColor indexed="45"/>
        <bgColor indexed="64"/>
      </patternFill>
    </fill>
    <fill>
      <patternFill patternType="solid">
        <fgColor indexed="22"/>
        <bgColor indexed="64"/>
      </patternFill>
    </fill>
    <fill>
      <patternFill patternType="solid">
        <fgColor indexed="55"/>
        <bgColor indexed="64"/>
      </patternFill>
    </fill>
    <fill>
      <patternFill patternType="lightGray"/>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660033"/>
        <bgColor indexed="22"/>
      </patternFill>
    </fill>
    <fill>
      <patternFill patternType="solid">
        <fgColor theme="0" tint="-0.249977111117893"/>
        <bgColor indexed="64"/>
      </patternFill>
    </fill>
    <fill>
      <patternFill patternType="solid">
        <fgColor theme="2" tint="-0.249977111117893"/>
        <bgColor indexed="64"/>
      </patternFill>
    </fill>
    <fill>
      <patternFill patternType="solid">
        <fgColor rgb="FF660033"/>
        <bgColor indexed="64"/>
      </patternFill>
    </fill>
    <fill>
      <patternFill patternType="solid">
        <fgColor theme="0" tint="-0.34998626667073579"/>
        <bgColor indexed="9"/>
      </patternFill>
    </fill>
  </fills>
  <borders count="62">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bottom style="thick">
        <color theme="4" tint="0.499984740745262"/>
      </bottom>
      <diagonal/>
    </border>
  </borders>
  <cellStyleXfs count="16">
    <xf numFmtId="0" fontId="0" fillId="0" borderId="0"/>
    <xf numFmtId="164" fontId="55" fillId="0" borderId="0" applyFont="0" applyFill="0" applyBorder="0" applyAlignment="0" applyProtection="0"/>
    <xf numFmtId="40" fontId="23" fillId="0" borderId="0" applyFont="0" applyFill="0" applyBorder="0" applyAlignment="0" applyProtection="0"/>
    <xf numFmtId="37" fontId="10" fillId="2" borderId="1">
      <alignment horizontal="right"/>
    </xf>
    <xf numFmtId="170" fontId="10" fillId="2" borderId="1">
      <alignment horizontal="right"/>
    </xf>
    <xf numFmtId="37" fontId="10" fillId="3" borderId="1">
      <alignment horizontal="right"/>
    </xf>
    <xf numFmtId="0" fontId="56" fillId="0" borderId="61" applyNumberFormat="0" applyFill="0" applyAlignment="0" applyProtection="0"/>
    <xf numFmtId="0" fontId="4" fillId="0" borderId="0" applyNumberFormat="0" applyFill="0" applyBorder="0" applyAlignment="0" applyProtection="0">
      <alignment vertical="top"/>
      <protection locked="0"/>
    </xf>
    <xf numFmtId="37" fontId="10" fillId="0" borderId="1">
      <alignment horizontal="right"/>
      <protection locked="0"/>
    </xf>
    <xf numFmtId="39" fontId="10" fillId="0" borderId="1">
      <alignment horizontal="right"/>
      <protection locked="0"/>
    </xf>
    <xf numFmtId="0" fontId="55" fillId="0" borderId="0"/>
    <xf numFmtId="173" fontId="30" fillId="0" borderId="0"/>
    <xf numFmtId="0" fontId="5" fillId="0" borderId="0"/>
    <xf numFmtId="0" fontId="5" fillId="0" borderId="0"/>
    <xf numFmtId="9" fontId="55" fillId="0" borderId="0" applyFont="0" applyFill="0" applyBorder="0" applyAlignment="0" applyProtection="0"/>
    <xf numFmtId="0" fontId="5" fillId="0" borderId="0" applyNumberFormat="0" applyFont="0" applyBorder="0">
      <alignment horizontal="right"/>
      <protection locked="0"/>
    </xf>
  </cellStyleXfs>
  <cellXfs count="1010">
    <xf numFmtId="0" fontId="0" fillId="0" borderId="0" xfId="0"/>
    <xf numFmtId="0" fontId="0" fillId="0" borderId="0" xfId="0" applyProtection="1">
      <protection hidden="1"/>
    </xf>
    <xf numFmtId="0" fontId="0" fillId="7" borderId="0" xfId="0" applyFill="1" applyProtection="1">
      <protection hidden="1"/>
    </xf>
    <xf numFmtId="0" fontId="3" fillId="7" borderId="0" xfId="0" applyFont="1" applyFill="1" applyAlignment="1" applyProtection="1">
      <alignment horizontal="right"/>
      <protection hidden="1"/>
    </xf>
    <xf numFmtId="0" fontId="0" fillId="0" borderId="0" xfId="0" applyFill="1" applyProtection="1">
      <protection hidden="1"/>
    </xf>
    <xf numFmtId="0" fontId="3" fillId="0" borderId="0" xfId="0" applyFont="1" applyBorder="1" applyAlignment="1" applyProtection="1">
      <alignment horizontal="right"/>
      <protection hidden="1"/>
    </xf>
    <xf numFmtId="0" fontId="8" fillId="0" borderId="0" xfId="0" applyFont="1" applyProtection="1">
      <protection hidden="1"/>
    </xf>
    <xf numFmtId="0" fontId="0" fillId="0" borderId="0" xfId="0" applyAlignment="1" applyProtection="1">
      <alignment horizontal="right"/>
      <protection hidden="1"/>
    </xf>
    <xf numFmtId="0" fontId="3" fillId="0" borderId="0" xfId="0" applyFont="1" applyFill="1" applyAlignment="1" applyProtection="1">
      <alignment horizontal="right"/>
      <protection hidden="1"/>
    </xf>
    <xf numFmtId="38" fontId="24" fillId="0" borderId="2" xfId="2" applyNumberFormat="1" applyFont="1" applyFill="1" applyBorder="1" applyProtection="1">
      <protection locked="0"/>
    </xf>
    <xf numFmtId="38" fontId="25" fillId="0" borderId="2" xfId="2" applyNumberFormat="1" applyFont="1" applyFill="1" applyBorder="1" applyProtection="1">
      <protection locked="0"/>
    </xf>
    <xf numFmtId="38" fontId="25" fillId="7" borderId="0" xfId="2" applyNumberFormat="1" applyFont="1" applyFill="1" applyBorder="1" applyProtection="1">
      <protection locked="0"/>
    </xf>
    <xf numFmtId="38" fontId="25" fillId="7" borderId="0" xfId="2" applyNumberFormat="1" applyFont="1" applyFill="1" applyBorder="1" applyAlignment="1" applyProtection="1">
      <protection locked="0"/>
    </xf>
    <xf numFmtId="38" fontId="24" fillId="7" borderId="2" xfId="2" applyNumberFormat="1" applyFont="1" applyFill="1" applyBorder="1" applyProtection="1">
      <protection locked="0"/>
    </xf>
    <xf numFmtId="38" fontId="25" fillId="7" borderId="2" xfId="2" applyNumberFormat="1" applyFont="1" applyFill="1" applyBorder="1" applyProtection="1">
      <protection locked="0"/>
    </xf>
    <xf numFmtId="0" fontId="5" fillId="0" borderId="0" xfId="13" applyProtection="1"/>
    <xf numFmtId="0" fontId="39" fillId="8" borderId="3" xfId="13" applyFont="1" applyFill="1" applyBorder="1" applyProtection="1"/>
    <xf numFmtId="0" fontId="33" fillId="0" borderId="0" xfId="0" applyFont="1" applyProtection="1">
      <protection hidden="1"/>
    </xf>
    <xf numFmtId="0" fontId="0" fillId="0" borderId="0" xfId="0" applyAlignment="1" applyProtection="1">
      <alignment horizontal="left"/>
      <protection hidden="1"/>
    </xf>
    <xf numFmtId="38" fontId="25" fillId="9" borderId="4" xfId="11" applyNumberFormat="1" applyFont="1" applyFill="1" applyBorder="1" applyProtection="1"/>
    <xf numFmtId="173" fontId="25" fillId="9" borderId="4" xfId="11" applyFont="1" applyFill="1" applyBorder="1" applyAlignment="1" applyProtection="1">
      <alignment horizontal="center"/>
    </xf>
    <xf numFmtId="38" fontId="24" fillId="9" borderId="1" xfId="11" applyNumberFormat="1" applyFont="1" applyFill="1" applyBorder="1" applyProtection="1"/>
    <xf numFmtId="10" fontId="57" fillId="9" borderId="1" xfId="12" applyNumberFormat="1" applyFont="1" applyFill="1" applyBorder="1" applyProtection="1"/>
    <xf numFmtId="10" fontId="57" fillId="9" borderId="5" xfId="12" applyNumberFormat="1" applyFont="1" applyFill="1" applyBorder="1" applyProtection="1"/>
    <xf numFmtId="10" fontId="57" fillId="9" borderId="6" xfId="12" applyNumberFormat="1" applyFont="1" applyFill="1" applyBorder="1" applyProtection="1"/>
    <xf numFmtId="38" fontId="3" fillId="0" borderId="1" xfId="12" applyNumberFormat="1" applyFont="1" applyFill="1" applyBorder="1" applyProtection="1">
      <protection locked="0"/>
    </xf>
    <xf numFmtId="38" fontId="3" fillId="0" borderId="5" xfId="12" applyNumberFormat="1" applyFont="1" applyFill="1" applyBorder="1" applyProtection="1">
      <protection locked="0"/>
    </xf>
    <xf numFmtId="38" fontId="3" fillId="0" borderId="7" xfId="12" applyNumberFormat="1" applyFont="1" applyFill="1" applyBorder="1" applyProtection="1">
      <protection locked="0"/>
    </xf>
    <xf numFmtId="38" fontId="3" fillId="0" borderId="4" xfId="12" applyNumberFormat="1" applyFont="1" applyFill="1" applyBorder="1" applyProtection="1">
      <protection locked="0"/>
    </xf>
    <xf numFmtId="38" fontId="3" fillId="0" borderId="8" xfId="12" applyNumberFormat="1" applyFont="1" applyFill="1" applyBorder="1" applyProtection="1">
      <protection locked="0"/>
    </xf>
    <xf numFmtId="38" fontId="3" fillId="0" borderId="2" xfId="12" applyNumberFormat="1" applyFont="1" applyFill="1" applyBorder="1" applyProtection="1">
      <protection locked="0"/>
    </xf>
    <xf numFmtId="0" fontId="3" fillId="9" borderId="1" xfId="12" applyFont="1" applyFill="1" applyBorder="1" applyProtection="1"/>
    <xf numFmtId="0" fontId="3" fillId="9" borderId="5" xfId="12" applyFont="1" applyFill="1" applyBorder="1" applyProtection="1"/>
    <xf numFmtId="0" fontId="3" fillId="9" borderId="6" xfId="12" applyFont="1" applyFill="1" applyBorder="1" applyProtection="1"/>
    <xf numFmtId="0" fontId="3" fillId="9" borderId="9" xfId="12" applyFont="1" applyFill="1" applyBorder="1" applyProtection="1"/>
    <xf numFmtId="0" fontId="3" fillId="9" borderId="10" xfId="12" applyFont="1" applyFill="1" applyBorder="1" applyProtection="1"/>
    <xf numFmtId="0" fontId="3" fillId="9" borderId="11" xfId="12" applyFont="1" applyFill="1" applyBorder="1" applyProtection="1"/>
    <xf numFmtId="0" fontId="3" fillId="9" borderId="12" xfId="12" applyFont="1" applyFill="1" applyBorder="1" applyProtection="1"/>
    <xf numFmtId="9" fontId="57" fillId="9" borderId="4" xfId="12" applyNumberFormat="1" applyFont="1" applyFill="1" applyBorder="1" applyProtection="1"/>
    <xf numFmtId="9" fontId="57" fillId="9" borderId="5" xfId="12" applyNumberFormat="1" applyFont="1" applyFill="1" applyBorder="1" applyProtection="1"/>
    <xf numFmtId="9" fontId="57" fillId="9" borderId="2" xfId="12" applyNumberFormat="1" applyFont="1" applyFill="1" applyBorder="1" applyProtection="1"/>
    <xf numFmtId="2" fontId="3" fillId="9" borderId="13" xfId="12" applyNumberFormat="1" applyFont="1" applyFill="1" applyBorder="1" applyProtection="1"/>
    <xf numFmtId="2" fontId="3" fillId="9" borderId="14" xfId="12" applyNumberFormat="1" applyFont="1" applyFill="1" applyBorder="1" applyProtection="1"/>
    <xf numFmtId="2" fontId="3" fillId="9" borderId="15" xfId="12" applyNumberFormat="1" applyFont="1" applyFill="1" applyBorder="1" applyProtection="1"/>
    <xf numFmtId="38" fontId="24" fillId="9" borderId="0" xfId="2" applyNumberFormat="1" applyFont="1" applyFill="1" applyBorder="1" applyProtection="1"/>
    <xf numFmtId="38" fontId="24" fillId="9" borderId="16" xfId="2" applyNumberFormat="1" applyFont="1" applyFill="1" applyBorder="1" applyProtection="1"/>
    <xf numFmtId="38" fontId="25" fillId="9" borderId="17" xfId="2" applyNumberFormat="1" applyFont="1" applyFill="1" applyBorder="1" applyProtection="1"/>
    <xf numFmtId="38" fontId="25" fillId="9" borderId="16" xfId="2" applyNumberFormat="1" applyFont="1" applyFill="1" applyBorder="1" applyProtection="1"/>
    <xf numFmtId="38" fontId="24" fillId="9" borderId="17" xfId="2" applyNumberFormat="1" applyFont="1" applyFill="1" applyBorder="1" applyProtection="1"/>
    <xf numFmtId="38" fontId="24" fillId="9" borderId="18" xfId="2" applyNumberFormat="1" applyFont="1" applyFill="1" applyBorder="1" applyAlignment="1" applyProtection="1"/>
    <xf numFmtId="38" fontId="24" fillId="0" borderId="16" xfId="2" applyNumberFormat="1" applyFont="1" applyFill="1" applyBorder="1" applyProtection="1">
      <protection locked="0"/>
    </xf>
    <xf numFmtId="38" fontId="24" fillId="0" borderId="16" xfId="2" applyNumberFormat="1" applyFont="1" applyFill="1" applyBorder="1" applyAlignment="1" applyProtection="1">
      <alignment horizontal="center"/>
      <protection locked="0"/>
    </xf>
    <xf numFmtId="38" fontId="25" fillId="0" borderId="0" xfId="2" applyNumberFormat="1" applyFont="1" applyFill="1" applyBorder="1" applyAlignment="1" applyProtection="1">
      <alignment horizontal="center"/>
      <protection locked="0"/>
    </xf>
    <xf numFmtId="38" fontId="25" fillId="0" borderId="0" xfId="2" applyNumberFormat="1" applyFont="1" applyFill="1" applyBorder="1" applyProtection="1">
      <protection locked="0"/>
    </xf>
    <xf numFmtId="38" fontId="25" fillId="0" borderId="16" xfId="2" applyNumberFormat="1" applyFont="1" applyFill="1" applyBorder="1" applyAlignment="1" applyProtection="1">
      <alignment horizontal="center"/>
      <protection locked="0"/>
    </xf>
    <xf numFmtId="38" fontId="25" fillId="0" borderId="16" xfId="2" applyNumberFormat="1" applyFont="1" applyFill="1" applyBorder="1" applyProtection="1">
      <protection locked="0"/>
    </xf>
    <xf numFmtId="38" fontId="25" fillId="0" borderId="18" xfId="2" applyNumberFormat="1" applyFont="1" applyFill="1" applyBorder="1" applyAlignment="1" applyProtection="1">
      <alignment horizontal="center"/>
      <protection locked="0"/>
    </xf>
    <xf numFmtId="38" fontId="25" fillId="0" borderId="18" xfId="2" applyNumberFormat="1" applyFont="1" applyFill="1" applyBorder="1" applyProtection="1">
      <protection locked="0"/>
    </xf>
    <xf numFmtId="38" fontId="24" fillId="0" borderId="18" xfId="2" applyNumberFormat="1" applyFont="1" applyFill="1" applyBorder="1" applyAlignment="1" applyProtection="1">
      <alignment horizontal="center"/>
      <protection locked="0"/>
    </xf>
    <xf numFmtId="38" fontId="24" fillId="0" borderId="18" xfId="2" applyNumberFormat="1" applyFont="1" applyFill="1" applyBorder="1" applyProtection="1">
      <protection locked="0"/>
    </xf>
    <xf numFmtId="38" fontId="25" fillId="0" borderId="17" xfId="2" applyNumberFormat="1" applyFont="1" applyFill="1" applyBorder="1" applyProtection="1">
      <protection locked="0"/>
    </xf>
    <xf numFmtId="38" fontId="26" fillId="9" borderId="16" xfId="2" applyNumberFormat="1" applyFont="1" applyFill="1" applyBorder="1" applyAlignment="1" applyProtection="1">
      <alignment horizontal="center"/>
    </xf>
    <xf numFmtId="38" fontId="24" fillId="9" borderId="0" xfId="2" applyNumberFormat="1" applyFont="1" applyFill="1" applyBorder="1" applyAlignment="1" applyProtection="1">
      <alignment horizontal="center"/>
    </xf>
    <xf numFmtId="38" fontId="24" fillId="9" borderId="16" xfId="2" applyNumberFormat="1" applyFont="1" applyFill="1" applyBorder="1" applyAlignment="1" applyProtection="1">
      <alignment horizontal="center"/>
    </xf>
    <xf numFmtId="38" fontId="24" fillId="9" borderId="16" xfId="2" applyNumberFormat="1" applyFont="1" applyFill="1" applyBorder="1" applyAlignment="1" applyProtection="1"/>
    <xf numFmtId="38" fontId="28" fillId="9" borderId="17" xfId="2" applyNumberFormat="1" applyFont="1" applyFill="1" applyBorder="1" applyAlignment="1" applyProtection="1">
      <alignment horizontal="centerContinuous"/>
    </xf>
    <xf numFmtId="38" fontId="28" fillId="9" borderId="0" xfId="2" applyNumberFormat="1" applyFont="1" applyFill="1" applyBorder="1" applyAlignment="1" applyProtection="1">
      <alignment horizontal="centerContinuous"/>
    </xf>
    <xf numFmtId="38" fontId="24" fillId="9" borderId="18" xfId="2" applyNumberFormat="1" applyFont="1" applyFill="1" applyBorder="1" applyAlignment="1" applyProtection="1">
      <alignment horizontal="centerContinuous"/>
    </xf>
    <xf numFmtId="38" fontId="24" fillId="9" borderId="16" xfId="2" applyNumberFormat="1" applyFont="1" applyFill="1" applyBorder="1" applyAlignment="1" applyProtection="1">
      <alignment horizontal="centerContinuous"/>
    </xf>
    <xf numFmtId="38" fontId="24" fillId="9" borderId="18" xfId="2" applyNumberFormat="1" applyFont="1" applyFill="1" applyBorder="1" applyAlignment="1" applyProtection="1">
      <alignment horizontal="center" vertical="center" wrapText="1"/>
    </xf>
    <xf numFmtId="38" fontId="24" fillId="0" borderId="16" xfId="2" applyNumberFormat="1" applyFont="1" applyFill="1" applyBorder="1" applyAlignment="1" applyProtection="1">
      <alignment horizontal="center" vertical="center" wrapText="1"/>
      <protection locked="0"/>
    </xf>
    <xf numFmtId="38" fontId="24" fillId="0" borderId="0" xfId="2" applyNumberFormat="1" applyFont="1" applyFill="1" applyBorder="1" applyProtection="1">
      <protection locked="0"/>
    </xf>
    <xf numFmtId="38" fontId="24" fillId="0" borderId="18" xfId="2" applyNumberFormat="1" applyFont="1" applyFill="1" applyBorder="1" applyAlignment="1" applyProtection="1">
      <alignment horizontal="center" vertical="center" wrapText="1"/>
      <protection locked="0"/>
    </xf>
    <xf numFmtId="38" fontId="25" fillId="0" borderId="0" xfId="2" applyNumberFormat="1" applyFont="1" applyFill="1" applyBorder="1" applyAlignment="1" applyProtection="1">
      <alignment horizontal="center" vertical="center" wrapText="1"/>
      <protection locked="0"/>
    </xf>
    <xf numFmtId="38" fontId="25" fillId="0" borderId="16" xfId="2" applyNumberFormat="1" applyFont="1" applyFill="1" applyBorder="1" applyAlignment="1" applyProtection="1">
      <alignment horizontal="center" vertical="center" wrapText="1"/>
      <protection locked="0"/>
    </xf>
    <xf numFmtId="38" fontId="25" fillId="0" borderId="18" xfId="2" applyNumberFormat="1" applyFont="1" applyFill="1" applyBorder="1" applyAlignment="1" applyProtection="1">
      <alignment horizontal="center" vertical="center" wrapText="1"/>
      <protection locked="0"/>
    </xf>
    <xf numFmtId="38" fontId="25" fillId="0" borderId="17" xfId="2" applyNumberFormat="1" applyFont="1" applyFill="1" applyBorder="1" applyAlignment="1" applyProtection="1">
      <alignment horizontal="center" vertical="center" wrapText="1"/>
      <protection locked="0"/>
    </xf>
    <xf numFmtId="38" fontId="28" fillId="9" borderId="0" xfId="2" applyNumberFormat="1" applyFont="1" applyFill="1" applyBorder="1" applyAlignment="1" applyProtection="1">
      <alignment horizontal="center"/>
    </xf>
    <xf numFmtId="0" fontId="34" fillId="9" borderId="19" xfId="12" applyFont="1" applyFill="1" applyBorder="1" applyProtection="1"/>
    <xf numFmtId="0" fontId="16" fillId="9" borderId="10" xfId="12" applyFont="1" applyFill="1" applyBorder="1" applyProtection="1"/>
    <xf numFmtId="0" fontId="16" fillId="9" borderId="10" xfId="12" applyFont="1" applyFill="1" applyBorder="1" applyAlignment="1" applyProtection="1">
      <alignment horizontal="center"/>
    </xf>
    <xf numFmtId="16" fontId="16" fillId="9" borderId="10" xfId="12" applyNumberFormat="1" applyFont="1" applyFill="1" applyBorder="1" applyAlignment="1" applyProtection="1">
      <alignment horizontal="center"/>
    </xf>
    <xf numFmtId="0" fontId="16" fillId="9" borderId="11" xfId="12" applyFont="1" applyFill="1" applyBorder="1" applyAlignment="1" applyProtection="1">
      <alignment horizontal="center"/>
    </xf>
    <xf numFmtId="0" fontId="16" fillId="9" borderId="6" xfId="12" applyFont="1" applyFill="1" applyBorder="1" applyAlignment="1" applyProtection="1">
      <alignment horizontal="center"/>
    </xf>
    <xf numFmtId="0" fontId="16" fillId="9" borderId="1" xfId="12" applyFont="1" applyFill="1" applyBorder="1" applyAlignment="1" applyProtection="1">
      <alignment horizontal="center"/>
    </xf>
    <xf numFmtId="0" fontId="16" fillId="9" borderId="5" xfId="12" applyFont="1" applyFill="1" applyBorder="1" applyAlignment="1" applyProtection="1">
      <alignment horizontal="center"/>
    </xf>
    <xf numFmtId="0" fontId="16" fillId="9" borderId="1" xfId="12" applyFont="1" applyFill="1" applyBorder="1" applyProtection="1"/>
    <xf numFmtId="0" fontId="16" fillId="9" borderId="5" xfId="12" applyFont="1" applyFill="1" applyBorder="1" applyProtection="1"/>
    <xf numFmtId="0" fontId="16" fillId="9" borderId="20" xfId="12" applyFont="1" applyFill="1" applyBorder="1" applyAlignment="1" applyProtection="1">
      <alignment horizontal="center"/>
    </xf>
    <xf numFmtId="0" fontId="16" fillId="9" borderId="21" xfId="12" applyFont="1" applyFill="1" applyBorder="1" applyAlignment="1" applyProtection="1">
      <alignment horizontal="center"/>
    </xf>
    <xf numFmtId="0" fontId="3" fillId="9" borderId="22" xfId="12" applyFont="1" applyFill="1" applyBorder="1" applyProtection="1"/>
    <xf numFmtId="0" fontId="3" fillId="9" borderId="23" xfId="12" applyFont="1" applyFill="1" applyBorder="1" applyProtection="1"/>
    <xf numFmtId="9" fontId="57" fillId="9" borderId="23" xfId="12" applyNumberFormat="1" applyFont="1" applyFill="1" applyBorder="1" applyProtection="1"/>
    <xf numFmtId="2" fontId="3" fillId="9" borderId="24" xfId="12" applyNumberFormat="1" applyFont="1" applyFill="1" applyBorder="1" applyProtection="1"/>
    <xf numFmtId="0" fontId="3" fillId="9" borderId="24" xfId="12" applyFont="1" applyFill="1" applyBorder="1" applyProtection="1"/>
    <xf numFmtId="0" fontId="3" fillId="9" borderId="25" xfId="12" applyFont="1" applyFill="1" applyBorder="1" applyProtection="1"/>
    <xf numFmtId="0" fontId="3" fillId="9" borderId="26" xfId="12" applyFont="1" applyFill="1" applyBorder="1" applyProtection="1"/>
    <xf numFmtId="9" fontId="57" fillId="9" borderId="27" xfId="12" applyNumberFormat="1" applyFont="1" applyFill="1" applyBorder="1" applyProtection="1"/>
    <xf numFmtId="0" fontId="3" fillId="9" borderId="28" xfId="12" applyFont="1" applyFill="1" applyBorder="1" applyProtection="1"/>
    <xf numFmtId="0" fontId="3" fillId="9" borderId="29" xfId="12" applyFont="1" applyFill="1" applyBorder="1" applyProtection="1"/>
    <xf numFmtId="0" fontId="3" fillId="9" borderId="30" xfId="12" applyFont="1" applyFill="1" applyBorder="1" applyProtection="1"/>
    <xf numFmtId="9" fontId="57" fillId="9" borderId="31" xfId="12" applyNumberFormat="1" applyFont="1" applyFill="1" applyBorder="1" applyProtection="1"/>
    <xf numFmtId="0" fontId="3" fillId="9" borderId="32" xfId="12" applyFont="1" applyFill="1" applyBorder="1" applyProtection="1"/>
    <xf numFmtId="0" fontId="3" fillId="9" borderId="33" xfId="12" applyFont="1" applyFill="1" applyBorder="1" applyProtection="1"/>
    <xf numFmtId="0" fontId="3" fillId="9" borderId="34" xfId="12" applyFont="1" applyFill="1" applyBorder="1" applyProtection="1"/>
    <xf numFmtId="0" fontId="58" fillId="0" borderId="1" xfId="0" applyNumberFormat="1" applyFont="1" applyFill="1" applyBorder="1" applyAlignment="1" applyProtection="1">
      <protection locked="0"/>
    </xf>
    <xf numFmtId="0" fontId="58" fillId="9" borderId="1" xfId="0" applyNumberFormat="1" applyFont="1" applyFill="1" applyBorder="1" applyAlignment="1" applyProtection="1"/>
    <xf numFmtId="0" fontId="2" fillId="9" borderId="1" xfId="0" applyNumberFormat="1" applyFont="1" applyFill="1" applyBorder="1" applyProtection="1"/>
    <xf numFmtId="0" fontId="2" fillId="9" borderId="1" xfId="0" applyNumberFormat="1" applyFont="1" applyFill="1" applyBorder="1" applyAlignment="1" applyProtection="1"/>
    <xf numFmtId="0" fontId="58" fillId="9" borderId="1" xfId="0" applyNumberFormat="1" applyFont="1" applyFill="1" applyBorder="1" applyProtection="1"/>
    <xf numFmtId="0" fontId="2" fillId="9" borderId="35" xfId="13" applyFont="1" applyFill="1" applyBorder="1" applyAlignment="1" applyProtection="1">
      <alignment horizontal="center" vertical="top" wrapText="1"/>
    </xf>
    <xf numFmtId="0" fontId="39" fillId="9" borderId="36" xfId="13" applyFont="1" applyFill="1" applyBorder="1" applyProtection="1"/>
    <xf numFmtId="0" fontId="39" fillId="9" borderId="3" xfId="13" applyFont="1" applyFill="1" applyBorder="1" applyProtection="1"/>
    <xf numFmtId="0" fontId="39" fillId="9" borderId="37" xfId="13" applyFont="1" applyFill="1" applyBorder="1" applyProtection="1"/>
    <xf numFmtId="0" fontId="11" fillId="9" borderId="3" xfId="13" applyFont="1" applyFill="1" applyBorder="1" applyProtection="1"/>
    <xf numFmtId="0" fontId="39" fillId="9" borderId="18" xfId="13" applyFont="1" applyFill="1" applyBorder="1" applyProtection="1"/>
    <xf numFmtId="0" fontId="11" fillId="9" borderId="6" xfId="13" applyFont="1" applyFill="1" applyBorder="1" applyProtection="1"/>
    <xf numFmtId="0" fontId="2" fillId="9" borderId="35" xfId="13" applyFont="1" applyFill="1" applyBorder="1" applyAlignment="1" applyProtection="1">
      <alignment horizontal="center" vertical="top" wrapText="1"/>
    </xf>
    <xf numFmtId="0" fontId="5" fillId="9" borderId="18" xfId="13" applyFont="1" applyFill="1" applyBorder="1" applyProtection="1"/>
    <xf numFmtId="9" fontId="58" fillId="9" borderId="18" xfId="14" applyFont="1" applyFill="1" applyBorder="1" applyProtection="1"/>
    <xf numFmtId="0" fontId="5" fillId="9" borderId="6" xfId="13" applyFont="1" applyFill="1" applyBorder="1" applyProtection="1"/>
    <xf numFmtId="0" fontId="5" fillId="0" borderId="10" xfId="13" applyFont="1" applyFill="1" applyBorder="1" applyProtection="1">
      <protection locked="0"/>
    </xf>
    <xf numFmtId="0" fontId="5" fillId="9" borderId="10" xfId="13" applyFont="1" applyFill="1" applyBorder="1" applyProtection="1"/>
    <xf numFmtId="9" fontId="58" fillId="9" borderId="10" xfId="14" applyFont="1" applyFill="1" applyBorder="1" applyProtection="1"/>
    <xf numFmtId="0" fontId="5" fillId="0" borderId="1" xfId="13" applyFont="1" applyFill="1" applyBorder="1" applyProtection="1">
      <protection locked="0"/>
    </xf>
    <xf numFmtId="0" fontId="5" fillId="9" borderId="1" xfId="13" applyFont="1" applyFill="1" applyBorder="1" applyProtection="1"/>
    <xf numFmtId="9" fontId="58" fillId="9" borderId="1" xfId="14" applyFont="1" applyFill="1" applyBorder="1" applyProtection="1"/>
    <xf numFmtId="0" fontId="5" fillId="0" borderId="35" xfId="13" applyFont="1" applyFill="1" applyBorder="1" applyProtection="1">
      <protection locked="0"/>
    </xf>
    <xf numFmtId="0" fontId="5" fillId="9" borderId="35" xfId="13" applyFont="1" applyFill="1" applyBorder="1" applyProtection="1"/>
    <xf numFmtId="9" fontId="58" fillId="9" borderId="35" xfId="14" applyFont="1" applyFill="1" applyBorder="1" applyProtection="1"/>
    <xf numFmtId="0" fontId="5" fillId="9" borderId="16" xfId="13" applyFont="1" applyFill="1" applyBorder="1" applyProtection="1"/>
    <xf numFmtId="9" fontId="58" fillId="9" borderId="16" xfId="14" applyFont="1" applyFill="1" applyBorder="1" applyProtection="1"/>
    <xf numFmtId="0" fontId="5" fillId="9" borderId="12" xfId="13" applyFont="1" applyFill="1" applyBorder="1" applyProtection="1"/>
    <xf numFmtId="0" fontId="5" fillId="9" borderId="10" xfId="13" applyFont="1" applyFill="1" applyBorder="1" applyProtection="1"/>
    <xf numFmtId="9" fontId="58" fillId="9" borderId="10" xfId="14" applyFont="1" applyFill="1" applyBorder="1" applyProtection="1"/>
    <xf numFmtId="0" fontId="5" fillId="9" borderId="17" xfId="13" applyFont="1" applyFill="1" applyBorder="1" applyProtection="1"/>
    <xf numFmtId="9" fontId="58" fillId="9" borderId="17" xfId="14" applyFont="1" applyFill="1" applyBorder="1" applyProtection="1"/>
    <xf numFmtId="0" fontId="5" fillId="9" borderId="38" xfId="13" applyFont="1" applyFill="1" applyBorder="1" applyProtection="1"/>
    <xf numFmtId="0" fontId="5" fillId="8" borderId="18" xfId="13" applyFont="1" applyFill="1" applyBorder="1" applyProtection="1"/>
    <xf numFmtId="9" fontId="58" fillId="0" borderId="10" xfId="14" applyFont="1" applyFill="1" applyBorder="1" applyProtection="1">
      <protection locked="0"/>
    </xf>
    <xf numFmtId="9" fontId="58" fillId="0" borderId="1" xfId="14" applyFont="1" applyFill="1" applyBorder="1" applyProtection="1">
      <protection locked="0"/>
    </xf>
    <xf numFmtId="0" fontId="5" fillId="9" borderId="35" xfId="13" applyFont="1" applyFill="1" applyBorder="1" applyProtection="1"/>
    <xf numFmtId="9" fontId="58" fillId="0" borderId="35" xfId="14" applyFont="1" applyFill="1" applyBorder="1" applyProtection="1">
      <protection locked="0"/>
    </xf>
    <xf numFmtId="9" fontId="58" fillId="0" borderId="35" xfId="14" applyFont="1" applyFill="1" applyBorder="1" applyProtection="1">
      <protection locked="0"/>
    </xf>
    <xf numFmtId="0" fontId="38" fillId="0" borderId="4" xfId="12" applyFont="1" applyFill="1" applyBorder="1" applyProtection="1">
      <protection locked="0"/>
    </xf>
    <xf numFmtId="0" fontId="38" fillId="0" borderId="35" xfId="12" applyFont="1" applyFill="1" applyBorder="1" applyProtection="1">
      <protection locked="0"/>
    </xf>
    <xf numFmtId="0" fontId="38" fillId="0" borderId="2" xfId="12" applyFont="1" applyFill="1" applyBorder="1" applyProtection="1">
      <protection locked="0"/>
    </xf>
    <xf numFmtId="0" fontId="38" fillId="0" borderId="8" xfId="12" applyFont="1" applyFill="1" applyBorder="1" applyProtection="1">
      <protection locked="0"/>
    </xf>
    <xf numFmtId="2" fontId="57" fillId="9" borderId="1" xfId="12" applyNumberFormat="1" applyFont="1" applyFill="1" applyBorder="1" applyProtection="1"/>
    <xf numFmtId="2" fontId="57" fillId="9" borderId="6" xfId="12" applyNumberFormat="1" applyFont="1" applyFill="1" applyBorder="1" applyProtection="1"/>
    <xf numFmtId="2" fontId="57" fillId="9" borderId="5" xfId="14" applyNumberFormat="1" applyFont="1" applyFill="1" applyBorder="1" applyProtection="1"/>
    <xf numFmtId="2" fontId="57" fillId="9" borderId="5" xfId="12" applyNumberFormat="1" applyFont="1" applyFill="1" applyBorder="1" applyProtection="1"/>
    <xf numFmtId="16" fontId="16" fillId="9" borderId="1" xfId="12" applyNumberFormat="1" applyFont="1" applyFill="1" applyBorder="1" applyAlignment="1" applyProtection="1">
      <alignment horizontal="center"/>
    </xf>
    <xf numFmtId="0" fontId="0" fillId="7" borderId="0" xfId="0" applyFill="1" applyAlignment="1" applyProtection="1">
      <alignment horizontal="right"/>
      <protection hidden="1"/>
    </xf>
    <xf numFmtId="0" fontId="46" fillId="7" borderId="0" xfId="0" applyFont="1" applyFill="1" applyAlignment="1" applyProtection="1">
      <alignment horizontal="center"/>
      <protection hidden="1"/>
    </xf>
    <xf numFmtId="0" fontId="3" fillId="7" borderId="0" xfId="0" applyFont="1" applyFill="1" applyBorder="1" applyAlignment="1" applyProtection="1">
      <alignment horizontal="right"/>
      <protection hidden="1"/>
    </xf>
    <xf numFmtId="0" fontId="5" fillId="7" borderId="0" xfId="0" applyFont="1" applyFill="1" applyAlignment="1" applyProtection="1">
      <alignment horizontal="right"/>
      <protection hidden="1"/>
    </xf>
    <xf numFmtId="0" fontId="5" fillId="7" borderId="0" xfId="0" applyFont="1" applyFill="1" applyAlignment="1" applyProtection="1">
      <alignment horizontal="left" indent="2"/>
      <protection hidden="1"/>
    </xf>
    <xf numFmtId="0" fontId="33" fillId="7" borderId="0" xfId="0" applyFont="1" applyFill="1" applyBorder="1" applyAlignment="1" applyProtection="1">
      <alignment horizontal="right"/>
      <protection hidden="1"/>
    </xf>
    <xf numFmtId="0" fontId="33" fillId="7" borderId="0" xfId="0" applyFont="1" applyFill="1" applyBorder="1" applyAlignment="1" applyProtection="1">
      <alignment horizontal="right" wrapText="1"/>
      <protection hidden="1"/>
    </xf>
    <xf numFmtId="0" fontId="50" fillId="7" borderId="0" xfId="0" applyFont="1" applyFill="1" applyBorder="1" applyAlignment="1" applyProtection="1">
      <alignment vertical="center"/>
      <protection hidden="1"/>
    </xf>
    <xf numFmtId="0" fontId="51" fillId="7" borderId="0" xfId="0" applyFont="1" applyFill="1" applyBorder="1" applyAlignment="1" applyProtection="1">
      <alignment vertical="center"/>
      <protection hidden="1"/>
    </xf>
    <xf numFmtId="0" fontId="33" fillId="7" borderId="0" xfId="0" applyFont="1" applyFill="1" applyProtection="1">
      <protection hidden="1"/>
    </xf>
    <xf numFmtId="0" fontId="52" fillId="7" borderId="0" xfId="0" applyFont="1" applyFill="1" applyAlignment="1" applyProtection="1">
      <alignment vertical="center"/>
      <protection hidden="1"/>
    </xf>
    <xf numFmtId="0" fontId="48" fillId="7" borderId="0" xfId="0" applyFont="1" applyFill="1" applyProtection="1">
      <protection hidden="1"/>
    </xf>
    <xf numFmtId="0" fontId="48" fillId="7" borderId="0" xfId="0" applyFont="1" applyFill="1" applyAlignment="1" applyProtection="1">
      <alignment horizontal="right"/>
      <protection hidden="1"/>
    </xf>
    <xf numFmtId="0" fontId="3" fillId="7" borderId="0" xfId="0" applyFont="1" applyFill="1" applyBorder="1" applyAlignment="1" applyProtection="1">
      <alignment horizontal="right" wrapText="1"/>
      <protection hidden="1"/>
    </xf>
    <xf numFmtId="0" fontId="4" fillId="7" borderId="0" xfId="7" applyFill="1" applyAlignment="1" applyProtection="1">
      <protection hidden="1"/>
    </xf>
    <xf numFmtId="0" fontId="54" fillId="7" borderId="0" xfId="0" applyFont="1" applyFill="1" applyBorder="1" applyAlignment="1" applyProtection="1">
      <alignment horizontal="right"/>
      <protection hidden="1"/>
    </xf>
    <xf numFmtId="0" fontId="54" fillId="7" borderId="16" xfId="0" applyFont="1" applyFill="1" applyBorder="1" applyAlignment="1" applyProtection="1">
      <alignment horizontal="right"/>
      <protection hidden="1"/>
    </xf>
    <xf numFmtId="0" fontId="59" fillId="7" borderId="0" xfId="7" applyFont="1" applyFill="1" applyAlignment="1" applyProtection="1">
      <alignment horizontal="left" indent="2"/>
      <protection hidden="1"/>
    </xf>
    <xf numFmtId="0" fontId="11" fillId="7" borderId="0" xfId="0" applyFont="1" applyFill="1" applyProtection="1">
      <protection hidden="1"/>
    </xf>
    <xf numFmtId="0" fontId="60" fillId="7" borderId="0" xfId="0" applyFont="1" applyFill="1" applyAlignment="1" applyProtection="1">
      <alignment horizontal="right"/>
      <protection hidden="1"/>
    </xf>
    <xf numFmtId="0" fontId="2" fillId="7" borderId="0" xfId="0" applyFont="1" applyFill="1" applyAlignment="1" applyProtection="1">
      <alignment horizontal="right"/>
      <protection hidden="1"/>
    </xf>
    <xf numFmtId="0" fontId="59" fillId="7" borderId="0" xfId="7" applyFont="1" applyFill="1" applyAlignment="1" applyProtection="1">
      <alignment horizontal="left" indent="2"/>
      <protection hidden="1"/>
    </xf>
    <xf numFmtId="0" fontId="59" fillId="7" borderId="0" xfId="7" applyFont="1" applyFill="1" applyAlignment="1" applyProtection="1">
      <protection hidden="1"/>
    </xf>
    <xf numFmtId="0" fontId="0" fillId="0" borderId="0" xfId="0" applyFill="1" applyAlignment="1" applyProtection="1">
      <alignment horizontal="right"/>
      <protection hidden="1"/>
    </xf>
    <xf numFmtId="164" fontId="5" fillId="0" borderId="1" xfId="1" applyFont="1" applyFill="1" applyBorder="1" applyProtection="1">
      <protection locked="0"/>
    </xf>
    <xf numFmtId="0" fontId="3" fillId="0" borderId="1" xfId="0" applyNumberFormat="1" applyFont="1" applyFill="1" applyBorder="1" applyAlignment="1" applyProtection="1">
      <protection locked="0"/>
    </xf>
    <xf numFmtId="0" fontId="59" fillId="7" borderId="0" xfId="7" applyFont="1" applyFill="1" applyAlignment="1" applyProtection="1">
      <protection hidden="1"/>
    </xf>
    <xf numFmtId="38" fontId="24" fillId="9" borderId="1" xfId="11" applyNumberFormat="1" applyFont="1" applyFill="1" applyBorder="1" applyProtection="1"/>
    <xf numFmtId="9" fontId="10" fillId="0" borderId="1" xfId="14" quotePrefix="1" applyFont="1" applyBorder="1" applyAlignment="1" applyProtection="1">
      <alignment horizontal="right"/>
      <protection locked="0"/>
    </xf>
    <xf numFmtId="39" fontId="10" fillId="9" borderId="1" xfId="3" applyNumberFormat="1" applyFill="1" applyProtection="1">
      <alignment horizontal="right"/>
    </xf>
    <xf numFmtId="39" fontId="10" fillId="9" borderId="1" xfId="15" quotePrefix="1" applyNumberFormat="1" applyFont="1" applyFill="1" applyBorder="1" applyProtection="1">
      <alignment horizontal="right"/>
    </xf>
    <xf numFmtId="39" fontId="10" fillId="9" borderId="1" xfId="9" applyFill="1" applyBorder="1" applyProtection="1">
      <alignment horizontal="right"/>
    </xf>
    <xf numFmtId="39" fontId="10" fillId="9" borderId="1" xfId="9" applyFill="1" applyProtection="1">
      <alignment horizontal="right"/>
    </xf>
    <xf numFmtId="0" fontId="1" fillId="0" borderId="0" xfId="0" applyFont="1" applyBorder="1" applyProtection="1">
      <protection locked="0"/>
    </xf>
    <xf numFmtId="0" fontId="15" fillId="0" borderId="0" xfId="0" applyFont="1" applyProtection="1">
      <protection locked="0"/>
    </xf>
    <xf numFmtId="0" fontId="0" fillId="0" borderId="0" xfId="0" applyBorder="1" applyProtection="1">
      <protection locked="0"/>
    </xf>
    <xf numFmtId="0" fontId="0" fillId="0" borderId="0" xfId="0" applyProtection="1">
      <protection locked="0"/>
    </xf>
    <xf numFmtId="165" fontId="3" fillId="0" borderId="0" xfId="0" applyNumberFormat="1" applyFont="1" applyProtection="1">
      <protection locked="0"/>
    </xf>
    <xf numFmtId="0" fontId="3" fillId="0" borderId="0" xfId="0" applyFont="1" applyProtection="1">
      <protection locked="0"/>
    </xf>
    <xf numFmtId="0" fontId="61" fillId="10" borderId="1" xfId="7" applyFont="1" applyFill="1" applyBorder="1" applyAlignment="1" applyProtection="1">
      <alignment horizontal="center"/>
      <protection locked="0"/>
    </xf>
    <xf numFmtId="0" fontId="6" fillId="0" borderId="0" xfId="0" applyFont="1" applyProtection="1">
      <protection locked="0"/>
    </xf>
    <xf numFmtId="0" fontId="8" fillId="0" borderId="0" xfId="7" applyFont="1" applyFill="1" applyBorder="1" applyAlignment="1" applyProtection="1">
      <alignment horizontal="left"/>
      <protection locked="0"/>
    </xf>
    <xf numFmtId="0" fontId="3" fillId="0" borderId="0" xfId="7" applyFont="1" applyFill="1" applyBorder="1" applyAlignment="1" applyProtection="1">
      <alignment horizontal="left"/>
      <protection locked="0"/>
    </xf>
    <xf numFmtId="0" fontId="2" fillId="0" borderId="0" xfId="0" applyFont="1" applyBorder="1" applyProtection="1">
      <protection locked="0"/>
    </xf>
    <xf numFmtId="0" fontId="3" fillId="0" borderId="0" xfId="0" applyFont="1" applyFill="1" applyAlignment="1" applyProtection="1">
      <alignment horizontal="left"/>
      <protection locked="0"/>
    </xf>
    <xf numFmtId="0" fontId="0" fillId="0" borderId="0" xfId="0" applyFill="1" applyProtection="1">
      <protection locked="0"/>
    </xf>
    <xf numFmtId="0" fontId="0" fillId="0" borderId="0" xfId="0" applyFill="1" applyBorder="1" applyProtection="1">
      <protection locked="0"/>
    </xf>
    <xf numFmtId="0" fontId="3" fillId="0" borderId="0" xfId="0" applyFont="1" applyFill="1" applyAlignment="1" applyProtection="1">
      <alignment horizontal="right"/>
      <protection locked="0"/>
    </xf>
    <xf numFmtId="0" fontId="3" fillId="0" borderId="0" xfId="0" applyFont="1" applyFill="1" applyBorder="1" applyAlignment="1" applyProtection="1">
      <alignment horizontal="left"/>
      <protection locked="0"/>
    </xf>
    <xf numFmtId="2" fontId="3" fillId="0" borderId="0" xfId="0" applyNumberFormat="1" applyFont="1" applyProtection="1">
      <protection locked="0"/>
    </xf>
    <xf numFmtId="0" fontId="57" fillId="0" borderId="0" xfId="0" applyFont="1" applyFill="1" applyAlignment="1" applyProtection="1">
      <alignment horizontal="left"/>
      <protection locked="0"/>
    </xf>
    <xf numFmtId="0" fontId="3" fillId="0" borderId="0" xfId="0" applyFont="1" applyFill="1" applyProtection="1">
      <protection locked="0"/>
    </xf>
    <xf numFmtId="0" fontId="3" fillId="0" borderId="0" xfId="0" applyFont="1" applyFill="1" applyAlignment="1" applyProtection="1">
      <alignment horizontal="left" indent="1"/>
      <protection locked="0"/>
    </xf>
    <xf numFmtId="0" fontId="3" fillId="0" borderId="0" xfId="0" applyFont="1" applyFill="1" applyBorder="1" applyProtection="1">
      <protection locked="0"/>
    </xf>
    <xf numFmtId="0" fontId="3" fillId="0" borderId="17" xfId="0" applyFont="1" applyFill="1" applyBorder="1" applyAlignment="1" applyProtection="1">
      <alignment horizontal="center"/>
      <protection locked="0"/>
    </xf>
    <xf numFmtId="0" fontId="3" fillId="0" borderId="0" xfId="0" applyFont="1" applyFill="1" applyBorder="1" applyAlignment="1" applyProtection="1">
      <alignment horizontal="right"/>
      <protection locked="0"/>
    </xf>
    <xf numFmtId="0" fontId="3" fillId="0" borderId="0" xfId="0" applyFont="1" applyAlignment="1" applyProtection="1">
      <alignment horizontal="right"/>
      <protection locked="0"/>
    </xf>
    <xf numFmtId="0" fontId="3" fillId="0" borderId="0" xfId="0" applyFont="1" applyAlignment="1" applyProtection="1">
      <alignment horizontal="left"/>
      <protection locked="0"/>
    </xf>
    <xf numFmtId="0" fontId="62" fillId="0" borderId="0" xfId="0" applyFont="1" applyProtection="1">
      <protection locked="0"/>
    </xf>
    <xf numFmtId="0" fontId="1" fillId="0" borderId="0" xfId="0" applyFont="1" applyProtection="1">
      <protection locked="0"/>
    </xf>
    <xf numFmtId="165" fontId="3" fillId="0" borderId="0" xfId="0" applyNumberFormat="1" applyFont="1" applyBorder="1" applyProtection="1">
      <protection locked="0"/>
    </xf>
    <xf numFmtId="0" fontId="3" fillId="0" borderId="0" xfId="0" applyFont="1" applyBorder="1" applyProtection="1">
      <protection locked="0"/>
    </xf>
    <xf numFmtId="0" fontId="21" fillId="0" borderId="0" xfId="0" applyFont="1" applyProtection="1">
      <protection locked="0"/>
    </xf>
    <xf numFmtId="0" fontId="3" fillId="0" borderId="0" xfId="0" applyFont="1" applyBorder="1" applyAlignment="1" applyProtection="1">
      <alignment horizontal="center"/>
      <protection locked="0"/>
    </xf>
    <xf numFmtId="0" fontId="16" fillId="0" borderId="0" xfId="0" applyFont="1" applyAlignment="1" applyProtection="1">
      <alignment horizontal="left"/>
      <protection locked="0"/>
    </xf>
    <xf numFmtId="0" fontId="3" fillId="0" borderId="0" xfId="0" quotePrefix="1" applyFont="1" applyBorder="1" applyAlignment="1" applyProtection="1">
      <alignment horizontal="center"/>
      <protection locked="0"/>
    </xf>
    <xf numFmtId="0" fontId="3" fillId="0" borderId="1" xfId="0" applyFont="1" applyBorder="1" applyAlignment="1" applyProtection="1">
      <alignment horizontal="center"/>
      <protection locked="0"/>
    </xf>
    <xf numFmtId="0" fontId="3" fillId="0" borderId="0" xfId="0" applyFont="1" applyBorder="1" applyAlignment="1" applyProtection="1">
      <alignment horizontal="right"/>
      <protection locked="0"/>
    </xf>
    <xf numFmtId="0" fontId="3" fillId="0" borderId="0" xfId="0" quotePrefix="1" applyFont="1" applyBorder="1" applyAlignment="1" applyProtection="1">
      <alignment horizontal="right"/>
      <protection locked="0"/>
    </xf>
    <xf numFmtId="0" fontId="3" fillId="0" borderId="0" xfId="0" applyFont="1" applyAlignment="1" applyProtection="1">
      <alignment horizontal="left" indent="1"/>
      <protection locked="0"/>
    </xf>
    <xf numFmtId="0" fontId="3" fillId="0" borderId="0" xfId="0" applyFont="1" applyAlignment="1" applyProtection="1">
      <alignment horizontal="left" wrapText="1" indent="3"/>
      <protection locked="0"/>
    </xf>
    <xf numFmtId="37" fontId="10" fillId="0" borderId="0" xfId="15" quotePrefix="1" applyNumberFormat="1" applyFont="1" applyFill="1" applyBorder="1" applyProtection="1">
      <alignment horizontal="right"/>
      <protection locked="0"/>
    </xf>
    <xf numFmtId="0" fontId="3" fillId="0" borderId="2" xfId="0" applyFont="1" applyBorder="1" applyAlignment="1" applyProtection="1">
      <alignment horizontal="right"/>
      <protection locked="0"/>
    </xf>
    <xf numFmtId="0" fontId="63" fillId="0" borderId="0" xfId="0" applyFont="1" applyBorder="1" applyAlignment="1" applyProtection="1">
      <alignment vertical="center" textRotation="90"/>
      <protection locked="0"/>
    </xf>
    <xf numFmtId="0" fontId="3" fillId="0" borderId="0" xfId="0" applyFont="1" applyBorder="1" applyAlignment="1" applyProtection="1">
      <protection locked="0"/>
    </xf>
    <xf numFmtId="0" fontId="3" fillId="0" borderId="0" xfId="0" applyFont="1" applyFill="1" applyAlignment="1" applyProtection="1">
      <alignment horizontal="left" wrapText="1" indent="3"/>
      <protection locked="0"/>
    </xf>
    <xf numFmtId="0" fontId="3" fillId="0" borderId="0" xfId="0" applyFont="1" applyBorder="1" applyAlignment="1" applyProtection="1">
      <alignment horizontal="left"/>
      <protection locked="0"/>
    </xf>
    <xf numFmtId="0" fontId="3" fillId="0" borderId="0" xfId="0" applyFont="1" applyAlignment="1" applyProtection="1">
      <alignment horizontal="left" indent="3"/>
      <protection locked="0"/>
    </xf>
    <xf numFmtId="0" fontId="3" fillId="0" borderId="0" xfId="0" applyFont="1" applyFill="1" applyBorder="1" applyAlignment="1" applyProtection="1">
      <alignment horizontal="left" wrapText="1" indent="2"/>
      <protection locked="0"/>
    </xf>
    <xf numFmtId="0" fontId="3" fillId="0" borderId="0" xfId="0" applyFont="1" applyAlignment="1" applyProtection="1">
      <alignment horizontal="left" indent="2"/>
      <protection locked="0"/>
    </xf>
    <xf numFmtId="0" fontId="3" fillId="0" borderId="0" xfId="0" applyFont="1" applyFill="1" applyBorder="1" applyAlignment="1" applyProtection="1">
      <alignment horizontal="left" indent="2"/>
      <protection locked="0"/>
    </xf>
    <xf numFmtId="0" fontId="3" fillId="0" borderId="0" xfId="0" applyFont="1" applyFill="1" applyBorder="1" applyAlignment="1" applyProtection="1">
      <alignment horizontal="center"/>
      <protection locked="0"/>
    </xf>
    <xf numFmtId="0" fontId="3" fillId="0" borderId="0" xfId="0" applyFont="1" applyBorder="1" applyAlignment="1" applyProtection="1">
      <alignment horizontal="left" indent="1"/>
      <protection locked="0"/>
    </xf>
    <xf numFmtId="0" fontId="3" fillId="0" borderId="0" xfId="0" applyFont="1" applyFill="1" applyBorder="1" applyAlignment="1" applyProtection="1">
      <alignment horizontal="left" indent="1"/>
      <protection locked="0"/>
    </xf>
    <xf numFmtId="166" fontId="3" fillId="0" borderId="0" xfId="0" applyNumberFormat="1" applyFont="1" applyFill="1" applyBorder="1" applyAlignment="1" applyProtection="1">
      <alignment horizontal="center"/>
      <protection locked="0"/>
    </xf>
    <xf numFmtId="0" fontId="10" fillId="0" borderId="0" xfId="0" applyFont="1" applyFill="1" applyBorder="1" applyAlignment="1" applyProtection="1">
      <alignment horizontal="left"/>
      <protection locked="0"/>
    </xf>
    <xf numFmtId="0" fontId="10" fillId="0" borderId="0" xfId="0" applyFont="1" applyBorder="1" applyAlignment="1" applyProtection="1">
      <alignment horizontal="right"/>
      <protection locked="0"/>
    </xf>
    <xf numFmtId="0" fontId="16" fillId="0" borderId="0" xfId="0" applyFont="1" applyProtection="1">
      <protection locked="0"/>
    </xf>
    <xf numFmtId="0" fontId="3" fillId="0" borderId="16" xfId="0" applyFont="1" applyBorder="1" applyAlignment="1" applyProtection="1">
      <alignment horizontal="left"/>
      <protection locked="0"/>
    </xf>
    <xf numFmtId="37" fontId="10" fillId="0" borderId="0" xfId="15" quotePrefix="1" applyNumberFormat="1" applyFont="1" applyBorder="1" applyProtection="1">
      <alignment horizontal="right"/>
      <protection locked="0"/>
    </xf>
    <xf numFmtId="37" fontId="10" fillId="9" borderId="1" xfId="15" quotePrefix="1" applyNumberFormat="1" applyFont="1" applyFill="1" applyBorder="1" applyProtection="1">
      <alignment horizontal="right"/>
    </xf>
    <xf numFmtId="37" fontId="10" fillId="9" borderId="1" xfId="15" quotePrefix="1" applyNumberFormat="1" applyFont="1" applyFill="1" applyBorder="1" applyProtection="1">
      <alignment horizontal="right"/>
    </xf>
    <xf numFmtId="0" fontId="3" fillId="0" borderId="18" xfId="0" applyFont="1" applyFill="1" applyBorder="1" applyAlignment="1" applyProtection="1">
      <alignment horizontal="center"/>
    </xf>
    <xf numFmtId="166" fontId="3" fillId="0" borderId="17" xfId="0" applyNumberFormat="1" applyFont="1" applyFill="1" applyBorder="1" applyAlignment="1" applyProtection="1">
      <alignment horizontal="center"/>
    </xf>
    <xf numFmtId="0" fontId="3" fillId="0" borderId="0" xfId="0" applyFont="1" applyFill="1" applyBorder="1" applyAlignment="1" applyProtection="1">
      <alignment horizontal="right"/>
    </xf>
    <xf numFmtId="0" fontId="3" fillId="0" borderId="0" xfId="0" applyFont="1" applyAlignment="1" applyProtection="1">
      <alignment horizontal="center"/>
      <protection locked="0"/>
    </xf>
    <xf numFmtId="3" fontId="3" fillId="0" borderId="0" xfId="0" applyNumberFormat="1" applyFont="1" applyAlignment="1" applyProtection="1">
      <alignment horizontal="center"/>
      <protection locked="0"/>
    </xf>
    <xf numFmtId="165" fontId="3" fillId="0" borderId="0" xfId="0" applyNumberFormat="1" applyFont="1" applyAlignment="1" applyProtection="1">
      <alignment horizontal="left"/>
      <protection locked="0"/>
    </xf>
    <xf numFmtId="0" fontId="3" fillId="0" borderId="0" xfId="0" applyFont="1" applyFill="1" applyAlignment="1" applyProtection="1">
      <alignment horizontal="center"/>
      <protection locked="0"/>
    </xf>
    <xf numFmtId="167" fontId="2" fillId="0" borderId="0" xfId="0" applyNumberFormat="1" applyFont="1" applyAlignment="1" applyProtection="1">
      <alignment horizontal="left"/>
      <protection locked="0"/>
    </xf>
    <xf numFmtId="0" fontId="3" fillId="0" borderId="1" xfId="0" applyFont="1" applyBorder="1" applyAlignment="1" applyProtection="1">
      <alignment horizontal="center" vertical="center"/>
      <protection locked="0"/>
    </xf>
    <xf numFmtId="0" fontId="3" fillId="0" borderId="1" xfId="0" applyFont="1" applyFill="1" applyBorder="1" applyAlignment="1" applyProtection="1">
      <alignment horizontal="center" vertical="center" wrapText="1"/>
      <protection locked="0"/>
    </xf>
    <xf numFmtId="0" fontId="3" fillId="0" borderId="0" xfId="0" applyFont="1" applyFill="1" applyAlignment="1" applyProtection="1">
      <alignment vertical="center"/>
      <protection locked="0"/>
    </xf>
    <xf numFmtId="167" fontId="16" fillId="0" borderId="0" xfId="0" applyNumberFormat="1" applyFont="1" applyFill="1" applyAlignment="1" applyProtection="1">
      <alignment horizontal="left"/>
      <protection locked="0"/>
    </xf>
    <xf numFmtId="3" fontId="3" fillId="0" borderId="0" xfId="0" applyNumberFormat="1" applyFont="1" applyFill="1" applyAlignment="1" applyProtection="1">
      <alignment horizontal="center"/>
      <protection locked="0"/>
    </xf>
    <xf numFmtId="167" fontId="3" fillId="0" borderId="0" xfId="0" applyNumberFormat="1" applyFont="1" applyFill="1" applyAlignment="1" applyProtection="1">
      <alignment horizontal="left"/>
      <protection locked="0"/>
    </xf>
    <xf numFmtId="37" fontId="10" fillId="0" borderId="1" xfId="15" quotePrefix="1" applyNumberFormat="1" applyFont="1" applyFill="1" applyBorder="1" applyProtection="1">
      <alignment horizontal="right"/>
      <protection locked="0"/>
    </xf>
    <xf numFmtId="0" fontId="2" fillId="0" borderId="0" xfId="0" applyFont="1" applyFill="1" applyProtection="1">
      <protection locked="0"/>
    </xf>
    <xf numFmtId="0" fontId="3" fillId="0" borderId="0" xfId="0" applyFont="1" applyFill="1" applyBorder="1" applyAlignment="1" applyProtection="1">
      <alignment horizontal="left" wrapText="1"/>
      <protection locked="0"/>
    </xf>
    <xf numFmtId="0" fontId="2" fillId="0" borderId="0" xfId="0" applyFont="1" applyFill="1" applyBorder="1" applyProtection="1">
      <protection locked="0"/>
    </xf>
    <xf numFmtId="0" fontId="3" fillId="0" borderId="1" xfId="0" applyFont="1" applyFill="1" applyBorder="1" applyProtection="1">
      <protection locked="0"/>
    </xf>
    <xf numFmtId="0" fontId="40" fillId="0" borderId="0" xfId="0" applyFont="1" applyFill="1" applyBorder="1" applyAlignment="1" applyProtection="1">
      <alignment horizontal="left"/>
      <protection locked="0"/>
    </xf>
    <xf numFmtId="0" fontId="3" fillId="0" borderId="0" xfId="0" applyFont="1" applyFill="1" applyBorder="1" applyAlignment="1" applyProtection="1">
      <alignment horizontal="left" wrapText="1" indent="1"/>
      <protection locked="0"/>
    </xf>
    <xf numFmtId="0" fontId="57" fillId="0" borderId="0" xfId="0" applyFont="1" applyFill="1" applyProtection="1">
      <protection locked="0"/>
    </xf>
    <xf numFmtId="0" fontId="64" fillId="0" borderId="0" xfId="0" applyFont="1" applyFill="1" applyProtection="1">
      <protection locked="0"/>
    </xf>
    <xf numFmtId="2" fontId="3" fillId="0" borderId="1" xfId="0" applyNumberFormat="1" applyFont="1" applyFill="1" applyBorder="1" applyAlignment="1" applyProtection="1">
      <alignment horizontal="center"/>
      <protection locked="0"/>
    </xf>
    <xf numFmtId="37" fontId="10" fillId="0" borderId="0" xfId="15" quotePrefix="1" applyNumberFormat="1" applyFont="1" applyFill="1" applyBorder="1" applyAlignment="1" applyProtection="1">
      <alignment horizontal="left"/>
      <protection locked="0"/>
    </xf>
    <xf numFmtId="0" fontId="3" fillId="9" borderId="1" xfId="0" applyFont="1" applyFill="1" applyBorder="1" applyProtection="1"/>
    <xf numFmtId="0" fontId="3" fillId="9" borderId="1" xfId="0" applyFont="1" applyFill="1" applyBorder="1" applyAlignment="1" applyProtection="1">
      <alignment horizontal="center"/>
    </xf>
    <xf numFmtId="37" fontId="10" fillId="11" borderId="1" xfId="15" quotePrefix="1" applyNumberFormat="1" applyFont="1" applyFill="1" applyBorder="1" applyProtection="1">
      <alignment horizontal="right"/>
    </xf>
    <xf numFmtId="37" fontId="10" fillId="11" borderId="10" xfId="15" quotePrefix="1" applyNumberFormat="1" applyFont="1" applyFill="1" applyBorder="1" applyProtection="1">
      <alignment horizontal="right"/>
    </xf>
    <xf numFmtId="0" fontId="3" fillId="11" borderId="1" xfId="0" applyFont="1" applyFill="1" applyBorder="1" applyAlignment="1" applyProtection="1">
      <alignment horizontal="right"/>
    </xf>
    <xf numFmtId="0" fontId="3" fillId="9" borderId="1" xfId="0" applyFont="1" applyFill="1" applyBorder="1" applyAlignment="1" applyProtection="1">
      <alignment horizontal="right"/>
    </xf>
    <xf numFmtId="37" fontId="3" fillId="11" borderId="1" xfId="0" applyNumberFormat="1" applyFont="1" applyFill="1" applyBorder="1" applyProtection="1"/>
    <xf numFmtId="0" fontId="3" fillId="11" borderId="1" xfId="0" applyFont="1" applyFill="1" applyBorder="1" applyAlignment="1" applyProtection="1">
      <alignment horizontal="center"/>
    </xf>
    <xf numFmtId="0" fontId="3" fillId="11" borderId="1" xfId="0" applyFont="1" applyFill="1" applyBorder="1" applyProtection="1"/>
    <xf numFmtId="0" fontId="3" fillId="11" borderId="35" xfId="0" applyFont="1" applyFill="1" applyBorder="1" applyAlignment="1" applyProtection="1">
      <alignment horizontal="center"/>
    </xf>
    <xf numFmtId="37" fontId="3" fillId="9" borderId="1" xfId="0" applyNumberFormat="1" applyFont="1" applyFill="1" applyBorder="1" applyProtection="1"/>
    <xf numFmtId="37" fontId="3" fillId="9" borderId="1" xfId="0" applyNumberFormat="1" applyFont="1" applyFill="1" applyBorder="1" applyAlignment="1" applyProtection="1">
      <alignment horizontal="right"/>
    </xf>
    <xf numFmtId="0" fontId="3" fillId="9" borderId="1" xfId="0" applyFont="1" applyFill="1" applyBorder="1" applyAlignment="1" applyProtection="1">
      <alignment horizontal="right"/>
    </xf>
    <xf numFmtId="0" fontId="3" fillId="9" borderId="1" xfId="0" applyFont="1" applyFill="1" applyBorder="1" applyProtection="1"/>
    <xf numFmtId="37" fontId="3" fillId="12" borderId="1" xfId="0" applyNumberFormat="1" applyFont="1" applyFill="1" applyBorder="1" applyProtection="1"/>
    <xf numFmtId="0" fontId="15" fillId="0" borderId="0" xfId="0" applyFont="1" applyFill="1" applyProtection="1">
      <protection locked="0"/>
    </xf>
    <xf numFmtId="165" fontId="3" fillId="0" borderId="0" xfId="0" applyNumberFormat="1" applyFont="1" applyFill="1" applyProtection="1">
      <protection locked="0"/>
    </xf>
    <xf numFmtId="0" fontId="61" fillId="13" borderId="1" xfId="7" applyFont="1" applyFill="1" applyBorder="1" applyAlignment="1" applyProtection="1">
      <alignment horizontal="center"/>
      <protection locked="0"/>
    </xf>
    <xf numFmtId="0" fontId="6" fillId="0" borderId="0" xfId="0" applyFont="1" applyFill="1" applyProtection="1">
      <protection locked="0"/>
    </xf>
    <xf numFmtId="0" fontId="15" fillId="0" borderId="0" xfId="0" applyFont="1" applyFill="1" applyBorder="1" applyAlignment="1" applyProtection="1">
      <alignment horizontal="centerContinuous"/>
      <protection locked="0"/>
    </xf>
    <xf numFmtId="0" fontId="3" fillId="0" borderId="0" xfId="0" applyFont="1" applyFill="1" applyBorder="1" applyAlignment="1" applyProtection="1">
      <alignment horizontal="centerContinuous"/>
      <protection locked="0"/>
    </xf>
    <xf numFmtId="0" fontId="16" fillId="0" borderId="0" xfId="0" applyFont="1" applyFill="1" applyAlignment="1" applyProtection="1">
      <alignment horizontal="right"/>
      <protection locked="0"/>
    </xf>
    <xf numFmtId="0" fontId="3" fillId="0" borderId="0" xfId="0" applyFont="1" applyFill="1" applyAlignment="1" applyProtection="1">
      <alignment horizontal="left" vertical="top"/>
      <protection locked="0"/>
    </xf>
    <xf numFmtId="0" fontId="3" fillId="0" borderId="1" xfId="0" applyFont="1" applyFill="1" applyBorder="1" applyAlignment="1" applyProtection="1">
      <alignment horizontal="right"/>
      <protection locked="0"/>
    </xf>
    <xf numFmtId="37" fontId="10" fillId="0" borderId="1" xfId="8" applyFill="1" applyProtection="1">
      <alignment horizontal="right"/>
      <protection locked="0"/>
    </xf>
    <xf numFmtId="0" fontId="3" fillId="0" borderId="1" xfId="0" applyFont="1" applyBorder="1" applyAlignment="1" applyProtection="1">
      <alignment horizontal="right"/>
      <protection locked="0"/>
    </xf>
    <xf numFmtId="37" fontId="10" fillId="0" borderId="1" xfId="8" applyProtection="1">
      <alignment horizontal="right"/>
      <protection locked="0"/>
    </xf>
    <xf numFmtId="37" fontId="3" fillId="0" borderId="0" xfId="0" applyNumberFormat="1" applyFont="1" applyFill="1" applyBorder="1" applyProtection="1">
      <protection locked="0"/>
    </xf>
    <xf numFmtId="37" fontId="10" fillId="9" borderId="1" xfId="8" applyFill="1" applyProtection="1">
      <alignment horizontal="right"/>
    </xf>
    <xf numFmtId="0" fontId="15" fillId="0" borderId="0" xfId="10" applyFont="1" applyFill="1" applyProtection="1">
      <protection locked="0"/>
    </xf>
    <xf numFmtId="0" fontId="3" fillId="0" borderId="0" xfId="10" applyFont="1" applyFill="1" applyProtection="1">
      <protection locked="0"/>
    </xf>
    <xf numFmtId="0" fontId="65" fillId="13" borderId="1" xfId="7" applyFont="1" applyFill="1" applyBorder="1" applyAlignment="1" applyProtection="1">
      <alignment horizontal="center"/>
      <protection locked="0"/>
    </xf>
    <xf numFmtId="0" fontId="66" fillId="0" borderId="1" xfId="0" applyFont="1" applyBorder="1" applyAlignment="1" applyProtection="1">
      <alignment horizontal="center" vertical="center" wrapText="1"/>
      <protection locked="0"/>
    </xf>
    <xf numFmtId="0" fontId="0" fillId="0" borderId="1" xfId="0" applyBorder="1" applyProtection="1">
      <protection locked="0"/>
    </xf>
    <xf numFmtId="0" fontId="66" fillId="0" borderId="1" xfId="0" applyFont="1" applyBorder="1" applyProtection="1">
      <protection locked="0"/>
    </xf>
    <xf numFmtId="0" fontId="60" fillId="0" borderId="0" xfId="0" applyFont="1" applyProtection="1">
      <protection locked="0"/>
    </xf>
    <xf numFmtId="0" fontId="66" fillId="0" borderId="0" xfId="0" applyFont="1" applyProtection="1">
      <protection locked="0"/>
    </xf>
    <xf numFmtId="0" fontId="66" fillId="9" borderId="1" xfId="0" applyFont="1" applyFill="1" applyBorder="1" applyProtection="1"/>
    <xf numFmtId="0" fontId="66" fillId="9" borderId="1" xfId="0" applyFont="1" applyFill="1" applyBorder="1" applyAlignment="1" applyProtection="1">
      <alignment horizontal="center"/>
    </xf>
    <xf numFmtId="0" fontId="65" fillId="10" borderId="1" xfId="7" applyFont="1" applyFill="1" applyBorder="1" applyAlignment="1" applyProtection="1">
      <alignment horizontal="center"/>
      <protection locked="0"/>
    </xf>
    <xf numFmtId="37" fontId="10" fillId="0" borderId="1" xfId="15" quotePrefix="1" applyNumberFormat="1" applyFont="1" applyBorder="1" applyProtection="1">
      <alignment horizontal="right"/>
      <protection locked="0"/>
    </xf>
    <xf numFmtId="0" fontId="8" fillId="0" borderId="0" xfId="0" applyFont="1" applyProtection="1">
      <protection locked="0"/>
    </xf>
    <xf numFmtId="0" fontId="67" fillId="0" borderId="0" xfId="0" applyFont="1" applyProtection="1">
      <protection locked="0"/>
    </xf>
    <xf numFmtId="0" fontId="67" fillId="0" borderId="0" xfId="0" applyFont="1" applyAlignment="1" applyProtection="1">
      <alignment horizontal="right"/>
      <protection locked="0"/>
    </xf>
    <xf numFmtId="0" fontId="64" fillId="0" borderId="0" xfId="0" applyFont="1" applyProtection="1">
      <protection locked="0"/>
    </xf>
    <xf numFmtId="0" fontId="3" fillId="0" borderId="1" xfId="0" applyFont="1" applyBorder="1" applyAlignment="1" applyProtection="1">
      <alignment horizontal="center" wrapText="1"/>
      <protection locked="0"/>
    </xf>
    <xf numFmtId="0" fontId="63" fillId="0" borderId="0" xfId="0" applyFont="1" applyProtection="1">
      <protection locked="0"/>
    </xf>
    <xf numFmtId="0" fontId="3" fillId="0" borderId="3" xfId="0" applyFont="1" applyBorder="1" applyAlignment="1" applyProtection="1">
      <alignment horizontal="left"/>
      <protection locked="0"/>
    </xf>
    <xf numFmtId="0" fontId="3" fillId="0" borderId="6" xfId="0" applyFont="1" applyBorder="1" applyAlignment="1" applyProtection="1">
      <alignment horizontal="left"/>
      <protection locked="0"/>
    </xf>
    <xf numFmtId="0" fontId="63" fillId="0" borderId="3" xfId="0" applyFont="1" applyFill="1" applyBorder="1" applyProtection="1">
      <protection locked="0"/>
    </xf>
    <xf numFmtId="0" fontId="63" fillId="0" borderId="18" xfId="0" applyFont="1" applyFill="1" applyBorder="1" applyProtection="1">
      <protection locked="0"/>
    </xf>
    <xf numFmtId="0" fontId="63" fillId="0" borderId="18" xfId="0" applyFont="1" applyBorder="1" applyProtection="1">
      <protection locked="0"/>
    </xf>
    <xf numFmtId="0" fontId="63" fillId="0" borderId="6" xfId="0" applyFont="1" applyBorder="1" applyProtection="1">
      <protection locked="0"/>
    </xf>
    <xf numFmtId="0" fontId="67" fillId="0" borderId="0" xfId="0" applyFont="1" applyBorder="1" applyProtection="1">
      <protection locked="0"/>
    </xf>
    <xf numFmtId="0" fontId="67" fillId="0" borderId="17" xfId="0" applyFont="1" applyBorder="1" applyProtection="1">
      <protection locked="0"/>
    </xf>
    <xf numFmtId="0" fontId="64" fillId="0" borderId="0" xfId="0" applyFont="1" applyBorder="1" applyProtection="1">
      <protection locked="0"/>
    </xf>
    <xf numFmtId="168" fontId="3" fillId="12" borderId="1" xfId="0" applyNumberFormat="1" applyFont="1" applyFill="1" applyBorder="1" applyAlignment="1" applyProtection="1">
      <alignment horizontal="center"/>
    </xf>
    <xf numFmtId="37" fontId="10" fillId="12" borderId="1" xfId="15" quotePrefix="1" applyNumberFormat="1" applyFont="1" applyFill="1" applyBorder="1" applyProtection="1">
      <alignment horizontal="right"/>
    </xf>
    <xf numFmtId="168" fontId="3" fillId="9" borderId="1" xfId="0" applyNumberFormat="1" applyFont="1" applyFill="1" applyBorder="1" applyAlignment="1" applyProtection="1">
      <alignment horizontal="center"/>
    </xf>
    <xf numFmtId="37" fontId="10" fillId="12" borderId="1" xfId="15" quotePrefix="1" applyNumberFormat="1" applyFont="1" applyFill="1" applyBorder="1" applyProtection="1">
      <alignment horizontal="right"/>
    </xf>
    <xf numFmtId="0" fontId="63" fillId="5" borderId="1" xfId="0" applyFont="1" applyFill="1" applyBorder="1" applyProtection="1"/>
    <xf numFmtId="0" fontId="2" fillId="0" borderId="0" xfId="0" applyFont="1" applyProtection="1">
      <protection locked="0"/>
    </xf>
    <xf numFmtId="0" fontId="7" fillId="0" borderId="0" xfId="0" applyFont="1" applyProtection="1">
      <protection locked="0"/>
    </xf>
    <xf numFmtId="0" fontId="9" fillId="0" borderId="0" xfId="0" applyFont="1" applyProtection="1">
      <protection locked="0"/>
    </xf>
    <xf numFmtId="0" fontId="10" fillId="0" borderId="0" xfId="0" applyFont="1" applyBorder="1" applyAlignment="1" applyProtection="1">
      <alignment horizontal="center"/>
      <protection locked="0"/>
    </xf>
    <xf numFmtId="0" fontId="10" fillId="0" borderId="0" xfId="0" applyFont="1" applyProtection="1">
      <protection locked="0"/>
    </xf>
    <xf numFmtId="0" fontId="10" fillId="0" borderId="1" xfId="0" applyFont="1" applyBorder="1" applyAlignment="1" applyProtection="1">
      <alignment horizontal="center"/>
      <protection locked="0"/>
    </xf>
    <xf numFmtId="0" fontId="10" fillId="0" borderId="1" xfId="0" applyFont="1" applyBorder="1" applyAlignment="1" applyProtection="1">
      <alignment horizontal="center" wrapText="1"/>
      <protection locked="0"/>
    </xf>
    <xf numFmtId="0" fontId="10" fillId="0" borderId="37" xfId="0" applyFont="1" applyBorder="1" applyAlignment="1" applyProtection="1">
      <alignment horizontal="center" wrapText="1"/>
      <protection locked="0"/>
    </xf>
    <xf numFmtId="0" fontId="10" fillId="0" borderId="39" xfId="0" applyFont="1" applyBorder="1" applyAlignment="1" applyProtection="1">
      <alignment horizontal="center" wrapText="1"/>
      <protection locked="0"/>
    </xf>
    <xf numFmtId="0" fontId="10" fillId="0" borderId="10" xfId="0" applyFont="1" applyBorder="1" applyAlignment="1" applyProtection="1">
      <alignment horizontal="center" wrapText="1"/>
      <protection locked="0"/>
    </xf>
    <xf numFmtId="0" fontId="10" fillId="0" borderId="0" xfId="0" applyFont="1" applyAlignment="1" applyProtection="1">
      <alignment horizontal="right" wrapText="1"/>
      <protection locked="0"/>
    </xf>
    <xf numFmtId="0" fontId="3" fillId="0" borderId="0" xfId="0" applyFont="1" applyBorder="1" applyAlignment="1" applyProtection="1">
      <alignment horizontal="center" wrapText="1"/>
      <protection locked="0"/>
    </xf>
    <xf numFmtId="0" fontId="3" fillId="0" borderId="0" xfId="0" applyFont="1" applyAlignment="1" applyProtection="1">
      <alignment horizontal="center" wrapText="1"/>
      <protection locked="0"/>
    </xf>
    <xf numFmtId="0" fontId="2" fillId="0" borderId="16" xfId="0" applyFont="1" applyBorder="1" applyAlignment="1" applyProtection="1">
      <protection locked="0"/>
    </xf>
    <xf numFmtId="0" fontId="0" fillId="0" borderId="16" xfId="0" applyBorder="1" applyAlignment="1" applyProtection="1">
      <protection locked="0"/>
    </xf>
    <xf numFmtId="0" fontId="3" fillId="0" borderId="0" xfId="0" applyFont="1" applyBorder="1" applyAlignment="1" applyProtection="1">
      <alignment horizontal="right" wrapText="1"/>
      <protection locked="0"/>
    </xf>
    <xf numFmtId="0" fontId="3" fillId="0" borderId="0" xfId="0" applyFont="1" applyAlignment="1" applyProtection="1">
      <alignment horizontal="right" wrapText="1"/>
      <protection locked="0"/>
    </xf>
    <xf numFmtId="9" fontId="3" fillId="0" borderId="1" xfId="0" applyNumberFormat="1" applyFont="1" applyBorder="1" applyAlignment="1" applyProtection="1">
      <alignment horizontal="right"/>
      <protection locked="0"/>
    </xf>
    <xf numFmtId="164" fontId="3" fillId="0" borderId="39" xfId="1" applyFont="1" applyBorder="1" applyProtection="1">
      <protection locked="0"/>
    </xf>
    <xf numFmtId="164" fontId="3" fillId="0" borderId="0" xfId="1" applyFont="1" applyProtection="1">
      <protection locked="0"/>
    </xf>
    <xf numFmtId="164" fontId="3" fillId="0" borderId="0" xfId="1" applyFont="1" applyBorder="1" applyProtection="1">
      <protection locked="0"/>
    </xf>
    <xf numFmtId="0" fontId="0" fillId="0" borderId="1" xfId="0" applyBorder="1" applyAlignment="1" applyProtection="1">
      <alignment horizontal="right"/>
      <protection locked="0"/>
    </xf>
    <xf numFmtId="164" fontId="55" fillId="0" borderId="0" xfId="1" applyFont="1" applyBorder="1" applyProtection="1">
      <protection locked="0"/>
    </xf>
    <xf numFmtId="164" fontId="55" fillId="0" borderId="0" xfId="1" applyFont="1" applyProtection="1">
      <protection locked="0"/>
    </xf>
    <xf numFmtId="0" fontId="0" fillId="0" borderId="0" xfId="0" applyBorder="1" applyAlignment="1" applyProtection="1">
      <alignment horizontal="right"/>
      <protection locked="0"/>
    </xf>
    <xf numFmtId="0" fontId="2" fillId="0" borderId="0" xfId="0" applyFont="1" applyBorder="1" applyAlignment="1" applyProtection="1">
      <protection locked="0"/>
    </xf>
    <xf numFmtId="0" fontId="0" fillId="0" borderId="0" xfId="0" applyFill="1" applyBorder="1" applyAlignment="1" applyProtection="1">
      <alignment horizontal="right"/>
      <protection locked="0"/>
    </xf>
    <xf numFmtId="166" fontId="3" fillId="0" borderId="0" xfId="1" applyNumberFormat="1" applyFont="1" applyFill="1" applyBorder="1" applyAlignment="1" applyProtection="1">
      <alignment horizontal="center"/>
      <protection locked="0"/>
    </xf>
    <xf numFmtId="164" fontId="55" fillId="0" borderId="0" xfId="1" applyFont="1" applyFill="1" applyBorder="1" applyProtection="1">
      <protection locked="0"/>
    </xf>
    <xf numFmtId="164" fontId="3" fillId="0" borderId="0" xfId="1" applyFont="1" applyFill="1" applyBorder="1" applyAlignment="1" applyProtection="1">
      <alignment horizontal="center"/>
      <protection locked="0"/>
    </xf>
    <xf numFmtId="164" fontId="55" fillId="0" borderId="0" xfId="1" applyFont="1" applyFill="1" applyProtection="1">
      <protection locked="0"/>
    </xf>
    <xf numFmtId="0" fontId="2" fillId="0" borderId="0" xfId="0" applyFont="1" applyFill="1" applyBorder="1" applyAlignment="1" applyProtection="1">
      <alignment horizontal="left"/>
      <protection locked="0"/>
    </xf>
    <xf numFmtId="164" fontId="3" fillId="0" borderId="0" xfId="1" applyFont="1" applyFill="1" applyAlignment="1" applyProtection="1">
      <alignment horizontal="right"/>
      <protection locked="0"/>
    </xf>
    <xf numFmtId="0" fontId="0" fillId="0" borderId="0" xfId="0" applyProtection="1"/>
    <xf numFmtId="9" fontId="3" fillId="5" borderId="1" xfId="0" applyNumberFormat="1" applyFont="1" applyFill="1" applyBorder="1" applyProtection="1"/>
    <xf numFmtId="0" fontId="0" fillId="5" borderId="1" xfId="0" applyFill="1" applyBorder="1" applyAlignment="1" applyProtection="1">
      <alignment horizontal="right"/>
    </xf>
    <xf numFmtId="164" fontId="3" fillId="5" borderId="1" xfId="1" applyFont="1" applyFill="1" applyBorder="1" applyAlignment="1" applyProtection="1">
      <alignment horizontal="center"/>
    </xf>
    <xf numFmtId="164" fontId="55" fillId="0" borderId="0" xfId="1" applyFont="1" applyProtection="1"/>
    <xf numFmtId="164" fontId="3" fillId="0" borderId="0" xfId="1" applyFont="1" applyProtection="1"/>
    <xf numFmtId="164" fontId="55" fillId="0" borderId="0" xfId="1" applyFont="1" applyBorder="1" applyProtection="1"/>
    <xf numFmtId="9" fontId="3" fillId="0" borderId="1" xfId="0" applyNumberFormat="1" applyFont="1" applyFill="1" applyBorder="1" applyProtection="1">
      <protection locked="0"/>
    </xf>
    <xf numFmtId="0" fontId="3" fillId="0" borderId="0" xfId="0" applyFont="1" applyFill="1" applyBorder="1" applyAlignment="1" applyProtection="1">
      <alignment horizontal="right" wrapText="1"/>
      <protection locked="0"/>
    </xf>
    <xf numFmtId="0" fontId="3" fillId="0" borderId="0" xfId="0" applyFont="1" applyFill="1" applyAlignment="1" applyProtection="1">
      <alignment horizontal="right" wrapText="1"/>
      <protection locked="0"/>
    </xf>
    <xf numFmtId="9" fontId="3" fillId="0" borderId="1" xfId="0" applyNumberFormat="1" applyFont="1" applyBorder="1" applyProtection="1">
      <protection locked="0"/>
    </xf>
    <xf numFmtId="164" fontId="3" fillId="0" borderId="39" xfId="1" applyFont="1" applyFill="1" applyBorder="1" applyProtection="1">
      <protection locked="0"/>
    </xf>
    <xf numFmtId="164" fontId="3" fillId="0" borderId="0" xfId="1" applyFont="1" applyFill="1" applyProtection="1">
      <protection locked="0"/>
    </xf>
    <xf numFmtId="0" fontId="3" fillId="0" borderId="0" xfId="0" applyFont="1" applyBorder="1" applyAlignment="1" applyProtection="1">
      <alignment horizontal="center" wrapText="1"/>
    </xf>
    <xf numFmtId="37" fontId="10" fillId="0" borderId="1" xfId="15" quotePrefix="1" applyNumberFormat="1" applyFont="1" applyBorder="1" applyProtection="1">
      <alignment horizontal="right"/>
    </xf>
    <xf numFmtId="9" fontId="3" fillId="5" borderId="3" xfId="0" applyNumberFormat="1" applyFont="1" applyFill="1" applyBorder="1" applyProtection="1"/>
    <xf numFmtId="0" fontId="0" fillId="5" borderId="3" xfId="0" applyFill="1" applyBorder="1" applyAlignment="1" applyProtection="1">
      <alignment horizontal="right"/>
    </xf>
    <xf numFmtId="164" fontId="55" fillId="0" borderId="0" xfId="1" applyBorder="1" applyProtection="1"/>
    <xf numFmtId="164" fontId="55" fillId="0" borderId="0" xfId="1" applyProtection="1"/>
    <xf numFmtId="0" fontId="11" fillId="0" borderId="0" xfId="0" applyFont="1" applyProtection="1">
      <protection locked="0"/>
    </xf>
    <xf numFmtId="0" fontId="0" fillId="0" borderId="0" xfId="0" applyAlignment="1" applyProtection="1">
      <alignment wrapText="1"/>
      <protection locked="0"/>
    </xf>
    <xf numFmtId="0" fontId="2" fillId="0" borderId="16" xfId="0" applyFont="1" applyBorder="1" applyAlignment="1" applyProtection="1">
      <alignment wrapText="1"/>
      <protection locked="0"/>
    </xf>
    <xf numFmtId="164" fontId="55" fillId="0" borderId="0" xfId="1" applyBorder="1" applyProtection="1">
      <protection locked="0"/>
    </xf>
    <xf numFmtId="164" fontId="55" fillId="0" borderId="0" xfId="1" applyProtection="1">
      <protection locked="0"/>
    </xf>
    <xf numFmtId="0" fontId="2" fillId="0" borderId="16" xfId="0" applyFont="1" applyBorder="1" applyAlignment="1" applyProtection="1">
      <alignment horizontal="left"/>
      <protection locked="0"/>
    </xf>
    <xf numFmtId="164" fontId="55" fillId="0" borderId="0" xfId="1" applyFill="1" applyBorder="1" applyProtection="1">
      <protection locked="0"/>
    </xf>
    <xf numFmtId="164" fontId="55" fillId="0" borderId="0" xfId="1" applyFill="1" applyProtection="1">
      <protection locked="0"/>
    </xf>
    <xf numFmtId="164" fontId="3" fillId="0" borderId="0" xfId="1" applyFont="1" applyFill="1" applyBorder="1" applyAlignment="1" applyProtection="1">
      <alignment horizontal="right"/>
      <protection locked="0"/>
    </xf>
    <xf numFmtId="0" fontId="2" fillId="0" borderId="0" xfId="0" applyFont="1" applyBorder="1" applyAlignment="1" applyProtection="1">
      <alignment horizontal="left"/>
      <protection locked="0"/>
    </xf>
    <xf numFmtId="164" fontId="3" fillId="0" borderId="0" xfId="1" applyFont="1" applyAlignment="1" applyProtection="1">
      <alignment horizontal="right"/>
      <protection locked="0"/>
    </xf>
    <xf numFmtId="166" fontId="3" fillId="0" borderId="0" xfId="0" applyNumberFormat="1" applyFont="1" applyBorder="1" applyAlignment="1" applyProtection="1">
      <alignment horizontal="center"/>
      <protection locked="0"/>
    </xf>
    <xf numFmtId="0" fontId="3" fillId="7" borderId="0" xfId="0" applyFont="1" applyFill="1" applyBorder="1" applyAlignment="1" applyProtection="1">
      <alignment horizontal="left"/>
      <protection locked="0"/>
    </xf>
    <xf numFmtId="0" fontId="0" fillId="7" borderId="0" xfId="0" applyFill="1" applyBorder="1" applyAlignment="1" applyProtection="1">
      <alignment horizontal="right"/>
      <protection locked="0"/>
    </xf>
    <xf numFmtId="0" fontId="0" fillId="7" borderId="0" xfId="0" applyFill="1" applyProtection="1">
      <protection locked="0"/>
    </xf>
    <xf numFmtId="0" fontId="0" fillId="7" borderId="0" xfId="0" applyFill="1" applyBorder="1" applyProtection="1">
      <protection locked="0"/>
    </xf>
    <xf numFmtId="0" fontId="3" fillId="7" borderId="0" xfId="0" applyFont="1" applyFill="1" applyAlignment="1" applyProtection="1">
      <alignment horizontal="right"/>
      <protection locked="0"/>
    </xf>
    <xf numFmtId="0" fontId="3" fillId="7" borderId="0" xfId="0" applyFont="1" applyFill="1" applyProtection="1">
      <protection locked="0"/>
    </xf>
    <xf numFmtId="9" fontId="57" fillId="0" borderId="1" xfId="0" applyNumberFormat="1" applyFont="1" applyBorder="1" applyProtection="1">
      <protection locked="0"/>
    </xf>
    <xf numFmtId="9" fontId="57" fillId="7" borderId="1" xfId="0" applyNumberFormat="1" applyFont="1" applyFill="1" applyBorder="1" applyProtection="1">
      <protection locked="0"/>
    </xf>
    <xf numFmtId="9" fontId="3" fillId="5" borderId="6" xfId="0" applyNumberFormat="1" applyFont="1" applyFill="1" applyBorder="1" applyProtection="1"/>
    <xf numFmtId="164" fontId="3" fillId="5" borderId="3" xfId="1" applyFont="1" applyFill="1" applyBorder="1" applyAlignment="1" applyProtection="1">
      <alignment horizontal="center"/>
    </xf>
    <xf numFmtId="164" fontId="3" fillId="5" borderId="1" xfId="1" applyFont="1" applyFill="1" applyBorder="1" applyProtection="1"/>
    <xf numFmtId="0" fontId="0" fillId="5" borderId="6" xfId="0" applyFill="1" applyBorder="1" applyAlignment="1" applyProtection="1">
      <alignment horizontal="right"/>
    </xf>
    <xf numFmtId="0" fontId="12" fillId="0" borderId="0" xfId="0" applyFont="1" applyProtection="1">
      <protection locked="0"/>
    </xf>
    <xf numFmtId="0" fontId="3" fillId="0" borderId="0" xfId="0" applyFont="1" applyFill="1" applyBorder="1" applyAlignment="1" applyProtection="1">
      <alignment horizontal="center" wrapText="1"/>
      <protection locked="0"/>
    </xf>
    <xf numFmtId="9" fontId="3" fillId="0" borderId="3" xfId="0" applyNumberFormat="1" applyFont="1" applyBorder="1" applyProtection="1">
      <protection locked="0"/>
    </xf>
    <xf numFmtId="9" fontId="3" fillId="0" borderId="6" xfId="0" applyNumberFormat="1" applyFont="1" applyBorder="1" applyProtection="1">
      <protection locked="0"/>
    </xf>
    <xf numFmtId="0" fontId="0" fillId="0" borderId="3" xfId="0" applyBorder="1" applyAlignment="1" applyProtection="1">
      <alignment horizontal="right"/>
      <protection locked="0"/>
    </xf>
    <xf numFmtId="0" fontId="0" fillId="0" borderId="6" xfId="0" applyBorder="1" applyAlignment="1" applyProtection="1">
      <alignment horizontal="right"/>
      <protection locked="0"/>
    </xf>
    <xf numFmtId="166" fontId="3" fillId="0" borderId="0" xfId="1" applyNumberFormat="1" applyFont="1" applyBorder="1" applyAlignment="1" applyProtection="1">
      <alignment horizontal="center"/>
      <protection locked="0"/>
    </xf>
    <xf numFmtId="164" fontId="3" fillId="0" borderId="0" xfId="1" applyFont="1" applyFill="1" applyBorder="1" applyProtection="1">
      <protection locked="0"/>
    </xf>
    <xf numFmtId="9" fontId="3" fillId="0" borderId="0" xfId="0" applyNumberFormat="1" applyFont="1" applyBorder="1" applyProtection="1">
      <protection locked="0"/>
    </xf>
    <xf numFmtId="0" fontId="14" fillId="0" borderId="0" xfId="0" applyFont="1" applyProtection="1">
      <protection locked="0"/>
    </xf>
    <xf numFmtId="0" fontId="5" fillId="0" borderId="0" xfId="0" applyFont="1" applyProtection="1">
      <protection locked="0"/>
    </xf>
    <xf numFmtId="0" fontId="13" fillId="0" borderId="0" xfId="0" applyFont="1" applyProtection="1">
      <protection locked="0"/>
    </xf>
    <xf numFmtId="165" fontId="3" fillId="0" borderId="0" xfId="0" applyNumberFormat="1" applyFont="1" applyFill="1" applyBorder="1" applyProtection="1">
      <protection locked="0"/>
    </xf>
    <xf numFmtId="0" fontId="7" fillId="0" borderId="0" xfId="0" applyFont="1" applyFill="1" applyBorder="1" applyProtection="1">
      <protection locked="0"/>
    </xf>
    <xf numFmtId="0" fontId="5" fillId="0" borderId="0" xfId="0" applyFont="1" applyFill="1" applyBorder="1" applyProtection="1">
      <protection locked="0"/>
    </xf>
    <xf numFmtId="0" fontId="5" fillId="0" borderId="0" xfId="0" applyFont="1" applyFill="1" applyProtection="1">
      <protection locked="0"/>
    </xf>
    <xf numFmtId="0" fontId="16" fillId="0" borderId="0" xfId="0" applyFont="1" applyFill="1" applyBorder="1" applyProtection="1">
      <protection locked="0"/>
    </xf>
    <xf numFmtId="0" fontId="68" fillId="0" borderId="0" xfId="0" applyFont="1" applyFill="1" applyProtection="1">
      <protection locked="0"/>
    </xf>
    <xf numFmtId="0" fontId="11" fillId="0" borderId="0" xfId="0" applyFont="1" applyFill="1" applyBorder="1" applyProtection="1">
      <protection locked="0"/>
    </xf>
    <xf numFmtId="0" fontId="10" fillId="0" borderId="1" xfId="0" applyFont="1" applyFill="1" applyBorder="1" applyAlignment="1" applyProtection="1">
      <alignment horizontal="center" wrapText="1"/>
      <protection locked="0"/>
    </xf>
    <xf numFmtId="0" fontId="5" fillId="0" borderId="0" xfId="0" applyFont="1" applyFill="1" applyBorder="1" applyAlignment="1" applyProtection="1">
      <protection locked="0"/>
    </xf>
    <xf numFmtId="0" fontId="10" fillId="0" borderId="0" xfId="0" applyFont="1" applyFill="1" applyBorder="1" applyProtection="1">
      <protection locked="0"/>
    </xf>
    <xf numFmtId="0" fontId="10" fillId="0" borderId="0" xfId="0" applyFont="1" applyFill="1" applyBorder="1" applyAlignment="1" applyProtection="1">
      <alignment horizontal="center" vertical="top" wrapText="1"/>
      <protection locked="0"/>
    </xf>
    <xf numFmtId="0" fontId="10" fillId="0" borderId="3" xfId="0" applyFont="1" applyBorder="1" applyAlignment="1" applyProtection="1">
      <alignment horizontal="center" wrapText="1"/>
      <protection locked="0"/>
    </xf>
    <xf numFmtId="0" fontId="41" fillId="0" borderId="0" xfId="0" applyFont="1" applyFill="1" applyBorder="1" applyAlignment="1" applyProtection="1">
      <alignment horizontal="center" wrapText="1"/>
      <protection locked="0"/>
    </xf>
    <xf numFmtId="14" fontId="3" fillId="0" borderId="0" xfId="0" applyNumberFormat="1" applyFont="1" applyProtection="1">
      <protection locked="0"/>
    </xf>
    <xf numFmtId="0" fontId="2" fillId="0" borderId="0" xfId="0" applyFont="1" applyFill="1" applyBorder="1" applyAlignment="1" applyProtection="1">
      <alignment horizontal="left" vertical="top"/>
      <protection locked="0"/>
    </xf>
    <xf numFmtId="0" fontId="42" fillId="0" borderId="0" xfId="0" applyFont="1" applyFill="1" applyBorder="1" applyAlignment="1" applyProtection="1">
      <alignment horizontal="center"/>
      <protection locked="0"/>
    </xf>
    <xf numFmtId="0" fontId="16" fillId="0" borderId="0" xfId="0" applyFont="1" applyFill="1" applyBorder="1" applyAlignment="1" applyProtection="1">
      <alignment horizontal="left" vertical="top"/>
      <protection locked="0"/>
    </xf>
    <xf numFmtId="0" fontId="3" fillId="0" borderId="16" xfId="0" applyFont="1" applyFill="1" applyBorder="1" applyAlignment="1" applyProtection="1">
      <alignment horizontal="center" wrapText="1"/>
      <protection locked="0"/>
    </xf>
    <xf numFmtId="0" fontId="3" fillId="0" borderId="16" xfId="0" applyFont="1" applyBorder="1" applyAlignment="1" applyProtection="1">
      <alignment horizontal="center" wrapText="1"/>
      <protection locked="0"/>
    </xf>
    <xf numFmtId="0" fontId="43" fillId="0" borderId="0" xfId="0" applyFont="1" applyFill="1" applyBorder="1" applyProtection="1">
      <protection locked="0"/>
    </xf>
    <xf numFmtId="9" fontId="3" fillId="0" borderId="1" xfId="0" applyNumberFormat="1" applyFont="1" applyFill="1" applyBorder="1" applyAlignment="1" applyProtection="1">
      <alignment horizontal="right"/>
      <protection locked="0"/>
    </xf>
    <xf numFmtId="37" fontId="41" fillId="0" borderId="0" xfId="15" quotePrefix="1" applyNumberFormat="1" applyFont="1" applyFill="1" applyBorder="1" applyProtection="1">
      <alignment horizontal="right"/>
      <protection locked="0"/>
    </xf>
    <xf numFmtId="9" fontId="3" fillId="0" borderId="0" xfId="0" applyNumberFormat="1" applyFont="1" applyFill="1" applyBorder="1" applyAlignment="1" applyProtection="1">
      <alignment horizontal="right"/>
      <protection locked="0"/>
    </xf>
    <xf numFmtId="37" fontId="41" fillId="0" borderId="0" xfId="3" applyFont="1" applyFill="1" applyBorder="1" applyProtection="1">
      <alignment horizontal="right"/>
      <protection locked="0"/>
    </xf>
    <xf numFmtId="0" fontId="5" fillId="0" borderId="18" xfId="0" applyFont="1" applyFill="1" applyBorder="1" applyProtection="1">
      <protection locked="0"/>
    </xf>
    <xf numFmtId="9" fontId="3" fillId="0" borderId="0" xfId="0" applyNumberFormat="1" applyFont="1" applyFill="1" applyBorder="1" applyProtection="1">
      <protection locked="0"/>
    </xf>
    <xf numFmtId="0" fontId="10" fillId="0" borderId="0" xfId="0" applyFont="1" applyBorder="1" applyAlignment="1" applyProtection="1">
      <protection locked="0"/>
    </xf>
    <xf numFmtId="9" fontId="57" fillId="0" borderId="1" xfId="0" applyNumberFormat="1" applyFont="1" applyFill="1" applyBorder="1" applyProtection="1">
      <protection locked="0"/>
    </xf>
    <xf numFmtId="9" fontId="57" fillId="0" borderId="1" xfId="0" applyNumberFormat="1" applyFont="1" applyFill="1" applyBorder="1" applyAlignment="1" applyProtection="1">
      <alignment horizontal="right"/>
      <protection locked="0"/>
    </xf>
    <xf numFmtId="9" fontId="64" fillId="0" borderId="0" xfId="0" applyNumberFormat="1" applyFont="1" applyFill="1" applyBorder="1" applyAlignment="1" applyProtection="1">
      <alignment horizontal="right"/>
      <protection locked="0"/>
    </xf>
    <xf numFmtId="0" fontId="3" fillId="0" borderId="16" xfId="0" applyFont="1" applyFill="1" applyBorder="1" applyAlignment="1" applyProtection="1">
      <alignment horizontal="center"/>
      <protection locked="0"/>
    </xf>
    <xf numFmtId="0" fontId="5" fillId="0" borderId="0" xfId="0" applyFont="1" applyBorder="1" applyProtection="1">
      <protection locked="0"/>
    </xf>
    <xf numFmtId="0" fontId="3" fillId="0" borderId="1" xfId="0" applyFont="1" applyFill="1" applyBorder="1" applyAlignment="1" applyProtection="1">
      <alignment horizontal="left"/>
      <protection locked="0"/>
    </xf>
    <xf numFmtId="0" fontId="44" fillId="0" borderId="0" xfId="0" applyFont="1" applyFill="1" applyBorder="1" applyProtection="1">
      <protection locked="0"/>
    </xf>
    <xf numFmtId="0" fontId="16" fillId="0" borderId="0" xfId="0" applyFont="1" applyFill="1" applyBorder="1" applyAlignment="1" applyProtection="1">
      <alignment horizontal="left"/>
      <protection locked="0"/>
    </xf>
    <xf numFmtId="175" fontId="16" fillId="0" borderId="0" xfId="0" applyNumberFormat="1" applyFont="1" applyFill="1" applyBorder="1" applyProtection="1">
      <protection locked="0"/>
    </xf>
    <xf numFmtId="175" fontId="3" fillId="0" borderId="1" xfId="0" applyNumberFormat="1" applyFont="1" applyFill="1" applyBorder="1" applyAlignment="1" applyProtection="1">
      <alignment horizontal="center"/>
      <protection locked="0"/>
    </xf>
    <xf numFmtId="0" fontId="3" fillId="0" borderId="1" xfId="0" applyFont="1" applyFill="1" applyBorder="1" applyAlignment="1" applyProtection="1">
      <alignment horizontal="center"/>
      <protection locked="0"/>
    </xf>
    <xf numFmtId="0" fontId="3" fillId="0" borderId="0" xfId="0" applyFont="1" applyFill="1" applyBorder="1" applyAlignment="1" applyProtection="1">
      <protection locked="0"/>
    </xf>
    <xf numFmtId="0" fontId="16" fillId="0" borderId="0" xfId="0" applyFont="1" applyFill="1" applyBorder="1" applyAlignment="1" applyProtection="1">
      <alignment horizontal="left" wrapText="1"/>
      <protection locked="0"/>
    </xf>
    <xf numFmtId="0" fontId="38" fillId="0" borderId="18" xfId="0" applyFont="1" applyFill="1" applyBorder="1" applyProtection="1">
      <protection locked="0"/>
    </xf>
    <xf numFmtId="0" fontId="3" fillId="0" borderId="18" xfId="0" applyFont="1" applyFill="1" applyBorder="1" applyProtection="1">
      <protection locked="0"/>
    </xf>
    <xf numFmtId="0" fontId="3" fillId="0" borderId="2" xfId="0" applyFont="1" applyFill="1" applyBorder="1" applyAlignment="1" applyProtection="1">
      <alignment horizontal="left"/>
      <protection locked="0"/>
    </xf>
    <xf numFmtId="0" fontId="3" fillId="0" borderId="2" xfId="0" applyFont="1" applyFill="1" applyBorder="1" applyAlignment="1" applyProtection="1">
      <alignment horizontal="left" wrapText="1"/>
      <protection locked="0"/>
    </xf>
    <xf numFmtId="0" fontId="3" fillId="0" borderId="0" xfId="0" applyFont="1" applyBorder="1" applyAlignment="1" applyProtection="1">
      <alignment horizontal="center" vertical="top"/>
      <protection locked="0"/>
    </xf>
    <xf numFmtId="0" fontId="5" fillId="0" borderId="0" xfId="0" applyFont="1" applyBorder="1" applyAlignment="1" applyProtection="1">
      <alignment horizontal="center"/>
      <protection locked="0"/>
    </xf>
    <xf numFmtId="0" fontId="5" fillId="0" borderId="0" xfId="0" applyFont="1" applyFill="1" applyBorder="1" applyAlignment="1" applyProtection="1">
      <alignment horizontal="left"/>
      <protection locked="0"/>
    </xf>
    <xf numFmtId="0" fontId="3" fillId="0" borderId="0" xfId="0" applyFont="1" applyFill="1" applyBorder="1" applyAlignment="1" applyProtection="1">
      <alignment horizontal="left" vertical="center" wrapText="1"/>
      <protection locked="0"/>
    </xf>
    <xf numFmtId="0" fontId="5" fillId="0" borderId="0" xfId="0" applyFont="1" applyBorder="1" applyAlignment="1" applyProtection="1">
      <alignment horizontal="left"/>
      <protection locked="0"/>
    </xf>
    <xf numFmtId="175" fontId="5" fillId="0" borderId="0" xfId="0" applyNumberFormat="1" applyFont="1" applyBorder="1" applyProtection="1">
      <protection locked="0"/>
    </xf>
    <xf numFmtId="175" fontId="5" fillId="0" borderId="0" xfId="0" applyNumberFormat="1" applyFont="1" applyBorder="1" applyAlignment="1" applyProtection="1">
      <alignment horizontal="center"/>
      <protection locked="0"/>
    </xf>
    <xf numFmtId="0" fontId="5" fillId="9" borderId="1" xfId="0" applyFont="1" applyFill="1" applyBorder="1" applyProtection="1"/>
    <xf numFmtId="37" fontId="10" fillId="9" borderId="1" xfId="3" applyFont="1" applyFill="1" applyBorder="1" applyProtection="1">
      <alignment horizontal="right"/>
    </xf>
    <xf numFmtId="0" fontId="5" fillId="0" borderId="18" xfId="0" applyFont="1" applyFill="1" applyBorder="1" applyProtection="1"/>
    <xf numFmtId="37" fontId="10" fillId="9" borderId="1" xfId="3" applyFont="1" applyFill="1" applyProtection="1">
      <alignment horizontal="right"/>
    </xf>
    <xf numFmtId="0" fontId="5" fillId="0" borderId="0" xfId="0" applyFont="1" applyBorder="1" applyProtection="1"/>
    <xf numFmtId="0" fontId="2" fillId="0" borderId="0" xfId="0" applyFont="1" applyFill="1" applyBorder="1" applyProtection="1"/>
    <xf numFmtId="0" fontId="0" fillId="5" borderId="1" xfId="0" applyFill="1" applyBorder="1" applyProtection="1"/>
    <xf numFmtId="0" fontId="0" fillId="5" borderId="1" xfId="0" applyFill="1" applyBorder="1" applyProtection="1"/>
    <xf numFmtId="0" fontId="0" fillId="9" borderId="1" xfId="0" applyFill="1" applyBorder="1" applyProtection="1"/>
    <xf numFmtId="168" fontId="5" fillId="5" borderId="1" xfId="0" applyNumberFormat="1" applyFont="1" applyFill="1" applyBorder="1" applyAlignment="1" applyProtection="1">
      <alignment horizontal="right"/>
    </xf>
    <xf numFmtId="168" fontId="5" fillId="9" borderId="1" xfId="0" applyNumberFormat="1" applyFont="1" applyFill="1" applyBorder="1" applyAlignment="1" applyProtection="1">
      <alignment horizontal="right"/>
    </xf>
    <xf numFmtId="0" fontId="7" fillId="0" borderId="0" xfId="0" applyFont="1" applyFill="1" applyProtection="1">
      <protection locked="0"/>
    </xf>
    <xf numFmtId="0" fontId="3" fillId="0" borderId="2" xfId="0" applyFont="1" applyBorder="1" applyProtection="1">
      <protection locked="0"/>
    </xf>
    <xf numFmtId="0" fontId="3" fillId="0" borderId="17" xfId="0" applyFont="1" applyBorder="1" applyAlignment="1" applyProtection="1">
      <alignment horizontal="center" wrapText="1"/>
      <protection locked="0"/>
    </xf>
    <xf numFmtId="0" fontId="3" fillId="0" borderId="16" xfId="0" applyFont="1" applyBorder="1" applyAlignment="1" applyProtection="1">
      <alignment horizontal="right" wrapText="1"/>
      <protection locked="0"/>
    </xf>
    <xf numFmtId="0" fontId="3" fillId="0" borderId="1" xfId="0" applyFont="1" applyBorder="1" applyAlignment="1" applyProtection="1">
      <alignment horizontal="right" wrapText="1"/>
      <protection locked="0"/>
    </xf>
    <xf numFmtId="0" fontId="3" fillId="0" borderId="2" xfId="0" applyFont="1" applyBorder="1" applyAlignment="1" applyProtection="1">
      <alignment horizontal="left" wrapText="1" indent="1"/>
      <protection locked="0"/>
    </xf>
    <xf numFmtId="9" fontId="3" fillId="0" borderId="1" xfId="0" applyNumberFormat="1" applyFont="1" applyBorder="1" applyAlignment="1" applyProtection="1">
      <protection locked="0"/>
    </xf>
    <xf numFmtId="0" fontId="3" fillId="0" borderId="2" xfId="0" applyFont="1" applyFill="1" applyBorder="1" applyAlignment="1" applyProtection="1">
      <alignment horizontal="right" wrapText="1"/>
      <protection locked="0"/>
    </xf>
    <xf numFmtId="37" fontId="10" fillId="0" borderId="1" xfId="3" applyFont="1" applyFill="1" applyAlignment="1" applyProtection="1">
      <alignment horizontal="right"/>
      <protection locked="0"/>
    </xf>
    <xf numFmtId="0" fontId="3" fillId="0" borderId="2" xfId="0" applyFont="1" applyFill="1" applyBorder="1" applyAlignment="1" applyProtection="1">
      <alignment wrapText="1"/>
      <protection locked="0"/>
    </xf>
    <xf numFmtId="0" fontId="3" fillId="0" borderId="35" xfId="0" applyFont="1" applyBorder="1" applyProtection="1">
      <protection locked="0"/>
    </xf>
    <xf numFmtId="0" fontId="0" fillId="0" borderId="0" xfId="0" applyFill="1" applyAlignment="1" applyProtection="1">
      <alignment wrapText="1"/>
      <protection locked="0"/>
    </xf>
    <xf numFmtId="0" fontId="3" fillId="0" borderId="2" xfId="0" applyFont="1" applyFill="1" applyBorder="1" applyProtection="1">
      <protection locked="0"/>
    </xf>
    <xf numFmtId="0" fontId="3" fillId="0" borderId="1" xfId="0" applyFont="1" applyFill="1" applyBorder="1" applyAlignment="1" applyProtection="1">
      <alignment horizontal="center" wrapText="1"/>
      <protection locked="0"/>
    </xf>
    <xf numFmtId="0" fontId="3" fillId="0" borderId="17" xfId="0" applyFont="1" applyFill="1" applyBorder="1" applyAlignment="1" applyProtection="1">
      <alignment horizontal="center" wrapText="1"/>
      <protection locked="0"/>
    </xf>
    <xf numFmtId="0" fontId="3" fillId="9" borderId="1" xfId="0" applyFont="1" applyFill="1" applyBorder="1" applyAlignment="1" applyProtection="1">
      <alignment horizontal="right" wrapText="1"/>
    </xf>
    <xf numFmtId="9" fontId="3" fillId="9" borderId="35" xfId="0" applyNumberFormat="1" applyFont="1" applyFill="1" applyBorder="1" applyAlignment="1" applyProtection="1">
      <alignment horizontal="right"/>
    </xf>
    <xf numFmtId="0" fontId="3" fillId="0" borderId="0" xfId="0" applyFont="1" applyFill="1" applyProtection="1"/>
    <xf numFmtId="37" fontId="3" fillId="9" borderId="1" xfId="0" applyNumberFormat="1" applyFont="1" applyFill="1" applyBorder="1" applyProtection="1"/>
    <xf numFmtId="0" fontId="15" fillId="0" borderId="0" xfId="0" applyFont="1" applyFill="1" applyBorder="1" applyProtection="1">
      <protection locked="0"/>
    </xf>
    <xf numFmtId="167" fontId="1" fillId="0" borderId="0" xfId="0" applyNumberFormat="1" applyFont="1" applyFill="1" applyAlignment="1" applyProtection="1">
      <alignment horizontal="left"/>
      <protection locked="0"/>
    </xf>
    <xf numFmtId="167" fontId="15" fillId="0" borderId="0" xfId="0" applyNumberFormat="1" applyFont="1" applyFill="1" applyAlignment="1" applyProtection="1">
      <alignment horizontal="left"/>
      <protection locked="0"/>
    </xf>
    <xf numFmtId="167" fontId="16" fillId="0" borderId="0" xfId="0" applyNumberFormat="1" applyFont="1" applyAlignment="1" applyProtection="1">
      <alignment horizontal="left"/>
      <protection locked="0"/>
    </xf>
    <xf numFmtId="167" fontId="3" fillId="0" borderId="0" xfId="0" applyNumberFormat="1" applyFont="1" applyAlignment="1" applyProtection="1">
      <alignment horizontal="left"/>
      <protection locked="0"/>
    </xf>
    <xf numFmtId="0" fontId="3" fillId="0" borderId="2" xfId="0" applyFont="1" applyBorder="1" applyAlignment="1" applyProtection="1">
      <alignment horizontal="center" wrapText="1"/>
      <protection locked="0"/>
    </xf>
    <xf numFmtId="0" fontId="10" fillId="0" borderId="0" xfId="0" applyFont="1" applyBorder="1" applyAlignment="1" applyProtection="1">
      <alignment horizontal="right" wrapText="1"/>
      <protection locked="0"/>
    </xf>
    <xf numFmtId="0" fontId="3" fillId="0" borderId="0" xfId="0" applyFont="1" applyAlignment="1" applyProtection="1">
      <alignment wrapText="1"/>
      <protection locked="0"/>
    </xf>
    <xf numFmtId="0" fontId="16" fillId="0" borderId="0" xfId="0" applyFont="1" applyBorder="1" applyAlignment="1" applyProtection="1">
      <alignment horizontal="right"/>
      <protection locked="0"/>
    </xf>
    <xf numFmtId="167" fontId="3" fillId="0" borderId="0" xfId="0" applyNumberFormat="1" applyFont="1" applyBorder="1" applyAlignment="1" applyProtection="1">
      <alignment horizontal="left"/>
      <protection locked="0"/>
    </xf>
    <xf numFmtId="0" fontId="3" fillId="0" borderId="2" xfId="0" applyFont="1" applyBorder="1" applyAlignment="1" applyProtection="1">
      <alignment horizontal="left"/>
      <protection locked="0"/>
    </xf>
    <xf numFmtId="9" fontId="3" fillId="0" borderId="1" xfId="14" applyFont="1" applyBorder="1" applyAlignment="1" applyProtection="1">
      <alignment horizontal="right"/>
      <protection locked="0"/>
    </xf>
    <xf numFmtId="39" fontId="10" fillId="0" borderId="1" xfId="15" quotePrefix="1" applyNumberFormat="1" applyFont="1" applyBorder="1" applyProtection="1">
      <alignment horizontal="right"/>
      <protection locked="0"/>
    </xf>
    <xf numFmtId="9" fontId="3" fillId="0" borderId="35" xfId="0" applyNumberFormat="1" applyFont="1" applyFill="1" applyBorder="1" applyAlignment="1" applyProtection="1">
      <alignment horizontal="right"/>
      <protection locked="0"/>
    </xf>
    <xf numFmtId="0" fontId="16" fillId="0" borderId="0" xfId="0" applyFont="1" applyBorder="1" applyAlignment="1" applyProtection="1">
      <alignment horizontal="left"/>
      <protection locked="0"/>
    </xf>
    <xf numFmtId="167" fontId="16" fillId="0" borderId="0" xfId="0" applyNumberFormat="1" applyFont="1" applyBorder="1" applyAlignment="1" applyProtection="1">
      <alignment horizontal="left"/>
      <protection locked="0"/>
    </xf>
    <xf numFmtId="0" fontId="3" fillId="0" borderId="16" xfId="0" applyFont="1" applyBorder="1" applyAlignment="1" applyProtection="1">
      <alignment horizontal="center"/>
      <protection locked="0"/>
    </xf>
    <xf numFmtId="167" fontId="3" fillId="0" borderId="0" xfId="0" applyNumberFormat="1" applyFont="1" applyBorder="1" applyAlignment="1" applyProtection="1">
      <alignment horizontal="left" wrapText="1"/>
      <protection locked="0"/>
    </xf>
    <xf numFmtId="0" fontId="3" fillId="0" borderId="2" xfId="0" applyFont="1" applyBorder="1" applyAlignment="1" applyProtection="1">
      <alignment horizontal="center"/>
      <protection locked="0"/>
    </xf>
    <xf numFmtId="0" fontId="17" fillId="0" borderId="0" xfId="0" applyFont="1" applyProtection="1">
      <protection locked="0"/>
    </xf>
    <xf numFmtId="166" fontId="3" fillId="5" borderId="1" xfId="0" applyNumberFormat="1" applyFont="1" applyFill="1" applyBorder="1" applyAlignment="1" applyProtection="1">
      <alignment horizontal="center"/>
    </xf>
    <xf numFmtId="0" fontId="3" fillId="0" borderId="3" xfId="0" applyFont="1" applyBorder="1" applyProtection="1">
      <protection locked="0"/>
    </xf>
    <xf numFmtId="0" fontId="3" fillId="0" borderId="18" xfId="0" applyFont="1" applyBorder="1" applyProtection="1">
      <protection locked="0"/>
    </xf>
    <xf numFmtId="0" fontId="3" fillId="0" borderId="6" xfId="0" applyFont="1" applyBorder="1" applyProtection="1">
      <protection locked="0"/>
    </xf>
    <xf numFmtId="0" fontId="3" fillId="0" borderId="36" xfId="0" applyFont="1" applyBorder="1" applyProtection="1">
      <protection locked="0"/>
    </xf>
    <xf numFmtId="0" fontId="3" fillId="0" borderId="17" xfId="0" applyFont="1" applyBorder="1" applyProtection="1">
      <protection locked="0"/>
    </xf>
    <xf numFmtId="0" fontId="3" fillId="0" borderId="38" xfId="0" applyFont="1" applyBorder="1" applyProtection="1">
      <protection locked="0"/>
    </xf>
    <xf numFmtId="0" fontId="57" fillId="0" borderId="0" xfId="0" applyFont="1" applyFill="1" applyBorder="1" applyAlignment="1" applyProtection="1">
      <alignment vertical="center" textRotation="90" wrapText="1"/>
      <protection locked="0"/>
    </xf>
    <xf numFmtId="0" fontId="57" fillId="0" borderId="39" xfId="0" applyFont="1" applyFill="1" applyBorder="1" applyAlignment="1" applyProtection="1">
      <alignment vertical="center" textRotation="90" wrapText="1"/>
      <protection locked="0"/>
    </xf>
    <xf numFmtId="0" fontId="0" fillId="0" borderId="18" xfId="0" applyBorder="1" applyProtection="1">
      <protection locked="0"/>
    </xf>
    <xf numFmtId="0" fontId="3" fillId="0" borderId="0" xfId="0" applyFont="1" applyAlignment="1" applyProtection="1">
      <protection locked="0"/>
    </xf>
    <xf numFmtId="0" fontId="20" fillId="0" borderId="0" xfId="0" applyFont="1" applyFill="1" applyProtection="1">
      <protection locked="0"/>
    </xf>
    <xf numFmtId="0" fontId="16" fillId="0" borderId="0" xfId="0" applyFont="1" applyFill="1" applyAlignment="1" applyProtection="1">
      <alignment vertical="center" wrapText="1"/>
      <protection locked="0"/>
    </xf>
    <xf numFmtId="0" fontId="21" fillId="0" borderId="0" xfId="0" applyFont="1" applyFill="1" applyAlignment="1" applyProtection="1">
      <protection locked="0"/>
    </xf>
    <xf numFmtId="0" fontId="21" fillId="0" borderId="0" xfId="0" applyFont="1" applyFill="1" applyAlignment="1" applyProtection="1">
      <alignment horizontal="left"/>
      <protection locked="0"/>
    </xf>
    <xf numFmtId="0" fontId="2" fillId="0" borderId="0" xfId="0" applyFont="1" applyFill="1" applyAlignment="1" applyProtection="1">
      <alignment horizontal="left" wrapText="1"/>
      <protection locked="0"/>
    </xf>
    <xf numFmtId="0" fontId="2" fillId="0" borderId="0" xfId="0" applyFont="1" applyFill="1" applyBorder="1" applyAlignment="1" applyProtection="1">
      <alignment horizontal="left" wrapText="1"/>
      <protection locked="0"/>
    </xf>
    <xf numFmtId="37" fontId="10" fillId="0" borderId="0" xfId="0" applyNumberFormat="1" applyFont="1" applyProtection="1">
      <protection locked="0"/>
    </xf>
    <xf numFmtId="166" fontId="0" fillId="0" borderId="0" xfId="0" applyNumberFormat="1" applyProtection="1">
      <protection locked="0"/>
    </xf>
    <xf numFmtId="166" fontId="3" fillId="0" borderId="0" xfId="0" applyNumberFormat="1" applyFont="1" applyProtection="1">
      <protection locked="0"/>
    </xf>
    <xf numFmtId="37" fontId="10" fillId="0" borderId="0" xfId="0" applyNumberFormat="1" applyFont="1" applyFill="1" applyProtection="1">
      <protection locked="0"/>
    </xf>
    <xf numFmtId="166" fontId="0" fillId="0" borderId="0" xfId="0" applyNumberFormat="1" applyFill="1" applyProtection="1">
      <protection locked="0"/>
    </xf>
    <xf numFmtId="166" fontId="3" fillId="0" borderId="0" xfId="0" applyNumberFormat="1" applyFont="1" applyFill="1" applyProtection="1">
      <protection locked="0"/>
    </xf>
    <xf numFmtId="171" fontId="3" fillId="0" borderId="0" xfId="0" applyNumberFormat="1" applyFont="1" applyBorder="1" applyAlignment="1" applyProtection="1">
      <alignment horizontal="center"/>
      <protection locked="0"/>
    </xf>
    <xf numFmtId="171" fontId="3" fillId="5" borderId="1" xfId="0" applyNumberFormat="1" applyFont="1" applyFill="1" applyBorder="1" applyAlignment="1" applyProtection="1">
      <alignment horizontal="center"/>
    </xf>
    <xf numFmtId="0" fontId="2" fillId="0" borderId="0" xfId="0" applyFont="1" applyFill="1" applyBorder="1" applyAlignment="1" applyProtection="1">
      <alignment horizontal="right"/>
      <protection locked="0"/>
    </xf>
    <xf numFmtId="0" fontId="7" fillId="0" borderId="2" xfId="6" applyFont="1" applyFill="1" applyBorder="1" applyAlignment="1" applyProtection="1">
      <alignment horizontal="left" wrapText="1"/>
      <protection locked="0"/>
    </xf>
    <xf numFmtId="0" fontId="10" fillId="0" borderId="4" xfId="0" applyFont="1" applyFill="1" applyBorder="1" applyAlignment="1" applyProtection="1">
      <alignment horizontal="right" wrapText="1"/>
      <protection locked="0"/>
    </xf>
    <xf numFmtId="0" fontId="10" fillId="0" borderId="4" xfId="0" applyFont="1" applyFill="1" applyBorder="1" applyAlignment="1" applyProtection="1">
      <alignment horizontal="center" wrapText="1"/>
      <protection locked="0"/>
    </xf>
    <xf numFmtId="0" fontId="18" fillId="0" borderId="0" xfId="0" applyFont="1" applyProtection="1">
      <protection locked="0"/>
    </xf>
    <xf numFmtId="0" fontId="10" fillId="0" borderId="0" xfId="0" applyFont="1" applyFill="1" applyBorder="1" applyAlignment="1" applyProtection="1">
      <alignment horizontal="right" wrapText="1"/>
      <protection locked="0"/>
    </xf>
    <xf numFmtId="0" fontId="18" fillId="0" borderId="0" xfId="0" applyFont="1" applyBorder="1" applyProtection="1">
      <protection locked="0"/>
    </xf>
    <xf numFmtId="0" fontId="18" fillId="0" borderId="0" xfId="0" applyFont="1" applyFill="1" applyBorder="1" applyAlignment="1" applyProtection="1">
      <alignment horizontal="right"/>
      <protection locked="0"/>
    </xf>
    <xf numFmtId="0" fontId="3" fillId="0" borderId="16" xfId="0" applyFont="1" applyFill="1" applyBorder="1" applyAlignment="1" applyProtection="1">
      <alignment horizontal="right"/>
      <protection locked="0"/>
    </xf>
    <xf numFmtId="0" fontId="18" fillId="0" borderId="0" xfId="0" applyFont="1" applyFill="1" applyBorder="1" applyProtection="1">
      <protection locked="0"/>
    </xf>
    <xf numFmtId="0" fontId="3" fillId="0" borderId="4" xfId="0" applyFont="1" applyFill="1" applyBorder="1" applyAlignment="1" applyProtection="1">
      <alignment horizontal="right"/>
      <protection locked="0"/>
    </xf>
    <xf numFmtId="0" fontId="3" fillId="0" borderId="4" xfId="0" applyFont="1" applyFill="1" applyBorder="1" applyProtection="1">
      <protection locked="0"/>
    </xf>
    <xf numFmtId="0" fontId="18" fillId="0" borderId="0" xfId="0" applyFont="1" applyFill="1" applyProtection="1">
      <protection locked="0"/>
    </xf>
    <xf numFmtId="0" fontId="16" fillId="0" borderId="0" xfId="0" applyFont="1" applyFill="1" applyProtection="1">
      <protection locked="0"/>
    </xf>
    <xf numFmtId="0" fontId="3" fillId="0" borderId="0" xfId="0" applyFont="1" applyFill="1" applyBorder="1" applyAlignment="1" applyProtection="1">
      <alignment wrapText="1"/>
      <protection locked="0"/>
    </xf>
    <xf numFmtId="0" fontId="3" fillId="0" borderId="4" xfId="0" applyFont="1" applyFill="1" applyBorder="1" applyAlignment="1" applyProtection="1">
      <alignment horizontal="center"/>
      <protection locked="0"/>
    </xf>
    <xf numFmtId="0" fontId="3" fillId="0" borderId="16" xfId="0" applyFont="1" applyFill="1" applyBorder="1" applyProtection="1">
      <protection locked="0"/>
    </xf>
    <xf numFmtId="0" fontId="19" fillId="0" borderId="0" xfId="0" applyFont="1" applyFill="1" applyBorder="1" applyProtection="1">
      <protection locked="0"/>
    </xf>
    <xf numFmtId="0" fontId="3" fillId="0" borderId="18" xfId="0" applyFont="1" applyFill="1" applyBorder="1" applyAlignment="1" applyProtection="1">
      <alignment horizontal="right"/>
      <protection locked="0"/>
    </xf>
    <xf numFmtId="37" fontId="10" fillId="0" borderId="18" xfId="8" applyBorder="1" applyProtection="1">
      <alignment horizontal="right"/>
      <protection locked="0"/>
    </xf>
    <xf numFmtId="0" fontId="18" fillId="0" borderId="0" xfId="0" applyFont="1" applyFill="1" applyAlignment="1" applyProtection="1">
      <alignment horizontal="right"/>
      <protection locked="0"/>
    </xf>
    <xf numFmtId="0" fontId="1" fillId="0" borderId="0" xfId="0" applyFont="1" applyBorder="1" applyAlignment="1" applyProtection="1">
      <alignment horizontal="left" vertical="center"/>
      <protection locked="0"/>
    </xf>
    <xf numFmtId="0" fontId="3" fillId="0" borderId="0" xfId="0" applyFont="1" applyBorder="1" applyAlignment="1" applyProtection="1">
      <alignment vertical="center"/>
      <protection locked="0"/>
    </xf>
    <xf numFmtId="0" fontId="22" fillId="0" borderId="0" xfId="0" applyFont="1" applyBorder="1" applyAlignment="1" applyProtection="1">
      <alignment vertical="center"/>
      <protection locked="0"/>
    </xf>
    <xf numFmtId="165" fontId="3" fillId="0" borderId="0" xfId="0" applyNumberFormat="1" applyFont="1" applyBorder="1" applyAlignment="1" applyProtection="1">
      <alignment horizontal="left" vertical="center"/>
      <protection locked="0"/>
    </xf>
    <xf numFmtId="0" fontId="0" fillId="0" borderId="39" xfId="0" applyBorder="1" applyProtection="1">
      <protection locked="0"/>
    </xf>
    <xf numFmtId="38" fontId="25" fillId="7" borderId="36" xfId="2" applyNumberFormat="1" applyFont="1" applyFill="1" applyBorder="1" applyAlignment="1" applyProtection="1">
      <alignment horizontal="center"/>
      <protection locked="0"/>
    </xf>
    <xf numFmtId="38" fontId="25" fillId="7" borderId="17" xfId="2" applyNumberFormat="1" applyFont="1" applyFill="1" applyBorder="1" applyAlignment="1" applyProtection="1">
      <alignment horizontal="center"/>
      <protection locked="0"/>
    </xf>
    <xf numFmtId="38" fontId="24" fillId="7" borderId="17" xfId="2" applyNumberFormat="1" applyFont="1" applyFill="1" applyBorder="1" applyAlignment="1" applyProtection="1">
      <alignment horizontal="center"/>
      <protection locked="0"/>
    </xf>
    <xf numFmtId="38" fontId="25" fillId="7" borderId="38" xfId="2" applyNumberFormat="1" applyFont="1" applyFill="1" applyBorder="1" applyAlignment="1" applyProtection="1">
      <alignment horizontal="center"/>
      <protection locked="0"/>
    </xf>
    <xf numFmtId="38" fontId="25" fillId="7" borderId="39" xfId="2" applyNumberFormat="1" applyFont="1" applyFill="1" applyBorder="1" applyAlignment="1" applyProtection="1">
      <alignment horizontal="center"/>
      <protection locked="0"/>
    </xf>
    <xf numFmtId="38" fontId="25" fillId="7" borderId="16" xfId="2" applyNumberFormat="1" applyFont="1" applyFill="1" applyBorder="1" applyAlignment="1" applyProtection="1">
      <alignment horizontal="center"/>
      <protection locked="0"/>
    </xf>
    <xf numFmtId="38" fontId="24" fillId="7" borderId="0" xfId="2" applyNumberFormat="1" applyFont="1" applyFill="1" applyBorder="1" applyAlignment="1" applyProtection="1">
      <alignment horizontal="center"/>
      <protection locked="0"/>
    </xf>
    <xf numFmtId="38" fontId="24" fillId="7" borderId="16" xfId="2" applyNumberFormat="1" applyFont="1" applyFill="1" applyBorder="1" applyAlignment="1" applyProtection="1">
      <alignment horizontal="center"/>
      <protection locked="0"/>
    </xf>
    <xf numFmtId="38" fontId="25" fillId="7" borderId="0" xfId="2" applyNumberFormat="1" applyFont="1" applyFill="1" applyBorder="1" applyAlignment="1" applyProtection="1">
      <alignment horizontal="center"/>
      <protection locked="0"/>
    </xf>
    <xf numFmtId="38" fontId="24" fillId="9" borderId="16" xfId="2" applyNumberFormat="1" applyFont="1" applyFill="1" applyBorder="1" applyAlignment="1" applyProtection="1">
      <alignment horizontal="center"/>
      <protection locked="0"/>
    </xf>
    <xf numFmtId="38" fontId="25" fillId="7" borderId="12" xfId="2" applyNumberFormat="1" applyFont="1" applyFill="1" applyBorder="1" applyAlignment="1" applyProtection="1">
      <alignment horizontal="center"/>
      <protection locked="0"/>
    </xf>
    <xf numFmtId="38" fontId="24" fillId="7" borderId="3" xfId="2" applyNumberFormat="1" applyFont="1" applyFill="1" applyBorder="1" applyAlignment="1" applyProtection="1">
      <alignment horizontal="center" vertical="center"/>
      <protection locked="0"/>
    </xf>
    <xf numFmtId="38" fontId="25" fillId="7" borderId="18" xfId="2" applyNumberFormat="1" applyFont="1" applyFill="1" applyBorder="1" applyAlignment="1" applyProtection="1">
      <alignment horizontal="center" vertical="center"/>
      <protection locked="0"/>
    </xf>
    <xf numFmtId="38" fontId="24" fillId="7" borderId="18" xfId="2" applyNumberFormat="1" applyFont="1" applyFill="1" applyBorder="1" applyAlignment="1" applyProtection="1">
      <alignment horizontal="center" vertical="center"/>
      <protection locked="0"/>
    </xf>
    <xf numFmtId="38" fontId="27" fillId="7" borderId="18" xfId="2" applyNumberFormat="1" applyFont="1" applyFill="1" applyBorder="1" applyAlignment="1" applyProtection="1">
      <alignment horizontal="center" vertical="center"/>
      <protection locked="0"/>
    </xf>
    <xf numFmtId="38" fontId="28" fillId="7" borderId="18" xfId="2" applyNumberFormat="1" applyFont="1" applyFill="1" applyBorder="1" applyAlignment="1" applyProtection="1">
      <alignment horizontal="center" vertical="center"/>
      <protection locked="0"/>
    </xf>
    <xf numFmtId="38" fontId="24" fillId="7" borderId="18" xfId="2" applyNumberFormat="1" applyFont="1" applyFill="1" applyBorder="1" applyAlignment="1" applyProtection="1">
      <alignment horizontal="center" vertical="center" wrapText="1"/>
      <protection locked="0"/>
    </xf>
    <xf numFmtId="38" fontId="25" fillId="7" borderId="16" xfId="2" applyNumberFormat="1" applyFont="1" applyFill="1" applyBorder="1" applyAlignment="1" applyProtection="1">
      <alignment horizontal="center" vertical="center"/>
      <protection locked="0"/>
    </xf>
    <xf numFmtId="38" fontId="25" fillId="7" borderId="6" xfId="2" applyNumberFormat="1" applyFont="1" applyFill="1" applyBorder="1" applyAlignment="1" applyProtection="1">
      <alignment horizontal="center" vertical="center"/>
      <protection locked="0"/>
    </xf>
    <xf numFmtId="38" fontId="25" fillId="7" borderId="39" xfId="2" applyNumberFormat="1" applyFont="1" applyFill="1" applyBorder="1" applyProtection="1">
      <protection locked="0"/>
    </xf>
    <xf numFmtId="38" fontId="27" fillId="7" borderId="0" xfId="2" applyNumberFormat="1" applyFont="1" applyFill="1" applyBorder="1" applyProtection="1">
      <protection locked="0"/>
    </xf>
    <xf numFmtId="38" fontId="24" fillId="7" borderId="0" xfId="2" applyNumberFormat="1" applyFont="1" applyFill="1" applyBorder="1" applyProtection="1">
      <protection locked="0"/>
    </xf>
    <xf numFmtId="38" fontId="29" fillId="7" borderId="0" xfId="2" quotePrefix="1" applyNumberFormat="1" applyFont="1" applyFill="1" applyBorder="1" applyProtection="1">
      <protection locked="0"/>
    </xf>
    <xf numFmtId="38" fontId="28" fillId="7" borderId="0" xfId="2" applyNumberFormat="1" applyFont="1" applyFill="1" applyBorder="1" applyProtection="1">
      <protection locked="0"/>
    </xf>
    <xf numFmtId="38" fontId="24" fillId="7" borderId="0" xfId="2" applyNumberFormat="1" applyFont="1" applyFill="1" applyBorder="1" applyAlignment="1" applyProtection="1">
      <alignment horizontal="center" wrapText="1"/>
      <protection locked="0"/>
    </xf>
    <xf numFmtId="38" fontId="25" fillId="0" borderId="0" xfId="2" applyNumberFormat="1" applyFont="1" applyBorder="1" applyProtection="1">
      <protection locked="0"/>
    </xf>
    <xf numFmtId="38" fontId="25" fillId="0" borderId="17" xfId="2" applyNumberFormat="1" applyFont="1" applyBorder="1" applyProtection="1">
      <protection locked="0"/>
    </xf>
    <xf numFmtId="38" fontId="24" fillId="7" borderId="39" xfId="2" applyNumberFormat="1" applyFont="1" applyFill="1" applyBorder="1" applyAlignment="1" applyProtection="1">
      <alignment horizontal="center"/>
      <protection locked="0"/>
    </xf>
    <xf numFmtId="172" fontId="25" fillId="7" borderId="0" xfId="2" applyNumberFormat="1" applyFont="1" applyFill="1" applyBorder="1" applyProtection="1">
      <protection locked="0"/>
    </xf>
    <xf numFmtId="38" fontId="24" fillId="7" borderId="0" xfId="2" applyNumberFormat="1" applyFont="1" applyFill="1" applyBorder="1" applyAlignment="1" applyProtection="1">
      <protection locked="0"/>
    </xf>
    <xf numFmtId="38" fontId="27" fillId="7" borderId="0" xfId="2" applyNumberFormat="1" applyFont="1" applyFill="1" applyBorder="1" applyAlignment="1" applyProtection="1">
      <alignment horizontal="center"/>
      <protection locked="0"/>
    </xf>
    <xf numFmtId="38" fontId="24" fillId="9" borderId="18" xfId="2" applyNumberFormat="1" applyFont="1" applyFill="1" applyBorder="1" applyAlignment="1" applyProtection="1">
      <protection locked="0"/>
    </xf>
    <xf numFmtId="38" fontId="24" fillId="9" borderId="16" xfId="2" applyNumberFormat="1" applyFont="1" applyFill="1" applyBorder="1" applyAlignment="1" applyProtection="1">
      <protection locked="0"/>
    </xf>
    <xf numFmtId="38" fontId="24" fillId="7" borderId="2" xfId="2" applyNumberFormat="1" applyFont="1" applyFill="1" applyBorder="1" applyAlignment="1" applyProtection="1">
      <alignment horizontal="centerContinuous"/>
      <protection locked="0"/>
    </xf>
    <xf numFmtId="38" fontId="25" fillId="7" borderId="37" xfId="2" applyNumberFormat="1" applyFont="1" applyFill="1" applyBorder="1" applyProtection="1">
      <protection locked="0"/>
    </xf>
    <xf numFmtId="38" fontId="25" fillId="7" borderId="16" xfId="2" applyNumberFormat="1" applyFont="1" applyFill="1" applyBorder="1" applyProtection="1">
      <protection locked="0"/>
    </xf>
    <xf numFmtId="38" fontId="25" fillId="7" borderId="16" xfId="2" applyNumberFormat="1" applyFont="1" applyFill="1" applyBorder="1" applyAlignment="1" applyProtection="1">
      <protection locked="0"/>
    </xf>
    <xf numFmtId="38" fontId="24" fillId="7" borderId="16" xfId="2" applyNumberFormat="1" applyFont="1" applyFill="1" applyBorder="1" applyProtection="1">
      <protection locked="0"/>
    </xf>
    <xf numFmtId="38" fontId="25" fillId="7" borderId="12" xfId="2" applyNumberFormat="1" applyFont="1" applyFill="1" applyBorder="1" applyProtection="1">
      <protection locked="0"/>
    </xf>
    <xf numFmtId="38" fontId="27" fillId="7" borderId="18" xfId="2" applyNumberFormat="1" applyFont="1" applyFill="1" applyBorder="1" applyProtection="1">
      <protection locked="0"/>
    </xf>
    <xf numFmtId="38" fontId="24" fillId="7" borderId="18" xfId="2" applyNumberFormat="1" applyFont="1" applyFill="1" applyBorder="1" applyAlignment="1" applyProtection="1">
      <alignment vertical="center"/>
      <protection locked="0"/>
    </xf>
    <xf numFmtId="38" fontId="25" fillId="7" borderId="18" xfId="2" applyNumberFormat="1" applyFont="1" applyFill="1" applyBorder="1" applyAlignment="1" applyProtection="1">
      <alignment vertical="center"/>
      <protection locked="0"/>
    </xf>
    <xf numFmtId="38" fontId="24" fillId="7" borderId="18" xfId="2" applyNumberFormat="1" applyFont="1" applyFill="1" applyBorder="1" applyProtection="1">
      <protection locked="0"/>
    </xf>
    <xf numFmtId="38" fontId="25" fillId="7" borderId="18" xfId="2" applyNumberFormat="1" applyFont="1" applyFill="1" applyBorder="1" applyProtection="1">
      <protection locked="0"/>
    </xf>
    <xf numFmtId="38" fontId="27" fillId="7" borderId="12" xfId="2" applyNumberFormat="1" applyFont="1" applyFill="1" applyBorder="1" applyProtection="1">
      <protection locked="0"/>
    </xf>
    <xf numFmtId="38" fontId="24" fillId="7" borderId="39" xfId="2" applyNumberFormat="1" applyFont="1" applyFill="1" applyBorder="1" applyAlignment="1" applyProtection="1">
      <alignment horizontal="centerContinuous" vertical="center"/>
      <protection locked="0"/>
    </xf>
    <xf numFmtId="38" fontId="27" fillId="7" borderId="0" xfId="2" applyNumberFormat="1" applyFont="1" applyFill="1" applyBorder="1" applyAlignment="1" applyProtection="1">
      <alignment horizontal="centerContinuous"/>
      <protection locked="0"/>
    </xf>
    <xf numFmtId="38" fontId="27" fillId="7" borderId="0" xfId="2" applyNumberFormat="1" applyFont="1" applyFill="1" applyBorder="1" applyAlignment="1" applyProtection="1">
      <protection locked="0"/>
    </xf>
    <xf numFmtId="38" fontId="28" fillId="7" borderId="0" xfId="2" applyNumberFormat="1" applyFont="1" applyFill="1" applyBorder="1" applyAlignment="1" applyProtection="1">
      <alignment horizontal="centerContinuous"/>
      <protection locked="0"/>
    </xf>
    <xf numFmtId="38" fontId="25" fillId="7" borderId="0" xfId="2" applyNumberFormat="1" applyFont="1" applyFill="1" applyBorder="1" applyAlignment="1" applyProtection="1">
      <alignment horizontal="center" vertical="center" wrapText="1"/>
      <protection locked="0"/>
    </xf>
    <xf numFmtId="38" fontId="24" fillId="0" borderId="0" xfId="2" applyNumberFormat="1" applyFont="1" applyBorder="1" applyProtection="1">
      <protection locked="0"/>
    </xf>
    <xf numFmtId="38" fontId="28" fillId="0" borderId="0" xfId="2" applyNumberFormat="1" applyFont="1" applyFill="1" applyBorder="1" applyAlignment="1" applyProtection="1">
      <alignment horizontal="centerContinuous"/>
      <protection locked="0"/>
    </xf>
    <xf numFmtId="38" fontId="27" fillId="0" borderId="0" xfId="2" applyNumberFormat="1" applyFont="1" applyFill="1" applyBorder="1" applyAlignment="1" applyProtection="1">
      <alignment horizontal="centerContinuous"/>
      <protection locked="0"/>
    </xf>
    <xf numFmtId="38" fontId="27" fillId="0" borderId="0" xfId="2" applyNumberFormat="1" applyFont="1" applyBorder="1" applyAlignment="1" applyProtection="1">
      <alignment horizontal="centerContinuous"/>
      <protection locked="0"/>
    </xf>
    <xf numFmtId="38" fontId="28" fillId="0" borderId="0" xfId="2" applyNumberFormat="1" applyFont="1" applyBorder="1" applyAlignment="1" applyProtection="1">
      <alignment horizontal="centerContinuous"/>
      <protection locked="0"/>
    </xf>
    <xf numFmtId="172" fontId="24" fillId="7" borderId="0" xfId="2" applyNumberFormat="1" applyFont="1" applyFill="1" applyBorder="1" applyProtection="1">
      <protection locked="0"/>
    </xf>
    <xf numFmtId="172" fontId="25" fillId="7" borderId="0" xfId="2" applyNumberFormat="1" applyFont="1" applyFill="1" applyBorder="1" applyAlignment="1" applyProtection="1">
      <alignment horizontal="center"/>
      <protection locked="0"/>
    </xf>
    <xf numFmtId="38" fontId="24" fillId="9" borderId="18" xfId="2" applyNumberFormat="1" applyFont="1" applyFill="1" applyBorder="1" applyAlignment="1" applyProtection="1">
      <alignment horizontal="centerContinuous"/>
      <protection locked="0"/>
    </xf>
    <xf numFmtId="38" fontId="24" fillId="7" borderId="39" xfId="2" applyNumberFormat="1" applyFont="1" applyFill="1" applyBorder="1" applyProtection="1">
      <protection locked="0"/>
    </xf>
    <xf numFmtId="38" fontId="24" fillId="9" borderId="18" xfId="2" applyNumberFormat="1" applyFont="1" applyFill="1" applyBorder="1" applyAlignment="1" applyProtection="1">
      <alignment horizontal="center" vertical="center" wrapText="1"/>
      <protection locked="0"/>
    </xf>
    <xf numFmtId="38" fontId="24" fillId="7" borderId="0" xfId="2" applyNumberFormat="1" applyFont="1" applyFill="1" applyBorder="1" applyAlignment="1" applyProtection="1">
      <alignment horizontal="center" vertical="center" wrapText="1"/>
      <protection locked="0"/>
    </xf>
    <xf numFmtId="38" fontId="24" fillId="7" borderId="3" xfId="2" applyNumberFormat="1" applyFont="1" applyFill="1" applyBorder="1" applyAlignment="1" applyProtection="1">
      <alignment horizontal="centerContinuous" vertical="center"/>
      <protection locked="0"/>
    </xf>
    <xf numFmtId="38" fontId="24" fillId="7" borderId="18" xfId="2" applyNumberFormat="1" applyFont="1" applyFill="1" applyBorder="1" applyAlignment="1" applyProtection="1">
      <alignment horizontal="left"/>
      <protection locked="0"/>
    </xf>
    <xf numFmtId="38" fontId="27" fillId="7" borderId="18" xfId="2" applyNumberFormat="1" applyFont="1" applyFill="1" applyBorder="1" applyAlignment="1" applyProtection="1">
      <alignment horizontal="centerContinuous"/>
      <protection locked="0"/>
    </xf>
    <xf numFmtId="38" fontId="28" fillId="7" borderId="18" xfId="2" applyNumberFormat="1" applyFont="1" applyFill="1" applyBorder="1" applyAlignment="1" applyProtection="1">
      <alignment horizontal="centerContinuous"/>
      <protection locked="0"/>
    </xf>
    <xf numFmtId="38" fontId="25" fillId="7" borderId="18" xfId="2" applyNumberFormat="1" applyFont="1" applyFill="1" applyBorder="1" applyAlignment="1" applyProtection="1">
      <alignment horizontal="center" vertical="center" wrapText="1"/>
      <protection locked="0"/>
    </xf>
    <xf numFmtId="38" fontId="25" fillId="7" borderId="6" xfId="2" applyNumberFormat="1" applyFont="1" applyFill="1" applyBorder="1" applyProtection="1">
      <protection locked="0"/>
    </xf>
    <xf numFmtId="38" fontId="24" fillId="7" borderId="39" xfId="2" applyNumberFormat="1" applyFont="1" applyFill="1" applyBorder="1" applyAlignment="1" applyProtection="1">
      <alignment horizontal="center" vertical="center"/>
      <protection locked="0"/>
    </xf>
    <xf numFmtId="38" fontId="24" fillId="0" borderId="2" xfId="2" applyNumberFormat="1" applyFont="1" applyFill="1" applyBorder="1" applyAlignment="1" applyProtection="1">
      <protection locked="0"/>
    </xf>
    <xf numFmtId="38" fontId="25" fillId="7" borderId="2" xfId="2" applyNumberFormat="1" applyFont="1" applyFill="1" applyBorder="1" applyAlignment="1" applyProtection="1">
      <protection locked="0"/>
    </xf>
    <xf numFmtId="38" fontId="24" fillId="7" borderId="0" xfId="2" applyNumberFormat="1" applyFont="1" applyFill="1" applyBorder="1" applyAlignment="1" applyProtection="1">
      <alignment horizontal="left" vertical="top"/>
      <protection locked="0"/>
    </xf>
    <xf numFmtId="38" fontId="25" fillId="7" borderId="0" xfId="2" applyNumberFormat="1" applyFont="1" applyFill="1" applyBorder="1" applyAlignment="1" applyProtection="1">
      <alignment horizontal="left"/>
      <protection locked="0"/>
    </xf>
    <xf numFmtId="38" fontId="25" fillId="7" borderId="0" xfId="2" applyNumberFormat="1" applyFont="1" applyFill="1" applyBorder="1" applyAlignment="1" applyProtection="1">
      <alignment horizontal="left" vertical="top"/>
      <protection locked="0"/>
    </xf>
    <xf numFmtId="38" fontId="24" fillId="7" borderId="0" xfId="2" applyNumberFormat="1" applyFont="1" applyFill="1" applyBorder="1" applyAlignment="1" applyProtection="1">
      <alignment horizontal="left"/>
      <protection locked="0"/>
    </xf>
    <xf numFmtId="38" fontId="25" fillId="7" borderId="16" xfId="2" applyNumberFormat="1" applyFont="1" applyFill="1" applyBorder="1" applyAlignment="1" applyProtection="1">
      <alignment horizontal="left"/>
      <protection locked="0"/>
    </xf>
    <xf numFmtId="173" fontId="24" fillId="7" borderId="35" xfId="11" applyFont="1" applyFill="1" applyBorder="1" applyAlignment="1" applyProtection="1">
      <alignment horizontal="center" vertical="center"/>
      <protection locked="0"/>
    </xf>
    <xf numFmtId="173" fontId="24" fillId="7" borderId="10" xfId="11" applyFont="1" applyFill="1" applyBorder="1" applyAlignment="1" applyProtection="1">
      <alignment horizontal="center" vertical="center"/>
      <protection locked="0"/>
    </xf>
    <xf numFmtId="173" fontId="24" fillId="7" borderId="4" xfId="11" applyFont="1" applyFill="1" applyBorder="1" applyAlignment="1" applyProtection="1">
      <alignment horizontal="center"/>
      <protection locked="0"/>
    </xf>
    <xf numFmtId="173" fontId="24" fillId="7" borderId="10" xfId="11" applyFont="1" applyFill="1" applyBorder="1" applyAlignment="1" applyProtection="1">
      <alignment horizontal="center"/>
      <protection locked="0"/>
    </xf>
    <xf numFmtId="173" fontId="24" fillId="7" borderId="1" xfId="11" applyFont="1" applyFill="1" applyBorder="1" applyAlignment="1" applyProtection="1">
      <alignment horizontal="left"/>
      <protection locked="0"/>
    </xf>
    <xf numFmtId="0" fontId="0" fillId="7" borderId="0" xfId="0" applyFill="1" applyAlignment="1" applyProtection="1">
      <alignment horizontal="left" wrapText="1"/>
      <protection locked="0"/>
    </xf>
    <xf numFmtId="0" fontId="0" fillId="7" borderId="0" xfId="0" applyFill="1" applyBorder="1" applyAlignment="1" applyProtection="1">
      <alignment horizontal="left" wrapText="1"/>
      <protection locked="0"/>
    </xf>
    <xf numFmtId="38" fontId="24" fillId="0" borderId="0" xfId="11" applyNumberFormat="1" applyFont="1" applyFill="1" applyBorder="1" applyProtection="1">
      <protection locked="0"/>
    </xf>
    <xf numFmtId="173" fontId="24" fillId="7" borderId="0" xfId="11" applyFont="1" applyFill="1" applyProtection="1">
      <protection locked="0"/>
    </xf>
    <xf numFmtId="173" fontId="25" fillId="7" borderId="0" xfId="11" applyFont="1" applyFill="1" applyProtection="1">
      <protection locked="0"/>
    </xf>
    <xf numFmtId="9" fontId="2" fillId="9" borderId="1" xfId="14" applyNumberFormat="1" applyFont="1" applyFill="1" applyBorder="1" applyProtection="1"/>
    <xf numFmtId="0" fontId="69" fillId="0" borderId="0" xfId="0" applyFont="1" applyProtection="1">
      <protection locked="0"/>
    </xf>
    <xf numFmtId="0" fontId="53" fillId="0" borderId="0" xfId="0" applyFont="1" applyFill="1" applyBorder="1" applyProtection="1">
      <protection locked="0"/>
    </xf>
    <xf numFmtId="0" fontId="70" fillId="0" borderId="0" xfId="0" applyFont="1" applyBorder="1" applyProtection="1">
      <protection locked="0"/>
    </xf>
    <xf numFmtId="174" fontId="33" fillId="0" borderId="1" xfId="0" applyNumberFormat="1" applyFont="1" applyBorder="1" applyProtection="1">
      <protection locked="0"/>
    </xf>
    <xf numFmtId="0" fontId="16" fillId="0" borderId="1" xfId="0" applyNumberFormat="1" applyFont="1" applyBorder="1" applyAlignment="1" applyProtection="1">
      <protection locked="0"/>
    </xf>
    <xf numFmtId="174" fontId="33" fillId="0" borderId="1" xfId="0" applyNumberFormat="1" applyFont="1" applyBorder="1" applyAlignment="1" applyProtection="1">
      <alignment horizontal="right"/>
      <protection locked="0"/>
    </xf>
    <xf numFmtId="0" fontId="3" fillId="0" borderId="1" xfId="0" applyNumberFormat="1" applyFont="1" applyBorder="1" applyAlignment="1" applyProtection="1">
      <protection locked="0"/>
    </xf>
    <xf numFmtId="0" fontId="31" fillId="0" borderId="1" xfId="0" applyNumberFormat="1" applyFont="1" applyBorder="1" applyAlignment="1" applyProtection="1">
      <protection locked="0"/>
    </xf>
    <xf numFmtId="0" fontId="0" fillId="0" borderId="0" xfId="0" applyNumberFormat="1" applyFont="1" applyAlignment="1" applyProtection="1">
      <protection locked="0"/>
    </xf>
    <xf numFmtId="0" fontId="0" fillId="0" borderId="0" xfId="0" applyNumberFormat="1" applyFont="1" applyBorder="1" applyProtection="1">
      <protection locked="0"/>
    </xf>
    <xf numFmtId="0" fontId="3" fillId="0" borderId="0" xfId="0" applyNumberFormat="1" applyFont="1" applyAlignment="1" applyProtection="1">
      <protection locked="0"/>
    </xf>
    <xf numFmtId="0" fontId="71" fillId="0" borderId="0" xfId="0" applyNumberFormat="1" applyFont="1" applyAlignment="1" applyProtection="1">
      <protection locked="0"/>
    </xf>
    <xf numFmtId="0" fontId="71" fillId="0" borderId="0" xfId="0" applyFont="1" applyProtection="1">
      <protection locked="0"/>
    </xf>
    <xf numFmtId="0" fontId="31" fillId="9" borderId="1" xfId="0" applyFont="1" applyFill="1" applyBorder="1" applyProtection="1"/>
    <xf numFmtId="0" fontId="35" fillId="9" borderId="1" xfId="0" applyNumberFormat="1" applyFont="1" applyFill="1" applyBorder="1" applyAlignment="1" applyProtection="1">
      <alignment wrapText="1"/>
    </xf>
    <xf numFmtId="0" fontId="35" fillId="9" borderId="1" xfId="0" applyNumberFormat="1" applyFont="1" applyFill="1" applyBorder="1" applyAlignment="1" applyProtection="1">
      <alignment horizontal="center" wrapText="1"/>
    </xf>
    <xf numFmtId="0" fontId="35" fillId="9" borderId="1" xfId="0" applyNumberFormat="1" applyFont="1" applyFill="1" applyBorder="1" applyAlignment="1" applyProtection="1">
      <alignment horizontal="center" vertical="center" wrapText="1"/>
    </xf>
    <xf numFmtId="0" fontId="3" fillId="14" borderId="1" xfId="0" applyNumberFormat="1" applyFont="1" applyFill="1" applyBorder="1" applyAlignment="1" applyProtection="1"/>
    <xf numFmtId="10" fontId="3" fillId="14" borderId="1" xfId="0" applyNumberFormat="1" applyFont="1" applyFill="1" applyBorder="1" applyAlignment="1" applyProtection="1"/>
    <xf numFmtId="10" fontId="3" fillId="9" borderId="1" xfId="0" applyNumberFormat="1" applyFont="1" applyFill="1" applyBorder="1" applyProtection="1"/>
    <xf numFmtId="0" fontId="3" fillId="9" borderId="1" xfId="0" applyNumberFormat="1" applyFont="1" applyFill="1" applyBorder="1" applyAlignment="1" applyProtection="1"/>
    <xf numFmtId="0" fontId="3" fillId="9" borderId="1" xfId="0" applyNumberFormat="1" applyFont="1" applyFill="1" applyBorder="1" applyProtection="1"/>
    <xf numFmtId="0" fontId="0" fillId="0" borderId="0" xfId="0" applyAlignment="1" applyProtection="1">
      <alignment vertical="center" wrapText="1"/>
      <protection locked="0"/>
    </xf>
    <xf numFmtId="0" fontId="3" fillId="0" borderId="27" xfId="12" applyFont="1" applyBorder="1" applyProtection="1">
      <protection locked="0"/>
    </xf>
    <xf numFmtId="0" fontId="16" fillId="0" borderId="4" xfId="12" applyFont="1" applyBorder="1" applyProtection="1">
      <protection locked="0"/>
    </xf>
    <xf numFmtId="0" fontId="3" fillId="0" borderId="4" xfId="12" applyFont="1" applyBorder="1" applyProtection="1">
      <protection locked="0"/>
    </xf>
    <xf numFmtId="0" fontId="3" fillId="0" borderId="26" xfId="12" applyFont="1" applyBorder="1" applyProtection="1">
      <protection locked="0"/>
    </xf>
    <xf numFmtId="0" fontId="57" fillId="0" borderId="7" xfId="12" applyFont="1" applyBorder="1" applyAlignment="1" applyProtection="1">
      <alignment horizontal="left"/>
      <protection locked="0"/>
    </xf>
    <xf numFmtId="0" fontId="57" fillId="0" borderId="1" xfId="12" applyFont="1" applyBorder="1" applyProtection="1">
      <protection locked="0"/>
    </xf>
    <xf numFmtId="0" fontId="3" fillId="0" borderId="40" xfId="12" applyFont="1" applyBorder="1" applyProtection="1">
      <protection locked="0"/>
    </xf>
    <xf numFmtId="0" fontId="3" fillId="0" borderId="35" xfId="12" applyFont="1" applyBorder="1" applyProtection="1">
      <protection locked="0"/>
    </xf>
    <xf numFmtId="0" fontId="3" fillId="0" borderId="41" xfId="12" applyFont="1" applyBorder="1" applyProtection="1">
      <protection locked="0"/>
    </xf>
    <xf numFmtId="0" fontId="3" fillId="0" borderId="9" xfId="12" applyFont="1" applyBorder="1" applyProtection="1">
      <protection locked="0"/>
    </xf>
    <xf numFmtId="0" fontId="3" fillId="0" borderId="10" xfId="12" applyFont="1" applyFill="1" applyBorder="1" applyProtection="1">
      <protection locked="0"/>
    </xf>
    <xf numFmtId="0" fontId="57" fillId="0" borderId="26" xfId="12" applyFont="1" applyBorder="1" applyAlignment="1" applyProtection="1">
      <alignment horizontal="left"/>
      <protection locked="0"/>
    </xf>
    <xf numFmtId="0" fontId="57" fillId="0" borderId="4" xfId="12" applyFont="1" applyBorder="1" applyProtection="1">
      <protection locked="0"/>
    </xf>
    <xf numFmtId="0" fontId="3" fillId="0" borderId="7" xfId="12" applyFont="1" applyBorder="1" applyProtection="1">
      <protection locked="0"/>
    </xf>
    <xf numFmtId="0" fontId="16" fillId="0" borderId="13" xfId="12" applyFont="1" applyBorder="1" applyProtection="1">
      <protection locked="0"/>
    </xf>
    <xf numFmtId="0" fontId="3" fillId="0" borderId="4" xfId="12" applyFont="1" applyFill="1" applyBorder="1" applyProtection="1">
      <protection locked="0"/>
    </xf>
    <xf numFmtId="0" fontId="57" fillId="0" borderId="26" xfId="12" applyFont="1" applyBorder="1" applyProtection="1">
      <protection locked="0"/>
    </xf>
    <xf numFmtId="0" fontId="16" fillId="0" borderId="42" xfId="12" applyFont="1" applyFill="1" applyBorder="1" applyProtection="1">
      <protection locked="0"/>
    </xf>
    <xf numFmtId="0" fontId="3" fillId="0" borderId="43" xfId="12" applyFont="1" applyFill="1" applyBorder="1" applyProtection="1">
      <protection locked="0"/>
    </xf>
    <xf numFmtId="0" fontId="3" fillId="0" borderId="44" xfId="12" applyFont="1" applyFill="1" applyBorder="1" applyProtection="1">
      <protection locked="0"/>
    </xf>
    <xf numFmtId="174" fontId="3" fillId="0" borderId="41" xfId="12" applyNumberFormat="1" applyFont="1" applyBorder="1" applyProtection="1">
      <protection locked="0"/>
    </xf>
    <xf numFmtId="0" fontId="16" fillId="0" borderId="42" xfId="12" applyFont="1" applyBorder="1" applyAlignment="1" applyProtection="1">
      <protection locked="0"/>
    </xf>
    <xf numFmtId="0" fontId="3" fillId="0" borderId="45" xfId="12" applyFont="1" applyFill="1" applyBorder="1" applyProtection="1">
      <protection locked="0"/>
    </xf>
    <xf numFmtId="174" fontId="3" fillId="0" borderId="46" xfId="12" applyNumberFormat="1" applyFont="1" applyBorder="1" applyProtection="1">
      <protection locked="0"/>
    </xf>
    <xf numFmtId="0" fontId="16" fillId="0" borderId="42" xfId="12" applyFont="1" applyBorder="1" applyProtection="1">
      <protection locked="0"/>
    </xf>
    <xf numFmtId="0" fontId="3" fillId="0" borderId="42" xfId="12" applyFont="1" applyBorder="1" applyProtection="1">
      <protection locked="0"/>
    </xf>
    <xf numFmtId="0" fontId="3" fillId="0" borderId="0" xfId="12" applyFont="1" applyProtection="1">
      <protection locked="0"/>
    </xf>
    <xf numFmtId="0" fontId="16" fillId="0" borderId="0" xfId="12" applyFont="1" applyProtection="1">
      <protection locked="0"/>
    </xf>
    <xf numFmtId="0" fontId="3" fillId="0" borderId="0" xfId="12" applyFont="1" applyAlignment="1" applyProtection="1">
      <alignment horizontal="left" indent="1"/>
      <protection locked="0"/>
    </xf>
    <xf numFmtId="0" fontId="5" fillId="0" borderId="0" xfId="12" applyProtection="1">
      <protection locked="0"/>
    </xf>
    <xf numFmtId="0" fontId="33" fillId="0" borderId="0" xfId="12" applyFont="1" applyProtection="1">
      <protection locked="0"/>
    </xf>
    <xf numFmtId="0" fontId="5" fillId="0" borderId="0" xfId="0" applyNumberFormat="1" applyFont="1" applyBorder="1" applyAlignment="1" applyProtection="1">
      <protection locked="0"/>
    </xf>
    <xf numFmtId="0" fontId="2" fillId="0" borderId="0" xfId="0" applyNumberFormat="1" applyFont="1" applyBorder="1" applyAlignment="1" applyProtection="1">
      <protection locked="0"/>
    </xf>
    <xf numFmtId="0" fontId="2" fillId="0" borderId="0" xfId="0" applyNumberFormat="1" applyFont="1" applyBorder="1" applyAlignment="1" applyProtection="1">
      <alignment horizontal="center"/>
      <protection locked="0"/>
    </xf>
    <xf numFmtId="0" fontId="5" fillId="0" borderId="1" xfId="0" applyNumberFormat="1" applyFont="1" applyBorder="1" applyProtection="1">
      <protection locked="0"/>
    </xf>
    <xf numFmtId="0" fontId="5" fillId="0" borderId="1" xfId="0" applyNumberFormat="1" applyFont="1" applyBorder="1" applyAlignment="1" applyProtection="1">
      <protection locked="0"/>
    </xf>
    <xf numFmtId="0" fontId="31" fillId="0" borderId="0" xfId="0" applyNumberFormat="1" applyFont="1" applyAlignment="1" applyProtection="1">
      <protection locked="0"/>
    </xf>
    <xf numFmtId="0" fontId="32" fillId="0" borderId="0" xfId="0" applyNumberFormat="1" applyFont="1" applyAlignment="1" applyProtection="1">
      <alignment horizontal="right"/>
      <protection locked="0"/>
    </xf>
    <xf numFmtId="0" fontId="15" fillId="0" borderId="0" xfId="0" applyNumberFormat="1" applyFont="1" applyAlignment="1" applyProtection="1">
      <protection locked="0"/>
    </xf>
    <xf numFmtId="0" fontId="15" fillId="0" borderId="0" xfId="0" applyNumberFormat="1" applyFont="1" applyBorder="1" applyAlignment="1" applyProtection="1">
      <alignment horizontal="center"/>
      <protection locked="0"/>
    </xf>
    <xf numFmtId="0" fontId="2" fillId="0" borderId="0" xfId="0" applyNumberFormat="1" applyFont="1" applyAlignment="1" applyProtection="1">
      <protection locked="0"/>
    </xf>
    <xf numFmtId="0" fontId="0" fillId="0" borderId="1" xfId="0" applyNumberFormat="1" applyFont="1" applyBorder="1" applyProtection="1">
      <protection locked="0"/>
    </xf>
    <xf numFmtId="0" fontId="5" fillId="0" borderId="0" xfId="13" applyProtection="1">
      <protection locked="0"/>
    </xf>
    <xf numFmtId="0" fontId="72" fillId="0" borderId="4" xfId="12" applyFont="1" applyFill="1" applyBorder="1" applyProtection="1">
      <protection locked="0"/>
    </xf>
    <xf numFmtId="0" fontId="5" fillId="0" borderId="0" xfId="13" applyFont="1" applyProtection="1">
      <protection locked="0"/>
    </xf>
    <xf numFmtId="0" fontId="5" fillId="0" borderId="0" xfId="13" applyAlignment="1" applyProtection="1">
      <alignment wrapText="1"/>
      <protection locked="0"/>
    </xf>
    <xf numFmtId="0" fontId="10" fillId="0" borderId="0" xfId="13" applyFont="1" applyProtection="1">
      <protection locked="0"/>
    </xf>
    <xf numFmtId="0" fontId="39" fillId="0" borderId="0" xfId="13" applyFont="1" applyProtection="1">
      <protection locked="0"/>
    </xf>
    <xf numFmtId="0" fontId="11" fillId="0" borderId="0" xfId="13" applyFont="1" applyFill="1" applyBorder="1" applyProtection="1">
      <protection locked="0"/>
    </xf>
    <xf numFmtId="0" fontId="39" fillId="0" borderId="0" xfId="13" applyFont="1" applyFill="1" applyBorder="1" applyProtection="1">
      <protection locked="0"/>
    </xf>
    <xf numFmtId="169" fontId="3" fillId="0" borderId="0" xfId="14" applyNumberFormat="1" applyFont="1" applyProtection="1">
      <protection locked="0"/>
    </xf>
    <xf numFmtId="0" fontId="3" fillId="0" borderId="0" xfId="0" applyFont="1" applyBorder="1" applyAlignment="1" applyProtection="1">
      <alignment horizontal="left" indent="2"/>
      <protection locked="0"/>
    </xf>
    <xf numFmtId="169" fontId="3" fillId="0" borderId="0" xfId="14" applyNumberFormat="1" applyFont="1" applyBorder="1" applyProtection="1">
      <protection locked="0"/>
    </xf>
    <xf numFmtId="0" fontId="10" fillId="0" borderId="0" xfId="0" applyFont="1" applyAlignment="1" applyProtection="1">
      <alignment horizontal="center" wrapText="1"/>
      <protection locked="0"/>
    </xf>
    <xf numFmtId="0" fontId="3" fillId="0" borderId="0" xfId="0" applyFont="1" applyFill="1" applyAlignment="1" applyProtection="1">
      <alignment horizontal="left" wrapText="1" indent="2"/>
      <protection locked="0"/>
    </xf>
    <xf numFmtId="0" fontId="3" fillId="0" borderId="0" xfId="0" applyFont="1" applyFill="1" applyAlignment="1" applyProtection="1">
      <alignment horizontal="left" indent="2"/>
      <protection locked="0"/>
    </xf>
    <xf numFmtId="0" fontId="3" fillId="0" borderId="0" xfId="0" applyFont="1" applyAlignment="1" applyProtection="1">
      <alignment horizontal="left" wrapText="1" indent="2"/>
      <protection locked="0"/>
    </xf>
    <xf numFmtId="0" fontId="65" fillId="10" borderId="3" xfId="7" applyFont="1" applyFill="1" applyBorder="1" applyAlignment="1" applyProtection="1">
      <protection locked="0"/>
    </xf>
    <xf numFmtId="0" fontId="73" fillId="13" borderId="6" xfId="0" applyFont="1" applyFill="1" applyBorder="1" applyAlignment="1" applyProtection="1">
      <protection locked="0"/>
    </xf>
    <xf numFmtId="0" fontId="16" fillId="0" borderId="0" xfId="0" applyFont="1" applyBorder="1" applyAlignment="1" applyProtection="1">
      <alignment horizontal="center" wrapText="1"/>
      <protection locked="0"/>
    </xf>
    <xf numFmtId="0" fontId="16" fillId="0" borderId="0" xfId="0" applyFont="1" applyAlignment="1" applyProtection="1">
      <alignment horizontal="center" wrapText="1"/>
      <protection locked="0"/>
    </xf>
    <xf numFmtId="0" fontId="3" fillId="0" borderId="39" xfId="0" applyFont="1" applyBorder="1" applyProtection="1">
      <protection locked="0"/>
    </xf>
    <xf numFmtId="0" fontId="3" fillId="0" borderId="39" xfId="0" applyFont="1" applyBorder="1" applyAlignment="1" applyProtection="1">
      <alignment wrapText="1"/>
      <protection locked="0"/>
    </xf>
    <xf numFmtId="0" fontId="3" fillId="0" borderId="35" xfId="0" applyFont="1" applyFill="1" applyBorder="1" applyProtection="1">
      <protection locked="0"/>
    </xf>
    <xf numFmtId="0" fontId="0" fillId="0" borderId="0" xfId="0" applyBorder="1" applyAlignment="1" applyProtection="1">
      <alignment wrapText="1"/>
      <protection locked="0"/>
    </xf>
    <xf numFmtId="0" fontId="3" fillId="0" borderId="16" xfId="0" applyFont="1" applyBorder="1" applyProtection="1">
      <protection locked="0"/>
    </xf>
    <xf numFmtId="0" fontId="3" fillId="0" borderId="17" xfId="0" applyFont="1" applyFill="1" applyBorder="1" applyProtection="1">
      <protection locked="0"/>
    </xf>
    <xf numFmtId="0" fontId="3" fillId="0" borderId="0" xfId="0" quotePrefix="1" applyFont="1" applyFill="1" applyAlignment="1" applyProtection="1">
      <alignment horizontal="left" indent="1"/>
      <protection locked="0"/>
    </xf>
    <xf numFmtId="171" fontId="3" fillId="0" borderId="18" xfId="0" applyNumberFormat="1" applyFont="1" applyBorder="1" applyAlignment="1" applyProtection="1">
      <alignment horizontal="center"/>
      <protection locked="0"/>
    </xf>
    <xf numFmtId="0" fontId="3" fillId="0" borderId="0" xfId="0" quotePrefix="1" applyFont="1" applyFill="1" applyAlignment="1" applyProtection="1">
      <alignment horizontal="left" indent="2"/>
      <protection locked="0"/>
    </xf>
    <xf numFmtId="0" fontId="3" fillId="0" borderId="0" xfId="0" quotePrefix="1" applyFont="1" applyProtection="1">
      <protection locked="0"/>
    </xf>
    <xf numFmtId="37" fontId="10" fillId="9" borderId="35" xfId="15" quotePrefix="1" applyNumberFormat="1" applyFont="1" applyFill="1" applyBorder="1" applyProtection="1">
      <alignment horizontal="right"/>
    </xf>
    <xf numFmtId="0" fontId="3" fillId="5" borderId="35" xfId="0" applyFont="1" applyFill="1" applyBorder="1" applyProtection="1"/>
    <xf numFmtId="0" fontId="0" fillId="0" borderId="0" xfId="0" applyProtection="1">
      <protection locked="0"/>
    </xf>
    <xf numFmtId="37" fontId="10" fillId="9" borderId="1" xfId="15" quotePrefix="1" applyNumberFormat="1" applyFont="1" applyFill="1" applyBorder="1" applyProtection="1">
      <alignment horizontal="right"/>
    </xf>
    <xf numFmtId="37" fontId="10" fillId="0" borderId="1" xfId="15" applyNumberFormat="1" applyFont="1" applyBorder="1" applyProtection="1">
      <alignment horizontal="right"/>
      <protection locked="0"/>
    </xf>
    <xf numFmtId="0" fontId="0" fillId="0" borderId="0" xfId="0" applyAlignment="1" applyProtection="1">
      <alignment vertical="center" wrapText="1"/>
      <protection locked="0"/>
    </xf>
    <xf numFmtId="0" fontId="10" fillId="0" borderId="1" xfId="0" applyFont="1" applyFill="1" applyBorder="1" applyAlignment="1" applyProtection="1">
      <alignment horizontal="center"/>
      <protection locked="0"/>
    </xf>
    <xf numFmtId="0" fontId="0" fillId="0" borderId="0" xfId="0" applyProtection="1">
      <protection locked="0"/>
    </xf>
    <xf numFmtId="37" fontId="10" fillId="9" borderId="1" xfId="15" quotePrefix="1" applyNumberFormat="1" applyFont="1" applyFill="1" applyBorder="1" applyProtection="1">
      <alignment horizontal="right"/>
    </xf>
    <xf numFmtId="0" fontId="7" fillId="0" borderId="0" xfId="6" applyFont="1" applyFill="1" applyBorder="1" applyAlignment="1" applyProtection="1">
      <alignment horizontal="left" wrapText="1"/>
      <protection locked="0"/>
    </xf>
    <xf numFmtId="0" fontId="7" fillId="0" borderId="0" xfId="6" applyFont="1" applyFill="1"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33" fillId="9" borderId="47" xfId="12" applyFont="1" applyFill="1" applyBorder="1" applyProtection="1"/>
    <xf numFmtId="0" fontId="16" fillId="8" borderId="20" xfId="12" applyFont="1" applyFill="1" applyBorder="1" applyAlignment="1" applyProtection="1">
      <alignment horizontal="center"/>
    </xf>
    <xf numFmtId="0" fontId="33" fillId="9" borderId="27" xfId="12" applyFont="1" applyFill="1" applyBorder="1" applyProtection="1"/>
    <xf numFmtId="0" fontId="16" fillId="8" borderId="21" xfId="12" applyFont="1" applyFill="1" applyBorder="1" applyAlignment="1" applyProtection="1">
      <alignment horizontal="center"/>
    </xf>
    <xf numFmtId="10" fontId="57" fillId="11" borderId="1" xfId="12" applyNumberFormat="1" applyFont="1" applyFill="1" applyBorder="1" applyProtection="1"/>
    <xf numFmtId="10" fontId="57" fillId="11" borderId="5" xfId="12" applyNumberFormat="1" applyFont="1" applyFill="1" applyBorder="1" applyProtection="1"/>
    <xf numFmtId="10" fontId="57" fillId="11" borderId="6" xfId="12" applyNumberFormat="1" applyFont="1" applyFill="1" applyBorder="1" applyProtection="1"/>
    <xf numFmtId="0" fontId="3" fillId="11" borderId="1" xfId="12" applyFont="1" applyFill="1" applyBorder="1" applyProtection="1"/>
    <xf numFmtId="0" fontId="3" fillId="11" borderId="5" xfId="12" applyFont="1" applyFill="1" applyBorder="1" applyProtection="1"/>
    <xf numFmtId="0" fontId="3" fillId="11" borderId="6" xfId="12" applyFont="1" applyFill="1" applyBorder="1" applyProtection="1"/>
    <xf numFmtId="0" fontId="3" fillId="11" borderId="9" xfId="12" applyFont="1" applyFill="1" applyBorder="1" applyProtection="1"/>
    <xf numFmtId="0" fontId="3" fillId="11" borderId="10" xfId="12" applyFont="1" applyFill="1" applyBorder="1" applyProtection="1"/>
    <xf numFmtId="0" fontId="3" fillId="11" borderId="11" xfId="12" applyFont="1" applyFill="1" applyBorder="1" applyProtection="1"/>
    <xf numFmtId="0" fontId="3" fillId="11" borderId="12" xfId="12" applyFont="1" applyFill="1" applyBorder="1" applyProtection="1"/>
    <xf numFmtId="9" fontId="57" fillId="11" borderId="4" xfId="12" applyNumberFormat="1" applyFont="1" applyFill="1" applyBorder="1" applyProtection="1"/>
    <xf numFmtId="9" fontId="57" fillId="11" borderId="5" xfId="12" applyNumberFormat="1" applyFont="1" applyFill="1" applyBorder="1" applyProtection="1"/>
    <xf numFmtId="9" fontId="57" fillId="11" borderId="2" xfId="12" applyNumberFormat="1" applyFont="1" applyFill="1" applyBorder="1" applyProtection="1"/>
    <xf numFmtId="2" fontId="3" fillId="11" borderId="13" xfId="12" applyNumberFormat="1" applyFont="1" applyFill="1" applyBorder="1" applyProtection="1"/>
    <xf numFmtId="2" fontId="3" fillId="11" borderId="14" xfId="12" applyNumberFormat="1" applyFont="1" applyFill="1" applyBorder="1" applyProtection="1"/>
    <xf numFmtId="2" fontId="3" fillId="11" borderId="15" xfId="12" applyNumberFormat="1" applyFont="1" applyFill="1" applyBorder="1" applyProtection="1"/>
    <xf numFmtId="0" fontId="3" fillId="11" borderId="28" xfId="12" applyFont="1" applyFill="1" applyBorder="1" applyProtection="1"/>
    <xf numFmtId="0" fontId="3" fillId="11" borderId="22" xfId="12" applyFont="1" applyFill="1" applyBorder="1" applyProtection="1"/>
    <xf numFmtId="0" fontId="3" fillId="11" borderId="23" xfId="12" applyFont="1" applyFill="1" applyBorder="1" applyProtection="1"/>
    <xf numFmtId="9" fontId="57" fillId="11" borderId="23" xfId="12" applyNumberFormat="1" applyFont="1" applyFill="1" applyBorder="1" applyProtection="1"/>
    <xf numFmtId="2" fontId="3" fillId="11" borderId="24" xfId="12" applyNumberFormat="1" applyFont="1" applyFill="1" applyBorder="1" applyProtection="1"/>
    <xf numFmtId="0" fontId="3" fillId="11" borderId="24" xfId="12" applyFont="1" applyFill="1" applyBorder="1" applyProtection="1"/>
    <xf numFmtId="0" fontId="3" fillId="11" borderId="25" xfId="12" applyFont="1" applyFill="1" applyBorder="1" applyProtection="1"/>
    <xf numFmtId="0" fontId="3" fillId="11" borderId="26" xfId="12" applyFont="1" applyFill="1" applyBorder="1" applyProtection="1"/>
    <xf numFmtId="9" fontId="57" fillId="11" borderId="27" xfId="12" applyNumberFormat="1" applyFont="1" applyFill="1" applyBorder="1" applyProtection="1"/>
    <xf numFmtId="0" fontId="3" fillId="11" borderId="29" xfId="12" applyFont="1" applyFill="1" applyBorder="1" applyProtection="1"/>
    <xf numFmtId="0" fontId="3" fillId="11" borderId="30" xfId="12" applyFont="1" applyFill="1" applyBorder="1" applyProtection="1"/>
    <xf numFmtId="9" fontId="57" fillId="11" borderId="31" xfId="12" applyNumberFormat="1" applyFont="1" applyFill="1" applyBorder="1" applyProtection="1"/>
    <xf numFmtId="0" fontId="3" fillId="11" borderId="32" xfId="12" applyFont="1" applyFill="1" applyBorder="1" applyProtection="1"/>
    <xf numFmtId="0" fontId="3" fillId="11" borderId="33" xfId="12" applyFont="1" applyFill="1" applyBorder="1" applyProtection="1"/>
    <xf numFmtId="0" fontId="3" fillId="11" borderId="34" xfId="12" applyFont="1" applyFill="1" applyBorder="1" applyProtection="1"/>
    <xf numFmtId="169" fontId="3" fillId="0" borderId="1" xfId="14" applyNumberFormat="1" applyFont="1" applyBorder="1" applyProtection="1"/>
    <xf numFmtId="9" fontId="3" fillId="0" borderId="1" xfId="0" applyNumberFormat="1" applyFont="1" applyBorder="1" applyProtection="1"/>
    <xf numFmtId="0" fontId="33" fillId="9" borderId="47" xfId="12" applyFont="1" applyFill="1" applyBorder="1" applyProtection="1">
      <protection locked="0"/>
    </xf>
    <xf numFmtId="0" fontId="33" fillId="9" borderId="27" xfId="12" applyFont="1" applyFill="1" applyBorder="1" applyProtection="1">
      <protection locked="0"/>
    </xf>
    <xf numFmtId="0" fontId="3" fillId="6" borderId="10" xfId="12" applyFont="1" applyFill="1" applyBorder="1" applyProtection="1"/>
    <xf numFmtId="0" fontId="3" fillId="6" borderId="5" xfId="12" applyFont="1" applyFill="1" applyBorder="1" applyProtection="1"/>
    <xf numFmtId="0" fontId="3" fillId="6" borderId="12" xfId="12" applyFont="1" applyFill="1" applyBorder="1" applyProtection="1"/>
    <xf numFmtId="0" fontId="3" fillId="6" borderId="11" xfId="12" applyFont="1" applyFill="1" applyBorder="1" applyProtection="1"/>
    <xf numFmtId="0" fontId="3" fillId="6" borderId="21" xfId="12" applyFont="1" applyFill="1" applyBorder="1" applyProtection="1"/>
    <xf numFmtId="0" fontId="3" fillId="6" borderId="48" xfId="12" applyFont="1" applyFill="1" applyBorder="1" applyProtection="1"/>
    <xf numFmtId="0" fontId="3" fillId="6" borderId="49" xfId="12" applyFont="1" applyFill="1" applyBorder="1" applyProtection="1"/>
    <xf numFmtId="0" fontId="3" fillId="6" borderId="50" xfId="12" applyFont="1" applyFill="1" applyBorder="1" applyProtection="1"/>
    <xf numFmtId="0" fontId="3" fillId="6" borderId="20" xfId="12" applyFont="1" applyFill="1" applyBorder="1" applyProtection="1"/>
    <xf numFmtId="0" fontId="3" fillId="6" borderId="3" xfId="12" applyFont="1" applyFill="1" applyBorder="1" applyProtection="1"/>
    <xf numFmtId="0" fontId="3" fillId="6" borderId="18" xfId="12" applyFont="1" applyFill="1" applyBorder="1" applyProtection="1"/>
    <xf numFmtId="0" fontId="3" fillId="6" borderId="6" xfId="12" applyFont="1" applyFill="1" applyBorder="1" applyProtection="1"/>
    <xf numFmtId="0" fontId="3" fillId="6" borderId="51" xfId="12" applyFont="1" applyFill="1" applyBorder="1" applyProtection="1"/>
    <xf numFmtId="0" fontId="3" fillId="6" borderId="52" xfId="12" applyFont="1" applyFill="1" applyBorder="1" applyProtection="1"/>
    <xf numFmtId="0" fontId="3" fillId="6" borderId="53" xfId="12" applyFont="1" applyFill="1" applyBorder="1" applyProtection="1"/>
    <xf numFmtId="0" fontId="3" fillId="6" borderId="15" xfId="12" applyFont="1" applyFill="1" applyBorder="1" applyProtection="1"/>
    <xf numFmtId="0" fontId="3" fillId="6" borderId="37" xfId="12" applyFont="1" applyFill="1" applyBorder="1" applyProtection="1"/>
    <xf numFmtId="0" fontId="3" fillId="6" borderId="16" xfId="12" applyFont="1" applyFill="1" applyBorder="1" applyProtection="1"/>
    <xf numFmtId="0" fontId="3" fillId="6" borderId="39" xfId="12" applyFont="1" applyFill="1" applyBorder="1" applyProtection="1"/>
    <xf numFmtId="0" fontId="3" fillId="6" borderId="0" xfId="12" applyFont="1" applyFill="1" applyBorder="1" applyProtection="1"/>
    <xf numFmtId="0" fontId="3" fillId="6" borderId="2" xfId="12" applyFont="1" applyFill="1" applyBorder="1" applyProtection="1"/>
    <xf numFmtId="0" fontId="3" fillId="6" borderId="43" xfId="12" applyFont="1" applyFill="1" applyBorder="1" applyProtection="1"/>
    <xf numFmtId="0" fontId="3" fillId="6" borderId="44" xfId="12" applyFont="1" applyFill="1" applyBorder="1" applyProtection="1"/>
    <xf numFmtId="0" fontId="3" fillId="6" borderId="54" xfId="12" applyFont="1" applyFill="1" applyBorder="1" applyProtection="1"/>
    <xf numFmtId="0" fontId="3" fillId="6" borderId="55" xfId="12" applyFont="1" applyFill="1" applyBorder="1" applyProtection="1"/>
    <xf numFmtId="0" fontId="3" fillId="6" borderId="45" xfId="12" applyFont="1" applyFill="1" applyBorder="1" applyProtection="1"/>
    <xf numFmtId="0" fontId="3" fillId="6" borderId="56" xfId="12" applyFont="1" applyFill="1" applyBorder="1" applyProtection="1"/>
    <xf numFmtId="0" fontId="3" fillId="6" borderId="57" xfId="12" applyFont="1" applyFill="1" applyBorder="1" applyProtection="1"/>
    <xf numFmtId="0" fontId="16" fillId="0" borderId="4" xfId="12" applyFont="1" applyBorder="1" applyProtection="1"/>
    <xf numFmtId="176" fontId="74" fillId="13" borderId="3" xfId="0" applyNumberFormat="1" applyFont="1" applyFill="1" applyBorder="1" applyAlignment="1" applyProtection="1">
      <alignment horizontal="center"/>
      <protection locked="0"/>
    </xf>
    <xf numFmtId="176" fontId="74" fillId="13" borderId="18" xfId="0" applyNumberFormat="1" applyFont="1" applyFill="1" applyBorder="1" applyAlignment="1" applyProtection="1">
      <alignment horizontal="center"/>
      <protection locked="0"/>
    </xf>
    <xf numFmtId="176" fontId="74" fillId="13" borderId="6" xfId="0" applyNumberFormat="1" applyFont="1" applyFill="1" applyBorder="1" applyAlignment="1" applyProtection="1">
      <alignment horizontal="center"/>
      <protection locked="0"/>
    </xf>
    <xf numFmtId="0" fontId="39" fillId="7" borderId="0" xfId="0" applyFont="1" applyFill="1" applyAlignment="1" applyProtection="1">
      <alignment horizontal="center" wrapText="1"/>
      <protection hidden="1"/>
    </xf>
    <xf numFmtId="0" fontId="0" fillId="7" borderId="0" xfId="0" applyFill="1" applyAlignment="1">
      <alignment horizontal="center"/>
    </xf>
    <xf numFmtId="0" fontId="49" fillId="7" borderId="0" xfId="0" applyFont="1" applyFill="1" applyAlignment="1" applyProtection="1">
      <alignment vertical="center"/>
      <protection hidden="1"/>
    </xf>
    <xf numFmtId="0" fontId="39" fillId="7" borderId="0" xfId="0" applyFont="1" applyFill="1" applyAlignment="1">
      <alignment vertical="center"/>
    </xf>
    <xf numFmtId="0" fontId="59" fillId="0" borderId="0" xfId="7" applyFont="1" applyFill="1" applyAlignment="1" applyProtection="1">
      <protection hidden="1"/>
    </xf>
    <xf numFmtId="0" fontId="59" fillId="7" borderId="0" xfId="7" applyFont="1" applyFill="1" applyAlignment="1" applyProtection="1">
      <protection hidden="1"/>
    </xf>
    <xf numFmtId="0" fontId="2" fillId="7" borderId="0" xfId="0" applyFont="1" applyFill="1" applyAlignment="1" applyProtection="1">
      <protection hidden="1"/>
    </xf>
    <xf numFmtId="0" fontId="45" fillId="7" borderId="0" xfId="0" applyFont="1" applyFill="1" applyAlignment="1" applyProtection="1">
      <alignment horizontal="center" wrapText="1"/>
      <protection hidden="1"/>
    </xf>
    <xf numFmtId="0" fontId="1" fillId="7" borderId="0" xfId="0" applyFont="1" applyFill="1" applyAlignment="1" applyProtection="1">
      <alignment horizontal="center"/>
      <protection hidden="1"/>
    </xf>
    <xf numFmtId="0" fontId="46" fillId="7" borderId="0" xfId="0" applyFont="1" applyFill="1" applyAlignment="1" applyProtection="1">
      <alignment horizontal="center"/>
      <protection hidden="1"/>
    </xf>
    <xf numFmtId="0" fontId="47" fillId="7" borderId="0" xfId="0" applyFont="1" applyFill="1" applyAlignment="1" applyProtection="1">
      <alignment horizontal="center"/>
      <protection hidden="1"/>
    </xf>
    <xf numFmtId="0" fontId="11" fillId="7" borderId="0" xfId="0" applyFont="1" applyFill="1" applyAlignment="1" applyProtection="1">
      <alignment horizontal="left" wrapText="1"/>
      <protection hidden="1"/>
    </xf>
    <xf numFmtId="0" fontId="2" fillId="7" borderId="0" xfId="0" applyFont="1" applyFill="1" applyAlignment="1">
      <alignment horizontal="left"/>
    </xf>
    <xf numFmtId="0" fontId="74" fillId="13" borderId="3" xfId="0" applyFont="1" applyFill="1" applyBorder="1" applyAlignment="1" applyProtection="1">
      <alignment horizontal="center"/>
      <protection locked="0"/>
    </xf>
    <xf numFmtId="0" fontId="74" fillId="13" borderId="18" xfId="0" applyFont="1" applyFill="1" applyBorder="1" applyAlignment="1" applyProtection="1">
      <alignment horizontal="center"/>
      <protection locked="0"/>
    </xf>
    <xf numFmtId="0" fontId="74" fillId="13" borderId="6" xfId="0" applyFont="1" applyFill="1" applyBorder="1" applyAlignment="1" applyProtection="1">
      <alignment horizontal="center"/>
      <protection locked="0"/>
    </xf>
    <xf numFmtId="0" fontId="2" fillId="7" borderId="0" xfId="0" applyFont="1" applyFill="1" applyAlignment="1" applyProtection="1">
      <alignment horizontal="left" indent="2"/>
      <protection hidden="1"/>
    </xf>
    <xf numFmtId="0" fontId="59" fillId="0" borderId="0" xfId="7" applyFont="1" applyFill="1" applyAlignment="1" applyProtection="1">
      <alignment horizontal="left" indent="3"/>
      <protection hidden="1"/>
    </xf>
    <xf numFmtId="0" fontId="59" fillId="7" borderId="0" xfId="7" applyFont="1" applyFill="1" applyAlignment="1" applyProtection="1">
      <alignment horizontal="left" indent="3"/>
      <protection hidden="1"/>
    </xf>
    <xf numFmtId="0" fontId="59" fillId="7" borderId="0" xfId="7" applyFont="1" applyFill="1" applyAlignment="1" applyProtection="1">
      <alignment horizontal="left" indent="2"/>
      <protection hidden="1"/>
    </xf>
    <xf numFmtId="0" fontId="59" fillId="7" borderId="0" xfId="7" applyFont="1" applyFill="1" applyAlignment="1" applyProtection="1">
      <alignment horizontal="left"/>
      <protection hidden="1"/>
    </xf>
    <xf numFmtId="0" fontId="59" fillId="7" borderId="0" xfId="7" applyFont="1" applyFill="1" applyAlignment="1" applyProtection="1">
      <alignment horizontal="left" wrapText="1" indent="3"/>
      <protection hidden="1"/>
    </xf>
    <xf numFmtId="0" fontId="59" fillId="0" borderId="0" xfId="7" applyFont="1" applyAlignment="1" applyProtection="1"/>
    <xf numFmtId="0" fontId="59" fillId="7" borderId="0" xfId="7" applyFont="1" applyFill="1" applyAlignment="1" applyProtection="1">
      <alignment horizontal="left" indent="1"/>
      <protection hidden="1"/>
    </xf>
    <xf numFmtId="0" fontId="3" fillId="0" borderId="0" xfId="0" applyFont="1" applyFill="1" applyAlignment="1" applyProtection="1">
      <alignment horizontal="left" vertical="center" wrapText="1"/>
      <protection locked="0"/>
    </xf>
    <xf numFmtId="0" fontId="3" fillId="0" borderId="0" xfId="0" applyFont="1" applyFill="1" applyAlignment="1" applyProtection="1">
      <alignment horizontal="left" wrapText="1"/>
      <protection locked="0"/>
    </xf>
    <xf numFmtId="167" fontId="1" fillId="0" borderId="0" xfId="0" applyNumberFormat="1" applyFont="1" applyAlignment="1" applyProtection="1">
      <alignment horizontal="left"/>
      <protection locked="0"/>
    </xf>
    <xf numFmtId="0" fontId="0" fillId="0" borderId="0" xfId="0" applyAlignment="1" applyProtection="1">
      <protection locked="0"/>
    </xf>
    <xf numFmtId="0" fontId="3" fillId="0" borderId="1" xfId="0" applyFont="1" applyBorder="1" applyAlignment="1" applyProtection="1">
      <alignment horizontal="center" vertical="center"/>
      <protection locked="0"/>
    </xf>
    <xf numFmtId="0" fontId="3" fillId="0" borderId="0" xfId="0" applyFont="1" applyFill="1" applyAlignment="1" applyProtection="1">
      <alignment vertical="center" wrapText="1"/>
      <protection locked="0"/>
    </xf>
    <xf numFmtId="0" fontId="0" fillId="0" borderId="0" xfId="0" applyAlignment="1" applyProtection="1">
      <alignment vertical="center" wrapText="1"/>
      <protection locked="0"/>
    </xf>
    <xf numFmtId="0" fontId="3" fillId="11" borderId="35" xfId="0" applyFont="1" applyFill="1" applyBorder="1" applyAlignment="1" applyProtection="1">
      <alignment horizontal="center"/>
    </xf>
    <xf numFmtId="0" fontId="3" fillId="11" borderId="10" xfId="0" applyFont="1" applyFill="1" applyBorder="1" applyAlignment="1" applyProtection="1">
      <alignment horizontal="center"/>
    </xf>
    <xf numFmtId="0" fontId="3" fillId="0" borderId="2" xfId="0" applyFont="1" applyFill="1" applyBorder="1" applyAlignment="1" applyProtection="1">
      <alignment horizontal="right"/>
      <protection locked="0"/>
    </xf>
    <xf numFmtId="0" fontId="57" fillId="0" borderId="0" xfId="0" applyFont="1" applyFill="1" applyAlignment="1" applyProtection="1">
      <alignment vertical="center" wrapText="1"/>
      <protection locked="0"/>
    </xf>
    <xf numFmtId="0" fontId="0" fillId="0" borderId="0" xfId="0" applyFont="1" applyAlignment="1" applyProtection="1">
      <alignment vertical="center" wrapText="1"/>
      <protection locked="0"/>
    </xf>
    <xf numFmtId="0" fontId="57" fillId="0" borderId="0" xfId="0" applyFont="1" applyFill="1" applyAlignment="1" applyProtection="1">
      <alignment horizontal="left" vertical="center" wrapText="1"/>
      <protection locked="0"/>
    </xf>
    <xf numFmtId="0" fontId="3" fillId="0" borderId="3" xfId="0" applyFont="1" applyBorder="1" applyAlignment="1" applyProtection="1">
      <alignment horizontal="left"/>
      <protection locked="0"/>
    </xf>
    <xf numFmtId="0" fontId="3" fillId="0" borderId="6" xfId="0" applyFont="1" applyBorder="1" applyAlignment="1" applyProtection="1">
      <alignment horizontal="left"/>
      <protection locked="0"/>
    </xf>
    <xf numFmtId="0" fontId="5" fillId="0" borderId="3" xfId="0" applyFont="1" applyBorder="1" applyAlignment="1" applyProtection="1">
      <alignment horizontal="left"/>
      <protection locked="0"/>
    </xf>
    <xf numFmtId="0" fontId="5" fillId="0" borderId="18" xfId="0" applyFont="1" applyBorder="1" applyAlignment="1" applyProtection="1">
      <alignment horizontal="left"/>
      <protection locked="0"/>
    </xf>
    <xf numFmtId="0" fontId="5" fillId="0" borderId="6" xfId="0" applyFont="1" applyBorder="1" applyAlignment="1" applyProtection="1">
      <alignment horizontal="left"/>
      <protection locked="0"/>
    </xf>
    <xf numFmtId="0" fontId="63" fillId="0" borderId="0" xfId="0" applyFont="1" applyFill="1" applyAlignment="1" applyProtection="1">
      <alignment horizontal="left" wrapText="1"/>
      <protection locked="0"/>
    </xf>
    <xf numFmtId="0" fontId="63" fillId="0" borderId="2" xfId="0" applyFont="1" applyFill="1" applyBorder="1" applyAlignment="1" applyProtection="1">
      <alignment horizontal="left" wrapText="1"/>
      <protection locked="0"/>
    </xf>
    <xf numFmtId="0" fontId="63" fillId="0" borderId="35" xfId="0" applyFont="1" applyBorder="1" applyAlignment="1" applyProtection="1">
      <alignment vertical="center" textRotation="90"/>
      <protection locked="0"/>
    </xf>
    <xf numFmtId="0" fontId="63" fillId="0" borderId="4" xfId="0" applyFont="1" applyBorder="1" applyAlignment="1" applyProtection="1">
      <alignment vertical="center" textRotation="90"/>
      <protection locked="0"/>
    </xf>
    <xf numFmtId="0" fontId="5" fillId="0" borderId="36" xfId="0" applyFont="1" applyBorder="1" applyAlignment="1" applyProtection="1">
      <alignment horizontal="left" vertical="top"/>
      <protection locked="0"/>
    </xf>
    <xf numFmtId="0" fontId="5" fillId="0" borderId="17" xfId="0" applyFont="1" applyBorder="1" applyAlignment="1" applyProtection="1">
      <alignment horizontal="left" vertical="top"/>
      <protection locked="0"/>
    </xf>
    <xf numFmtId="0" fontId="5" fillId="0" borderId="38" xfId="0" applyFont="1" applyBorder="1" applyAlignment="1" applyProtection="1">
      <alignment horizontal="left" vertical="top"/>
      <protection locked="0"/>
    </xf>
    <xf numFmtId="0" fontId="10" fillId="0" borderId="1" xfId="0" applyFont="1" applyFill="1" applyBorder="1" applyAlignment="1" applyProtection="1">
      <alignment horizontal="center"/>
      <protection locked="0"/>
    </xf>
    <xf numFmtId="0" fontId="10" fillId="0" borderId="18" xfId="0" applyFont="1" applyBorder="1" applyAlignment="1" applyProtection="1">
      <alignment horizontal="center"/>
      <protection locked="0"/>
    </xf>
    <xf numFmtId="0" fontId="10" fillId="0" borderId="6" xfId="0" applyFont="1" applyBorder="1" applyAlignment="1" applyProtection="1">
      <alignment horizontal="center"/>
      <protection locked="0"/>
    </xf>
    <xf numFmtId="0" fontId="65" fillId="10" borderId="3" xfId="7" applyFont="1" applyFill="1" applyBorder="1" applyAlignment="1" applyProtection="1">
      <alignment horizontal="center"/>
      <protection locked="0"/>
    </xf>
    <xf numFmtId="0" fontId="65" fillId="13" borderId="18" xfId="7" applyFont="1" applyFill="1" applyBorder="1" applyAlignment="1" applyProtection="1">
      <protection locked="0"/>
    </xf>
    <xf numFmtId="0" fontId="65" fillId="13" borderId="6" xfId="7" applyFont="1" applyFill="1" applyBorder="1" applyAlignment="1" applyProtection="1">
      <protection locked="0"/>
    </xf>
    <xf numFmtId="0" fontId="7" fillId="0" borderId="0" xfId="0" applyFont="1" applyFill="1" applyAlignment="1" applyProtection="1">
      <alignment vertical="top" wrapText="1"/>
      <protection locked="0"/>
    </xf>
    <xf numFmtId="0" fontId="0" fillId="0" borderId="0" xfId="0" applyFill="1" applyAlignment="1" applyProtection="1">
      <alignment vertical="top" wrapText="1"/>
      <protection locked="0"/>
    </xf>
    <xf numFmtId="0" fontId="2" fillId="0" borderId="16" xfId="0" applyFont="1" applyBorder="1" applyAlignment="1" applyProtection="1">
      <alignment wrapText="1"/>
      <protection locked="0"/>
    </xf>
    <xf numFmtId="0" fontId="0" fillId="0" borderId="16" xfId="0" applyBorder="1" applyAlignment="1" applyProtection="1">
      <alignment wrapText="1"/>
      <protection locked="0"/>
    </xf>
    <xf numFmtId="0" fontId="7" fillId="0" borderId="0" xfId="0" applyFont="1" applyAlignment="1" applyProtection="1">
      <alignment wrapText="1"/>
      <protection locked="0"/>
    </xf>
    <xf numFmtId="0" fontId="0" fillId="0" borderId="0" xfId="0" applyProtection="1">
      <protection locked="0"/>
    </xf>
    <xf numFmtId="0" fontId="10" fillId="0" borderId="3" xfId="0" applyFont="1" applyBorder="1" applyAlignment="1" applyProtection="1">
      <alignment horizontal="center" wrapText="1"/>
      <protection locked="0"/>
    </xf>
    <xf numFmtId="0" fontId="10" fillId="0" borderId="6" xfId="0" applyFont="1" applyBorder="1" applyAlignment="1" applyProtection="1">
      <alignment horizontal="center" wrapText="1"/>
      <protection locked="0"/>
    </xf>
    <xf numFmtId="0" fontId="10" fillId="0" borderId="3" xfId="0" applyFont="1" applyFill="1" applyBorder="1" applyAlignment="1" applyProtection="1">
      <alignment horizontal="center"/>
      <protection locked="0"/>
    </xf>
    <xf numFmtId="0" fontId="10" fillId="0" borderId="6" xfId="0" applyFont="1" applyFill="1" applyBorder="1" applyAlignment="1" applyProtection="1">
      <alignment horizontal="center"/>
      <protection locked="0"/>
    </xf>
    <xf numFmtId="0" fontId="3" fillId="0" borderId="17" xfId="0" applyFont="1" applyFill="1" applyBorder="1" applyAlignment="1" applyProtection="1">
      <alignment horizontal="center" shrinkToFit="1"/>
      <protection locked="0"/>
    </xf>
    <xf numFmtId="0" fontId="16" fillId="0" borderId="0" xfId="0" applyFont="1" applyFill="1" applyBorder="1" applyAlignment="1" applyProtection="1">
      <alignment wrapText="1"/>
      <protection locked="0"/>
    </xf>
    <xf numFmtId="0" fontId="0" fillId="0" borderId="0" xfId="0" applyFill="1" applyAlignment="1" applyProtection="1">
      <alignment wrapText="1"/>
      <protection locked="0"/>
    </xf>
    <xf numFmtId="0" fontId="3" fillId="0" borderId="17" xfId="0" applyFont="1" applyFill="1" applyBorder="1" applyAlignment="1" applyProtection="1">
      <alignment horizontal="center"/>
      <protection locked="0"/>
    </xf>
    <xf numFmtId="0" fontId="41" fillId="0" borderId="0" xfId="0" applyFont="1" applyFill="1" applyBorder="1" applyAlignment="1" applyProtection="1">
      <alignment horizontal="center"/>
      <protection locked="0"/>
    </xf>
    <xf numFmtId="0" fontId="16" fillId="0" borderId="0" xfId="0" applyFont="1" applyFill="1" applyBorder="1" applyAlignment="1" applyProtection="1">
      <alignment horizontal="left" wrapText="1"/>
      <protection locked="0"/>
    </xf>
    <xf numFmtId="0" fontId="42" fillId="0" borderId="0" xfId="0" applyFont="1" applyFill="1" applyBorder="1" applyAlignment="1" applyProtection="1">
      <alignment horizontal="center"/>
      <protection locked="0"/>
    </xf>
    <xf numFmtId="0" fontId="10" fillId="0" borderId="3" xfId="0" applyFont="1" applyBorder="1" applyAlignment="1" applyProtection="1">
      <alignment horizontal="center" vertical="center" wrapText="1"/>
      <protection locked="0"/>
    </xf>
    <xf numFmtId="0" fontId="75" fillId="0" borderId="6" xfId="0" applyFont="1" applyBorder="1" applyAlignment="1" applyProtection="1">
      <alignment horizontal="center" vertical="center" wrapText="1"/>
      <protection locked="0"/>
    </xf>
    <xf numFmtId="175" fontId="3" fillId="0" borderId="1" xfId="0" applyNumberFormat="1" applyFont="1" applyFill="1" applyBorder="1" applyAlignment="1" applyProtection="1">
      <alignment horizontal="center"/>
      <protection locked="0"/>
    </xf>
    <xf numFmtId="175" fontId="3" fillId="0" borderId="18" xfId="0" applyNumberFormat="1" applyFont="1" applyFill="1" applyBorder="1" applyAlignment="1" applyProtection="1">
      <alignment horizontal="center"/>
      <protection locked="0"/>
    </xf>
    <xf numFmtId="175" fontId="3" fillId="0" borderId="6" xfId="0" applyNumberFormat="1" applyFont="1" applyFill="1" applyBorder="1" applyAlignment="1" applyProtection="1">
      <alignment horizontal="center"/>
      <protection locked="0"/>
    </xf>
    <xf numFmtId="175" fontId="10" fillId="0" borderId="1" xfId="0" applyNumberFormat="1" applyFont="1" applyFill="1" applyBorder="1" applyAlignment="1" applyProtection="1">
      <alignment horizontal="center"/>
      <protection locked="0"/>
    </xf>
    <xf numFmtId="0" fontId="3" fillId="0" borderId="1" xfId="0" applyFont="1" applyFill="1" applyBorder="1" applyAlignment="1" applyProtection="1">
      <alignment horizontal="center"/>
      <protection locked="0"/>
    </xf>
    <xf numFmtId="0" fontId="3" fillId="0" borderId="6" xfId="0" applyFont="1" applyFill="1" applyBorder="1" applyAlignment="1" applyProtection="1">
      <alignment horizontal="center"/>
      <protection locked="0"/>
    </xf>
    <xf numFmtId="0" fontId="3" fillId="0" borderId="0" xfId="0" applyFont="1" applyBorder="1" applyAlignment="1" applyProtection="1">
      <alignment horizontal="left" vertical="center" wrapText="1" indent="1"/>
      <protection locked="0"/>
    </xf>
    <xf numFmtId="0" fontId="3" fillId="0" borderId="0" xfId="0" applyFont="1" applyBorder="1" applyAlignment="1" applyProtection="1">
      <alignment horizontal="left" wrapText="1" indent="1"/>
      <protection locked="0"/>
    </xf>
    <xf numFmtId="0" fontId="3" fillId="0" borderId="0" xfId="0" applyFont="1" applyFill="1" applyAlignment="1" applyProtection="1">
      <alignment wrapText="1"/>
      <protection locked="0"/>
    </xf>
    <xf numFmtId="0" fontId="3" fillId="0" borderId="0" xfId="0" applyFont="1" applyFill="1" applyBorder="1" applyAlignment="1" applyProtection="1">
      <alignment horizontal="left" wrapText="1" indent="1"/>
      <protection locked="0"/>
    </xf>
    <xf numFmtId="0" fontId="2" fillId="0" borderId="0" xfId="0" applyFont="1" applyFill="1" applyAlignment="1" applyProtection="1">
      <alignment wrapText="1"/>
      <protection locked="0"/>
    </xf>
    <xf numFmtId="0" fontId="5" fillId="0" borderId="0" xfId="0" applyFont="1" applyFill="1" applyAlignment="1" applyProtection="1">
      <alignment wrapText="1"/>
      <protection locked="0"/>
    </xf>
    <xf numFmtId="0" fontId="16" fillId="0" borderId="0" xfId="0" applyFont="1" applyAlignment="1" applyProtection="1">
      <alignment horizontal="center"/>
      <protection locked="0"/>
    </xf>
    <xf numFmtId="0" fontId="16" fillId="0" borderId="0" xfId="0" applyFont="1" applyBorder="1" applyAlignment="1" applyProtection="1">
      <alignment horizontal="center"/>
      <protection locked="0"/>
    </xf>
    <xf numFmtId="167" fontId="8" fillId="0" borderId="0" xfId="0" applyNumberFormat="1" applyFont="1" applyBorder="1" applyAlignment="1" applyProtection="1">
      <alignment horizontal="left" wrapText="1"/>
      <protection locked="0"/>
    </xf>
    <xf numFmtId="0" fontId="0" fillId="0" borderId="0" xfId="0" applyAlignment="1" applyProtection="1">
      <alignment horizontal="left" wrapText="1"/>
      <protection locked="0"/>
    </xf>
    <xf numFmtId="0" fontId="16" fillId="0" borderId="0" xfId="0" applyFont="1" applyBorder="1" applyAlignment="1" applyProtection="1">
      <alignment horizontal="center" wrapText="1"/>
      <protection locked="0"/>
    </xf>
    <xf numFmtId="167" fontId="16" fillId="0" borderId="0" xfId="0" applyNumberFormat="1" applyFont="1" applyBorder="1" applyAlignment="1" applyProtection="1">
      <alignment horizontal="left" wrapText="1"/>
      <protection locked="0"/>
    </xf>
    <xf numFmtId="0" fontId="0" fillId="0" borderId="0" xfId="0" applyAlignment="1" applyProtection="1">
      <alignment wrapText="1"/>
      <protection locked="0"/>
    </xf>
    <xf numFmtId="0" fontId="16" fillId="0" borderId="16" xfId="0" applyFont="1" applyBorder="1" applyAlignment="1" applyProtection="1">
      <alignment horizontal="center" wrapText="1"/>
      <protection locked="0"/>
    </xf>
    <xf numFmtId="37" fontId="10" fillId="0" borderId="1" xfId="3" applyFont="1" applyFill="1" applyProtection="1">
      <alignment horizontal="right"/>
      <protection locked="0"/>
    </xf>
    <xf numFmtId="37" fontId="10" fillId="0" borderId="1" xfId="3" applyFill="1" applyProtection="1">
      <alignment horizontal="right"/>
      <protection locked="0"/>
    </xf>
    <xf numFmtId="37" fontId="10" fillId="9" borderId="1" xfId="15" quotePrefix="1" applyNumberFormat="1" applyFont="1" applyFill="1" applyBorder="1" applyProtection="1">
      <alignment horizontal="right"/>
    </xf>
    <xf numFmtId="37" fontId="10" fillId="9" borderId="1" xfId="15" applyNumberFormat="1" applyFont="1" applyFill="1" applyBorder="1" applyProtection="1">
      <alignment horizontal="right"/>
    </xf>
    <xf numFmtId="37" fontId="10" fillId="0" borderId="1" xfId="8" applyFill="1" applyProtection="1">
      <alignment horizontal="right"/>
      <protection locked="0"/>
    </xf>
    <xf numFmtId="171" fontId="3" fillId="5" borderId="3" xfId="0" applyNumberFormat="1" applyFont="1" applyFill="1" applyBorder="1" applyAlignment="1" applyProtection="1">
      <alignment horizontal="center"/>
    </xf>
    <xf numFmtId="171" fontId="3" fillId="4" borderId="6" xfId="0" applyNumberFormat="1" applyFont="1" applyFill="1" applyBorder="1" applyAlignment="1" applyProtection="1">
      <alignment horizontal="center"/>
    </xf>
    <xf numFmtId="37" fontId="10" fillId="0" borderId="1" xfId="15" quotePrefix="1" applyNumberFormat="1" applyFont="1" applyBorder="1" applyProtection="1">
      <alignment horizontal="right"/>
      <protection locked="0"/>
    </xf>
    <xf numFmtId="37" fontId="10" fillId="0" borderId="1" xfId="15" applyNumberFormat="1" applyFont="1" applyBorder="1" applyProtection="1">
      <alignment horizontal="right"/>
      <protection locked="0"/>
    </xf>
    <xf numFmtId="0" fontId="3" fillId="0" borderId="3" xfId="0" applyFont="1" applyFill="1" applyBorder="1" applyAlignment="1" applyProtection="1">
      <alignment horizontal="center" wrapText="1"/>
      <protection locked="0"/>
    </xf>
    <xf numFmtId="0" fontId="3" fillId="0" borderId="6" xfId="0" applyFont="1" applyFill="1" applyBorder="1" applyAlignment="1" applyProtection="1">
      <alignment horizontal="center" wrapText="1"/>
      <protection locked="0"/>
    </xf>
    <xf numFmtId="0" fontId="16" fillId="0" borderId="0" xfId="0" applyFont="1" applyFill="1" applyAlignment="1" applyProtection="1">
      <alignment wrapText="1"/>
      <protection locked="0"/>
    </xf>
    <xf numFmtId="0" fontId="16" fillId="0" borderId="2" xfId="0" applyFont="1" applyFill="1" applyBorder="1" applyAlignment="1" applyProtection="1">
      <alignment wrapText="1"/>
      <protection locked="0"/>
    </xf>
    <xf numFmtId="0" fontId="3" fillId="0" borderId="3" xfId="0" applyFont="1" applyBorder="1" applyAlignment="1" applyProtection="1">
      <alignment horizontal="center" wrapText="1"/>
      <protection locked="0"/>
    </xf>
    <xf numFmtId="0" fontId="3" fillId="0" borderId="6" xfId="0" applyFont="1" applyBorder="1" applyAlignment="1" applyProtection="1">
      <alignment horizontal="center" wrapText="1"/>
      <protection locked="0"/>
    </xf>
    <xf numFmtId="0" fontId="3" fillId="0" borderId="35" xfId="0" applyFont="1" applyFill="1" applyBorder="1" applyAlignment="1" applyProtection="1">
      <alignment vertical="center" textRotation="90" wrapText="1"/>
      <protection locked="0"/>
    </xf>
    <xf numFmtId="0" fontId="3" fillId="0" borderId="4" xfId="0" applyFont="1" applyFill="1" applyBorder="1" applyAlignment="1" applyProtection="1">
      <alignment vertical="center" textRotation="90" wrapText="1"/>
      <protection locked="0"/>
    </xf>
    <xf numFmtId="0" fontId="0" fillId="0" borderId="10" xfId="0" applyFill="1" applyBorder="1" applyAlignment="1" applyProtection="1">
      <alignment vertical="center" textRotation="90" wrapText="1"/>
      <protection locked="0"/>
    </xf>
    <xf numFmtId="0" fontId="3" fillId="0" borderId="36" xfId="0" applyFont="1" applyBorder="1" applyAlignment="1" applyProtection="1">
      <alignment vertical="center" textRotation="90" wrapText="1"/>
      <protection locked="0"/>
    </xf>
    <xf numFmtId="0" fontId="3" fillId="0" borderId="39" xfId="0" applyFont="1" applyBorder="1" applyAlignment="1" applyProtection="1">
      <alignment vertical="center" textRotation="90" wrapText="1"/>
      <protection locked="0"/>
    </xf>
    <xf numFmtId="0" fontId="0" fillId="0" borderId="37" xfId="0" applyBorder="1" applyAlignment="1" applyProtection="1">
      <alignment vertical="center" textRotation="90" wrapText="1"/>
      <protection locked="0"/>
    </xf>
    <xf numFmtId="0" fontId="3" fillId="0" borderId="35" xfId="0" applyFont="1" applyBorder="1" applyAlignment="1" applyProtection="1">
      <alignment vertical="center" textRotation="90" wrapText="1"/>
      <protection locked="0"/>
    </xf>
    <xf numFmtId="0" fontId="3" fillId="0" borderId="4" xfId="0" applyFont="1" applyBorder="1" applyAlignment="1" applyProtection="1">
      <alignment vertical="center" textRotation="90" wrapText="1"/>
      <protection locked="0"/>
    </xf>
    <xf numFmtId="0" fontId="3" fillId="0" borderId="10" xfId="0" applyFont="1" applyBorder="1" applyAlignment="1" applyProtection="1">
      <alignment vertical="center" textRotation="90" wrapText="1"/>
      <protection locked="0"/>
    </xf>
    <xf numFmtId="0" fontId="0" fillId="0" borderId="10" xfId="0" applyBorder="1" applyAlignment="1" applyProtection="1">
      <alignment vertical="center" textRotation="90" wrapText="1"/>
      <protection locked="0"/>
    </xf>
    <xf numFmtId="0" fontId="10" fillId="0" borderId="35" xfId="0" applyFont="1" applyBorder="1" applyAlignment="1" applyProtection="1">
      <alignment horizontal="center" wrapText="1"/>
      <protection locked="0"/>
    </xf>
    <xf numFmtId="0" fontId="10" fillId="0" borderId="10" xfId="0" applyFont="1" applyBorder="1" applyAlignment="1" applyProtection="1">
      <alignment horizontal="center" wrapText="1"/>
      <protection locked="0"/>
    </xf>
    <xf numFmtId="0" fontId="10" fillId="0" borderId="1" xfId="0" applyFont="1" applyFill="1" applyBorder="1" applyAlignment="1" applyProtection="1">
      <alignment horizontal="center" wrapText="1"/>
      <protection locked="0"/>
    </xf>
    <xf numFmtId="0" fontId="7" fillId="0" borderId="0" xfId="6" applyFont="1" applyFill="1" applyBorder="1" applyAlignment="1" applyProtection="1">
      <alignment horizontal="left" wrapText="1"/>
      <protection locked="0"/>
    </xf>
    <xf numFmtId="0" fontId="0" fillId="0" borderId="2" xfId="0" applyBorder="1" applyAlignment="1" applyProtection="1">
      <alignment horizontal="left" wrapText="1"/>
      <protection locked="0"/>
    </xf>
    <xf numFmtId="0" fontId="0" fillId="0" borderId="0" xfId="0" applyBorder="1" applyAlignment="1" applyProtection="1">
      <alignment horizontal="left" wrapText="1"/>
      <protection locked="0"/>
    </xf>
    <xf numFmtId="38" fontId="24" fillId="7" borderId="0" xfId="2" applyNumberFormat="1" applyFont="1" applyFill="1" applyBorder="1" applyAlignment="1" applyProtection="1">
      <protection locked="0"/>
    </xf>
    <xf numFmtId="38" fontId="25" fillId="7" borderId="0" xfId="2" applyNumberFormat="1" applyFont="1" applyFill="1" applyBorder="1" applyAlignment="1" applyProtection="1">
      <protection locked="0"/>
    </xf>
    <xf numFmtId="0" fontId="0" fillId="7" borderId="0" xfId="0" applyFill="1" applyAlignment="1" applyProtection="1">
      <alignment horizontal="left" wrapText="1"/>
      <protection locked="0"/>
    </xf>
    <xf numFmtId="0" fontId="0" fillId="7" borderId="0" xfId="0" applyFill="1" applyBorder="1" applyAlignment="1" applyProtection="1">
      <alignment horizontal="left" wrapText="1"/>
      <protection locked="0"/>
    </xf>
    <xf numFmtId="0" fontId="0" fillId="7" borderId="0" xfId="0" applyFill="1" applyAlignment="1" applyProtection="1">
      <alignment horizontal="left"/>
      <protection locked="0"/>
    </xf>
    <xf numFmtId="0" fontId="0" fillId="7" borderId="2" xfId="0" applyFill="1" applyBorder="1" applyAlignment="1" applyProtection="1">
      <alignment horizontal="left"/>
      <protection locked="0"/>
    </xf>
    <xf numFmtId="173" fontId="24" fillId="7" borderId="3" xfId="11" applyFont="1" applyFill="1" applyBorder="1" applyAlignment="1" applyProtection="1">
      <alignment horizontal="center" vertical="center"/>
      <protection locked="0"/>
    </xf>
    <xf numFmtId="173" fontId="25" fillId="7" borderId="6" xfId="11" applyFont="1" applyFill="1" applyBorder="1" applyAlignment="1" applyProtection="1">
      <alignment horizontal="center" vertical="center"/>
      <protection locked="0"/>
    </xf>
    <xf numFmtId="173" fontId="24" fillId="7" borderId="35" xfId="11" applyFont="1" applyFill="1" applyBorder="1" applyAlignment="1" applyProtection="1">
      <alignment horizontal="center" vertical="center"/>
      <protection locked="0"/>
    </xf>
    <xf numFmtId="173" fontId="25" fillId="7" borderId="4" xfId="11" applyFont="1" applyFill="1" applyBorder="1" applyAlignment="1" applyProtection="1">
      <alignment horizontal="center" vertical="center"/>
      <protection locked="0"/>
    </xf>
    <xf numFmtId="0" fontId="7" fillId="7" borderId="0" xfId="6" applyFont="1" applyFill="1" applyBorder="1" applyAlignment="1" applyProtection="1">
      <alignment horizontal="left" vertical="center" wrapText="1"/>
      <protection locked="0"/>
    </xf>
    <xf numFmtId="0" fontId="0" fillId="7" borderId="0" xfId="0" applyFill="1" applyBorder="1" applyAlignment="1" applyProtection="1">
      <alignment horizontal="left" vertical="center" wrapText="1"/>
      <protection locked="0"/>
    </xf>
    <xf numFmtId="0" fontId="0" fillId="7" borderId="0" xfId="0" applyFill="1" applyAlignment="1" applyProtection="1">
      <alignment vertical="center" wrapText="1"/>
      <protection locked="0"/>
    </xf>
    <xf numFmtId="38" fontId="27" fillId="7" borderId="0" xfId="2" applyNumberFormat="1" applyFont="1" applyFill="1" applyBorder="1" applyAlignment="1" applyProtection="1">
      <protection locked="0"/>
    </xf>
    <xf numFmtId="38" fontId="2" fillId="0" borderId="36" xfId="2" applyNumberFormat="1" applyFont="1" applyBorder="1" applyAlignment="1" applyProtection="1">
      <alignment horizontal="center" vertical="center"/>
      <protection locked="0"/>
    </xf>
    <xf numFmtId="38" fontId="24" fillId="0" borderId="18" xfId="2" applyNumberFormat="1" applyFont="1" applyBorder="1" applyAlignment="1" applyProtection="1">
      <alignment horizontal="center" vertical="center"/>
      <protection locked="0"/>
    </xf>
    <xf numFmtId="38" fontId="24" fillId="0" borderId="6" xfId="2" applyNumberFormat="1" applyFont="1" applyBorder="1" applyAlignment="1" applyProtection="1">
      <alignment horizontal="center" vertical="center"/>
      <protection locked="0"/>
    </xf>
    <xf numFmtId="38" fontId="24" fillId="0" borderId="17" xfId="2" applyNumberFormat="1" applyFont="1" applyBorder="1" applyAlignment="1" applyProtection="1">
      <alignment horizontal="center"/>
      <protection locked="0"/>
    </xf>
    <xf numFmtId="0" fontId="7" fillId="0" borderId="0" xfId="6" applyFont="1" applyFill="1" applyBorder="1" applyAlignment="1" applyProtection="1">
      <alignment horizontal="left" vertical="center" wrapText="1"/>
      <protection locked="0"/>
    </xf>
    <xf numFmtId="0" fontId="16" fillId="0" borderId="3" xfId="0" applyNumberFormat="1" applyFont="1" applyBorder="1" applyAlignment="1" applyProtection="1">
      <alignment horizontal="left"/>
      <protection locked="0"/>
    </xf>
    <xf numFmtId="0" fontId="16" fillId="0" borderId="18" xfId="0" applyNumberFormat="1" applyFont="1" applyBorder="1" applyAlignment="1" applyProtection="1">
      <alignment horizontal="left"/>
      <protection locked="0"/>
    </xf>
    <xf numFmtId="0" fontId="16" fillId="0" borderId="6" xfId="0" applyNumberFormat="1" applyFont="1" applyBorder="1" applyAlignment="1" applyProtection="1">
      <alignment horizontal="left"/>
      <protection locked="0"/>
    </xf>
    <xf numFmtId="0" fontId="35" fillId="9" borderId="49" xfId="12" applyFont="1" applyFill="1" applyBorder="1" applyAlignment="1" applyProtection="1">
      <alignment horizontal="center"/>
    </xf>
    <xf numFmtId="0" fontId="35" fillId="9" borderId="22" xfId="12" applyFont="1" applyFill="1" applyBorder="1" applyAlignment="1" applyProtection="1">
      <alignment horizontal="center"/>
    </xf>
    <xf numFmtId="0" fontId="0" fillId="0" borderId="0" xfId="0" applyBorder="1" applyAlignment="1" applyProtection="1">
      <alignment horizontal="left" vertical="center" wrapText="1"/>
      <protection locked="0"/>
    </xf>
    <xf numFmtId="0" fontId="35" fillId="9" borderId="58" xfId="12" applyFont="1" applyFill="1" applyBorder="1" applyAlignment="1" applyProtection="1">
      <alignment horizontal="center"/>
    </xf>
    <xf numFmtId="0" fontId="35" fillId="9" borderId="59" xfId="12" applyFont="1" applyFill="1" applyBorder="1" applyAlignment="1" applyProtection="1">
      <alignment horizontal="center"/>
    </xf>
    <xf numFmtId="0" fontId="35" fillId="9" borderId="50" xfId="12" applyFont="1" applyFill="1" applyBorder="1" applyAlignment="1" applyProtection="1">
      <alignment horizontal="center"/>
    </xf>
    <xf numFmtId="0" fontId="65" fillId="10" borderId="3" xfId="7" applyFont="1" applyFill="1" applyBorder="1" applyAlignment="1" applyProtection="1">
      <protection locked="0"/>
    </xf>
    <xf numFmtId="0" fontId="2" fillId="0" borderId="3" xfId="0" applyNumberFormat="1" applyFont="1" applyBorder="1" applyAlignment="1" applyProtection="1">
      <alignment horizontal="left"/>
      <protection locked="0"/>
    </xf>
    <xf numFmtId="0" fontId="2" fillId="0" borderId="18" xfId="0" applyNumberFormat="1" applyFont="1" applyBorder="1" applyAlignment="1" applyProtection="1">
      <alignment horizontal="left"/>
      <protection locked="0"/>
    </xf>
    <xf numFmtId="0" fontId="2" fillId="0" borderId="6" xfId="0" applyNumberFormat="1" applyFont="1" applyBorder="1" applyAlignment="1" applyProtection="1">
      <alignment horizontal="left"/>
      <protection locked="0"/>
    </xf>
    <xf numFmtId="0" fontId="5" fillId="9" borderId="1" xfId="0" applyNumberFormat="1" applyFont="1" applyFill="1" applyBorder="1" applyAlignment="1" applyProtection="1">
      <alignment horizontal="center" vertical="top" wrapText="1"/>
    </xf>
    <xf numFmtId="0" fontId="5" fillId="9" borderId="35" xfId="0" applyNumberFormat="1" applyFont="1" applyFill="1" applyBorder="1" applyAlignment="1" applyProtection="1">
      <alignment horizontal="center" vertical="top"/>
    </xf>
    <xf numFmtId="0" fontId="0" fillId="0" borderId="0" xfId="0" applyAlignment="1" applyProtection="1">
      <alignment horizontal="left" vertical="center" wrapText="1"/>
      <protection locked="0"/>
    </xf>
    <xf numFmtId="0" fontId="35" fillId="9" borderId="48" xfId="12" applyFont="1" applyFill="1" applyBorder="1" applyAlignment="1" applyProtection="1">
      <alignment horizontal="center"/>
    </xf>
    <xf numFmtId="0" fontId="35" fillId="9" borderId="60" xfId="12" applyFont="1" applyFill="1" applyBorder="1" applyAlignment="1" applyProtection="1">
      <alignment horizontal="center"/>
    </xf>
    <xf numFmtId="0" fontId="3" fillId="0" borderId="16" xfId="0" applyFont="1" applyBorder="1" applyAlignment="1" applyProtection="1">
      <alignment horizontal="center"/>
      <protection locked="0"/>
    </xf>
    <xf numFmtId="0" fontId="0" fillId="0" borderId="2" xfId="0" applyBorder="1" applyAlignment="1" applyProtection="1">
      <protection locked="0"/>
    </xf>
    <xf numFmtId="0" fontId="10" fillId="0" borderId="10" xfId="0" applyFont="1" applyBorder="1" applyAlignment="1" applyProtection="1">
      <alignment horizontal="center"/>
      <protection locked="0"/>
    </xf>
    <xf numFmtId="0" fontId="3" fillId="0" borderId="0" xfId="0" applyFont="1" applyAlignment="1" applyProtection="1">
      <alignment wrapText="1"/>
      <protection locked="0"/>
    </xf>
    <xf numFmtId="0" fontId="3" fillId="0" borderId="0" xfId="0" applyFont="1" applyAlignment="1" applyProtection="1">
      <alignment horizontal="left" wrapText="1" indent="1"/>
      <protection locked="0"/>
    </xf>
    <xf numFmtId="0" fontId="0" fillId="0" borderId="0" xfId="0" applyAlignment="1" applyProtection="1">
      <alignment horizontal="left" wrapText="1" indent="1"/>
      <protection locked="0"/>
    </xf>
    <xf numFmtId="0" fontId="0" fillId="0" borderId="2" xfId="0" applyBorder="1" applyAlignment="1" applyProtection="1">
      <alignment horizontal="left" wrapText="1" indent="1"/>
      <protection locked="0"/>
    </xf>
    <xf numFmtId="0" fontId="10" fillId="0" borderId="3" xfId="0" applyFont="1" applyFill="1" applyBorder="1" applyAlignment="1" applyProtection="1">
      <alignment horizontal="center" wrapText="1"/>
      <protection locked="0"/>
    </xf>
    <xf numFmtId="0" fontId="10" fillId="0" borderId="18" xfId="0" applyFont="1" applyFill="1" applyBorder="1" applyAlignment="1" applyProtection="1">
      <alignment horizontal="center"/>
      <protection locked="0"/>
    </xf>
    <xf numFmtId="0" fontId="10" fillId="0" borderId="35" xfId="0" applyFont="1" applyFill="1" applyBorder="1" applyAlignment="1" applyProtection="1">
      <alignment horizontal="center" wrapText="1"/>
      <protection locked="0"/>
    </xf>
    <xf numFmtId="0" fontId="10" fillId="0" borderId="10" xfId="0" applyFont="1" applyFill="1" applyBorder="1" applyAlignment="1" applyProtection="1">
      <protection locked="0"/>
    </xf>
    <xf numFmtId="0" fontId="3" fillId="0" borderId="0" xfId="0" applyFont="1" applyFill="1" applyAlignment="1" applyProtection="1">
      <alignment horizontal="left" wrapText="1" indent="1"/>
      <protection locked="0"/>
    </xf>
    <xf numFmtId="0" fontId="3" fillId="0" borderId="2" xfId="0" applyFont="1" applyBorder="1" applyAlignment="1" applyProtection="1">
      <alignment wrapText="1"/>
      <protection locked="0"/>
    </xf>
    <xf numFmtId="0" fontId="3" fillId="0" borderId="0" xfId="0" applyFont="1" applyAlignment="1" applyProtection="1">
      <alignment horizontal="left"/>
      <protection locked="0"/>
    </xf>
  </cellXfs>
  <cellStyles count="16">
    <cellStyle name="Comma" xfId="1" builtinId="3"/>
    <cellStyle name="Comma_C100_101" xfId="2"/>
    <cellStyle name="Formula0decimals" xfId="3"/>
    <cellStyle name="Formula2decimals" xfId="4"/>
    <cellStyle name="FormulaProxy0decimals" xfId="5"/>
    <cellStyle name="Heading 2" xfId="6" builtinId="17"/>
    <cellStyle name="Hyperlink" xfId="7" builtinId="8"/>
    <cellStyle name="Input0decimals" xfId="8"/>
    <cellStyle name="Input2decimals" xfId="9"/>
    <cellStyle name="Normal" xfId="0" builtinId="0"/>
    <cellStyle name="Normal 2" xfId="10"/>
    <cellStyle name="Normal_C100_101" xfId="11"/>
    <cellStyle name="Normal_Marketriskgrid" xfId="12"/>
    <cellStyle name="Normal_Option sheet" xfId="13"/>
    <cellStyle name="Percent" xfId="14" builtinId="5"/>
    <cellStyle name="Unlocked Input" xfId="15"/>
  </cellStyles>
  <dxfs count="2">
    <dxf>
      <font>
        <condense val="0"/>
        <extend val="0"/>
        <u val="double"/>
        <color indexed="10"/>
      </font>
    </dxf>
    <dxf>
      <font>
        <condense val="0"/>
        <extend val="0"/>
        <color indexed="10"/>
      </font>
    </dxf>
  </dxfs>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3</xdr:col>
      <xdr:colOff>1485900</xdr:colOff>
      <xdr:row>6</xdr:row>
      <xdr:rowOff>161925</xdr:rowOff>
    </xdr:to>
    <xdr:pic>
      <xdr:nvPicPr>
        <xdr:cNvPr id="1026" name="Picture 1" descr="CB Logo_HORIZONTAL.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0025"/>
          <a:ext cx="3067050"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topLeftCell="A4" zoomScale="90" zoomScaleNormal="90" zoomScalePageLayoutView="90" workbookViewId="0">
      <selection activeCell="C24" sqref="C24:F24"/>
    </sheetView>
  </sheetViews>
  <sheetFormatPr defaultColWidth="10" defaultRowHeight="15.75" x14ac:dyDescent="0.25"/>
  <cols>
    <col min="1" max="1" width="8.125" style="7" customWidth="1"/>
    <col min="2" max="2" width="6.5" style="7" customWidth="1"/>
    <col min="3" max="3" width="6.125" style="1" customWidth="1"/>
    <col min="4" max="4" width="31.625" style="1" customWidth="1"/>
    <col min="5" max="5" width="6.125" style="1" customWidth="1"/>
    <col min="6" max="6" width="31.625" style="1" customWidth="1"/>
    <col min="7" max="7" width="10.125" style="1" customWidth="1"/>
    <col min="8" max="16384" width="10" style="1"/>
  </cols>
  <sheetData>
    <row r="1" spans="1:7" x14ac:dyDescent="0.25">
      <c r="A1" s="153"/>
      <c r="B1" s="153"/>
      <c r="C1" s="2"/>
      <c r="D1" s="2"/>
      <c r="E1" s="2"/>
      <c r="F1" s="2"/>
      <c r="G1" s="2"/>
    </row>
    <row r="2" spans="1:7" x14ac:dyDescent="0.25">
      <c r="A2" s="153"/>
      <c r="B2" s="153"/>
      <c r="C2" s="2"/>
      <c r="D2" s="2"/>
      <c r="E2" s="2"/>
      <c r="F2" s="2"/>
      <c r="G2" s="2"/>
    </row>
    <row r="3" spans="1:7" x14ac:dyDescent="0.25">
      <c r="A3" s="153"/>
      <c r="B3" s="153"/>
      <c r="C3" s="2"/>
      <c r="D3" s="2"/>
      <c r="E3" s="2"/>
      <c r="F3" s="2"/>
      <c r="G3" s="2"/>
    </row>
    <row r="4" spans="1:7" x14ac:dyDescent="0.25">
      <c r="A4" s="153"/>
      <c r="B4" s="153"/>
      <c r="C4" s="2"/>
      <c r="D4" s="2"/>
      <c r="E4" s="2"/>
      <c r="F4" s="2"/>
      <c r="G4" s="2"/>
    </row>
    <row r="5" spans="1:7" x14ac:dyDescent="0.25">
      <c r="A5" s="153"/>
      <c r="B5" s="153"/>
      <c r="C5" s="2"/>
      <c r="D5" s="2"/>
      <c r="E5" s="2"/>
      <c r="F5" s="2"/>
      <c r="G5" s="2"/>
    </row>
    <row r="6" spans="1:7" x14ac:dyDescent="0.25">
      <c r="A6" s="153"/>
      <c r="B6" s="153"/>
      <c r="C6" s="2"/>
      <c r="D6" s="2"/>
      <c r="E6" s="2"/>
      <c r="F6" s="2"/>
      <c r="G6" s="2"/>
    </row>
    <row r="7" spans="1:7" x14ac:dyDescent="0.25">
      <c r="A7" s="153"/>
      <c r="B7" s="153"/>
      <c r="C7" s="2"/>
      <c r="D7" s="2"/>
      <c r="E7" s="2"/>
      <c r="F7" s="2"/>
      <c r="G7" s="2"/>
    </row>
    <row r="8" spans="1:7" ht="9.75" customHeight="1" x14ac:dyDescent="0.25">
      <c r="A8" s="153"/>
      <c r="B8" s="153"/>
      <c r="C8" s="2"/>
      <c r="D8" s="2"/>
      <c r="E8" s="2"/>
      <c r="F8" s="2"/>
      <c r="G8" s="2"/>
    </row>
    <row r="9" spans="1:7" ht="21" customHeight="1" x14ac:dyDescent="0.3">
      <c r="A9" s="841" t="s">
        <v>546</v>
      </c>
      <c r="B9" s="842"/>
      <c r="C9" s="843"/>
      <c r="D9" s="843"/>
      <c r="E9" s="844"/>
      <c r="F9" s="843"/>
      <c r="G9" s="843"/>
    </row>
    <row r="10" spans="1:7" ht="26.25" customHeight="1" x14ac:dyDescent="0.25">
      <c r="A10" s="845" t="s">
        <v>444</v>
      </c>
      <c r="B10" s="846"/>
      <c r="C10" s="847"/>
      <c r="D10" s="848"/>
      <c r="E10" s="848"/>
      <c r="F10" s="849"/>
      <c r="G10" s="154"/>
    </row>
    <row r="11" spans="1:7" ht="29.25" customHeight="1" x14ac:dyDescent="0.25">
      <c r="A11" s="845" t="s">
        <v>445</v>
      </c>
      <c r="B11" s="846"/>
      <c r="C11" s="831"/>
      <c r="D11" s="832"/>
      <c r="E11" s="832"/>
      <c r="F11" s="833"/>
      <c r="G11" s="154"/>
    </row>
    <row r="12" spans="1:7" ht="30" customHeight="1" x14ac:dyDescent="0.25">
      <c r="A12" s="845" t="s">
        <v>446</v>
      </c>
      <c r="B12" s="846"/>
      <c r="C12" s="831"/>
      <c r="D12" s="832"/>
      <c r="E12" s="832"/>
      <c r="F12" s="833"/>
      <c r="G12" s="154"/>
    </row>
    <row r="13" spans="1:7" x14ac:dyDescent="0.25">
      <c r="A13" s="834"/>
      <c r="B13" s="835"/>
      <c r="C13" s="2"/>
      <c r="D13" s="2"/>
      <c r="E13" s="2"/>
      <c r="F13" s="2"/>
    </row>
    <row r="14" spans="1:7" x14ac:dyDescent="0.25">
      <c r="A14" s="171" t="s">
        <v>447</v>
      </c>
      <c r="B14" s="165"/>
      <c r="C14" s="164"/>
      <c r="D14" s="164"/>
      <c r="E14" s="164"/>
      <c r="F14" s="164"/>
      <c r="G14" s="2"/>
    </row>
    <row r="15" spans="1:7" ht="11.25" customHeight="1" x14ac:dyDescent="0.25">
      <c r="A15" s="153"/>
      <c r="B15" s="166"/>
      <c r="C15" s="836"/>
      <c r="D15" s="837"/>
      <c r="E15" s="837"/>
      <c r="F15" s="837"/>
      <c r="G15" s="155"/>
    </row>
    <row r="16" spans="1:7" s="17" customFormat="1" ht="11.25" customHeight="1" x14ac:dyDescent="0.2">
      <c r="A16" s="158"/>
      <c r="B16" s="159"/>
      <c r="C16" s="837"/>
      <c r="D16" s="837"/>
      <c r="E16" s="837"/>
      <c r="F16" s="837"/>
      <c r="G16" s="5"/>
    </row>
    <row r="17" spans="1:11" s="17" customFormat="1" ht="11.25" customHeight="1" x14ac:dyDescent="0.2">
      <c r="A17" s="168" t="s">
        <v>610</v>
      </c>
      <c r="B17" s="159"/>
      <c r="C17" s="160"/>
      <c r="D17" s="161"/>
      <c r="E17" s="160"/>
      <c r="F17" s="161"/>
      <c r="G17" s="155"/>
    </row>
    <row r="18" spans="1:11" s="17" customFormat="1" ht="11.25" customHeight="1" x14ac:dyDescent="0.2">
      <c r="A18" s="169" t="s">
        <v>448</v>
      </c>
      <c r="B18" s="159"/>
      <c r="C18" s="163"/>
      <c r="D18" s="163"/>
      <c r="E18" s="163"/>
      <c r="F18" s="163"/>
      <c r="G18" s="155"/>
    </row>
    <row r="19" spans="1:11" x14ac:dyDescent="0.25">
      <c r="A19" s="172">
        <v>1</v>
      </c>
      <c r="B19" s="153"/>
      <c r="C19" s="838" t="s">
        <v>650</v>
      </c>
      <c r="D19" s="838"/>
      <c r="E19" s="838"/>
      <c r="F19" s="838"/>
      <c r="G19" s="155"/>
    </row>
    <row r="20" spans="1:11" x14ac:dyDescent="0.25">
      <c r="A20" s="172">
        <v>2</v>
      </c>
      <c r="B20" s="153"/>
      <c r="C20" s="839" t="s">
        <v>449</v>
      </c>
      <c r="D20" s="839"/>
      <c r="E20" s="839"/>
      <c r="F20" s="839"/>
      <c r="G20" s="3"/>
      <c r="K20" s="18"/>
    </row>
    <row r="21" spans="1:11" x14ac:dyDescent="0.25">
      <c r="A21" s="172">
        <v>3</v>
      </c>
      <c r="B21" s="153"/>
      <c r="C21" s="839" t="s">
        <v>450</v>
      </c>
      <c r="D21" s="839"/>
      <c r="E21" s="839"/>
      <c r="F21" s="839"/>
      <c r="G21" s="3"/>
    </row>
    <row r="22" spans="1:11" x14ac:dyDescent="0.25">
      <c r="A22" s="173" t="s">
        <v>424</v>
      </c>
      <c r="B22" s="153"/>
      <c r="C22" s="839" t="s">
        <v>451</v>
      </c>
      <c r="D22" s="839"/>
      <c r="E22" s="839"/>
      <c r="F22" s="839"/>
      <c r="G22" s="3"/>
    </row>
    <row r="23" spans="1:11" x14ac:dyDescent="0.25">
      <c r="A23" s="173" t="s">
        <v>752</v>
      </c>
      <c r="B23" s="153"/>
      <c r="C23" s="179" t="s">
        <v>753</v>
      </c>
      <c r="D23" s="179"/>
      <c r="E23" s="179"/>
      <c r="F23" s="179"/>
      <c r="G23" s="3"/>
    </row>
    <row r="24" spans="1:11" x14ac:dyDescent="0.25">
      <c r="A24" s="172">
        <v>4</v>
      </c>
      <c r="B24" s="153"/>
      <c r="C24" s="839" t="s">
        <v>452</v>
      </c>
      <c r="D24" s="839"/>
      <c r="E24" s="839"/>
      <c r="F24" s="839"/>
      <c r="G24" s="3"/>
    </row>
    <row r="25" spans="1:11" x14ac:dyDescent="0.25">
      <c r="A25" s="153"/>
      <c r="B25" s="153"/>
      <c r="C25" s="840" t="s">
        <v>453</v>
      </c>
      <c r="D25" s="840"/>
      <c r="E25" s="840"/>
      <c r="F25" s="840"/>
      <c r="G25" s="2"/>
      <c r="K25" s="18"/>
    </row>
    <row r="26" spans="1:11" x14ac:dyDescent="0.25">
      <c r="A26" s="153"/>
      <c r="B26" s="153"/>
      <c r="C26" s="850" t="s">
        <v>549</v>
      </c>
      <c r="D26" s="850"/>
      <c r="E26" s="850"/>
      <c r="F26" s="850"/>
      <c r="G26" s="2"/>
    </row>
    <row r="27" spans="1:11" x14ac:dyDescent="0.25">
      <c r="A27" s="153">
        <v>5</v>
      </c>
      <c r="B27" s="153"/>
      <c r="C27" s="174" t="s">
        <v>550</v>
      </c>
      <c r="D27" s="157"/>
      <c r="E27" s="157"/>
      <c r="F27" s="157"/>
      <c r="G27" s="2"/>
    </row>
    <row r="28" spans="1:11" x14ac:dyDescent="0.25">
      <c r="A28" s="153">
        <v>6</v>
      </c>
      <c r="B28" s="153"/>
      <c r="C28" s="174" t="s">
        <v>551</v>
      </c>
      <c r="D28" s="157"/>
      <c r="E28" s="157"/>
      <c r="F28" s="157"/>
      <c r="G28" s="2"/>
    </row>
    <row r="29" spans="1:11" x14ac:dyDescent="0.25">
      <c r="A29" s="153">
        <v>7</v>
      </c>
      <c r="B29" s="153"/>
      <c r="C29" s="170" t="s">
        <v>552</v>
      </c>
      <c r="D29" s="157"/>
      <c r="E29" s="157"/>
      <c r="F29" s="157"/>
      <c r="G29" s="2"/>
    </row>
    <row r="30" spans="1:11" x14ac:dyDescent="0.25">
      <c r="A30" s="153">
        <v>8</v>
      </c>
      <c r="B30" s="153"/>
      <c r="C30" s="170" t="s">
        <v>553</v>
      </c>
      <c r="D30" s="157"/>
      <c r="E30" s="157"/>
      <c r="F30" s="157"/>
      <c r="G30" s="2"/>
    </row>
    <row r="31" spans="1:11" x14ac:dyDescent="0.25">
      <c r="A31" s="153" t="s">
        <v>547</v>
      </c>
      <c r="B31" s="153"/>
      <c r="C31" s="170" t="s">
        <v>554</v>
      </c>
      <c r="D31" s="157"/>
      <c r="E31" s="157"/>
      <c r="F31" s="157"/>
      <c r="G31" s="2"/>
    </row>
    <row r="32" spans="1:11" x14ac:dyDescent="0.25">
      <c r="A32" s="153">
        <v>9</v>
      </c>
      <c r="B32" s="153"/>
      <c r="C32" s="170" t="s">
        <v>556</v>
      </c>
      <c r="D32" s="157"/>
      <c r="E32" s="157"/>
      <c r="F32" s="157"/>
      <c r="G32" s="2"/>
    </row>
    <row r="33" spans="1:11" x14ac:dyDescent="0.25">
      <c r="A33" s="153" t="s">
        <v>548</v>
      </c>
      <c r="B33" s="153"/>
      <c r="C33" s="170" t="s">
        <v>555</v>
      </c>
      <c r="D33" s="157"/>
      <c r="E33" s="157"/>
      <c r="F33" s="157"/>
      <c r="G33" s="2"/>
    </row>
    <row r="34" spans="1:11" x14ac:dyDescent="0.25">
      <c r="A34" s="153">
        <v>10</v>
      </c>
      <c r="B34" s="153"/>
      <c r="C34" s="854" t="s">
        <v>623</v>
      </c>
      <c r="D34" s="854"/>
      <c r="E34" s="157"/>
      <c r="F34" s="157"/>
      <c r="G34" s="2"/>
    </row>
    <row r="35" spans="1:11" s="4" customFormat="1" x14ac:dyDescent="0.25">
      <c r="A35" s="176">
        <v>11</v>
      </c>
      <c r="B35" s="176"/>
      <c r="C35" s="851" t="s">
        <v>629</v>
      </c>
      <c r="D35" s="851"/>
      <c r="E35" s="851"/>
      <c r="F35" s="851"/>
      <c r="G35" s="8"/>
    </row>
    <row r="36" spans="1:11" ht="19.5" customHeight="1" x14ac:dyDescent="0.25">
      <c r="A36" s="153">
        <v>12</v>
      </c>
      <c r="B36" s="153"/>
      <c r="C36" s="855" t="s">
        <v>454</v>
      </c>
      <c r="D36" s="855"/>
      <c r="E36" s="855"/>
      <c r="F36" s="855"/>
      <c r="G36" s="3"/>
    </row>
    <row r="37" spans="1:11" x14ac:dyDescent="0.25">
      <c r="A37" s="153">
        <v>13</v>
      </c>
      <c r="B37" s="153"/>
      <c r="C37" s="852" t="s">
        <v>439</v>
      </c>
      <c r="D37" s="852"/>
      <c r="E37" s="852"/>
      <c r="F37" s="852"/>
      <c r="G37" s="3"/>
      <c r="K37" s="18"/>
    </row>
    <row r="38" spans="1:11" x14ac:dyDescent="0.25">
      <c r="A38" s="153">
        <v>14</v>
      </c>
      <c r="B38" s="153"/>
      <c r="C38" s="852" t="s">
        <v>100</v>
      </c>
      <c r="D38" s="852"/>
      <c r="E38" s="852"/>
      <c r="F38" s="852"/>
      <c r="G38" s="3"/>
    </row>
    <row r="39" spans="1:11" x14ac:dyDescent="0.25">
      <c r="A39" s="153">
        <v>15</v>
      </c>
      <c r="B39" s="153"/>
      <c r="C39" s="853" t="s">
        <v>101</v>
      </c>
      <c r="D39" s="853"/>
      <c r="E39" s="853"/>
      <c r="F39" s="853"/>
      <c r="G39" s="3"/>
    </row>
    <row r="40" spans="1:11" x14ac:dyDescent="0.25">
      <c r="A40" s="153">
        <v>16</v>
      </c>
      <c r="B40" s="153"/>
      <c r="C40" s="853" t="s">
        <v>557</v>
      </c>
      <c r="D40" s="853"/>
      <c r="E40" s="853"/>
      <c r="F40" s="853"/>
      <c r="G40" s="3"/>
    </row>
    <row r="41" spans="1:11" x14ac:dyDescent="0.25">
      <c r="A41" s="156">
        <v>17</v>
      </c>
      <c r="B41" s="153"/>
      <c r="C41" s="857" t="s">
        <v>440</v>
      </c>
      <c r="D41" s="857"/>
      <c r="E41" s="857"/>
      <c r="F41" s="857"/>
      <c r="G41" s="3"/>
    </row>
    <row r="42" spans="1:11" x14ac:dyDescent="0.25">
      <c r="A42" s="156">
        <v>18</v>
      </c>
      <c r="B42" s="153"/>
      <c r="C42" s="854" t="s">
        <v>455</v>
      </c>
      <c r="D42" s="854"/>
      <c r="E42" s="854"/>
      <c r="F42" s="854"/>
      <c r="G42" s="3"/>
    </row>
    <row r="43" spans="1:11" x14ac:dyDescent="0.25">
      <c r="A43" s="156">
        <v>19</v>
      </c>
      <c r="B43" s="153"/>
      <c r="C43" s="854" t="s">
        <v>616</v>
      </c>
      <c r="D43" s="854"/>
      <c r="E43" s="854"/>
      <c r="F43" s="854"/>
      <c r="G43" s="3"/>
    </row>
    <row r="44" spans="1:11" x14ac:dyDescent="0.25">
      <c r="A44" s="156">
        <v>20</v>
      </c>
      <c r="B44" s="153"/>
      <c r="C44" s="854" t="s">
        <v>456</v>
      </c>
      <c r="D44" s="854"/>
      <c r="E44" s="854"/>
      <c r="F44" s="854"/>
      <c r="G44" s="3"/>
    </row>
    <row r="45" spans="1:11" x14ac:dyDescent="0.25">
      <c r="A45" s="156"/>
      <c r="B45" s="153"/>
      <c r="C45" s="840" t="s">
        <v>457</v>
      </c>
      <c r="D45" s="840"/>
      <c r="E45" s="840"/>
      <c r="F45" s="840"/>
      <c r="G45" s="3"/>
    </row>
    <row r="46" spans="1:11" x14ac:dyDescent="0.25">
      <c r="A46" s="156">
        <v>21</v>
      </c>
      <c r="B46" s="153"/>
      <c r="C46" s="175" t="s">
        <v>559</v>
      </c>
      <c r="D46" s="167"/>
      <c r="E46" s="167"/>
      <c r="F46" s="167"/>
      <c r="G46" s="3"/>
    </row>
    <row r="47" spans="1:11" x14ac:dyDescent="0.25">
      <c r="A47" s="156" t="s">
        <v>637</v>
      </c>
      <c r="B47" s="153"/>
      <c r="C47" s="175" t="s">
        <v>609</v>
      </c>
      <c r="D47" s="167"/>
      <c r="E47" s="167"/>
      <c r="F47" s="167"/>
      <c r="G47" s="3"/>
    </row>
    <row r="48" spans="1:11" x14ac:dyDescent="0.25">
      <c r="A48" s="156" t="s">
        <v>638</v>
      </c>
      <c r="B48" s="153"/>
      <c r="C48" s="175" t="s">
        <v>558</v>
      </c>
      <c r="D48" s="167"/>
      <c r="E48" s="167"/>
      <c r="F48" s="167"/>
      <c r="G48" s="3"/>
    </row>
    <row r="49" spans="1:7" x14ac:dyDescent="0.25">
      <c r="A49" s="156" t="s">
        <v>639</v>
      </c>
      <c r="B49" s="153"/>
      <c r="C49" s="175" t="s">
        <v>560</v>
      </c>
      <c r="D49" s="167"/>
      <c r="E49" s="167"/>
      <c r="F49" s="167"/>
      <c r="G49" s="3"/>
    </row>
    <row r="50" spans="1:7" x14ac:dyDescent="0.25">
      <c r="A50" s="156" t="s">
        <v>640</v>
      </c>
      <c r="B50" s="153"/>
      <c r="C50" s="175" t="s">
        <v>711</v>
      </c>
      <c r="D50" s="167"/>
      <c r="E50" s="167"/>
      <c r="F50" s="167"/>
      <c r="G50" s="3"/>
    </row>
    <row r="51" spans="1:7" x14ac:dyDescent="0.25">
      <c r="A51" s="156" t="s">
        <v>641</v>
      </c>
      <c r="B51" s="153"/>
      <c r="C51" s="175" t="s">
        <v>712</v>
      </c>
      <c r="D51" s="167"/>
      <c r="E51" s="167"/>
      <c r="F51" s="167"/>
      <c r="G51" s="3"/>
    </row>
    <row r="52" spans="1:7" x14ac:dyDescent="0.25">
      <c r="A52" s="156">
        <v>22</v>
      </c>
      <c r="B52" s="153"/>
      <c r="C52" s="856" t="s">
        <v>458</v>
      </c>
      <c r="D52" s="856"/>
      <c r="E52" s="856"/>
      <c r="F52" s="856"/>
      <c r="G52" s="3"/>
    </row>
    <row r="53" spans="1:7" x14ac:dyDescent="0.25">
      <c r="A53" s="156">
        <v>23</v>
      </c>
      <c r="B53" s="153"/>
      <c r="C53" s="839" t="s">
        <v>459</v>
      </c>
      <c r="D53" s="839"/>
      <c r="E53" s="839"/>
      <c r="F53" s="839"/>
      <c r="G53" s="3"/>
    </row>
    <row r="54" spans="1:7" x14ac:dyDescent="0.25">
      <c r="A54" s="156">
        <v>24</v>
      </c>
      <c r="B54" s="153"/>
      <c r="C54" s="854" t="s">
        <v>460</v>
      </c>
      <c r="D54" s="854"/>
      <c r="E54" s="854"/>
      <c r="F54" s="854"/>
      <c r="G54" s="3"/>
    </row>
    <row r="55" spans="1:7" x14ac:dyDescent="0.25">
      <c r="A55" s="153"/>
      <c r="B55" s="153"/>
      <c r="C55" s="162"/>
      <c r="D55" s="162"/>
      <c r="E55" s="162"/>
      <c r="F55" s="162"/>
      <c r="G55" s="2"/>
    </row>
    <row r="56" spans="1:7" x14ac:dyDescent="0.25">
      <c r="C56" s="6"/>
      <c r="D56" s="6"/>
      <c r="E56" s="6"/>
      <c r="F56" s="6"/>
    </row>
    <row r="58" spans="1:7" x14ac:dyDescent="0.25">
      <c r="A58" s="1"/>
    </row>
  </sheetData>
  <mergeCells count="31">
    <mergeCell ref="C45:F45"/>
    <mergeCell ref="C37:F37"/>
    <mergeCell ref="C52:F52"/>
    <mergeCell ref="C53:F53"/>
    <mergeCell ref="C54:F54"/>
    <mergeCell ref="C41:F41"/>
    <mergeCell ref="C42:F42"/>
    <mergeCell ref="C43:F43"/>
    <mergeCell ref="C44:F44"/>
    <mergeCell ref="C26:F26"/>
    <mergeCell ref="C35:F35"/>
    <mergeCell ref="C38:F38"/>
    <mergeCell ref="C39:F39"/>
    <mergeCell ref="C40:F40"/>
    <mergeCell ref="C34:D34"/>
    <mergeCell ref="C36:F36"/>
    <mergeCell ref="C24:F24"/>
    <mergeCell ref="C25:F25"/>
    <mergeCell ref="C21:F21"/>
    <mergeCell ref="A9:G9"/>
    <mergeCell ref="A10:B10"/>
    <mergeCell ref="C10:F10"/>
    <mergeCell ref="A11:B11"/>
    <mergeCell ref="C11:F11"/>
    <mergeCell ref="A12:B12"/>
    <mergeCell ref="C12:F12"/>
    <mergeCell ref="A13:B13"/>
    <mergeCell ref="C15:F16"/>
    <mergeCell ref="C19:F19"/>
    <mergeCell ref="C20:F20"/>
    <mergeCell ref="C22:F22"/>
  </mergeCells>
  <hyperlinks>
    <hyperlink ref="C19" location="Ratio_and_ACM_Calculation" tooltip="Click to jump to this schedule" display="Ratio_and_ACM_Calculation"/>
    <hyperlink ref="C20" location="RWA_Summary" tooltip="Click to jump to this schedule" display="Risk-weighted asset summary"/>
    <hyperlink ref="C21" location="Capital_Elements" tooltip="Click to jump to this schedule" display="Capital elements"/>
    <hyperlink ref="C24" location="Allowance" tooltip="Click to jump to this schedule" display="Allowance for impairment: capital treatment"/>
    <hyperlink ref="C35" location="Stand_Residential" tooltip="Click to jump to this schedule" display="Retail residential mortgages"/>
    <hyperlink ref="C36" location="Stand_Other_Retail" tooltip="Click to jump to this schedule" display="Other retail (excl. SMEs treated as Retail)"/>
    <hyperlink ref="C38" location="Stand_Equity" tooltip="Click to jump to this schedule" display="Equity"/>
    <hyperlink ref="C39" location="Stand_Trading" tooltip="Click to jump to this schedule" display="Trading book"/>
    <hyperlink ref="C40" location="Stand_Securitization" tooltip="Click to jump to this schedule" display="Securitizations"/>
    <hyperlink ref="C41" location="Other_Assets" tooltip="Click to jump to this schedule" display="Other banking book assets"/>
    <hyperlink ref="C42" location="Off_Balance_Sheet" tooltip="Click to jump to this schedule" display="Off-balance sheet exposures excluding derivatives and securitization exposures"/>
    <hyperlink ref="C43" location="Derivatives" tooltip="Click to jump to this schedule" display="Derivative contracts"/>
    <hyperlink ref="C44" location="Securitizations" tooltip="Click to jump to this schedule" display="Securitization Exposures"/>
    <hyperlink ref="C45" location="Market_Risk" tooltip="Click to jump to this schedule" display="Minimum capital required for market risk"/>
    <hyperlink ref="C54" location="Reconciliation" tooltip="Click to jump to this schedule" display="Balance sheeet coverage by risk type and reconciliation to consolidated balance sheet"/>
    <hyperlink ref="C37" location="Stand_SME_Retail" tooltip="Click to jump to this schedule" display="SMEs treated as Retail"/>
    <hyperlink ref="C53" location="Obligor_Guarantor" tooltip="Click to jump to this schedule" display="Gross exposures by original obligor and ultimate guarantor"/>
    <hyperlink ref="C22:F22" location="'3A Capital from Subs'!A1" display="Qualifying Capital Issued Out of Subsidiaries"/>
    <hyperlink ref="C19:F19" location="'1 Capital Ratios'!A1" tooltip="Click to jump to this schedule" display="Capital Ratios"/>
    <hyperlink ref="C20:F20" location="'2 RWA Summary'!A1" tooltip="Click to jump to this schedule" display="Summary of Risk-weighted Assets"/>
    <hyperlink ref="C21:F21" location="'3 Capital'!A1" tooltip="Click to jump to this schedule" display="Capital Elements"/>
    <hyperlink ref="C24:F24" location="'4 Allowance'!A1" tooltip="Click to jump to this schedule" display="Allowance for Impairment: Capital Treatment"/>
    <hyperlink ref="C27" location="'5 Sovereign'!A1" display="   Sovereign"/>
    <hyperlink ref="C28" location="'6 PSEs'!A1" display="   PSEs"/>
    <hyperlink ref="C29" location="'7 MDBs'!A1" display="   MDBs"/>
    <hyperlink ref="C30" location="'8 Bank &amp; Sec. Firms LT'!A1" display="   Bank &amp; Sec. Firms LT"/>
    <hyperlink ref="C31" location="'8A Bank &amp; Sec. Firms ST'!A1" display="   Bank &amp; Sec. Firms ST"/>
    <hyperlink ref="C32" location="' 9 Corp. &amp; Sec. firms LT'!A1" display="   Corp. &amp; Sec. Firms ST"/>
    <hyperlink ref="C33" location="'9A Corp. &amp; Sec. Firms ST'!A1" display="   Corp. &amp; Sec. Firms LT"/>
    <hyperlink ref="C35:F35" location="'11 Residential Mortgages'!A1" tooltip="Click to jump to this schedule" display="Residential Mortgages"/>
    <hyperlink ref="C36:F36" location="'12 Other Retail'!A1" tooltip="Click to jump to this schedule" display="Other Retail (excl. SBEs treated as Other Retail)"/>
    <hyperlink ref="C37:F37" location="'13 SBE Other Retail'!A1" tooltip="Click to jump to this schedule" display="SBEs treated as Other Retail"/>
    <hyperlink ref="C38:F38" location="'14 Private Equity'!A1" tooltip="Click to jump to this schedule" display="Equity"/>
    <hyperlink ref="C39:F39" location="'15 Trading'!A1" tooltip="Click to jump to this schedule" display="Trading Book"/>
    <hyperlink ref="C40:F40" location="'16 Securitization Calc''n'!A1" tooltip="Click to jump to this schedule" display="Securitization Calculations"/>
    <hyperlink ref="C41:F41" location="'17 Other Assets'!A1" tooltip="Click to jump to this schedule" display="Other credit risk-weighted assets"/>
    <hyperlink ref="C42:F42" location="'18 Off-Balance Sheet'!A1" tooltip="Click to jump to this schedule" display="Off-balance Sheet Exposures Excluding Derivatives and Securitization Exposures"/>
    <hyperlink ref="C43:F43" location="'19 Derivatives'!A1" tooltip="Click to jump to this schedule" display="Derivatives"/>
    <hyperlink ref="C44:F44" location="'20 Securitization Banking book'!A1" tooltip="Click to jump to this schedule" display="Banking Book Securitization Exposures"/>
    <hyperlink ref="C46" location="'21 Market Risk - Foreign Exch.'!A1" display="       Market risk - Foreign Exchange Risk"/>
    <hyperlink ref="C47" location="'21A Market  Risk - Trigger'!A1" display="       Market Risk - Trigger"/>
    <hyperlink ref="C48" location="'21B Market Risk - IRR Spec.'!A1" display="       Market Risk - Interest Rate Risk - Specific Risk"/>
    <hyperlink ref="C49" location="'21C Market Risk - IRR Gen.'!A1" display="       Market Risk - Interest Rate Risk - General Risk"/>
    <hyperlink ref="C50" location="'21D Market Risk - Equity &amp; Com.'!A1" display="       Market Risk - Interest Rate Risk - Equity and Commodities Position Risk "/>
    <hyperlink ref="C51" location="'21E Market Risk - Options'!A1" display="       Market Risk - Interest Rate Risk - Option"/>
    <hyperlink ref="C52:F52" location="'22 Op Risk'!A1" display="Minimum Capital Required for Operational Risk"/>
    <hyperlink ref="C54:F54" location="'24 Reconciliation'!A1" tooltip="Click to jump to this schedule" display="Balance Sheet Coverage by Risk Type and Reconciliation to Consolidated Balance Sheet"/>
    <hyperlink ref="C34:D34" location="'10 Commercial Real Estate'!A1" display="          Commercial Real Estate"/>
    <hyperlink ref="C53:F53" location="'23 Obligor - Guarantor'!A1" tooltip="Click to jump to this schedule" display="Gross Exposures by Original Obligor and by Ultimate Guarantor"/>
    <hyperlink ref="C23" location="'3B Supp. Subs. Info.'!A1" display="Supplementary Subsidiary Information"/>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topLeftCell="A7" zoomScale="130" zoomScaleNormal="130" workbookViewId="0">
      <selection activeCell="L35" sqref="L35"/>
    </sheetView>
  </sheetViews>
  <sheetFormatPr defaultColWidth="9.125" defaultRowHeight="15.75" x14ac:dyDescent="0.25"/>
  <cols>
    <col min="1" max="1" width="9.125" style="189"/>
    <col min="2" max="4" width="11.125" style="189" customWidth="1"/>
    <col min="5" max="5" width="1.625" style="189" customWidth="1"/>
    <col min="6" max="8" width="12.375" style="189" customWidth="1"/>
    <col min="9" max="9" width="1.625" style="189" customWidth="1"/>
    <col min="10" max="10" width="11.125" style="189" customWidth="1"/>
    <col min="11" max="11" width="1.625" style="189" customWidth="1"/>
    <col min="12" max="12" width="10.125" style="189" customWidth="1"/>
    <col min="13" max="14" width="9.125" style="189"/>
    <col min="15" max="15" width="6.375" style="189" customWidth="1"/>
    <col min="16" max="16384" width="9.125" style="189"/>
  </cols>
  <sheetData>
    <row r="1" spans="1:12" x14ac:dyDescent="0.25">
      <c r="A1" s="212" t="s">
        <v>32</v>
      </c>
      <c r="B1" s="212"/>
      <c r="C1" s="212"/>
      <c r="D1" s="331"/>
      <c r="E1" s="331"/>
      <c r="F1" s="331"/>
      <c r="G1" s="331"/>
      <c r="L1" s="190">
        <v>7</v>
      </c>
    </row>
    <row r="2" spans="1:12" x14ac:dyDescent="0.25">
      <c r="A2" s="886" t="s">
        <v>1</v>
      </c>
      <c r="B2" s="887"/>
      <c r="C2" s="888"/>
      <c r="D2" s="193"/>
      <c r="E2" s="331"/>
      <c r="F2" s="331"/>
      <c r="G2" s="331"/>
    </row>
    <row r="3" spans="1:12" x14ac:dyDescent="0.25">
      <c r="A3" s="332" t="s">
        <v>35</v>
      </c>
      <c r="B3" s="332"/>
      <c r="C3" s="212"/>
      <c r="D3" s="331"/>
      <c r="E3" s="331"/>
      <c r="F3" s="331"/>
      <c r="G3" s="331"/>
    </row>
    <row r="4" spans="1:12" x14ac:dyDescent="0.25">
      <c r="A4" s="194" t="s">
        <v>576</v>
      </c>
      <c r="B4" s="332"/>
      <c r="C4" s="212"/>
      <c r="D4" s="331"/>
      <c r="E4" s="331"/>
      <c r="F4" s="331"/>
      <c r="G4" s="331"/>
    </row>
    <row r="5" spans="1:12" x14ac:dyDescent="0.25">
      <c r="A5" s="212"/>
      <c r="B5" s="212"/>
      <c r="C5" s="212"/>
      <c r="D5" s="331"/>
      <c r="E5" s="331"/>
      <c r="F5" s="331"/>
      <c r="G5" s="331"/>
    </row>
    <row r="6" spans="1:12" x14ac:dyDescent="0.25">
      <c r="A6" s="333"/>
      <c r="B6" s="883" t="s">
        <v>2</v>
      </c>
      <c r="C6" s="884"/>
      <c r="D6" s="885"/>
      <c r="E6" s="334"/>
      <c r="F6" s="883" t="s">
        <v>3</v>
      </c>
      <c r="G6" s="884"/>
      <c r="H6" s="885"/>
      <c r="I6" s="335"/>
      <c r="J6" s="336" t="s">
        <v>4</v>
      </c>
      <c r="K6" s="335"/>
      <c r="L6" s="335"/>
    </row>
    <row r="7" spans="1:12" ht="41.1" customHeight="1" x14ac:dyDescent="0.25">
      <c r="A7" s="337" t="s">
        <v>5</v>
      </c>
      <c r="B7" s="338" t="s">
        <v>6</v>
      </c>
      <c r="C7" s="338" t="s">
        <v>7</v>
      </c>
      <c r="D7" s="338" t="s">
        <v>8</v>
      </c>
      <c r="E7" s="339"/>
      <c r="F7" s="338" t="s">
        <v>9</v>
      </c>
      <c r="G7" s="338" t="s">
        <v>10</v>
      </c>
      <c r="H7" s="340" t="s">
        <v>11</v>
      </c>
      <c r="I7" s="341"/>
      <c r="J7" s="337" t="s">
        <v>12</v>
      </c>
      <c r="K7" s="341"/>
      <c r="L7" s="337" t="s">
        <v>13</v>
      </c>
    </row>
    <row r="8" spans="1:12" x14ac:dyDescent="0.25">
      <c r="A8" s="342" t="s">
        <v>14</v>
      </c>
      <c r="B8" s="342"/>
      <c r="C8" s="342"/>
      <c r="D8" s="342" t="s">
        <v>15</v>
      </c>
      <c r="E8" s="342"/>
      <c r="F8" s="342" t="s">
        <v>16</v>
      </c>
      <c r="G8" s="342" t="s">
        <v>17</v>
      </c>
      <c r="H8" s="342" t="s">
        <v>18</v>
      </c>
      <c r="I8" s="343"/>
      <c r="J8" s="342" t="s">
        <v>19</v>
      </c>
      <c r="K8" s="343"/>
      <c r="L8" s="342" t="s">
        <v>20</v>
      </c>
    </row>
    <row r="9" spans="1:12" x14ac:dyDescent="0.25">
      <c r="A9" s="344" t="s">
        <v>21</v>
      </c>
      <c r="B9" s="345"/>
      <c r="D9" s="346"/>
      <c r="E9" s="346"/>
      <c r="F9" s="346"/>
      <c r="G9" s="346"/>
      <c r="H9" s="347"/>
      <c r="I9" s="347"/>
      <c r="J9" s="347"/>
      <c r="K9" s="347"/>
      <c r="L9" s="347"/>
    </row>
    <row r="10" spans="1:12" x14ac:dyDescent="0.25">
      <c r="A10" s="374">
        <v>0</v>
      </c>
      <c r="B10" s="365"/>
      <c r="C10" s="310"/>
      <c r="D10" s="310"/>
      <c r="E10" s="349"/>
      <c r="F10" s="310"/>
      <c r="G10" s="310"/>
      <c r="H10" s="310"/>
      <c r="I10" s="350"/>
      <c r="J10" s="243">
        <f>D10+F10+G10+H10</f>
        <v>0</v>
      </c>
      <c r="K10" s="369"/>
      <c r="L10" s="243">
        <f>J10*A10</f>
        <v>0</v>
      </c>
    </row>
    <row r="11" spans="1:12" x14ac:dyDescent="0.25">
      <c r="A11" s="374">
        <v>0.2</v>
      </c>
      <c r="B11" s="365"/>
      <c r="C11" s="310"/>
      <c r="D11" s="310"/>
      <c r="E11" s="349"/>
      <c r="F11" s="310"/>
      <c r="G11" s="310"/>
      <c r="H11" s="310"/>
      <c r="I11" s="350"/>
      <c r="J11" s="243">
        <f>D11+F11+G11+H11</f>
        <v>0</v>
      </c>
      <c r="K11" s="369"/>
      <c r="L11" s="243">
        <f>J11*A11</f>
        <v>0</v>
      </c>
    </row>
    <row r="12" spans="1:12" x14ac:dyDescent="0.25">
      <c r="A12" s="374">
        <v>0.5</v>
      </c>
      <c r="B12" s="365"/>
      <c r="C12" s="310"/>
      <c r="D12" s="310"/>
      <c r="E12" s="349"/>
      <c r="F12" s="310"/>
      <c r="G12" s="310"/>
      <c r="H12" s="310"/>
      <c r="I12" s="350"/>
      <c r="J12" s="243">
        <f>D12+F12+G12+H12</f>
        <v>0</v>
      </c>
      <c r="K12" s="369"/>
      <c r="L12" s="243">
        <f>J12*A12</f>
        <v>0</v>
      </c>
    </row>
    <row r="13" spans="1:12" x14ac:dyDescent="0.25">
      <c r="A13" s="374">
        <v>1</v>
      </c>
      <c r="B13" s="365"/>
      <c r="C13" s="310"/>
      <c r="D13" s="310"/>
      <c r="E13" s="349"/>
      <c r="F13" s="310"/>
      <c r="G13" s="310"/>
      <c r="H13" s="310"/>
      <c r="I13" s="350"/>
      <c r="J13" s="243">
        <f>D13+F13+G13+H13</f>
        <v>0</v>
      </c>
      <c r="K13" s="369"/>
      <c r="L13" s="243">
        <f>J13*A13</f>
        <v>0</v>
      </c>
    </row>
    <row r="14" spans="1:12" x14ac:dyDescent="0.25">
      <c r="A14" s="374">
        <v>1.5</v>
      </c>
      <c r="B14" s="365"/>
      <c r="C14" s="310"/>
      <c r="D14" s="310"/>
      <c r="E14" s="349"/>
      <c r="F14" s="310"/>
      <c r="G14" s="310"/>
      <c r="H14" s="310"/>
      <c r="I14" s="350"/>
      <c r="J14" s="243">
        <f>D14+F14+G14+H14</f>
        <v>0</v>
      </c>
      <c r="K14" s="369"/>
      <c r="L14" s="243">
        <f>J14*A14</f>
        <v>0</v>
      </c>
    </row>
    <row r="15" spans="1:12" x14ac:dyDescent="0.25">
      <c r="A15" s="352" t="s">
        <v>22</v>
      </c>
      <c r="B15" s="366"/>
      <c r="C15" s="243">
        <f>SUM(C10:C14)</f>
        <v>0</v>
      </c>
      <c r="D15" s="243">
        <f>SUM(D10:D14)</f>
        <v>0</v>
      </c>
      <c r="E15" s="353"/>
      <c r="F15" s="367" t="s">
        <v>23</v>
      </c>
      <c r="G15" s="367" t="s">
        <v>23</v>
      </c>
      <c r="H15" s="243">
        <f>SUM(H10:H14)</f>
        <v>0</v>
      </c>
      <c r="I15" s="354"/>
      <c r="J15" s="243">
        <f>SUM(J10:J14)</f>
        <v>0</v>
      </c>
      <c r="K15" s="368"/>
      <c r="L15" s="243">
        <f>SUM(L10:L14)</f>
        <v>0</v>
      </c>
    </row>
    <row r="16" spans="1:12" x14ac:dyDescent="0.25">
      <c r="A16" s="355"/>
      <c r="B16" s="355"/>
      <c r="E16" s="188"/>
      <c r="F16" s="188"/>
      <c r="J16" s="191"/>
      <c r="L16" s="188"/>
    </row>
    <row r="17" spans="1:12" x14ac:dyDescent="0.25">
      <c r="A17" s="356" t="s">
        <v>24</v>
      </c>
      <c r="B17" s="356"/>
      <c r="E17" s="188"/>
      <c r="F17" s="188"/>
      <c r="J17" s="191"/>
      <c r="L17" s="188"/>
    </row>
    <row r="18" spans="1:12" x14ac:dyDescent="0.25">
      <c r="A18" s="374">
        <v>0</v>
      </c>
      <c r="B18" s="310"/>
      <c r="C18" s="310"/>
      <c r="D18" s="310"/>
      <c r="E18" s="349"/>
      <c r="F18" s="310"/>
      <c r="G18" s="310"/>
      <c r="H18" s="310"/>
      <c r="I18" s="350"/>
      <c r="J18" s="243">
        <f>D18+F18+G18+H18</f>
        <v>0</v>
      </c>
      <c r="K18" s="369"/>
      <c r="L18" s="243">
        <f>J18*A18</f>
        <v>0</v>
      </c>
    </row>
    <row r="19" spans="1:12" x14ac:dyDescent="0.25">
      <c r="A19" s="374">
        <v>0.2</v>
      </c>
      <c r="B19" s="310"/>
      <c r="C19" s="310"/>
      <c r="D19" s="310"/>
      <c r="E19" s="349"/>
      <c r="F19" s="310"/>
      <c r="G19" s="310"/>
      <c r="H19" s="310"/>
      <c r="I19" s="350"/>
      <c r="J19" s="243">
        <f>D19+F19+G19+H19</f>
        <v>0</v>
      </c>
      <c r="K19" s="369"/>
      <c r="L19" s="243">
        <f>J19*A19</f>
        <v>0</v>
      </c>
    </row>
    <row r="20" spans="1:12" x14ac:dyDescent="0.25">
      <c r="A20" s="374">
        <v>0.5</v>
      </c>
      <c r="B20" s="310"/>
      <c r="C20" s="310"/>
      <c r="D20" s="310"/>
      <c r="E20" s="349"/>
      <c r="F20" s="310"/>
      <c r="G20" s="310"/>
      <c r="H20" s="310"/>
      <c r="I20" s="350"/>
      <c r="J20" s="243">
        <f>D20+F20+G20+H20</f>
        <v>0</v>
      </c>
      <c r="K20" s="369"/>
      <c r="L20" s="243">
        <f>J20*A20</f>
        <v>0</v>
      </c>
    </row>
    <row r="21" spans="1:12" x14ac:dyDescent="0.25">
      <c r="A21" s="374">
        <v>1</v>
      </c>
      <c r="B21" s="310"/>
      <c r="C21" s="310"/>
      <c r="D21" s="310"/>
      <c r="E21" s="349"/>
      <c r="F21" s="310"/>
      <c r="G21" s="310"/>
      <c r="H21" s="310"/>
      <c r="I21" s="350"/>
      <c r="J21" s="243">
        <f>D21+F21+G21+H21</f>
        <v>0</v>
      </c>
      <c r="K21" s="369"/>
      <c r="L21" s="243">
        <f>J21*A21</f>
        <v>0</v>
      </c>
    </row>
    <row r="22" spans="1:12" x14ac:dyDescent="0.25">
      <c r="A22" s="374">
        <v>1.5</v>
      </c>
      <c r="B22" s="310"/>
      <c r="C22" s="310"/>
      <c r="D22" s="310"/>
      <c r="E22" s="349"/>
      <c r="F22" s="310"/>
      <c r="G22" s="310"/>
      <c r="H22" s="310"/>
      <c r="I22" s="350"/>
      <c r="J22" s="243">
        <f>D22+F22+G22+H22</f>
        <v>0</v>
      </c>
      <c r="K22" s="369"/>
      <c r="L22" s="243">
        <f>J22*A22</f>
        <v>0</v>
      </c>
    </row>
    <row r="23" spans="1:12" x14ac:dyDescent="0.25">
      <c r="A23" s="352" t="s">
        <v>22</v>
      </c>
      <c r="B23" s="243">
        <f>SUM(B18:B22)</f>
        <v>0</v>
      </c>
      <c r="C23" s="243">
        <f>SUM(C18:C22)</f>
        <v>0</v>
      </c>
      <c r="D23" s="243">
        <f>SUM(D18:D22)</f>
        <v>0</v>
      </c>
      <c r="E23" s="353"/>
      <c r="F23" s="367" t="s">
        <v>23</v>
      </c>
      <c r="G23" s="367" t="s">
        <v>23</v>
      </c>
      <c r="H23" s="243">
        <f>SUM(H18:H22)</f>
        <v>0</v>
      </c>
      <c r="I23" s="354"/>
      <c r="J23" s="243">
        <f>SUM(J18:J22)</f>
        <v>0</v>
      </c>
      <c r="K23" s="368"/>
      <c r="L23" s="243">
        <f>SUM(L18:L22)</f>
        <v>0</v>
      </c>
    </row>
    <row r="25" spans="1:12" x14ac:dyDescent="0.25">
      <c r="A25" s="331" t="s">
        <v>27</v>
      </c>
      <c r="B25" s="331"/>
    </row>
    <row r="26" spans="1:12" x14ac:dyDescent="0.25">
      <c r="A26" s="374">
        <v>0</v>
      </c>
      <c r="B26" s="365"/>
      <c r="C26" s="310"/>
      <c r="D26" s="310"/>
      <c r="E26" s="349"/>
      <c r="F26" s="310"/>
      <c r="G26" s="310"/>
      <c r="H26" s="259"/>
      <c r="I26" s="350"/>
      <c r="J26" s="243">
        <f>D26+F26+G26+H26</f>
        <v>0</v>
      </c>
      <c r="K26" s="369"/>
      <c r="L26" s="243">
        <f>J26*A26</f>
        <v>0</v>
      </c>
    </row>
    <row r="27" spans="1:12" x14ac:dyDescent="0.25">
      <c r="A27" s="374">
        <v>0.2</v>
      </c>
      <c r="B27" s="365"/>
      <c r="C27" s="310"/>
      <c r="D27" s="310"/>
      <c r="E27" s="349"/>
      <c r="F27" s="310"/>
      <c r="G27" s="310"/>
      <c r="H27" s="259"/>
      <c r="I27" s="350"/>
      <c r="J27" s="243">
        <f>D27+F27+G27+H27</f>
        <v>0</v>
      </c>
      <c r="K27" s="369"/>
      <c r="L27" s="243">
        <f>J27*A27</f>
        <v>0</v>
      </c>
    </row>
    <row r="28" spans="1:12" x14ac:dyDescent="0.25">
      <c r="A28" s="374">
        <v>0.5</v>
      </c>
      <c r="B28" s="365"/>
      <c r="C28" s="310"/>
      <c r="D28" s="310"/>
      <c r="E28" s="349"/>
      <c r="F28" s="310"/>
      <c r="G28" s="310"/>
      <c r="H28" s="259"/>
      <c r="I28" s="350"/>
      <c r="J28" s="243">
        <f>D28+F28+G28+H28</f>
        <v>0</v>
      </c>
      <c r="K28" s="369"/>
      <c r="L28" s="243">
        <f>J28*A28</f>
        <v>0</v>
      </c>
    </row>
    <row r="29" spans="1:12" x14ac:dyDescent="0.25">
      <c r="A29" s="374">
        <v>1</v>
      </c>
      <c r="B29" s="365"/>
      <c r="C29" s="310"/>
      <c r="D29" s="310"/>
      <c r="E29" s="349"/>
      <c r="F29" s="310"/>
      <c r="G29" s="310"/>
      <c r="H29" s="259"/>
      <c r="I29" s="350"/>
      <c r="J29" s="243">
        <f>D29+F29+G29+H29</f>
        <v>0</v>
      </c>
      <c r="K29" s="369"/>
      <c r="L29" s="243">
        <f>J29*A29</f>
        <v>0</v>
      </c>
    </row>
    <row r="30" spans="1:12" x14ac:dyDescent="0.25">
      <c r="A30" s="374">
        <v>1.5</v>
      </c>
      <c r="B30" s="365"/>
      <c r="C30" s="310"/>
      <c r="D30" s="310"/>
      <c r="E30" s="349"/>
      <c r="F30" s="310"/>
      <c r="G30" s="310"/>
      <c r="H30" s="259"/>
      <c r="I30" s="350"/>
      <c r="J30" s="243">
        <f>D30+F30+G30+H30</f>
        <v>0</v>
      </c>
      <c r="K30" s="369"/>
      <c r="L30" s="243">
        <f>J30*A30</f>
        <v>0</v>
      </c>
    </row>
    <row r="31" spans="1:12" x14ac:dyDescent="0.25">
      <c r="A31" s="352" t="s">
        <v>22</v>
      </c>
      <c r="B31" s="366"/>
      <c r="C31" s="243">
        <f>SUM(C26:C30)</f>
        <v>0</v>
      </c>
      <c r="D31" s="243">
        <f>SUM(D26:D30)</f>
        <v>0</v>
      </c>
      <c r="E31" s="353"/>
      <c r="F31" s="367" t="s">
        <v>23</v>
      </c>
      <c r="G31" s="367" t="s">
        <v>23</v>
      </c>
      <c r="H31" s="243">
        <f>SUM(H26:H30)</f>
        <v>0</v>
      </c>
      <c r="I31" s="354"/>
      <c r="J31" s="243">
        <f>SUM(J26:J30)</f>
        <v>0</v>
      </c>
      <c r="K31" s="368"/>
      <c r="L31" s="243">
        <f>SUM(L26:L30)</f>
        <v>0</v>
      </c>
    </row>
    <row r="33" spans="1:12" x14ac:dyDescent="0.25">
      <c r="A33" s="331" t="s">
        <v>616</v>
      </c>
      <c r="B33" s="331"/>
    </row>
    <row r="34" spans="1:12" x14ac:dyDescent="0.25">
      <c r="A34" s="374">
        <v>0</v>
      </c>
      <c r="B34" s="310"/>
      <c r="C34" s="310"/>
      <c r="D34" s="310"/>
      <c r="E34" s="349"/>
      <c r="F34" s="310"/>
      <c r="G34" s="310"/>
      <c r="H34" s="259"/>
      <c r="I34" s="350"/>
      <c r="J34" s="243">
        <f>D34+F34+G34+H34</f>
        <v>0</v>
      </c>
      <c r="K34" s="369"/>
      <c r="L34" s="243">
        <f>J34*A34</f>
        <v>0</v>
      </c>
    </row>
    <row r="35" spans="1:12" x14ac:dyDescent="0.25">
      <c r="A35" s="374">
        <v>0.2</v>
      </c>
      <c r="B35" s="310"/>
      <c r="C35" s="310"/>
      <c r="D35" s="310"/>
      <c r="E35" s="349"/>
      <c r="F35" s="310"/>
      <c r="G35" s="310"/>
      <c r="H35" s="259"/>
      <c r="I35" s="350"/>
      <c r="J35" s="243">
        <f>D35+F35+G35+H35</f>
        <v>0</v>
      </c>
      <c r="K35" s="369"/>
      <c r="L35" s="243">
        <f>J35*A35</f>
        <v>0</v>
      </c>
    </row>
    <row r="36" spans="1:12" x14ac:dyDescent="0.25">
      <c r="A36" s="374">
        <v>0.5</v>
      </c>
      <c r="B36" s="310"/>
      <c r="C36" s="310"/>
      <c r="D36" s="310"/>
      <c r="E36" s="349"/>
      <c r="F36" s="310"/>
      <c r="G36" s="310"/>
      <c r="H36" s="259"/>
      <c r="I36" s="350"/>
      <c r="J36" s="243">
        <f>D36+F36+G36+H36</f>
        <v>0</v>
      </c>
      <c r="K36" s="369"/>
      <c r="L36" s="243">
        <f>J36*A36</f>
        <v>0</v>
      </c>
    </row>
    <row r="37" spans="1:12" x14ac:dyDescent="0.25">
      <c r="A37" s="374">
        <v>1</v>
      </c>
      <c r="B37" s="310"/>
      <c r="C37" s="310"/>
      <c r="D37" s="310"/>
      <c r="E37" s="349"/>
      <c r="F37" s="310"/>
      <c r="G37" s="310"/>
      <c r="H37" s="259"/>
      <c r="I37" s="350"/>
      <c r="J37" s="243">
        <f>D37+F37+G37+H37</f>
        <v>0</v>
      </c>
      <c r="K37" s="369"/>
      <c r="L37" s="243">
        <f>J37*A37</f>
        <v>0</v>
      </c>
    </row>
    <row r="38" spans="1:12" x14ac:dyDescent="0.25">
      <c r="A38" s="374">
        <v>1.5</v>
      </c>
      <c r="B38" s="310"/>
      <c r="C38" s="310"/>
      <c r="D38" s="310"/>
      <c r="E38" s="349"/>
      <c r="F38" s="310"/>
      <c r="G38" s="310"/>
      <c r="H38" s="259"/>
      <c r="I38" s="350"/>
      <c r="J38" s="243">
        <f>D38+F38+G38+H38</f>
        <v>0</v>
      </c>
      <c r="K38" s="369"/>
      <c r="L38" s="243">
        <f>J38*A38</f>
        <v>0</v>
      </c>
    </row>
    <row r="39" spans="1:12" x14ac:dyDescent="0.25">
      <c r="A39" s="352" t="s">
        <v>22</v>
      </c>
      <c r="B39" s="243">
        <f>SUM(B34:B38)</f>
        <v>0</v>
      </c>
      <c r="C39" s="243">
        <f>SUM(C34:C38)</f>
        <v>0</v>
      </c>
      <c r="D39" s="243">
        <f>SUM(D34:D38)</f>
        <v>0</v>
      </c>
      <c r="E39" s="353"/>
      <c r="F39" s="367" t="s">
        <v>23</v>
      </c>
      <c r="G39" s="367" t="s">
        <v>23</v>
      </c>
      <c r="H39" s="243">
        <f>SUM(H34:H38)</f>
        <v>0</v>
      </c>
      <c r="I39" s="354"/>
      <c r="J39" s="243">
        <f>SUM(J34:J38)</f>
        <v>0</v>
      </c>
      <c r="K39" s="368"/>
      <c r="L39" s="243">
        <f>SUM(L34:L38)</f>
        <v>0</v>
      </c>
    </row>
    <row r="41" spans="1:12" x14ac:dyDescent="0.25">
      <c r="A41" s="331" t="s">
        <v>25</v>
      </c>
      <c r="B41" s="331"/>
    </row>
    <row r="42" spans="1:12" x14ac:dyDescent="0.25">
      <c r="A42" s="374">
        <v>0</v>
      </c>
      <c r="B42" s="310"/>
      <c r="C42" s="310"/>
      <c r="D42" s="310"/>
      <c r="E42" s="349"/>
      <c r="F42" s="310"/>
      <c r="G42" s="310"/>
      <c r="H42" s="259"/>
      <c r="I42" s="350"/>
      <c r="J42" s="243">
        <f>D42+F42+G42+H42</f>
        <v>0</v>
      </c>
      <c r="K42" s="369"/>
      <c r="L42" s="243">
        <f>J42*A42</f>
        <v>0</v>
      </c>
    </row>
    <row r="43" spans="1:12" x14ac:dyDescent="0.25">
      <c r="A43" s="374">
        <v>0.2</v>
      </c>
      <c r="B43" s="310"/>
      <c r="C43" s="310"/>
      <c r="D43" s="310"/>
      <c r="E43" s="349"/>
      <c r="F43" s="310"/>
      <c r="G43" s="310"/>
      <c r="H43" s="259"/>
      <c r="I43" s="350"/>
      <c r="J43" s="243">
        <f>D43+F43+G43+H43</f>
        <v>0</v>
      </c>
      <c r="K43" s="369"/>
      <c r="L43" s="243">
        <f>J43*A43</f>
        <v>0</v>
      </c>
    </row>
    <row r="44" spans="1:12" x14ac:dyDescent="0.25">
      <c r="A44" s="374">
        <v>0.5</v>
      </c>
      <c r="B44" s="310"/>
      <c r="C44" s="310"/>
      <c r="D44" s="310"/>
      <c r="E44" s="349"/>
      <c r="F44" s="310"/>
      <c r="G44" s="310"/>
      <c r="H44" s="259"/>
      <c r="I44" s="350"/>
      <c r="J44" s="243">
        <f>D44+F44+G44+H44</f>
        <v>0</v>
      </c>
      <c r="K44" s="369"/>
      <c r="L44" s="243">
        <f>J44*A44</f>
        <v>0</v>
      </c>
    </row>
    <row r="45" spans="1:12" x14ac:dyDescent="0.25">
      <c r="A45" s="374">
        <v>1</v>
      </c>
      <c r="B45" s="310"/>
      <c r="C45" s="310"/>
      <c r="D45" s="310"/>
      <c r="E45" s="349"/>
      <c r="F45" s="310"/>
      <c r="G45" s="310"/>
      <c r="H45" s="259"/>
      <c r="I45" s="350"/>
      <c r="J45" s="243">
        <f>D45+F45+G45+H45</f>
        <v>0</v>
      </c>
      <c r="K45" s="369"/>
      <c r="L45" s="243">
        <f>J45*A45</f>
        <v>0</v>
      </c>
    </row>
    <row r="46" spans="1:12" x14ac:dyDescent="0.25">
      <c r="A46" s="374">
        <v>1.5</v>
      </c>
      <c r="B46" s="310"/>
      <c r="C46" s="310"/>
      <c r="D46" s="310"/>
      <c r="E46" s="349"/>
      <c r="F46" s="310"/>
      <c r="G46" s="310"/>
      <c r="H46" s="259"/>
      <c r="I46" s="350"/>
      <c r="J46" s="243">
        <f>D46+F46+G46+H46</f>
        <v>0</v>
      </c>
      <c r="K46" s="369"/>
      <c r="L46" s="243">
        <f>J46*A46</f>
        <v>0</v>
      </c>
    </row>
    <row r="47" spans="1:12" x14ac:dyDescent="0.25">
      <c r="A47" s="352" t="s">
        <v>22</v>
      </c>
      <c r="B47" s="243">
        <f>SUM(B42:B46)</f>
        <v>0</v>
      </c>
      <c r="C47" s="243">
        <f>SUM(C42:C46)</f>
        <v>0</v>
      </c>
      <c r="D47" s="243">
        <f>SUM(D42:D46)</f>
        <v>0</v>
      </c>
      <c r="E47" s="353"/>
      <c r="F47" s="367" t="s">
        <v>23</v>
      </c>
      <c r="G47" s="367" t="s">
        <v>23</v>
      </c>
      <c r="H47" s="243">
        <f>SUM(H42:H46)</f>
        <v>0</v>
      </c>
      <c r="I47" s="354"/>
      <c r="J47" s="243">
        <f>SUM(J42:J46)</f>
        <v>0</v>
      </c>
      <c r="K47" s="368"/>
      <c r="L47" s="243">
        <f>SUM(L42:L46)</f>
        <v>0</v>
      </c>
    </row>
    <row r="48" spans="1:12" s="198" customFormat="1" x14ac:dyDescent="0.25">
      <c r="A48" s="357"/>
      <c r="B48" s="358"/>
      <c r="C48" s="358"/>
      <c r="D48" s="358"/>
      <c r="E48" s="359"/>
      <c r="F48" s="360"/>
      <c r="G48" s="360"/>
      <c r="H48" s="358"/>
      <c r="I48" s="361"/>
      <c r="J48" s="358"/>
      <c r="K48" s="361"/>
      <c r="L48" s="358"/>
    </row>
    <row r="49" spans="1:12" s="198" customFormat="1" x14ac:dyDescent="0.25">
      <c r="A49" s="362" t="s">
        <v>22</v>
      </c>
      <c r="B49" s="358"/>
      <c r="C49" s="243">
        <f>C47+C39+C31+C23+C15</f>
        <v>0</v>
      </c>
      <c r="D49" s="243">
        <f>D47+D39+D31+D23+D15</f>
        <v>0</v>
      </c>
      <c r="E49" s="359"/>
      <c r="F49" s="360"/>
      <c r="G49" s="360"/>
      <c r="H49" s="358"/>
      <c r="I49" s="361"/>
      <c r="J49" s="358"/>
      <c r="K49" s="361"/>
      <c r="L49" s="243">
        <f>L47+L39+L31+L23+L15</f>
        <v>0</v>
      </c>
    </row>
    <row r="50" spans="1:12" s="198" customFormat="1" x14ac:dyDescent="0.25">
      <c r="A50" s="357"/>
      <c r="B50" s="358"/>
      <c r="C50" s="358"/>
      <c r="D50" s="358"/>
      <c r="E50" s="359"/>
      <c r="F50" s="360"/>
      <c r="G50" s="360"/>
      <c r="H50" s="358"/>
      <c r="I50" s="361"/>
      <c r="J50" s="358"/>
      <c r="K50" s="361"/>
      <c r="L50" s="358"/>
    </row>
    <row r="51" spans="1:12" x14ac:dyDescent="0.25">
      <c r="A51" s="201"/>
      <c r="B51" s="201"/>
      <c r="C51" s="198"/>
      <c r="D51" s="198"/>
      <c r="E51" s="198"/>
      <c r="F51" s="198"/>
      <c r="G51" s="198"/>
      <c r="H51" s="363"/>
      <c r="I51" s="198"/>
      <c r="J51" s="198"/>
      <c r="K51" s="198"/>
    </row>
    <row r="52" spans="1:12" x14ac:dyDescent="0.25">
      <c r="A52" s="191" t="s">
        <v>29</v>
      </c>
      <c r="H52" s="209"/>
    </row>
    <row r="53" spans="1:12" x14ac:dyDescent="0.25">
      <c r="B53" s="191"/>
      <c r="H53" s="209"/>
    </row>
    <row r="54" spans="1:12" x14ac:dyDescent="0.25">
      <c r="B54" s="191"/>
      <c r="H54" s="209"/>
    </row>
  </sheetData>
  <sheetProtection password="C03D" sheet="1" objects="1" scenarios="1"/>
  <mergeCells count="3">
    <mergeCell ref="A2:C2"/>
    <mergeCell ref="B6:D6"/>
    <mergeCell ref="F6:H6"/>
  </mergeCells>
  <hyperlinks>
    <hyperlink ref="A2" location="Schedule_Listing" display="Return to Shedule Listing"/>
    <hyperlink ref="A2:C2" location="'Schedule Listing'!C29" display="Return to Schedule Listing"/>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zoomScale="130" zoomScaleNormal="130" workbookViewId="0">
      <selection activeCell="F10" sqref="F10:H14"/>
    </sheetView>
  </sheetViews>
  <sheetFormatPr defaultColWidth="9.125" defaultRowHeight="15.75" x14ac:dyDescent="0.25"/>
  <cols>
    <col min="1" max="1" width="9.125" style="189"/>
    <col min="2" max="4" width="11.125" style="189" customWidth="1"/>
    <col min="5" max="5" width="1.625" style="189" customWidth="1"/>
    <col min="6" max="8" width="12.375" style="189" customWidth="1"/>
    <col min="9" max="9" width="1.625" style="189" customWidth="1"/>
    <col min="10" max="10" width="11.125" style="189" customWidth="1"/>
    <col min="11" max="11" width="1.625" style="189" customWidth="1"/>
    <col min="12" max="12" width="10.125" style="189" customWidth="1"/>
    <col min="13" max="14" width="9.125" style="189"/>
    <col min="15" max="15" width="6.375" style="189" customWidth="1"/>
    <col min="16" max="16384" width="9.125" style="189"/>
  </cols>
  <sheetData>
    <row r="1" spans="1:12" x14ac:dyDescent="0.25">
      <c r="A1" s="212" t="s">
        <v>526</v>
      </c>
      <c r="B1" s="212"/>
      <c r="C1" s="212"/>
      <c r="D1" s="331"/>
      <c r="E1" s="331"/>
      <c r="F1" s="331"/>
      <c r="G1" s="331"/>
      <c r="L1" s="190">
        <v>7</v>
      </c>
    </row>
    <row r="2" spans="1:12" x14ac:dyDescent="0.25">
      <c r="A2" s="886" t="s">
        <v>1</v>
      </c>
      <c r="B2" s="887"/>
      <c r="C2" s="888"/>
      <c r="D2" s="193"/>
      <c r="E2" s="331"/>
      <c r="F2" s="331"/>
      <c r="G2" s="331"/>
    </row>
    <row r="3" spans="1:12" x14ac:dyDescent="0.25">
      <c r="A3" s="332" t="s">
        <v>36</v>
      </c>
      <c r="B3" s="332"/>
      <c r="C3" s="212"/>
      <c r="D3" s="331"/>
      <c r="E3" s="331"/>
      <c r="F3" s="331"/>
      <c r="G3" s="331"/>
    </row>
    <row r="4" spans="1:12" x14ac:dyDescent="0.25">
      <c r="A4" s="194" t="s">
        <v>576</v>
      </c>
      <c r="B4" s="332"/>
      <c r="C4" s="212"/>
      <c r="D4" s="331"/>
      <c r="E4" s="331"/>
      <c r="F4" s="331"/>
      <c r="G4" s="331"/>
    </row>
    <row r="5" spans="1:12" x14ac:dyDescent="0.25">
      <c r="A5" s="212"/>
      <c r="B5" s="212"/>
      <c r="C5" s="212"/>
      <c r="D5" s="331"/>
      <c r="E5" s="331"/>
      <c r="F5" s="331"/>
      <c r="G5" s="331"/>
    </row>
    <row r="6" spans="1:12" x14ac:dyDescent="0.25">
      <c r="A6" s="333"/>
      <c r="B6" s="883" t="s">
        <v>2</v>
      </c>
      <c r="C6" s="884"/>
      <c r="D6" s="885"/>
      <c r="E6" s="334"/>
      <c r="F6" s="883" t="s">
        <v>3</v>
      </c>
      <c r="G6" s="884"/>
      <c r="H6" s="885"/>
      <c r="I6" s="335"/>
      <c r="J6" s="336" t="s">
        <v>4</v>
      </c>
      <c r="K6" s="335"/>
      <c r="L6" s="335"/>
    </row>
    <row r="7" spans="1:12" ht="48" customHeight="1" x14ac:dyDescent="0.25">
      <c r="A7" s="337" t="s">
        <v>5</v>
      </c>
      <c r="B7" s="338" t="s">
        <v>6</v>
      </c>
      <c r="C7" s="338" t="s">
        <v>7</v>
      </c>
      <c r="D7" s="338" t="s">
        <v>8</v>
      </c>
      <c r="E7" s="339"/>
      <c r="F7" s="338" t="s">
        <v>9</v>
      </c>
      <c r="G7" s="338" t="s">
        <v>10</v>
      </c>
      <c r="H7" s="340" t="s">
        <v>11</v>
      </c>
      <c r="I7" s="341"/>
      <c r="J7" s="337" t="s">
        <v>12</v>
      </c>
      <c r="K7" s="341"/>
      <c r="L7" s="337" t="s">
        <v>13</v>
      </c>
    </row>
    <row r="8" spans="1:12" x14ac:dyDescent="0.25">
      <c r="A8" s="342" t="s">
        <v>14</v>
      </c>
      <c r="B8" s="342"/>
      <c r="C8" s="342"/>
      <c r="D8" s="342" t="s">
        <v>15</v>
      </c>
      <c r="E8" s="342"/>
      <c r="F8" s="342" t="s">
        <v>16</v>
      </c>
      <c r="G8" s="342" t="s">
        <v>17</v>
      </c>
      <c r="H8" s="342" t="s">
        <v>18</v>
      </c>
      <c r="I8" s="343"/>
      <c r="J8" s="342" t="s">
        <v>19</v>
      </c>
      <c r="K8" s="343"/>
      <c r="L8" s="342" t="s">
        <v>20</v>
      </c>
    </row>
    <row r="9" spans="1:12" x14ac:dyDescent="0.25">
      <c r="A9" s="344" t="s">
        <v>21</v>
      </c>
      <c r="B9" s="345"/>
      <c r="D9" s="346"/>
      <c r="E9" s="346"/>
      <c r="F9" s="346"/>
      <c r="G9" s="346"/>
      <c r="H9" s="347"/>
      <c r="I9" s="347"/>
      <c r="J9" s="347"/>
      <c r="K9" s="347"/>
      <c r="L9" s="347"/>
    </row>
    <row r="10" spans="1:12" x14ac:dyDescent="0.25">
      <c r="A10" s="374">
        <v>0</v>
      </c>
      <c r="B10" s="365"/>
      <c r="C10" s="365"/>
      <c r="D10" s="365"/>
      <c r="E10" s="349"/>
      <c r="F10" s="310"/>
      <c r="G10" s="310"/>
      <c r="H10" s="259"/>
      <c r="I10" s="350"/>
      <c r="J10" s="243">
        <f>D10+F10+G10+H10</f>
        <v>0</v>
      </c>
      <c r="K10" s="350"/>
      <c r="L10" s="243">
        <f>J10*A10</f>
        <v>0</v>
      </c>
    </row>
    <row r="11" spans="1:12" x14ac:dyDescent="0.25">
      <c r="A11" s="374">
        <v>0.2</v>
      </c>
      <c r="B11" s="365"/>
      <c r="C11" s="310"/>
      <c r="D11" s="310"/>
      <c r="E11" s="349"/>
      <c r="F11" s="310"/>
      <c r="G11" s="310"/>
      <c r="H11" s="259"/>
      <c r="I11" s="350"/>
      <c r="J11" s="243">
        <f>D11+F11+G11+H11</f>
        <v>0</v>
      </c>
      <c r="K11" s="350"/>
      <c r="L11" s="243">
        <f>J11*A11</f>
        <v>0</v>
      </c>
    </row>
    <row r="12" spans="1:12" x14ac:dyDescent="0.25">
      <c r="A12" s="374">
        <v>0.5</v>
      </c>
      <c r="B12" s="365"/>
      <c r="C12" s="310"/>
      <c r="D12" s="310"/>
      <c r="E12" s="349"/>
      <c r="F12" s="310"/>
      <c r="G12" s="310"/>
      <c r="H12" s="259"/>
      <c r="I12" s="350"/>
      <c r="J12" s="243">
        <f>D12+F12+G12+H12</f>
        <v>0</v>
      </c>
      <c r="K12" s="350"/>
      <c r="L12" s="243">
        <f>J12*A12</f>
        <v>0</v>
      </c>
    </row>
    <row r="13" spans="1:12" x14ac:dyDescent="0.25">
      <c r="A13" s="374">
        <v>1</v>
      </c>
      <c r="B13" s="365"/>
      <c r="C13" s="310"/>
      <c r="D13" s="310"/>
      <c r="E13" s="349"/>
      <c r="F13" s="310"/>
      <c r="G13" s="310"/>
      <c r="H13" s="259"/>
      <c r="I13" s="350"/>
      <c r="J13" s="243">
        <f>D13+F13+G13+H13</f>
        <v>0</v>
      </c>
      <c r="K13" s="350"/>
      <c r="L13" s="243">
        <f>J13*A13</f>
        <v>0</v>
      </c>
    </row>
    <row r="14" spans="1:12" x14ac:dyDescent="0.25">
      <c r="A14" s="374">
        <v>1.5</v>
      </c>
      <c r="B14" s="365"/>
      <c r="C14" s="310"/>
      <c r="D14" s="310"/>
      <c r="E14" s="349"/>
      <c r="F14" s="310"/>
      <c r="G14" s="310"/>
      <c r="H14" s="259"/>
      <c r="I14" s="350"/>
      <c r="J14" s="243">
        <f>D14+F14+G14+H14</f>
        <v>0</v>
      </c>
      <c r="K14" s="350"/>
      <c r="L14" s="243">
        <f>J14*A14</f>
        <v>0</v>
      </c>
    </row>
    <row r="15" spans="1:12" x14ac:dyDescent="0.25">
      <c r="A15" s="352" t="s">
        <v>22</v>
      </c>
      <c r="B15" s="366"/>
      <c r="C15" s="243">
        <f>SUM(C11:C14)</f>
        <v>0</v>
      </c>
      <c r="D15" s="243">
        <f>SUM(D11:D14)</f>
        <v>0</v>
      </c>
      <c r="E15" s="353"/>
      <c r="F15" s="367" t="s">
        <v>23</v>
      </c>
      <c r="G15" s="367" t="s">
        <v>23</v>
      </c>
      <c r="H15" s="243">
        <f>SUM(H10:H14)</f>
        <v>0</v>
      </c>
      <c r="I15" s="354"/>
      <c r="J15" s="243">
        <f>SUM(J10:J14)</f>
        <v>0</v>
      </c>
      <c r="K15" s="354"/>
      <c r="L15" s="243">
        <f>SUM(L10:L14)</f>
        <v>0</v>
      </c>
    </row>
    <row r="16" spans="1:12" x14ac:dyDescent="0.25">
      <c r="A16" s="355"/>
      <c r="B16" s="355"/>
      <c r="E16" s="188"/>
      <c r="F16" s="188"/>
      <c r="J16" s="191"/>
      <c r="L16" s="188"/>
    </row>
    <row r="17" spans="1:12" x14ac:dyDescent="0.25">
      <c r="A17" s="356" t="s">
        <v>24</v>
      </c>
      <c r="B17" s="356"/>
      <c r="E17" s="188"/>
      <c r="F17" s="188"/>
      <c r="J17" s="191"/>
      <c r="L17" s="188"/>
    </row>
    <row r="18" spans="1:12" x14ac:dyDescent="0.25">
      <c r="A18" s="374">
        <v>0</v>
      </c>
      <c r="B18" s="365"/>
      <c r="C18" s="365"/>
      <c r="D18" s="365"/>
      <c r="E18" s="349"/>
      <c r="F18" s="310"/>
      <c r="G18" s="310"/>
      <c r="H18" s="259"/>
      <c r="I18" s="350"/>
      <c r="J18" s="243">
        <f>D18+F18+G18+H18</f>
        <v>0</v>
      </c>
      <c r="K18" s="350"/>
      <c r="L18" s="243">
        <f>J18*A18</f>
        <v>0</v>
      </c>
    </row>
    <row r="19" spans="1:12" x14ac:dyDescent="0.25">
      <c r="A19" s="374">
        <v>0.2</v>
      </c>
      <c r="B19" s="310"/>
      <c r="C19" s="310"/>
      <c r="D19" s="310"/>
      <c r="E19" s="349"/>
      <c r="F19" s="310"/>
      <c r="G19" s="310"/>
      <c r="H19" s="259"/>
      <c r="I19" s="350"/>
      <c r="J19" s="243">
        <f>D19+F19+G19+H19</f>
        <v>0</v>
      </c>
      <c r="K19" s="350"/>
      <c r="L19" s="243">
        <f>J19*A19</f>
        <v>0</v>
      </c>
    </row>
    <row r="20" spans="1:12" x14ac:dyDescent="0.25">
      <c r="A20" s="374">
        <v>0.5</v>
      </c>
      <c r="B20" s="310"/>
      <c r="C20" s="310"/>
      <c r="D20" s="310"/>
      <c r="E20" s="349"/>
      <c r="F20" s="310"/>
      <c r="G20" s="310"/>
      <c r="H20" s="259"/>
      <c r="I20" s="350"/>
      <c r="J20" s="243">
        <f>D20+F20+G20+H20</f>
        <v>0</v>
      </c>
      <c r="K20" s="350"/>
      <c r="L20" s="243">
        <f>J20*A20</f>
        <v>0</v>
      </c>
    </row>
    <row r="21" spans="1:12" x14ac:dyDescent="0.25">
      <c r="A21" s="374">
        <v>1</v>
      </c>
      <c r="B21" s="310"/>
      <c r="C21" s="310"/>
      <c r="D21" s="310"/>
      <c r="E21" s="349"/>
      <c r="F21" s="310"/>
      <c r="G21" s="310"/>
      <c r="H21" s="259"/>
      <c r="I21" s="350"/>
      <c r="J21" s="243">
        <f>D21+F21+G21+H21</f>
        <v>0</v>
      </c>
      <c r="K21" s="350"/>
      <c r="L21" s="243">
        <f>J21*A21</f>
        <v>0</v>
      </c>
    </row>
    <row r="22" spans="1:12" x14ac:dyDescent="0.25">
      <c r="A22" s="374">
        <v>1.5</v>
      </c>
      <c r="B22" s="310"/>
      <c r="C22" s="310"/>
      <c r="D22" s="310"/>
      <c r="E22" s="349"/>
      <c r="F22" s="310"/>
      <c r="G22" s="310"/>
      <c r="H22" s="259"/>
      <c r="I22" s="350"/>
      <c r="J22" s="243">
        <f>D22+F22+G22+H22</f>
        <v>0</v>
      </c>
      <c r="K22" s="350"/>
      <c r="L22" s="243">
        <f>J22*A22</f>
        <v>0</v>
      </c>
    </row>
    <row r="23" spans="1:12" x14ac:dyDescent="0.25">
      <c r="A23" s="352" t="s">
        <v>22</v>
      </c>
      <c r="B23" s="243">
        <f>SUM(B19:B22)</f>
        <v>0</v>
      </c>
      <c r="C23" s="243">
        <f>SUM(C19:C22)</f>
        <v>0</v>
      </c>
      <c r="D23" s="243">
        <f>SUM(D19:D22)</f>
        <v>0</v>
      </c>
      <c r="E23" s="353"/>
      <c r="F23" s="367" t="s">
        <v>23</v>
      </c>
      <c r="G23" s="367" t="s">
        <v>23</v>
      </c>
      <c r="H23" s="243">
        <f>SUM(H18:H22)</f>
        <v>0</v>
      </c>
      <c r="I23" s="354"/>
      <c r="J23" s="243">
        <f>SUM(J18:J22)</f>
        <v>0</v>
      </c>
      <c r="K23" s="354"/>
      <c r="L23" s="243">
        <f>SUM(L18:L22)</f>
        <v>0</v>
      </c>
    </row>
    <row r="25" spans="1:12" x14ac:dyDescent="0.25">
      <c r="A25" s="331" t="s">
        <v>27</v>
      </c>
      <c r="B25" s="331"/>
    </row>
    <row r="26" spans="1:12" x14ac:dyDescent="0.25">
      <c r="A26" s="374">
        <v>0</v>
      </c>
      <c r="B26" s="365"/>
      <c r="C26" s="365"/>
      <c r="D26" s="365"/>
      <c r="E26" s="349"/>
      <c r="F26" s="310"/>
      <c r="G26" s="310"/>
      <c r="H26" s="259"/>
      <c r="I26" s="350"/>
      <c r="J26" s="243">
        <f>D26+F26+G26+H26</f>
        <v>0</v>
      </c>
      <c r="K26" s="350"/>
      <c r="L26" s="243">
        <f>J26*A26</f>
        <v>0</v>
      </c>
    </row>
    <row r="27" spans="1:12" x14ac:dyDescent="0.25">
      <c r="A27" s="374">
        <v>0.2</v>
      </c>
      <c r="B27" s="365"/>
      <c r="C27" s="310"/>
      <c r="D27" s="310"/>
      <c r="E27" s="349"/>
      <c r="F27" s="310"/>
      <c r="G27" s="310"/>
      <c r="H27" s="259"/>
      <c r="I27" s="350"/>
      <c r="J27" s="243">
        <f>D27+F27+G27+H27</f>
        <v>0</v>
      </c>
      <c r="K27" s="350"/>
      <c r="L27" s="243">
        <f>J27*A27</f>
        <v>0</v>
      </c>
    </row>
    <row r="28" spans="1:12" x14ac:dyDescent="0.25">
      <c r="A28" s="374">
        <v>0.5</v>
      </c>
      <c r="B28" s="365"/>
      <c r="C28" s="310"/>
      <c r="D28" s="310"/>
      <c r="E28" s="349"/>
      <c r="F28" s="310"/>
      <c r="G28" s="310"/>
      <c r="H28" s="259"/>
      <c r="I28" s="350"/>
      <c r="J28" s="243">
        <f>D28+F28+G28+H28</f>
        <v>0</v>
      </c>
      <c r="K28" s="350"/>
      <c r="L28" s="243">
        <f>J28*A28</f>
        <v>0</v>
      </c>
    </row>
    <row r="29" spans="1:12" x14ac:dyDescent="0.25">
      <c r="A29" s="374">
        <v>1</v>
      </c>
      <c r="B29" s="365"/>
      <c r="C29" s="310"/>
      <c r="D29" s="310"/>
      <c r="E29" s="349"/>
      <c r="F29" s="310"/>
      <c r="G29" s="310"/>
      <c r="H29" s="259"/>
      <c r="I29" s="350"/>
      <c r="J29" s="243">
        <f>D29+F29+G29+H29</f>
        <v>0</v>
      </c>
      <c r="K29" s="350"/>
      <c r="L29" s="243">
        <f>J29*A29</f>
        <v>0</v>
      </c>
    </row>
    <row r="30" spans="1:12" x14ac:dyDescent="0.25">
      <c r="A30" s="374">
        <v>1.5</v>
      </c>
      <c r="B30" s="365"/>
      <c r="C30" s="310"/>
      <c r="D30" s="310"/>
      <c r="E30" s="349"/>
      <c r="F30" s="310"/>
      <c r="G30" s="310"/>
      <c r="H30" s="259"/>
      <c r="I30" s="350"/>
      <c r="J30" s="243">
        <f>D30+F30+G30+H30</f>
        <v>0</v>
      </c>
      <c r="K30" s="350"/>
      <c r="L30" s="243">
        <f>J30*A30</f>
        <v>0</v>
      </c>
    </row>
    <row r="31" spans="1:12" x14ac:dyDescent="0.25">
      <c r="A31" s="352" t="s">
        <v>22</v>
      </c>
      <c r="B31" s="366"/>
      <c r="C31" s="243">
        <f>SUM(C27:C30)</f>
        <v>0</v>
      </c>
      <c r="D31" s="243">
        <f>SUM(D27:D30)</f>
        <v>0</v>
      </c>
      <c r="E31" s="353"/>
      <c r="F31" s="367" t="s">
        <v>23</v>
      </c>
      <c r="G31" s="367" t="s">
        <v>23</v>
      </c>
      <c r="H31" s="243">
        <f>SUM(H26:H30)</f>
        <v>0</v>
      </c>
      <c r="I31" s="354"/>
      <c r="J31" s="243">
        <f>SUM(J26:J30)</f>
        <v>0</v>
      </c>
      <c r="K31" s="354"/>
      <c r="L31" s="243">
        <f>SUM(L26:L30)</f>
        <v>0</v>
      </c>
    </row>
    <row r="33" spans="1:12" x14ac:dyDescent="0.25">
      <c r="A33" s="331" t="s">
        <v>616</v>
      </c>
      <c r="B33" s="331"/>
    </row>
    <row r="34" spans="1:12" x14ac:dyDescent="0.25">
      <c r="A34" s="374">
        <v>0</v>
      </c>
      <c r="B34" s="365"/>
      <c r="C34" s="365"/>
      <c r="D34" s="365"/>
      <c r="E34" s="349"/>
      <c r="F34" s="310"/>
      <c r="G34" s="310"/>
      <c r="H34" s="259"/>
      <c r="I34" s="350"/>
      <c r="J34" s="243">
        <f>D34+F34+G34+H34</f>
        <v>0</v>
      </c>
      <c r="K34" s="350"/>
      <c r="L34" s="243">
        <f>J34*A34</f>
        <v>0</v>
      </c>
    </row>
    <row r="35" spans="1:12" x14ac:dyDescent="0.25">
      <c r="A35" s="374">
        <v>0.2</v>
      </c>
      <c r="B35" s="310"/>
      <c r="C35" s="310"/>
      <c r="D35" s="310"/>
      <c r="E35" s="349"/>
      <c r="F35" s="310"/>
      <c r="G35" s="310"/>
      <c r="H35" s="259"/>
      <c r="I35" s="350"/>
      <c r="J35" s="243">
        <f>D35+F35+G35+H35</f>
        <v>0</v>
      </c>
      <c r="K35" s="350"/>
      <c r="L35" s="243">
        <f>J35*A35</f>
        <v>0</v>
      </c>
    </row>
    <row r="36" spans="1:12" x14ac:dyDescent="0.25">
      <c r="A36" s="374">
        <v>0.5</v>
      </c>
      <c r="B36" s="310"/>
      <c r="C36" s="310"/>
      <c r="D36" s="310"/>
      <c r="E36" s="349"/>
      <c r="F36" s="310"/>
      <c r="G36" s="310"/>
      <c r="H36" s="259"/>
      <c r="I36" s="350"/>
      <c r="J36" s="243">
        <f>D36+F36+G36+H36</f>
        <v>0</v>
      </c>
      <c r="K36" s="350"/>
      <c r="L36" s="243">
        <f>J36*A36</f>
        <v>0</v>
      </c>
    </row>
    <row r="37" spans="1:12" x14ac:dyDescent="0.25">
      <c r="A37" s="374">
        <v>1</v>
      </c>
      <c r="B37" s="310"/>
      <c r="C37" s="310"/>
      <c r="D37" s="310"/>
      <c r="E37" s="349"/>
      <c r="F37" s="310"/>
      <c r="G37" s="310"/>
      <c r="H37" s="259"/>
      <c r="I37" s="350"/>
      <c r="J37" s="243">
        <f>D37+F37+G37+H37</f>
        <v>0</v>
      </c>
      <c r="K37" s="350"/>
      <c r="L37" s="243">
        <f>J37*A37</f>
        <v>0</v>
      </c>
    </row>
    <row r="38" spans="1:12" x14ac:dyDescent="0.25">
      <c r="A38" s="374">
        <v>1.5</v>
      </c>
      <c r="B38" s="310"/>
      <c r="C38" s="310"/>
      <c r="D38" s="310"/>
      <c r="E38" s="349"/>
      <c r="F38" s="310"/>
      <c r="G38" s="310"/>
      <c r="H38" s="259"/>
      <c r="I38" s="350"/>
      <c r="J38" s="243">
        <f>D38+F38+G38+H38</f>
        <v>0</v>
      </c>
      <c r="K38" s="350"/>
      <c r="L38" s="243">
        <f>J38*A38</f>
        <v>0</v>
      </c>
    </row>
    <row r="39" spans="1:12" x14ac:dyDescent="0.25">
      <c r="A39" s="352" t="s">
        <v>22</v>
      </c>
      <c r="B39" s="243">
        <f>SUM(B35:B38)</f>
        <v>0</v>
      </c>
      <c r="C39" s="243">
        <f>SUM(C35:C38)</f>
        <v>0</v>
      </c>
      <c r="D39" s="243">
        <f>SUM(D35:D38)</f>
        <v>0</v>
      </c>
      <c r="E39" s="353"/>
      <c r="F39" s="367" t="s">
        <v>23</v>
      </c>
      <c r="G39" s="367" t="s">
        <v>23</v>
      </c>
      <c r="H39" s="243">
        <f>SUM(H34:H38)</f>
        <v>0</v>
      </c>
      <c r="I39" s="354"/>
      <c r="J39" s="243">
        <f>SUM(J34:J38)</f>
        <v>0</v>
      </c>
      <c r="K39" s="354"/>
      <c r="L39" s="243">
        <f>SUM(L34:L38)</f>
        <v>0</v>
      </c>
    </row>
    <row r="41" spans="1:12" x14ac:dyDescent="0.25">
      <c r="A41" s="331" t="s">
        <v>25</v>
      </c>
      <c r="B41" s="331"/>
    </row>
    <row r="42" spans="1:12" x14ac:dyDescent="0.25">
      <c r="A42" s="374">
        <v>0</v>
      </c>
      <c r="B42" s="365"/>
      <c r="C42" s="365"/>
      <c r="D42" s="365"/>
      <c r="E42" s="349"/>
      <c r="F42" s="310"/>
      <c r="G42" s="310"/>
      <c r="H42" s="259"/>
      <c r="I42" s="350"/>
      <c r="J42" s="243">
        <f>D42+F42+G42+H42</f>
        <v>0</v>
      </c>
      <c r="K42" s="350"/>
      <c r="L42" s="243">
        <f>J42*A42</f>
        <v>0</v>
      </c>
    </row>
    <row r="43" spans="1:12" x14ac:dyDescent="0.25">
      <c r="A43" s="374">
        <v>0.2</v>
      </c>
      <c r="B43" s="310"/>
      <c r="C43" s="310"/>
      <c r="D43" s="310"/>
      <c r="E43" s="349"/>
      <c r="F43" s="310"/>
      <c r="G43" s="310"/>
      <c r="H43" s="259"/>
      <c r="I43" s="350"/>
      <c r="J43" s="243">
        <f>D43+F43+G43+H43</f>
        <v>0</v>
      </c>
      <c r="K43" s="350"/>
      <c r="L43" s="243">
        <f>J43*A43</f>
        <v>0</v>
      </c>
    </row>
    <row r="44" spans="1:12" x14ac:dyDescent="0.25">
      <c r="A44" s="374">
        <v>0.5</v>
      </c>
      <c r="B44" s="310"/>
      <c r="C44" s="310"/>
      <c r="D44" s="310"/>
      <c r="E44" s="349"/>
      <c r="F44" s="310"/>
      <c r="G44" s="310"/>
      <c r="H44" s="259"/>
      <c r="I44" s="350"/>
      <c r="J44" s="243">
        <f>D44+F44+G44+H44</f>
        <v>0</v>
      </c>
      <c r="K44" s="350"/>
      <c r="L44" s="243">
        <f>J44*A44</f>
        <v>0</v>
      </c>
    </row>
    <row r="45" spans="1:12" x14ac:dyDescent="0.25">
      <c r="A45" s="374">
        <v>1</v>
      </c>
      <c r="B45" s="310"/>
      <c r="C45" s="310"/>
      <c r="D45" s="310"/>
      <c r="E45" s="349"/>
      <c r="F45" s="310"/>
      <c r="G45" s="310"/>
      <c r="H45" s="259"/>
      <c r="I45" s="350"/>
      <c r="J45" s="243">
        <f>D45+F45+G45+H45</f>
        <v>0</v>
      </c>
      <c r="K45" s="350"/>
      <c r="L45" s="243">
        <f>J45*A45</f>
        <v>0</v>
      </c>
    </row>
    <row r="46" spans="1:12" x14ac:dyDescent="0.25">
      <c r="A46" s="374">
        <v>1.5</v>
      </c>
      <c r="B46" s="310"/>
      <c r="C46" s="310"/>
      <c r="D46" s="310"/>
      <c r="E46" s="349"/>
      <c r="F46" s="310"/>
      <c r="G46" s="310"/>
      <c r="H46" s="259"/>
      <c r="I46" s="350"/>
      <c r="J46" s="243">
        <f>D46+F46+G46+H46</f>
        <v>0</v>
      </c>
      <c r="K46" s="350"/>
      <c r="L46" s="243">
        <f>J46*A46</f>
        <v>0</v>
      </c>
    </row>
    <row r="47" spans="1:12" x14ac:dyDescent="0.25">
      <c r="A47" s="352" t="s">
        <v>22</v>
      </c>
      <c r="B47" s="243">
        <f>SUM(B43:B46)</f>
        <v>0</v>
      </c>
      <c r="C47" s="243">
        <f>SUM(C43:C46)</f>
        <v>0</v>
      </c>
      <c r="D47" s="243">
        <f>SUM(D43:D46)</f>
        <v>0</v>
      </c>
      <c r="E47" s="353"/>
      <c r="F47" s="367" t="s">
        <v>23</v>
      </c>
      <c r="G47" s="367" t="s">
        <v>23</v>
      </c>
      <c r="H47" s="243">
        <f>SUM(H42:H46)</f>
        <v>0</v>
      </c>
      <c r="I47" s="354"/>
      <c r="J47" s="243">
        <f>SUM(J42:J46)</f>
        <v>0</v>
      </c>
      <c r="K47" s="354"/>
      <c r="L47" s="243">
        <f>SUM(L42:L46)</f>
        <v>0</v>
      </c>
    </row>
    <row r="48" spans="1:12" s="198" customFormat="1" x14ac:dyDescent="0.25">
      <c r="A48" s="357"/>
      <c r="B48" s="358"/>
      <c r="C48" s="358"/>
      <c r="D48" s="358"/>
      <c r="E48" s="359"/>
      <c r="F48" s="360"/>
      <c r="G48" s="360"/>
      <c r="H48" s="358"/>
      <c r="I48" s="361"/>
      <c r="J48" s="358"/>
      <c r="K48" s="361"/>
      <c r="L48" s="358"/>
    </row>
    <row r="49" spans="1:12" s="198" customFormat="1" x14ac:dyDescent="0.25">
      <c r="A49" s="362" t="s">
        <v>22</v>
      </c>
      <c r="B49" s="358"/>
      <c r="C49" s="243">
        <f>C47+C39+C31+C23+C15</f>
        <v>0</v>
      </c>
      <c r="D49" s="243">
        <f>D47+D39+D31+D23+D15</f>
        <v>0</v>
      </c>
      <c r="E49" s="359"/>
      <c r="F49" s="360"/>
      <c r="G49" s="360"/>
      <c r="H49" s="358"/>
      <c r="I49" s="361"/>
      <c r="J49" s="358"/>
      <c r="K49" s="361"/>
      <c r="L49" s="243">
        <f>L47+L39+L31+L23+L15</f>
        <v>0</v>
      </c>
    </row>
    <row r="50" spans="1:12" s="198" customFormat="1" x14ac:dyDescent="0.25">
      <c r="A50" s="357"/>
      <c r="B50" s="358"/>
      <c r="C50" s="358"/>
      <c r="D50" s="358"/>
      <c r="E50" s="359"/>
      <c r="F50" s="360"/>
      <c r="G50" s="360"/>
      <c r="H50" s="358"/>
      <c r="I50" s="361"/>
      <c r="J50" s="358"/>
      <c r="K50" s="361"/>
      <c r="L50" s="358"/>
    </row>
    <row r="51" spans="1:12" x14ac:dyDescent="0.25">
      <c r="A51" s="201"/>
      <c r="B51" s="201"/>
      <c r="C51" s="198"/>
      <c r="D51" s="198"/>
      <c r="E51" s="198"/>
      <c r="F51" s="198"/>
      <c r="G51" s="198"/>
      <c r="H51" s="363"/>
      <c r="I51" s="198"/>
      <c r="J51" s="198"/>
      <c r="K51" s="198"/>
    </row>
    <row r="52" spans="1:12" x14ac:dyDescent="0.25">
      <c r="A52" s="191" t="s">
        <v>29</v>
      </c>
      <c r="H52" s="209"/>
    </row>
    <row r="53" spans="1:12" x14ac:dyDescent="0.25">
      <c r="B53" s="191"/>
      <c r="H53" s="209"/>
    </row>
    <row r="54" spans="1:12" x14ac:dyDescent="0.25">
      <c r="B54" s="191"/>
      <c r="H54" s="209"/>
    </row>
  </sheetData>
  <sheetProtection password="C03D" sheet="1" objects="1" scenarios="1"/>
  <mergeCells count="3">
    <mergeCell ref="A2:C2"/>
    <mergeCell ref="B6:D6"/>
    <mergeCell ref="F6:H6"/>
  </mergeCells>
  <hyperlinks>
    <hyperlink ref="A2" location="Schedule_Listing" display="Return to Shedule Listing"/>
    <hyperlink ref="A2:C2" location="'Schedule Listing'!C30" display="Return to Schedule Listing"/>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topLeftCell="A7" zoomScale="110" zoomScaleNormal="110" zoomScalePageLayoutView="110" workbookViewId="0">
      <selection activeCell="F10" sqref="F10:H14"/>
    </sheetView>
  </sheetViews>
  <sheetFormatPr defaultColWidth="9.125" defaultRowHeight="15.75" x14ac:dyDescent="0.25"/>
  <cols>
    <col min="1" max="1" width="9.125" style="189"/>
    <col min="2" max="4" width="11.125" style="189" customWidth="1"/>
    <col min="5" max="5" width="1.625" style="189" customWidth="1"/>
    <col min="6" max="8" width="12.375" style="189" customWidth="1"/>
    <col min="9" max="9" width="1.625" style="189" customWidth="1"/>
    <col min="10" max="10" width="11.125" style="189" customWidth="1"/>
    <col min="11" max="11" width="1.625" style="189" customWidth="1"/>
    <col min="12" max="12" width="10.125" style="189" customWidth="1"/>
    <col min="13" max="14" width="9.125" style="189"/>
    <col min="15" max="15" width="6.375" style="189" customWidth="1"/>
    <col min="16" max="16384" width="9.125" style="189"/>
  </cols>
  <sheetData>
    <row r="1" spans="1:12" x14ac:dyDescent="0.25">
      <c r="A1" s="212" t="s">
        <v>527</v>
      </c>
      <c r="B1" s="212"/>
      <c r="C1" s="212"/>
      <c r="D1" s="331"/>
      <c r="E1" s="383"/>
      <c r="F1" s="331"/>
      <c r="G1" s="331"/>
      <c r="L1" s="190">
        <v>5</v>
      </c>
    </row>
    <row r="2" spans="1:12" x14ac:dyDescent="0.25">
      <c r="A2" s="886" t="s">
        <v>1</v>
      </c>
      <c r="B2" s="887"/>
      <c r="C2" s="888"/>
      <c r="D2" s="193"/>
      <c r="E2" s="331"/>
      <c r="F2" s="331"/>
      <c r="G2" s="331"/>
    </row>
    <row r="3" spans="1:12" x14ac:dyDescent="0.25">
      <c r="A3" s="889" t="s">
        <v>37</v>
      </c>
      <c r="B3" s="890"/>
      <c r="C3" s="890"/>
      <c r="D3" s="890"/>
      <c r="E3" s="890"/>
      <c r="F3" s="890"/>
      <c r="G3" s="890"/>
      <c r="H3" s="890"/>
      <c r="I3" s="890"/>
      <c r="J3" s="890"/>
      <c r="K3" s="890"/>
      <c r="L3" s="890"/>
    </row>
    <row r="4" spans="1:12" x14ac:dyDescent="0.25">
      <c r="A4" s="194" t="s">
        <v>576</v>
      </c>
      <c r="B4" s="384"/>
      <c r="C4" s="384"/>
      <c r="D4" s="384"/>
      <c r="E4" s="384"/>
      <c r="F4" s="384"/>
      <c r="G4" s="384"/>
      <c r="H4" s="384"/>
      <c r="I4" s="384"/>
      <c r="J4" s="384"/>
      <c r="K4" s="384"/>
      <c r="L4" s="384"/>
    </row>
    <row r="5" spans="1:12" x14ac:dyDescent="0.25">
      <c r="B5" s="212"/>
      <c r="C5" s="212"/>
      <c r="D5" s="331"/>
      <c r="E5" s="331"/>
      <c r="F5" s="331"/>
      <c r="G5" s="331"/>
    </row>
    <row r="6" spans="1:12" x14ac:dyDescent="0.25">
      <c r="A6" s="333"/>
      <c r="B6" s="883" t="s">
        <v>2</v>
      </c>
      <c r="C6" s="884"/>
      <c r="D6" s="885"/>
      <c r="E6" s="334"/>
      <c r="F6" s="883" t="s">
        <v>3</v>
      </c>
      <c r="G6" s="884"/>
      <c r="H6" s="885"/>
      <c r="I6" s="335"/>
      <c r="J6" s="336" t="s">
        <v>4</v>
      </c>
      <c r="K6" s="335"/>
      <c r="L6" s="335"/>
    </row>
    <row r="7" spans="1:12" ht="43.5" customHeight="1" x14ac:dyDescent="0.25">
      <c r="A7" s="337" t="s">
        <v>5</v>
      </c>
      <c r="B7" s="338" t="s">
        <v>6</v>
      </c>
      <c r="C7" s="338" t="s">
        <v>7</v>
      </c>
      <c r="D7" s="338" t="s">
        <v>8</v>
      </c>
      <c r="E7" s="339"/>
      <c r="F7" s="338" t="s">
        <v>9</v>
      </c>
      <c r="G7" s="338" t="s">
        <v>10</v>
      </c>
      <c r="H7" s="340" t="s">
        <v>11</v>
      </c>
      <c r="I7" s="341"/>
      <c r="J7" s="337" t="s">
        <v>12</v>
      </c>
      <c r="K7" s="341"/>
      <c r="L7" s="337" t="s">
        <v>13</v>
      </c>
    </row>
    <row r="8" spans="1:12" x14ac:dyDescent="0.25">
      <c r="A8" s="342" t="s">
        <v>14</v>
      </c>
      <c r="B8" s="342"/>
      <c r="C8" s="342"/>
      <c r="D8" s="342" t="s">
        <v>15</v>
      </c>
      <c r="E8" s="342"/>
      <c r="F8" s="342" t="s">
        <v>16</v>
      </c>
      <c r="G8" s="342" t="s">
        <v>17</v>
      </c>
      <c r="H8" s="342" t="s">
        <v>18</v>
      </c>
      <c r="I8" s="343"/>
      <c r="J8" s="342" t="s">
        <v>19</v>
      </c>
      <c r="K8" s="343"/>
      <c r="L8" s="342" t="s">
        <v>20</v>
      </c>
    </row>
    <row r="9" spans="1:12" x14ac:dyDescent="0.25">
      <c r="A9" s="385" t="s">
        <v>21</v>
      </c>
      <c r="B9" s="385"/>
      <c r="D9" s="346"/>
      <c r="E9" s="346"/>
      <c r="F9" s="346"/>
      <c r="G9" s="346"/>
      <c r="H9" s="347"/>
      <c r="I9" s="347"/>
      <c r="J9" s="347"/>
      <c r="K9" s="347"/>
      <c r="L9" s="347"/>
    </row>
    <row r="10" spans="1:12" x14ac:dyDescent="0.25">
      <c r="A10" s="374">
        <v>0</v>
      </c>
      <c r="B10" s="379"/>
      <c r="C10" s="379"/>
      <c r="D10" s="379"/>
      <c r="E10" s="349"/>
      <c r="F10" s="310"/>
      <c r="G10" s="310"/>
      <c r="H10" s="259"/>
      <c r="I10" s="350"/>
      <c r="J10" s="243">
        <f>D10+F10+G10+H10</f>
        <v>0</v>
      </c>
      <c r="K10" s="369"/>
      <c r="L10" s="243">
        <f>A10*J10</f>
        <v>0</v>
      </c>
    </row>
    <row r="11" spans="1:12" x14ac:dyDescent="0.25">
      <c r="A11" s="374">
        <v>0.2</v>
      </c>
      <c r="B11" s="379"/>
      <c r="C11" s="310"/>
      <c r="D11" s="310"/>
      <c r="E11" s="349"/>
      <c r="F11" s="310"/>
      <c r="G11" s="310"/>
      <c r="H11" s="259"/>
      <c r="I11" s="350"/>
      <c r="J11" s="243">
        <f>D11+F11+G11+H11</f>
        <v>0</v>
      </c>
      <c r="K11" s="369"/>
      <c r="L11" s="243">
        <f>A11*J11</f>
        <v>0</v>
      </c>
    </row>
    <row r="12" spans="1:12" x14ac:dyDescent="0.25">
      <c r="A12" s="374">
        <v>0.5</v>
      </c>
      <c r="B12" s="379"/>
      <c r="C12" s="310"/>
      <c r="D12" s="310"/>
      <c r="E12" s="349"/>
      <c r="F12" s="310"/>
      <c r="G12" s="310"/>
      <c r="H12" s="259"/>
      <c r="I12" s="350"/>
      <c r="J12" s="243">
        <f>D12+F12+G12+H12</f>
        <v>0</v>
      </c>
      <c r="K12" s="369"/>
      <c r="L12" s="243">
        <f>A12*J12</f>
        <v>0</v>
      </c>
    </row>
    <row r="13" spans="1:12" x14ac:dyDescent="0.25">
      <c r="A13" s="374">
        <v>1</v>
      </c>
      <c r="B13" s="379"/>
      <c r="C13" s="310"/>
      <c r="D13" s="310"/>
      <c r="E13" s="349"/>
      <c r="F13" s="310"/>
      <c r="G13" s="310"/>
      <c r="H13" s="259"/>
      <c r="I13" s="350"/>
      <c r="J13" s="243">
        <f>D13+F13+G13+H13</f>
        <v>0</v>
      </c>
      <c r="K13" s="369"/>
      <c r="L13" s="243">
        <f>A13*J13</f>
        <v>0</v>
      </c>
    </row>
    <row r="14" spans="1:12" x14ac:dyDescent="0.25">
      <c r="A14" s="374">
        <v>1.5</v>
      </c>
      <c r="B14" s="379"/>
      <c r="C14" s="310"/>
      <c r="D14" s="310"/>
      <c r="E14" s="349"/>
      <c r="F14" s="310"/>
      <c r="G14" s="310"/>
      <c r="H14" s="259"/>
      <c r="I14" s="350"/>
      <c r="J14" s="243">
        <f>D14+F14+G14+H14</f>
        <v>0</v>
      </c>
      <c r="K14" s="369"/>
      <c r="L14" s="243">
        <f>A14*J14</f>
        <v>0</v>
      </c>
    </row>
    <row r="15" spans="1:12" x14ac:dyDescent="0.25">
      <c r="A15" s="352" t="s">
        <v>22</v>
      </c>
      <c r="B15" s="380"/>
      <c r="C15" s="243">
        <f>SUM(C11:C14)</f>
        <v>0</v>
      </c>
      <c r="D15" s="243">
        <f>SUM(D11:D14)</f>
        <v>0</v>
      </c>
      <c r="E15" s="381"/>
      <c r="F15" s="367" t="s">
        <v>23</v>
      </c>
      <c r="G15" s="367" t="s">
        <v>23</v>
      </c>
      <c r="H15" s="243">
        <f>SUM(H10:H14)</f>
        <v>0</v>
      </c>
      <c r="I15" s="387"/>
      <c r="J15" s="243">
        <f>SUM(J10:J14)</f>
        <v>0</v>
      </c>
      <c r="K15" s="382"/>
      <c r="L15" s="243">
        <f>SUM(L10:L14)</f>
        <v>0</v>
      </c>
    </row>
    <row r="16" spans="1:12" x14ac:dyDescent="0.25">
      <c r="A16" s="355"/>
      <c r="B16" s="355"/>
      <c r="E16" s="188"/>
      <c r="F16" s="188"/>
      <c r="J16" s="191"/>
      <c r="L16" s="188"/>
    </row>
    <row r="17" spans="1:12" x14ac:dyDescent="0.25">
      <c r="A17" s="356" t="s">
        <v>24</v>
      </c>
      <c r="B17" s="356"/>
      <c r="E17" s="188"/>
      <c r="F17" s="188"/>
      <c r="J17" s="191"/>
      <c r="L17" s="188"/>
    </row>
    <row r="18" spans="1:12" x14ac:dyDescent="0.25">
      <c r="A18" s="374">
        <v>0</v>
      </c>
      <c r="B18" s="379"/>
      <c r="C18" s="379"/>
      <c r="D18" s="379"/>
      <c r="E18" s="349"/>
      <c r="F18" s="310"/>
      <c r="G18" s="310"/>
      <c r="H18" s="259"/>
      <c r="I18" s="350"/>
      <c r="J18" s="243">
        <f>D18+F18+G18+H18</f>
        <v>0</v>
      </c>
      <c r="K18" s="369"/>
      <c r="L18" s="243">
        <f>A18*J18</f>
        <v>0</v>
      </c>
    </row>
    <row r="19" spans="1:12" x14ac:dyDescent="0.25">
      <c r="A19" s="374">
        <v>0.2</v>
      </c>
      <c r="B19" s="310"/>
      <c r="C19" s="310"/>
      <c r="D19" s="310"/>
      <c r="E19" s="349"/>
      <c r="F19" s="310"/>
      <c r="G19" s="310"/>
      <c r="H19" s="259"/>
      <c r="I19" s="350"/>
      <c r="J19" s="243">
        <f>D19+F19+G19+H19</f>
        <v>0</v>
      </c>
      <c r="K19" s="369"/>
      <c r="L19" s="243">
        <f>A19*J19</f>
        <v>0</v>
      </c>
    </row>
    <row r="20" spans="1:12" x14ac:dyDescent="0.25">
      <c r="A20" s="374">
        <v>0.5</v>
      </c>
      <c r="B20" s="310"/>
      <c r="C20" s="310"/>
      <c r="D20" s="310"/>
      <c r="E20" s="349"/>
      <c r="F20" s="310"/>
      <c r="G20" s="310"/>
      <c r="H20" s="259"/>
      <c r="I20" s="350"/>
      <c r="J20" s="243">
        <f>D20+F20+G20+H20</f>
        <v>0</v>
      </c>
      <c r="K20" s="369"/>
      <c r="L20" s="243">
        <f>A20*J20</f>
        <v>0</v>
      </c>
    </row>
    <row r="21" spans="1:12" x14ac:dyDescent="0.25">
      <c r="A21" s="374">
        <v>1</v>
      </c>
      <c r="B21" s="310"/>
      <c r="C21" s="310"/>
      <c r="D21" s="310"/>
      <c r="E21" s="349"/>
      <c r="F21" s="310"/>
      <c r="G21" s="310"/>
      <c r="H21" s="259"/>
      <c r="I21" s="350"/>
      <c r="J21" s="243">
        <f>D21+F21+G21+H21</f>
        <v>0</v>
      </c>
      <c r="K21" s="369"/>
      <c r="L21" s="243">
        <f>A21*J21</f>
        <v>0</v>
      </c>
    </row>
    <row r="22" spans="1:12" x14ac:dyDescent="0.25">
      <c r="A22" s="374">
        <v>1.5</v>
      </c>
      <c r="B22" s="310"/>
      <c r="C22" s="310"/>
      <c r="D22" s="310"/>
      <c r="E22" s="349"/>
      <c r="F22" s="310"/>
      <c r="G22" s="310"/>
      <c r="H22" s="259"/>
      <c r="I22" s="350"/>
      <c r="J22" s="243">
        <f>D22+F22+G22+H22</f>
        <v>0</v>
      </c>
      <c r="K22" s="369"/>
      <c r="L22" s="243">
        <f>A22*J22</f>
        <v>0</v>
      </c>
    </row>
    <row r="23" spans="1:12" x14ac:dyDescent="0.25">
      <c r="A23" s="352" t="s">
        <v>22</v>
      </c>
      <c r="B23" s="243">
        <f>SUM(B19:B22)</f>
        <v>0</v>
      </c>
      <c r="C23" s="243">
        <f>SUM(C19:C22)</f>
        <v>0</v>
      </c>
      <c r="D23" s="243">
        <f>SUM(D19:D22)</f>
        <v>0</v>
      </c>
      <c r="E23" s="381"/>
      <c r="F23" s="367" t="s">
        <v>23</v>
      </c>
      <c r="G23" s="367" t="s">
        <v>23</v>
      </c>
      <c r="H23" s="243">
        <f>SUM(H18:H22)</f>
        <v>0</v>
      </c>
      <c r="I23" s="387"/>
      <c r="J23" s="243">
        <f>SUM(J18:J22)</f>
        <v>0</v>
      </c>
      <c r="K23" s="382"/>
      <c r="L23" s="243">
        <f>SUM(L18:L22)</f>
        <v>0</v>
      </c>
    </row>
    <row r="25" spans="1:12" x14ac:dyDescent="0.25">
      <c r="A25" s="331" t="s">
        <v>27</v>
      </c>
      <c r="B25" s="331"/>
      <c r="I25" s="198"/>
      <c r="J25" s="198"/>
    </row>
    <row r="26" spans="1:12" x14ac:dyDescent="0.25">
      <c r="A26" s="374">
        <v>0</v>
      </c>
      <c r="B26" s="379"/>
      <c r="C26" s="379"/>
      <c r="D26" s="379"/>
      <c r="E26" s="349"/>
      <c r="F26" s="310"/>
      <c r="G26" s="310"/>
      <c r="H26" s="259"/>
      <c r="I26" s="350"/>
      <c r="J26" s="243">
        <f>D26+F26+G26+H26</f>
        <v>0</v>
      </c>
      <c r="K26" s="369"/>
      <c r="L26" s="243">
        <f>A26*J26</f>
        <v>0</v>
      </c>
    </row>
    <row r="27" spans="1:12" x14ac:dyDescent="0.25">
      <c r="A27" s="374">
        <v>0.2</v>
      </c>
      <c r="B27" s="379"/>
      <c r="C27" s="310"/>
      <c r="D27" s="310"/>
      <c r="E27" s="349"/>
      <c r="F27" s="310"/>
      <c r="G27" s="310"/>
      <c r="H27" s="259"/>
      <c r="I27" s="350"/>
      <c r="J27" s="243">
        <f>D27+F27+G27+H27</f>
        <v>0</v>
      </c>
      <c r="K27" s="369"/>
      <c r="L27" s="243">
        <f>A27*J27</f>
        <v>0</v>
      </c>
    </row>
    <row r="28" spans="1:12" x14ac:dyDescent="0.25">
      <c r="A28" s="374">
        <v>0.5</v>
      </c>
      <c r="B28" s="379"/>
      <c r="C28" s="310"/>
      <c r="D28" s="310"/>
      <c r="E28" s="349"/>
      <c r="F28" s="310"/>
      <c r="G28" s="310"/>
      <c r="H28" s="259"/>
      <c r="I28" s="350"/>
      <c r="J28" s="243">
        <f>D28+F28+G28+H28</f>
        <v>0</v>
      </c>
      <c r="K28" s="369"/>
      <c r="L28" s="243">
        <f>A28*J28</f>
        <v>0</v>
      </c>
    </row>
    <row r="29" spans="1:12" x14ac:dyDescent="0.25">
      <c r="A29" s="374">
        <v>1</v>
      </c>
      <c r="B29" s="379"/>
      <c r="C29" s="310"/>
      <c r="D29" s="310"/>
      <c r="E29" s="349"/>
      <c r="F29" s="310"/>
      <c r="G29" s="310"/>
      <c r="H29" s="259"/>
      <c r="I29" s="350"/>
      <c r="J29" s="243">
        <f>D29+F29+G29+H29</f>
        <v>0</v>
      </c>
      <c r="K29" s="369"/>
      <c r="L29" s="243">
        <f>A29*J29</f>
        <v>0</v>
      </c>
    </row>
    <row r="30" spans="1:12" x14ac:dyDescent="0.25">
      <c r="A30" s="374">
        <v>1.5</v>
      </c>
      <c r="B30" s="379"/>
      <c r="C30" s="310"/>
      <c r="D30" s="310"/>
      <c r="E30" s="349"/>
      <c r="F30" s="310"/>
      <c r="G30" s="310"/>
      <c r="H30" s="259"/>
      <c r="I30" s="350"/>
      <c r="J30" s="243">
        <f>D30+F30+G30+H30</f>
        <v>0</v>
      </c>
      <c r="K30" s="369"/>
      <c r="L30" s="243">
        <f>A30*J30</f>
        <v>0</v>
      </c>
    </row>
    <row r="31" spans="1:12" x14ac:dyDescent="0.25">
      <c r="A31" s="352" t="s">
        <v>22</v>
      </c>
      <c r="B31" s="380"/>
      <c r="C31" s="243">
        <f>SUM(C27:C30)</f>
        <v>0</v>
      </c>
      <c r="D31" s="243">
        <f>SUM(D27:D30)</f>
        <v>0</v>
      </c>
      <c r="E31" s="381"/>
      <c r="F31" s="367" t="s">
        <v>23</v>
      </c>
      <c r="G31" s="367" t="s">
        <v>23</v>
      </c>
      <c r="H31" s="243">
        <f>SUM(H26:H30)</f>
        <v>0</v>
      </c>
      <c r="I31" s="387"/>
      <c r="J31" s="243">
        <f>SUM(J26:J30)</f>
        <v>0</v>
      </c>
      <c r="K31" s="382"/>
      <c r="L31" s="243">
        <f>SUM(L26:L30)</f>
        <v>0</v>
      </c>
    </row>
    <row r="33" spans="1:12" x14ac:dyDescent="0.25">
      <c r="A33" s="388" t="s">
        <v>616</v>
      </c>
      <c r="B33" s="388"/>
    </row>
    <row r="34" spans="1:12" x14ac:dyDescent="0.25">
      <c r="A34" s="374">
        <v>0</v>
      </c>
      <c r="B34" s="379"/>
      <c r="C34" s="379"/>
      <c r="D34" s="379"/>
      <c r="E34" s="349"/>
      <c r="F34" s="310"/>
      <c r="G34" s="310"/>
      <c r="H34" s="259"/>
      <c r="I34" s="350"/>
      <c r="J34" s="243">
        <f>D34+F34+G34+H34</f>
        <v>0</v>
      </c>
      <c r="K34" s="369"/>
      <c r="L34" s="243">
        <f>A34*J34</f>
        <v>0</v>
      </c>
    </row>
    <row r="35" spans="1:12" x14ac:dyDescent="0.25">
      <c r="A35" s="374">
        <v>0.2</v>
      </c>
      <c r="B35" s="310"/>
      <c r="C35" s="310"/>
      <c r="D35" s="310"/>
      <c r="E35" s="349"/>
      <c r="F35" s="310"/>
      <c r="G35" s="310"/>
      <c r="H35" s="259"/>
      <c r="I35" s="350"/>
      <c r="J35" s="243">
        <f>D35+F35+G35+H35</f>
        <v>0</v>
      </c>
      <c r="K35" s="369"/>
      <c r="L35" s="243">
        <f>A35*J35</f>
        <v>0</v>
      </c>
    </row>
    <row r="36" spans="1:12" x14ac:dyDescent="0.25">
      <c r="A36" s="374">
        <v>0.5</v>
      </c>
      <c r="B36" s="310"/>
      <c r="C36" s="310"/>
      <c r="D36" s="310"/>
      <c r="E36" s="349"/>
      <c r="F36" s="310"/>
      <c r="G36" s="310"/>
      <c r="H36" s="259"/>
      <c r="I36" s="350"/>
      <c r="J36" s="243">
        <f>D36+F36+G36+H36</f>
        <v>0</v>
      </c>
      <c r="K36" s="369"/>
      <c r="L36" s="243">
        <f>A36*J36</f>
        <v>0</v>
      </c>
    </row>
    <row r="37" spans="1:12" x14ac:dyDescent="0.25">
      <c r="A37" s="374">
        <v>1</v>
      </c>
      <c r="B37" s="310"/>
      <c r="C37" s="310"/>
      <c r="D37" s="310"/>
      <c r="E37" s="349"/>
      <c r="F37" s="310"/>
      <c r="G37" s="310"/>
      <c r="H37" s="259"/>
      <c r="I37" s="350"/>
      <c r="J37" s="243">
        <f>D37+F37+G37+H37</f>
        <v>0</v>
      </c>
      <c r="K37" s="369"/>
      <c r="L37" s="243">
        <f>A37*J37</f>
        <v>0</v>
      </c>
    </row>
    <row r="38" spans="1:12" x14ac:dyDescent="0.25">
      <c r="A38" s="374">
        <v>1.5</v>
      </c>
      <c r="B38" s="310"/>
      <c r="C38" s="310"/>
      <c r="D38" s="310"/>
      <c r="E38" s="349"/>
      <c r="F38" s="310"/>
      <c r="G38" s="310"/>
      <c r="H38" s="259"/>
      <c r="I38" s="350"/>
      <c r="J38" s="243">
        <f>D38+F38+G38+H38</f>
        <v>0</v>
      </c>
      <c r="K38" s="369"/>
      <c r="L38" s="243">
        <f>A38*J38</f>
        <v>0</v>
      </c>
    </row>
    <row r="39" spans="1:12" x14ac:dyDescent="0.25">
      <c r="A39" s="352" t="s">
        <v>22</v>
      </c>
      <c r="B39" s="243">
        <f>SUM(B35:B38)</f>
        <v>0</v>
      </c>
      <c r="C39" s="243">
        <f>SUM(C35:C38)</f>
        <v>0</v>
      </c>
      <c r="D39" s="243">
        <f>SUM(D35:D38)</f>
        <v>0</v>
      </c>
      <c r="E39" s="381"/>
      <c r="F39" s="367" t="s">
        <v>23</v>
      </c>
      <c r="G39" s="367" t="s">
        <v>23</v>
      </c>
      <c r="H39" s="243">
        <f>SUM(H34:H38)</f>
        <v>0</v>
      </c>
      <c r="I39" s="387"/>
      <c r="J39" s="243">
        <f>SUM(J34:J38)</f>
        <v>0</v>
      </c>
      <c r="K39" s="382"/>
      <c r="L39" s="243">
        <f>SUM(L34:L38)</f>
        <v>0</v>
      </c>
    </row>
    <row r="41" spans="1:12" x14ac:dyDescent="0.25">
      <c r="A41" s="331" t="s">
        <v>25</v>
      </c>
      <c r="B41" s="331"/>
    </row>
    <row r="42" spans="1:12" x14ac:dyDescent="0.25">
      <c r="A42" s="374">
        <v>0</v>
      </c>
      <c r="B42" s="379"/>
      <c r="C42" s="379"/>
      <c r="D42" s="379"/>
      <c r="E42" s="349"/>
      <c r="F42" s="310"/>
      <c r="G42" s="310"/>
      <c r="H42" s="259"/>
      <c r="I42" s="350"/>
      <c r="J42" s="243">
        <f>D42+F42+G42+H42</f>
        <v>0</v>
      </c>
      <c r="K42" s="369"/>
      <c r="L42" s="243">
        <f>A42*J42</f>
        <v>0</v>
      </c>
    </row>
    <row r="43" spans="1:12" x14ac:dyDescent="0.25">
      <c r="A43" s="374">
        <v>0.2</v>
      </c>
      <c r="B43" s="310"/>
      <c r="C43" s="310"/>
      <c r="D43" s="310"/>
      <c r="E43" s="349"/>
      <c r="F43" s="310"/>
      <c r="G43" s="310"/>
      <c r="H43" s="259"/>
      <c r="I43" s="350"/>
      <c r="J43" s="243">
        <f>D43+F43+G43+H43</f>
        <v>0</v>
      </c>
      <c r="K43" s="369"/>
      <c r="L43" s="243">
        <f>A43*J43</f>
        <v>0</v>
      </c>
    </row>
    <row r="44" spans="1:12" x14ac:dyDescent="0.25">
      <c r="A44" s="374">
        <v>0.5</v>
      </c>
      <c r="B44" s="310"/>
      <c r="C44" s="310"/>
      <c r="D44" s="310"/>
      <c r="E44" s="349"/>
      <c r="F44" s="310"/>
      <c r="G44" s="310"/>
      <c r="H44" s="259"/>
      <c r="I44" s="350"/>
      <c r="J44" s="243">
        <f>D44+F44+G44+H44</f>
        <v>0</v>
      </c>
      <c r="K44" s="369"/>
      <c r="L44" s="243">
        <f>A44*J44</f>
        <v>0</v>
      </c>
    </row>
    <row r="45" spans="1:12" x14ac:dyDescent="0.25">
      <c r="A45" s="374">
        <v>1</v>
      </c>
      <c r="B45" s="310"/>
      <c r="C45" s="310"/>
      <c r="D45" s="310"/>
      <c r="E45" s="349"/>
      <c r="F45" s="310"/>
      <c r="G45" s="310"/>
      <c r="H45" s="259"/>
      <c r="I45" s="350"/>
      <c r="J45" s="243">
        <f>D45+F45+G45+H45</f>
        <v>0</v>
      </c>
      <c r="K45" s="369"/>
      <c r="L45" s="243">
        <f>A45*J45</f>
        <v>0</v>
      </c>
    </row>
    <row r="46" spans="1:12" x14ac:dyDescent="0.25">
      <c r="A46" s="374">
        <v>1.5</v>
      </c>
      <c r="B46" s="310"/>
      <c r="C46" s="310"/>
      <c r="D46" s="310"/>
      <c r="E46" s="349"/>
      <c r="F46" s="310"/>
      <c r="G46" s="310"/>
      <c r="H46" s="259"/>
      <c r="I46" s="350"/>
      <c r="J46" s="243">
        <f>D46+F46+G46+H46</f>
        <v>0</v>
      </c>
      <c r="K46" s="369"/>
      <c r="L46" s="243">
        <f>A46*J46</f>
        <v>0</v>
      </c>
    </row>
    <row r="47" spans="1:12" x14ac:dyDescent="0.25">
      <c r="A47" s="352" t="s">
        <v>22</v>
      </c>
      <c r="B47" s="243">
        <f>SUM(B43:B46)</f>
        <v>0</v>
      </c>
      <c r="C47" s="243">
        <f>SUM(C43:C46)</f>
        <v>0</v>
      </c>
      <c r="D47" s="243">
        <f>SUM(D43:D46)</f>
        <v>0</v>
      </c>
      <c r="E47" s="386"/>
      <c r="F47" s="367" t="s">
        <v>23</v>
      </c>
      <c r="G47" s="367" t="s">
        <v>23</v>
      </c>
      <c r="H47" s="243">
        <f>SUM(H42:H46)</f>
        <v>0</v>
      </c>
      <c r="I47" s="387"/>
      <c r="J47" s="243">
        <f>SUM(J42:J46)</f>
        <v>0</v>
      </c>
      <c r="K47" s="382"/>
      <c r="L47" s="243">
        <f>SUM(L42:L46)</f>
        <v>0</v>
      </c>
    </row>
    <row r="48" spans="1:12" s="198" customFormat="1" x14ac:dyDescent="0.25">
      <c r="A48" s="357"/>
      <c r="B48" s="358"/>
      <c r="C48" s="358"/>
      <c r="D48" s="358"/>
      <c r="E48" s="389"/>
      <c r="F48" s="360"/>
      <c r="G48" s="360"/>
      <c r="H48" s="358"/>
      <c r="I48" s="390"/>
      <c r="J48" s="358"/>
      <c r="K48" s="390"/>
      <c r="L48" s="358"/>
    </row>
    <row r="49" spans="1:12" s="198" customFormat="1" x14ac:dyDescent="0.25">
      <c r="A49" s="362" t="s">
        <v>22</v>
      </c>
      <c r="B49" s="358"/>
      <c r="C49" s="243">
        <f>C47+C39+C31+C23+C15</f>
        <v>0</v>
      </c>
      <c r="D49" s="243">
        <f>D47+D39+D31+D23+D15</f>
        <v>0</v>
      </c>
      <c r="E49" s="389"/>
      <c r="F49" s="360"/>
      <c r="G49" s="360"/>
      <c r="H49" s="358"/>
      <c r="I49" s="390"/>
      <c r="J49" s="358"/>
      <c r="K49" s="390"/>
      <c r="L49" s="243">
        <f>L47+L39+L31+L23+L15</f>
        <v>0</v>
      </c>
    </row>
    <row r="50" spans="1:12" s="198" customFormat="1" x14ac:dyDescent="0.25">
      <c r="A50" s="362"/>
      <c r="B50" s="358"/>
      <c r="C50" s="242"/>
      <c r="D50" s="242"/>
      <c r="E50" s="389"/>
      <c r="F50" s="360"/>
      <c r="G50" s="360"/>
      <c r="H50" s="358"/>
      <c r="I50" s="390"/>
      <c r="J50" s="358"/>
      <c r="K50" s="390"/>
      <c r="L50" s="242"/>
    </row>
    <row r="51" spans="1:12" s="198" customFormat="1" x14ac:dyDescent="0.25">
      <c r="A51" s="357"/>
      <c r="B51" s="358"/>
      <c r="C51" s="358"/>
      <c r="D51" s="358"/>
      <c r="E51" s="389"/>
      <c r="F51" s="360"/>
      <c r="G51" s="360"/>
      <c r="H51" s="358"/>
      <c r="I51" s="390"/>
      <c r="J51" s="358"/>
      <c r="K51" s="390"/>
      <c r="L51" s="358"/>
    </row>
  </sheetData>
  <sheetProtection password="C03D" sheet="1" objects="1" scenarios="1"/>
  <mergeCells count="4">
    <mergeCell ref="A2:C2"/>
    <mergeCell ref="A3:L3"/>
    <mergeCell ref="B6:D6"/>
    <mergeCell ref="F6:H6"/>
  </mergeCells>
  <hyperlinks>
    <hyperlink ref="A2" location="Schedule_Listing" display="Return to Shedule Listing"/>
    <hyperlink ref="A2:C2" location="'Schedule Listing'!C31" display="Return to Schedule Listing"/>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topLeftCell="A7" zoomScale="130" zoomScaleNormal="130" zoomScalePageLayoutView="106" workbookViewId="0">
      <selection activeCell="F10" sqref="F10:H14"/>
    </sheetView>
  </sheetViews>
  <sheetFormatPr defaultColWidth="9.125" defaultRowHeight="15.75" x14ac:dyDescent="0.25"/>
  <cols>
    <col min="1" max="1" width="9.125" style="189"/>
    <col min="2" max="4" width="11.125" style="189" customWidth="1"/>
    <col min="5" max="5" width="1.625" style="189" customWidth="1"/>
    <col min="6" max="8" width="12.375" style="189" customWidth="1"/>
    <col min="9" max="9" width="1.625" style="189" customWidth="1"/>
    <col min="10" max="10" width="11.125" style="189" customWidth="1"/>
    <col min="11" max="11" width="1.625" style="189" customWidth="1"/>
    <col min="12" max="12" width="10.125" style="189" customWidth="1"/>
    <col min="13" max="14" width="9.125" style="189"/>
    <col min="15" max="15" width="6.375" style="189" customWidth="1"/>
    <col min="16" max="16384" width="9.125" style="189"/>
  </cols>
  <sheetData>
    <row r="1" spans="1:12" x14ac:dyDescent="0.25">
      <c r="A1" s="212" t="s">
        <v>0</v>
      </c>
      <c r="B1" s="212"/>
      <c r="C1" s="212"/>
      <c r="D1" s="331"/>
      <c r="E1" s="383"/>
      <c r="F1" s="331"/>
      <c r="G1" s="331"/>
      <c r="L1" s="190">
        <v>5</v>
      </c>
    </row>
    <row r="2" spans="1:12" x14ac:dyDescent="0.25">
      <c r="A2" s="886" t="s">
        <v>1</v>
      </c>
      <c r="B2" s="887"/>
      <c r="C2" s="888"/>
      <c r="D2" s="193"/>
      <c r="E2" s="331"/>
      <c r="F2" s="331"/>
      <c r="G2" s="331"/>
    </row>
    <row r="3" spans="1:12" ht="15.95" customHeight="1" x14ac:dyDescent="0.25">
      <c r="A3" s="889" t="s">
        <v>107</v>
      </c>
      <c r="B3" s="890"/>
      <c r="C3" s="890"/>
      <c r="D3" s="890"/>
      <c r="E3" s="890"/>
      <c r="F3" s="890"/>
      <c r="G3" s="890"/>
      <c r="H3" s="890"/>
      <c r="I3" s="890"/>
      <c r="J3" s="890"/>
      <c r="K3" s="890"/>
      <c r="L3" s="890"/>
    </row>
    <row r="4" spans="1:12" x14ac:dyDescent="0.25">
      <c r="A4" s="194" t="s">
        <v>576</v>
      </c>
      <c r="B4" s="384"/>
      <c r="C4" s="384"/>
      <c r="D4" s="384"/>
      <c r="E4" s="384"/>
      <c r="F4" s="384"/>
      <c r="G4" s="384"/>
      <c r="H4" s="384"/>
      <c r="I4" s="384"/>
      <c r="J4" s="384"/>
      <c r="K4" s="384"/>
      <c r="L4" s="384"/>
    </row>
    <row r="5" spans="1:12" x14ac:dyDescent="0.25">
      <c r="B5" s="212"/>
      <c r="C5" s="212"/>
      <c r="D5" s="331"/>
      <c r="E5" s="331"/>
      <c r="F5" s="331"/>
      <c r="G5" s="331"/>
    </row>
    <row r="6" spans="1:12" x14ac:dyDescent="0.25">
      <c r="A6" s="333"/>
      <c r="B6" s="883" t="s">
        <v>2</v>
      </c>
      <c r="C6" s="884"/>
      <c r="D6" s="885"/>
      <c r="E6" s="334"/>
      <c r="F6" s="883" t="s">
        <v>3</v>
      </c>
      <c r="G6" s="884"/>
      <c r="H6" s="885"/>
      <c r="I6" s="335"/>
      <c r="J6" s="336" t="s">
        <v>4</v>
      </c>
      <c r="K6" s="335"/>
      <c r="L6" s="335"/>
    </row>
    <row r="7" spans="1:12" ht="37.5" x14ac:dyDescent="0.25">
      <c r="A7" s="337" t="s">
        <v>5</v>
      </c>
      <c r="B7" s="338" t="s">
        <v>6</v>
      </c>
      <c r="C7" s="338" t="s">
        <v>7</v>
      </c>
      <c r="D7" s="338" t="s">
        <v>8</v>
      </c>
      <c r="E7" s="339"/>
      <c r="F7" s="338" t="s">
        <v>9</v>
      </c>
      <c r="G7" s="338" t="s">
        <v>10</v>
      </c>
      <c r="H7" s="340" t="s">
        <v>11</v>
      </c>
      <c r="I7" s="341"/>
      <c r="J7" s="337" t="s">
        <v>12</v>
      </c>
      <c r="K7" s="341"/>
      <c r="L7" s="337" t="s">
        <v>13</v>
      </c>
    </row>
    <row r="8" spans="1:12" x14ac:dyDescent="0.25">
      <c r="A8" s="342" t="s">
        <v>14</v>
      </c>
      <c r="B8" s="342"/>
      <c r="C8" s="342"/>
      <c r="D8" s="342" t="s">
        <v>15</v>
      </c>
      <c r="E8" s="342"/>
      <c r="F8" s="342" t="s">
        <v>16</v>
      </c>
      <c r="G8" s="342" t="s">
        <v>17</v>
      </c>
      <c r="H8" s="342" t="s">
        <v>18</v>
      </c>
      <c r="I8" s="343"/>
      <c r="J8" s="342" t="s">
        <v>19</v>
      </c>
      <c r="K8" s="343"/>
      <c r="L8" s="342" t="s">
        <v>20</v>
      </c>
    </row>
    <row r="9" spans="1:12" x14ac:dyDescent="0.25">
      <c r="A9" s="385" t="s">
        <v>21</v>
      </c>
      <c r="B9" s="385"/>
      <c r="D9" s="346"/>
      <c r="E9" s="346"/>
      <c r="F9" s="346"/>
      <c r="G9" s="346"/>
      <c r="H9" s="347"/>
      <c r="I9" s="347"/>
      <c r="J9" s="347"/>
      <c r="K9" s="347"/>
      <c r="L9" s="347"/>
    </row>
    <row r="10" spans="1:12" x14ac:dyDescent="0.25">
      <c r="A10" s="374">
        <v>0</v>
      </c>
      <c r="B10" s="379"/>
      <c r="C10" s="379"/>
      <c r="D10" s="379"/>
      <c r="E10" s="349"/>
      <c r="F10" s="310"/>
      <c r="G10" s="310"/>
      <c r="H10" s="259"/>
      <c r="I10" s="350"/>
      <c r="J10" s="243">
        <f>D10+F10+G10+H10</f>
        <v>0</v>
      </c>
      <c r="K10" s="369"/>
      <c r="L10" s="243">
        <f>A10*J10</f>
        <v>0</v>
      </c>
    </row>
    <row r="11" spans="1:12" x14ac:dyDescent="0.25">
      <c r="A11" s="374">
        <v>0.2</v>
      </c>
      <c r="B11" s="379"/>
      <c r="C11" s="310"/>
      <c r="D11" s="310"/>
      <c r="E11" s="349"/>
      <c r="F11" s="310"/>
      <c r="G11" s="310"/>
      <c r="H11" s="259"/>
      <c r="I11" s="350"/>
      <c r="J11" s="243">
        <f>D11+F11+G11+H11</f>
        <v>0</v>
      </c>
      <c r="K11" s="369"/>
      <c r="L11" s="243">
        <f>A11*J11</f>
        <v>0</v>
      </c>
    </row>
    <row r="12" spans="1:12" x14ac:dyDescent="0.25">
      <c r="A12" s="374">
        <v>0.5</v>
      </c>
      <c r="B12" s="379"/>
      <c r="C12" s="310"/>
      <c r="D12" s="310"/>
      <c r="E12" s="349"/>
      <c r="F12" s="310"/>
      <c r="G12" s="310"/>
      <c r="H12" s="259"/>
      <c r="I12" s="350"/>
      <c r="J12" s="243">
        <f>D12+F12+G12+H12</f>
        <v>0</v>
      </c>
      <c r="K12" s="369"/>
      <c r="L12" s="243">
        <f>A12*J12</f>
        <v>0</v>
      </c>
    </row>
    <row r="13" spans="1:12" x14ac:dyDescent="0.25">
      <c r="A13" s="374">
        <v>1</v>
      </c>
      <c r="B13" s="379"/>
      <c r="C13" s="310"/>
      <c r="D13" s="310"/>
      <c r="E13" s="349"/>
      <c r="F13" s="310"/>
      <c r="G13" s="310"/>
      <c r="H13" s="259"/>
      <c r="I13" s="350"/>
      <c r="J13" s="243">
        <f>D13+F13+G13+H13</f>
        <v>0</v>
      </c>
      <c r="K13" s="369"/>
      <c r="L13" s="243">
        <f>A13*J13</f>
        <v>0</v>
      </c>
    </row>
    <row r="14" spans="1:12" x14ac:dyDescent="0.25">
      <c r="A14" s="374">
        <v>1.5</v>
      </c>
      <c r="B14" s="379"/>
      <c r="C14" s="310"/>
      <c r="D14" s="310"/>
      <c r="E14" s="349"/>
      <c r="F14" s="310"/>
      <c r="G14" s="310"/>
      <c r="H14" s="259"/>
      <c r="I14" s="350"/>
      <c r="J14" s="243">
        <f>D14+F14+G14+H14</f>
        <v>0</v>
      </c>
      <c r="K14" s="369"/>
      <c r="L14" s="243">
        <f>A14*J14</f>
        <v>0</v>
      </c>
    </row>
    <row r="15" spans="1:12" x14ac:dyDescent="0.25">
      <c r="A15" s="352" t="s">
        <v>22</v>
      </c>
      <c r="B15" s="380"/>
      <c r="C15" s="243">
        <f>SUM(C11:C14)</f>
        <v>0</v>
      </c>
      <c r="D15" s="243">
        <f>SUM(D11:D14)</f>
        <v>0</v>
      </c>
      <c r="E15" s="386"/>
      <c r="F15" s="367" t="s">
        <v>23</v>
      </c>
      <c r="G15" s="367" t="s">
        <v>23</v>
      </c>
      <c r="H15" s="243">
        <f>SUM(H10:H14)</f>
        <v>0</v>
      </c>
      <c r="I15" s="387"/>
      <c r="J15" s="243">
        <f>SUM(J10:J14)</f>
        <v>0</v>
      </c>
      <c r="K15" s="382"/>
      <c r="L15" s="243">
        <f>SUM(L10:L14)</f>
        <v>0</v>
      </c>
    </row>
    <row r="16" spans="1:12" x14ac:dyDescent="0.25">
      <c r="A16" s="355"/>
      <c r="B16" s="355"/>
      <c r="E16" s="188"/>
      <c r="F16" s="188"/>
      <c r="J16" s="191"/>
      <c r="L16" s="188"/>
    </row>
    <row r="17" spans="1:12" x14ac:dyDescent="0.25">
      <c r="A17" s="356" t="s">
        <v>24</v>
      </c>
      <c r="B17" s="356"/>
      <c r="E17" s="188"/>
      <c r="F17" s="188"/>
      <c r="J17" s="191"/>
      <c r="L17" s="188"/>
    </row>
    <row r="18" spans="1:12" x14ac:dyDescent="0.25">
      <c r="A18" s="374">
        <v>0</v>
      </c>
      <c r="B18" s="379"/>
      <c r="C18" s="379"/>
      <c r="D18" s="379"/>
      <c r="E18" s="349"/>
      <c r="F18" s="310"/>
      <c r="G18" s="310"/>
      <c r="H18" s="259"/>
      <c r="I18" s="350"/>
      <c r="J18" s="243">
        <f>D18+F18+G18+H18</f>
        <v>0</v>
      </c>
      <c r="K18" s="369"/>
      <c r="L18" s="243">
        <f>A18*J18</f>
        <v>0</v>
      </c>
    </row>
    <row r="19" spans="1:12" x14ac:dyDescent="0.25">
      <c r="A19" s="374">
        <v>0.2</v>
      </c>
      <c r="B19" s="310"/>
      <c r="C19" s="310"/>
      <c r="D19" s="310"/>
      <c r="E19" s="349"/>
      <c r="F19" s="310"/>
      <c r="G19" s="310"/>
      <c r="H19" s="259"/>
      <c r="I19" s="350"/>
      <c r="J19" s="243">
        <f>D19+F19+G19+H19</f>
        <v>0</v>
      </c>
      <c r="K19" s="369"/>
      <c r="L19" s="243">
        <f>A19*J19</f>
        <v>0</v>
      </c>
    </row>
    <row r="20" spans="1:12" x14ac:dyDescent="0.25">
      <c r="A20" s="374">
        <v>0.5</v>
      </c>
      <c r="B20" s="310"/>
      <c r="C20" s="310"/>
      <c r="D20" s="310"/>
      <c r="E20" s="349"/>
      <c r="F20" s="310"/>
      <c r="G20" s="310"/>
      <c r="H20" s="259"/>
      <c r="I20" s="350"/>
      <c r="J20" s="243">
        <f>D20+F20+G20+H20</f>
        <v>0</v>
      </c>
      <c r="K20" s="369"/>
      <c r="L20" s="243">
        <f>A20*J20</f>
        <v>0</v>
      </c>
    </row>
    <row r="21" spans="1:12" x14ac:dyDescent="0.25">
      <c r="A21" s="374">
        <v>1</v>
      </c>
      <c r="B21" s="310"/>
      <c r="C21" s="310"/>
      <c r="D21" s="310"/>
      <c r="E21" s="349"/>
      <c r="F21" s="310"/>
      <c r="G21" s="310"/>
      <c r="H21" s="259"/>
      <c r="I21" s="350"/>
      <c r="J21" s="243">
        <f>D21+F21+G21+H21</f>
        <v>0</v>
      </c>
      <c r="K21" s="369"/>
      <c r="L21" s="243">
        <f>A21*J21</f>
        <v>0</v>
      </c>
    </row>
    <row r="22" spans="1:12" x14ac:dyDescent="0.25">
      <c r="A22" s="374">
        <v>1.5</v>
      </c>
      <c r="B22" s="310"/>
      <c r="C22" s="310"/>
      <c r="D22" s="310"/>
      <c r="E22" s="349"/>
      <c r="F22" s="310"/>
      <c r="G22" s="310"/>
      <c r="H22" s="259"/>
      <c r="I22" s="350"/>
      <c r="J22" s="243">
        <f>D22+F22+G22+H22</f>
        <v>0</v>
      </c>
      <c r="K22" s="369"/>
      <c r="L22" s="243">
        <f>A22*J22</f>
        <v>0</v>
      </c>
    </row>
    <row r="23" spans="1:12" x14ac:dyDescent="0.25">
      <c r="A23" s="352" t="s">
        <v>22</v>
      </c>
      <c r="B23" s="243">
        <f>SUM(B19:B22)</f>
        <v>0</v>
      </c>
      <c r="C23" s="243">
        <f>SUM(C19:C22)</f>
        <v>0</v>
      </c>
      <c r="D23" s="243">
        <f>SUM(D19:D22)</f>
        <v>0</v>
      </c>
      <c r="E23" s="386"/>
      <c r="F23" s="367" t="s">
        <v>23</v>
      </c>
      <c r="G23" s="367" t="s">
        <v>23</v>
      </c>
      <c r="H23" s="243">
        <f>SUM(H18:H22)</f>
        <v>0</v>
      </c>
      <c r="I23" s="387"/>
      <c r="J23" s="243">
        <f>SUM(J18:J22)</f>
        <v>0</v>
      </c>
      <c r="K23" s="382"/>
      <c r="L23" s="243">
        <f>SUM(L18:L22)</f>
        <v>0</v>
      </c>
    </row>
    <row r="25" spans="1:12" x14ac:dyDescent="0.25">
      <c r="A25" s="331" t="s">
        <v>27</v>
      </c>
      <c r="B25" s="331"/>
      <c r="I25" s="198"/>
      <c r="J25" s="198"/>
    </row>
    <row r="26" spans="1:12" x14ac:dyDescent="0.25">
      <c r="A26" s="374">
        <v>0</v>
      </c>
      <c r="B26" s="379"/>
      <c r="C26" s="379"/>
      <c r="D26" s="379"/>
      <c r="E26" s="349"/>
      <c r="F26" s="310"/>
      <c r="G26" s="310"/>
      <c r="H26" s="259"/>
      <c r="I26" s="350"/>
      <c r="J26" s="243">
        <f>D26+F26+G26+H26</f>
        <v>0</v>
      </c>
      <c r="K26" s="369"/>
      <c r="L26" s="243">
        <f>A26*J26</f>
        <v>0</v>
      </c>
    </row>
    <row r="27" spans="1:12" x14ac:dyDescent="0.25">
      <c r="A27" s="374">
        <v>0.2</v>
      </c>
      <c r="B27" s="379"/>
      <c r="C27" s="310"/>
      <c r="D27" s="310"/>
      <c r="E27" s="349"/>
      <c r="F27" s="310"/>
      <c r="G27" s="310"/>
      <c r="H27" s="259"/>
      <c r="I27" s="350"/>
      <c r="J27" s="243">
        <f>D27+F27+G27+H27</f>
        <v>0</v>
      </c>
      <c r="K27" s="369"/>
      <c r="L27" s="243">
        <f>A27*J27</f>
        <v>0</v>
      </c>
    </row>
    <row r="28" spans="1:12" x14ac:dyDescent="0.25">
      <c r="A28" s="374">
        <v>0.5</v>
      </c>
      <c r="B28" s="379"/>
      <c r="C28" s="310"/>
      <c r="D28" s="310"/>
      <c r="E28" s="349"/>
      <c r="F28" s="310"/>
      <c r="G28" s="310"/>
      <c r="H28" s="259"/>
      <c r="I28" s="350"/>
      <c r="J28" s="243">
        <f>D28+F28+G28+H28</f>
        <v>0</v>
      </c>
      <c r="K28" s="369"/>
      <c r="L28" s="243">
        <f>A28*J28</f>
        <v>0</v>
      </c>
    </row>
    <row r="29" spans="1:12" x14ac:dyDescent="0.25">
      <c r="A29" s="374">
        <v>1</v>
      </c>
      <c r="B29" s="379"/>
      <c r="C29" s="310"/>
      <c r="D29" s="310"/>
      <c r="E29" s="349"/>
      <c r="F29" s="310"/>
      <c r="G29" s="310"/>
      <c r="H29" s="259"/>
      <c r="I29" s="350"/>
      <c r="J29" s="243">
        <f>D29+F29+G29+H29</f>
        <v>0</v>
      </c>
      <c r="K29" s="369"/>
      <c r="L29" s="243">
        <f>A29*J29</f>
        <v>0</v>
      </c>
    </row>
    <row r="30" spans="1:12" x14ac:dyDescent="0.25">
      <c r="A30" s="374">
        <v>1.5</v>
      </c>
      <c r="B30" s="379"/>
      <c r="C30" s="310"/>
      <c r="D30" s="310"/>
      <c r="E30" s="349"/>
      <c r="F30" s="310"/>
      <c r="G30" s="310"/>
      <c r="H30" s="259"/>
      <c r="I30" s="350"/>
      <c r="J30" s="243">
        <f>D30+F30+G30+H30</f>
        <v>0</v>
      </c>
      <c r="K30" s="369"/>
      <c r="L30" s="243">
        <f>A30*J30</f>
        <v>0</v>
      </c>
    </row>
    <row r="31" spans="1:12" x14ac:dyDescent="0.25">
      <c r="A31" s="352" t="s">
        <v>22</v>
      </c>
      <c r="B31" s="380"/>
      <c r="C31" s="243">
        <f>SUM(C27:C30)</f>
        <v>0</v>
      </c>
      <c r="D31" s="243">
        <f>SUM(D27:D30)</f>
        <v>0</v>
      </c>
      <c r="E31" s="386"/>
      <c r="F31" s="367" t="s">
        <v>23</v>
      </c>
      <c r="G31" s="367" t="s">
        <v>23</v>
      </c>
      <c r="H31" s="243">
        <f>SUM(H26:H30)</f>
        <v>0</v>
      </c>
      <c r="I31" s="387"/>
      <c r="J31" s="243">
        <f>SUM(J26:J30)</f>
        <v>0</v>
      </c>
      <c r="K31" s="382"/>
      <c r="L31" s="243">
        <f>SUM(L26:L30)</f>
        <v>0</v>
      </c>
    </row>
    <row r="33" spans="1:12" x14ac:dyDescent="0.25">
      <c r="A33" s="388" t="s">
        <v>616</v>
      </c>
      <c r="B33" s="388"/>
    </row>
    <row r="34" spans="1:12" x14ac:dyDescent="0.25">
      <c r="A34" s="374">
        <v>0</v>
      </c>
      <c r="B34" s="379"/>
      <c r="C34" s="379"/>
      <c r="D34" s="379"/>
      <c r="E34" s="349"/>
      <c r="F34" s="310"/>
      <c r="G34" s="310"/>
      <c r="H34" s="259"/>
      <c r="I34" s="350"/>
      <c r="J34" s="243">
        <f>D34+F34+G34+H34</f>
        <v>0</v>
      </c>
      <c r="K34" s="369"/>
      <c r="L34" s="243">
        <f>A34*J34</f>
        <v>0</v>
      </c>
    </row>
    <row r="35" spans="1:12" x14ac:dyDescent="0.25">
      <c r="A35" s="374">
        <v>0.2</v>
      </c>
      <c r="B35" s="310"/>
      <c r="C35" s="310"/>
      <c r="D35" s="310"/>
      <c r="E35" s="349"/>
      <c r="F35" s="310"/>
      <c r="G35" s="310"/>
      <c r="H35" s="259"/>
      <c r="I35" s="350"/>
      <c r="J35" s="243">
        <f>D35+F35+G35+H35</f>
        <v>0</v>
      </c>
      <c r="K35" s="369"/>
      <c r="L35" s="243">
        <f>A35*J35</f>
        <v>0</v>
      </c>
    </row>
    <row r="36" spans="1:12" x14ac:dyDescent="0.25">
      <c r="A36" s="374">
        <v>0.5</v>
      </c>
      <c r="B36" s="310"/>
      <c r="C36" s="310"/>
      <c r="D36" s="310"/>
      <c r="E36" s="349"/>
      <c r="F36" s="310"/>
      <c r="G36" s="310"/>
      <c r="H36" s="259"/>
      <c r="I36" s="350"/>
      <c r="J36" s="243">
        <f>D36+F36+G36+H36</f>
        <v>0</v>
      </c>
      <c r="K36" s="369"/>
      <c r="L36" s="243">
        <f>A36*J36</f>
        <v>0</v>
      </c>
    </row>
    <row r="37" spans="1:12" x14ac:dyDescent="0.25">
      <c r="A37" s="374">
        <v>1</v>
      </c>
      <c r="B37" s="310"/>
      <c r="C37" s="310"/>
      <c r="D37" s="310"/>
      <c r="E37" s="349"/>
      <c r="F37" s="310"/>
      <c r="G37" s="310"/>
      <c r="H37" s="259"/>
      <c r="I37" s="350"/>
      <c r="J37" s="243">
        <f>D37+F37+G37+H37</f>
        <v>0</v>
      </c>
      <c r="K37" s="369"/>
      <c r="L37" s="243">
        <f>A37*J37</f>
        <v>0</v>
      </c>
    </row>
    <row r="38" spans="1:12" x14ac:dyDescent="0.25">
      <c r="A38" s="374">
        <v>1.5</v>
      </c>
      <c r="B38" s="310"/>
      <c r="C38" s="310"/>
      <c r="D38" s="310"/>
      <c r="E38" s="349"/>
      <c r="F38" s="310"/>
      <c r="G38" s="310"/>
      <c r="H38" s="259"/>
      <c r="I38" s="350"/>
      <c r="J38" s="243">
        <f>D38+F38+G38+H38</f>
        <v>0</v>
      </c>
      <c r="K38" s="369"/>
      <c r="L38" s="243">
        <f>A38*J38</f>
        <v>0</v>
      </c>
    </row>
    <row r="39" spans="1:12" x14ac:dyDescent="0.25">
      <c r="A39" s="352" t="s">
        <v>22</v>
      </c>
      <c r="B39" s="243">
        <f>SUM(B35:B38)</f>
        <v>0</v>
      </c>
      <c r="C39" s="243">
        <f>SUM(C35:C38)</f>
        <v>0</v>
      </c>
      <c r="D39" s="243">
        <f>SUM(D35:D38)</f>
        <v>0</v>
      </c>
      <c r="E39" s="386"/>
      <c r="F39" s="367" t="s">
        <v>23</v>
      </c>
      <c r="G39" s="367" t="s">
        <v>23</v>
      </c>
      <c r="H39" s="243">
        <f>SUM(H34:H38)</f>
        <v>0</v>
      </c>
      <c r="I39" s="387"/>
      <c r="J39" s="243">
        <f>SUM(J34:J38)</f>
        <v>0</v>
      </c>
      <c r="K39" s="382"/>
      <c r="L39" s="243">
        <f>SUM(L34:L38)</f>
        <v>0</v>
      </c>
    </row>
    <row r="41" spans="1:12" x14ac:dyDescent="0.25">
      <c r="A41" s="331" t="s">
        <v>25</v>
      </c>
      <c r="B41" s="331"/>
    </row>
    <row r="42" spans="1:12" x14ac:dyDescent="0.25">
      <c r="A42" s="374">
        <v>0</v>
      </c>
      <c r="B42" s="379"/>
      <c r="C42" s="379"/>
      <c r="D42" s="379"/>
      <c r="E42" s="349"/>
      <c r="F42" s="310"/>
      <c r="G42" s="310"/>
      <c r="H42" s="259"/>
      <c r="I42" s="350"/>
      <c r="J42" s="243">
        <f>D42+F42+G42+H42</f>
        <v>0</v>
      </c>
      <c r="K42" s="350"/>
      <c r="L42" s="243">
        <f>A42*J42</f>
        <v>0</v>
      </c>
    </row>
    <row r="43" spans="1:12" x14ac:dyDescent="0.25">
      <c r="A43" s="374">
        <v>0.2</v>
      </c>
      <c r="B43" s="310"/>
      <c r="C43" s="310"/>
      <c r="D43" s="310"/>
      <c r="E43" s="349"/>
      <c r="F43" s="310"/>
      <c r="G43" s="310"/>
      <c r="H43" s="259"/>
      <c r="I43" s="350"/>
      <c r="J43" s="243">
        <f>D43+F43+G43+H43</f>
        <v>0</v>
      </c>
      <c r="K43" s="350"/>
      <c r="L43" s="243">
        <f>A43*J43</f>
        <v>0</v>
      </c>
    </row>
    <row r="44" spans="1:12" x14ac:dyDescent="0.25">
      <c r="A44" s="374">
        <v>0.5</v>
      </c>
      <c r="B44" s="310"/>
      <c r="C44" s="310"/>
      <c r="D44" s="310"/>
      <c r="E44" s="349"/>
      <c r="F44" s="310"/>
      <c r="G44" s="310"/>
      <c r="H44" s="259"/>
      <c r="I44" s="350"/>
      <c r="J44" s="243">
        <f>D44+F44+G44+H44</f>
        <v>0</v>
      </c>
      <c r="K44" s="350"/>
      <c r="L44" s="243">
        <f>A44*J44</f>
        <v>0</v>
      </c>
    </row>
    <row r="45" spans="1:12" x14ac:dyDescent="0.25">
      <c r="A45" s="374">
        <v>1</v>
      </c>
      <c r="B45" s="310"/>
      <c r="C45" s="310"/>
      <c r="D45" s="310"/>
      <c r="E45" s="349"/>
      <c r="F45" s="310"/>
      <c r="G45" s="310"/>
      <c r="H45" s="259"/>
      <c r="I45" s="350"/>
      <c r="J45" s="243">
        <f>D45+F45+G45+H45</f>
        <v>0</v>
      </c>
      <c r="K45" s="350"/>
      <c r="L45" s="243">
        <f>A45*J45</f>
        <v>0</v>
      </c>
    </row>
    <row r="46" spans="1:12" x14ac:dyDescent="0.25">
      <c r="A46" s="374">
        <v>1.5</v>
      </c>
      <c r="B46" s="310"/>
      <c r="C46" s="310"/>
      <c r="D46" s="310"/>
      <c r="E46" s="349"/>
      <c r="F46" s="310"/>
      <c r="G46" s="310"/>
      <c r="H46" s="259"/>
      <c r="I46" s="350"/>
      <c r="J46" s="243">
        <f>D46+F46+G46+H46</f>
        <v>0</v>
      </c>
      <c r="K46" s="350"/>
      <c r="L46" s="243">
        <f>A46*J46</f>
        <v>0</v>
      </c>
    </row>
    <row r="47" spans="1:12" x14ac:dyDescent="0.25">
      <c r="A47" s="352" t="s">
        <v>22</v>
      </c>
      <c r="B47" s="243">
        <f>SUM(B43:B46)</f>
        <v>0</v>
      </c>
      <c r="C47" s="243">
        <f>SUM(C43:C46)</f>
        <v>0</v>
      </c>
      <c r="D47" s="243">
        <f>SUM(D43:D46)</f>
        <v>0</v>
      </c>
      <c r="E47" s="386"/>
      <c r="F47" s="367" t="s">
        <v>23</v>
      </c>
      <c r="G47" s="367" t="s">
        <v>23</v>
      </c>
      <c r="H47" s="243">
        <f>SUM(H42:H46)</f>
        <v>0</v>
      </c>
      <c r="I47" s="387"/>
      <c r="J47" s="243">
        <f>SUM(J42:J46)</f>
        <v>0</v>
      </c>
      <c r="K47" s="387"/>
      <c r="L47" s="243">
        <f>SUM(L42:L46)</f>
        <v>0</v>
      </c>
    </row>
    <row r="48" spans="1:12" s="198" customFormat="1" x14ac:dyDescent="0.25">
      <c r="A48" s="357"/>
      <c r="B48" s="358"/>
      <c r="C48" s="358"/>
      <c r="D48" s="358"/>
      <c r="E48" s="389"/>
      <c r="F48" s="360"/>
      <c r="G48" s="360"/>
      <c r="H48" s="358"/>
      <c r="I48" s="390"/>
      <c r="J48" s="358"/>
      <c r="K48" s="390"/>
      <c r="L48" s="358"/>
    </row>
    <row r="49" spans="1:12" s="198" customFormat="1" x14ac:dyDescent="0.25">
      <c r="A49" s="362" t="s">
        <v>22</v>
      </c>
      <c r="B49" s="358"/>
      <c r="C49" s="243">
        <f>C47+C39+C31+C23+C15</f>
        <v>0</v>
      </c>
      <c r="D49" s="243">
        <f>D47+D39+D31+D23+D15</f>
        <v>0</v>
      </c>
      <c r="E49" s="389"/>
      <c r="F49" s="360"/>
      <c r="G49" s="360"/>
      <c r="H49" s="358"/>
      <c r="I49" s="390"/>
      <c r="J49" s="358"/>
      <c r="K49" s="390"/>
      <c r="L49" s="243">
        <f>L47+L39+L31+L23+L15</f>
        <v>0</v>
      </c>
    </row>
    <row r="50" spans="1:12" s="198" customFormat="1" x14ac:dyDescent="0.25">
      <c r="A50" s="362"/>
      <c r="B50" s="358"/>
      <c r="C50" s="242"/>
      <c r="D50" s="242"/>
      <c r="E50" s="389"/>
      <c r="F50" s="360"/>
      <c r="G50" s="360"/>
      <c r="H50" s="358"/>
      <c r="I50" s="390"/>
      <c r="J50" s="358"/>
      <c r="K50" s="390"/>
      <c r="L50" s="242"/>
    </row>
    <row r="51" spans="1:12" s="198" customFormat="1" x14ac:dyDescent="0.25">
      <c r="A51" s="357"/>
      <c r="B51" s="358"/>
      <c r="C51" s="358"/>
      <c r="D51" s="358"/>
      <c r="E51" s="389"/>
      <c r="F51" s="360"/>
      <c r="G51" s="360"/>
      <c r="H51" s="358"/>
      <c r="I51" s="390"/>
      <c r="J51" s="358"/>
      <c r="K51" s="390"/>
      <c r="L51" s="358"/>
    </row>
  </sheetData>
  <sheetProtection password="C03D" sheet="1" objects="1" scenarios="1"/>
  <mergeCells count="4">
    <mergeCell ref="A2:C2"/>
    <mergeCell ref="A3:L3"/>
    <mergeCell ref="B6:D6"/>
    <mergeCell ref="F6:H6"/>
  </mergeCells>
  <hyperlinks>
    <hyperlink ref="A2" location="Schedule_Listing" display="Return to Shedule Listing"/>
    <hyperlink ref="A2:C2" location="'Schedule Listing'!C32" display="Return to Schedule Listing"/>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workbookViewId="0">
      <selection activeCell="F10" sqref="F10:H14"/>
    </sheetView>
  </sheetViews>
  <sheetFormatPr defaultColWidth="9.125" defaultRowHeight="15.75" x14ac:dyDescent="0.25"/>
  <cols>
    <col min="1" max="1" width="9.125" style="189"/>
    <col min="2" max="4" width="11.125" style="189" customWidth="1"/>
    <col min="5" max="5" width="1.625" style="189" customWidth="1"/>
    <col min="6" max="8" width="12.375" style="189" customWidth="1"/>
    <col min="9" max="9" width="1.625" style="189" customWidth="1"/>
    <col min="10" max="10" width="11.125" style="189" customWidth="1"/>
    <col min="11" max="11" width="1.625" style="189" customWidth="1"/>
    <col min="12" max="12" width="10.125" style="189" customWidth="1"/>
    <col min="13" max="14" width="9.125" style="189"/>
    <col min="15" max="15" width="6.375" style="189" customWidth="1"/>
    <col min="16" max="16384" width="9.125" style="189"/>
  </cols>
  <sheetData>
    <row r="1" spans="1:12" x14ac:dyDescent="0.25">
      <c r="A1" s="212" t="s">
        <v>528</v>
      </c>
      <c r="B1" s="212"/>
      <c r="C1" s="212"/>
      <c r="D1" s="331"/>
      <c r="E1" s="383"/>
      <c r="F1" s="331"/>
      <c r="G1" s="331"/>
      <c r="L1" s="190">
        <v>5</v>
      </c>
    </row>
    <row r="2" spans="1:12" x14ac:dyDescent="0.25">
      <c r="A2" s="886" t="s">
        <v>1</v>
      </c>
      <c r="B2" s="887"/>
      <c r="C2" s="888"/>
      <c r="D2" s="193"/>
      <c r="E2" s="331"/>
      <c r="F2" s="331"/>
      <c r="G2" s="331"/>
    </row>
    <row r="3" spans="1:12" ht="15.95" customHeight="1" x14ac:dyDescent="0.25">
      <c r="A3" s="889" t="s">
        <v>108</v>
      </c>
      <c r="B3" s="890"/>
      <c r="C3" s="890"/>
      <c r="D3" s="890"/>
      <c r="E3" s="890"/>
      <c r="F3" s="890"/>
      <c r="G3" s="890"/>
      <c r="H3" s="890"/>
      <c r="I3" s="890"/>
      <c r="J3" s="890"/>
      <c r="K3" s="890"/>
      <c r="L3" s="890"/>
    </row>
    <row r="4" spans="1:12" x14ac:dyDescent="0.25">
      <c r="A4" s="194" t="s">
        <v>576</v>
      </c>
      <c r="B4" s="384"/>
      <c r="C4" s="384"/>
      <c r="D4" s="384"/>
      <c r="E4" s="384"/>
      <c r="F4" s="384"/>
      <c r="G4" s="384"/>
      <c r="H4" s="384"/>
      <c r="I4" s="384"/>
      <c r="J4" s="384"/>
      <c r="K4" s="384"/>
      <c r="L4" s="384"/>
    </row>
    <row r="5" spans="1:12" x14ac:dyDescent="0.25">
      <c r="B5" s="212"/>
      <c r="C5" s="212"/>
      <c r="D5" s="331"/>
      <c r="E5" s="331"/>
      <c r="F5" s="331"/>
      <c r="G5" s="331"/>
    </row>
    <row r="6" spans="1:12" x14ac:dyDescent="0.25">
      <c r="A6" s="333"/>
      <c r="B6" s="883" t="s">
        <v>2</v>
      </c>
      <c r="C6" s="884"/>
      <c r="D6" s="885"/>
      <c r="E6" s="334"/>
      <c r="F6" s="883" t="s">
        <v>3</v>
      </c>
      <c r="G6" s="884"/>
      <c r="H6" s="885"/>
      <c r="I6" s="335"/>
      <c r="J6" s="336" t="s">
        <v>4</v>
      </c>
      <c r="K6" s="335"/>
      <c r="L6" s="335"/>
    </row>
    <row r="7" spans="1:12" ht="37.5" x14ac:dyDescent="0.25">
      <c r="A7" s="337" t="s">
        <v>5</v>
      </c>
      <c r="B7" s="338" t="s">
        <v>6</v>
      </c>
      <c r="C7" s="338" t="s">
        <v>7</v>
      </c>
      <c r="D7" s="338" t="s">
        <v>8</v>
      </c>
      <c r="E7" s="339"/>
      <c r="F7" s="338" t="s">
        <v>9</v>
      </c>
      <c r="G7" s="338" t="s">
        <v>10</v>
      </c>
      <c r="H7" s="340" t="s">
        <v>11</v>
      </c>
      <c r="I7" s="341"/>
      <c r="J7" s="337" t="s">
        <v>12</v>
      </c>
      <c r="K7" s="341"/>
      <c r="L7" s="337" t="s">
        <v>13</v>
      </c>
    </row>
    <row r="8" spans="1:12" x14ac:dyDescent="0.25">
      <c r="A8" s="342" t="s">
        <v>14</v>
      </c>
      <c r="B8" s="342"/>
      <c r="C8" s="342"/>
      <c r="D8" s="342" t="s">
        <v>15</v>
      </c>
      <c r="E8" s="342"/>
      <c r="F8" s="342" t="s">
        <v>16</v>
      </c>
      <c r="G8" s="342" t="s">
        <v>17</v>
      </c>
      <c r="H8" s="342" t="s">
        <v>18</v>
      </c>
      <c r="I8" s="343"/>
      <c r="J8" s="342" t="s">
        <v>19</v>
      </c>
      <c r="K8" s="343"/>
      <c r="L8" s="342" t="s">
        <v>20</v>
      </c>
    </row>
    <row r="9" spans="1:12" x14ac:dyDescent="0.25">
      <c r="A9" s="385" t="s">
        <v>21</v>
      </c>
      <c r="B9" s="385"/>
      <c r="D9" s="346"/>
      <c r="E9" s="346"/>
      <c r="F9" s="346"/>
      <c r="G9" s="346"/>
      <c r="H9" s="347"/>
      <c r="I9" s="347"/>
      <c r="J9" s="347"/>
      <c r="K9" s="347"/>
      <c r="L9" s="347"/>
    </row>
    <row r="10" spans="1:12" x14ac:dyDescent="0.25">
      <c r="A10" s="374">
        <v>0</v>
      </c>
      <c r="B10" s="379"/>
      <c r="C10" s="379"/>
      <c r="D10" s="379"/>
      <c r="E10" s="349"/>
      <c r="F10" s="310"/>
      <c r="G10" s="310"/>
      <c r="H10" s="259"/>
      <c r="I10" s="350"/>
      <c r="J10" s="243">
        <f>D10+F10+G10+H10</f>
        <v>0</v>
      </c>
      <c r="K10" s="369"/>
      <c r="L10" s="243">
        <f>A10*J10</f>
        <v>0</v>
      </c>
    </row>
    <row r="11" spans="1:12" x14ac:dyDescent="0.25">
      <c r="A11" s="374">
        <v>0.2</v>
      </c>
      <c r="B11" s="379"/>
      <c r="C11" s="310"/>
      <c r="D11" s="310"/>
      <c r="E11" s="349"/>
      <c r="F11" s="310"/>
      <c r="G11" s="310"/>
      <c r="H11" s="259"/>
      <c r="I11" s="350"/>
      <c r="J11" s="243">
        <f>D11+F11+G11+H11</f>
        <v>0</v>
      </c>
      <c r="K11" s="369"/>
      <c r="L11" s="243">
        <f>A11*J11</f>
        <v>0</v>
      </c>
    </row>
    <row r="12" spans="1:12" x14ac:dyDescent="0.25">
      <c r="A12" s="374">
        <v>0.5</v>
      </c>
      <c r="B12" s="379"/>
      <c r="C12" s="310"/>
      <c r="D12" s="310"/>
      <c r="E12" s="349"/>
      <c r="F12" s="310"/>
      <c r="G12" s="310"/>
      <c r="H12" s="259"/>
      <c r="I12" s="350"/>
      <c r="J12" s="243">
        <f>D12+F12+G12+H12</f>
        <v>0</v>
      </c>
      <c r="K12" s="369"/>
      <c r="L12" s="243">
        <f>A12*J12</f>
        <v>0</v>
      </c>
    </row>
    <row r="13" spans="1:12" x14ac:dyDescent="0.25">
      <c r="A13" s="374">
        <v>1</v>
      </c>
      <c r="B13" s="379"/>
      <c r="C13" s="310"/>
      <c r="D13" s="310"/>
      <c r="E13" s="349"/>
      <c r="F13" s="310"/>
      <c r="G13" s="310"/>
      <c r="H13" s="259"/>
      <c r="I13" s="350"/>
      <c r="J13" s="243">
        <f>D13+F13+G13+H13</f>
        <v>0</v>
      </c>
      <c r="K13" s="369"/>
      <c r="L13" s="243">
        <f>A13*J13</f>
        <v>0</v>
      </c>
    </row>
    <row r="14" spans="1:12" x14ac:dyDescent="0.25">
      <c r="A14" s="374">
        <v>1.5</v>
      </c>
      <c r="B14" s="379"/>
      <c r="C14" s="310"/>
      <c r="D14" s="310"/>
      <c r="E14" s="349"/>
      <c r="F14" s="310"/>
      <c r="G14" s="310"/>
      <c r="H14" s="259"/>
      <c r="I14" s="350"/>
      <c r="J14" s="243">
        <f>D14+F14+G14+H14</f>
        <v>0</v>
      </c>
      <c r="K14" s="369"/>
      <c r="L14" s="243">
        <f>A14*J14</f>
        <v>0</v>
      </c>
    </row>
    <row r="15" spans="1:12" x14ac:dyDescent="0.25">
      <c r="A15" s="352" t="s">
        <v>22</v>
      </c>
      <c r="B15" s="380"/>
      <c r="C15" s="243">
        <f>SUM(C11:C14)</f>
        <v>0</v>
      </c>
      <c r="D15" s="243">
        <f>SUM(D11:D14)</f>
        <v>0</v>
      </c>
      <c r="E15" s="386"/>
      <c r="F15" s="367" t="s">
        <v>23</v>
      </c>
      <c r="G15" s="367" t="s">
        <v>23</v>
      </c>
      <c r="H15" s="243">
        <f>SUM(H10:H14)</f>
        <v>0</v>
      </c>
      <c r="I15" s="387"/>
      <c r="J15" s="243">
        <f>SUM(J10:J14)</f>
        <v>0</v>
      </c>
      <c r="K15" s="382"/>
      <c r="L15" s="243">
        <f>SUM(L10:L14)</f>
        <v>0</v>
      </c>
    </row>
    <row r="16" spans="1:12" x14ac:dyDescent="0.25">
      <c r="A16" s="355"/>
      <c r="B16" s="355"/>
      <c r="E16" s="188"/>
      <c r="F16" s="188"/>
      <c r="J16" s="191"/>
      <c r="L16" s="188"/>
    </row>
    <row r="17" spans="1:12" x14ac:dyDescent="0.25">
      <c r="A17" s="356" t="s">
        <v>24</v>
      </c>
      <c r="B17" s="356"/>
      <c r="E17" s="188"/>
      <c r="F17" s="188"/>
      <c r="J17" s="191"/>
      <c r="L17" s="188"/>
    </row>
    <row r="18" spans="1:12" x14ac:dyDescent="0.25">
      <c r="A18" s="374">
        <v>0</v>
      </c>
      <c r="B18" s="379"/>
      <c r="C18" s="379"/>
      <c r="D18" s="379"/>
      <c r="E18" s="349"/>
      <c r="F18" s="310"/>
      <c r="G18" s="310"/>
      <c r="H18" s="259"/>
      <c r="I18" s="350"/>
      <c r="J18" s="243">
        <f>D18+F18+G18+H18</f>
        <v>0</v>
      </c>
      <c r="K18" s="369"/>
      <c r="L18" s="243">
        <f>A18*J18</f>
        <v>0</v>
      </c>
    </row>
    <row r="19" spans="1:12" x14ac:dyDescent="0.25">
      <c r="A19" s="374">
        <v>0.2</v>
      </c>
      <c r="B19" s="310"/>
      <c r="C19" s="310"/>
      <c r="D19" s="310"/>
      <c r="E19" s="349"/>
      <c r="F19" s="310"/>
      <c r="G19" s="310"/>
      <c r="H19" s="259"/>
      <c r="I19" s="350"/>
      <c r="J19" s="243">
        <f>D19+F19+G19+H19</f>
        <v>0</v>
      </c>
      <c r="K19" s="369"/>
      <c r="L19" s="243">
        <f>A19*J19</f>
        <v>0</v>
      </c>
    </row>
    <row r="20" spans="1:12" x14ac:dyDescent="0.25">
      <c r="A20" s="374">
        <v>0.5</v>
      </c>
      <c r="B20" s="310"/>
      <c r="C20" s="310"/>
      <c r="D20" s="310"/>
      <c r="E20" s="349"/>
      <c r="F20" s="310"/>
      <c r="G20" s="310"/>
      <c r="H20" s="259"/>
      <c r="I20" s="350"/>
      <c r="J20" s="243">
        <f>D20+F20+G20+H20</f>
        <v>0</v>
      </c>
      <c r="K20" s="369"/>
      <c r="L20" s="243">
        <f>A20*J20</f>
        <v>0</v>
      </c>
    </row>
    <row r="21" spans="1:12" x14ac:dyDescent="0.25">
      <c r="A21" s="374">
        <v>1</v>
      </c>
      <c r="B21" s="310"/>
      <c r="C21" s="310"/>
      <c r="D21" s="310"/>
      <c r="E21" s="349"/>
      <c r="F21" s="310"/>
      <c r="G21" s="310"/>
      <c r="H21" s="259"/>
      <c r="I21" s="350"/>
      <c r="J21" s="243">
        <f>D21+F21+G21+H21</f>
        <v>0</v>
      </c>
      <c r="K21" s="369"/>
      <c r="L21" s="243">
        <f>A21*J21</f>
        <v>0</v>
      </c>
    </row>
    <row r="22" spans="1:12" x14ac:dyDescent="0.25">
      <c r="A22" s="374">
        <v>1.5</v>
      </c>
      <c r="B22" s="310"/>
      <c r="C22" s="310"/>
      <c r="D22" s="310"/>
      <c r="E22" s="349"/>
      <c r="F22" s="310"/>
      <c r="G22" s="310"/>
      <c r="H22" s="259"/>
      <c r="I22" s="350"/>
      <c r="J22" s="243">
        <f>D22+F22+G22+H22</f>
        <v>0</v>
      </c>
      <c r="K22" s="369"/>
      <c r="L22" s="243">
        <f>A22*J22</f>
        <v>0</v>
      </c>
    </row>
    <row r="23" spans="1:12" x14ac:dyDescent="0.25">
      <c r="A23" s="352" t="s">
        <v>22</v>
      </c>
      <c r="B23" s="243">
        <f>SUM(B19:B22)</f>
        <v>0</v>
      </c>
      <c r="C23" s="243">
        <f>SUM(C19:C22)</f>
        <v>0</v>
      </c>
      <c r="D23" s="243">
        <f>SUM(D19:D22)</f>
        <v>0</v>
      </c>
      <c r="E23" s="386"/>
      <c r="F23" s="367" t="s">
        <v>23</v>
      </c>
      <c r="G23" s="367" t="s">
        <v>23</v>
      </c>
      <c r="H23" s="243">
        <f>SUM(H18:H22)</f>
        <v>0</v>
      </c>
      <c r="I23" s="387"/>
      <c r="J23" s="243">
        <f>SUM(J18:J22)</f>
        <v>0</v>
      </c>
      <c r="K23" s="382"/>
      <c r="L23" s="243">
        <f>SUM(L18:L22)</f>
        <v>0</v>
      </c>
    </row>
    <row r="25" spans="1:12" x14ac:dyDescent="0.25">
      <c r="A25" s="331" t="s">
        <v>27</v>
      </c>
      <c r="B25" s="331"/>
      <c r="I25" s="198"/>
      <c r="J25" s="198"/>
    </row>
    <row r="26" spans="1:12" x14ac:dyDescent="0.25">
      <c r="A26" s="374">
        <v>0</v>
      </c>
      <c r="B26" s="379"/>
      <c r="C26" s="379"/>
      <c r="D26" s="379"/>
      <c r="E26" s="349"/>
      <c r="F26" s="310"/>
      <c r="G26" s="310"/>
      <c r="H26" s="259"/>
      <c r="I26" s="350"/>
      <c r="J26" s="243">
        <f>D26+F26+G26+H26</f>
        <v>0</v>
      </c>
      <c r="K26" s="369"/>
      <c r="L26" s="243">
        <f>A26*J26</f>
        <v>0</v>
      </c>
    </row>
    <row r="27" spans="1:12" x14ac:dyDescent="0.25">
      <c r="A27" s="374">
        <v>0.2</v>
      </c>
      <c r="B27" s="379"/>
      <c r="C27" s="310"/>
      <c r="D27" s="310"/>
      <c r="E27" s="349"/>
      <c r="F27" s="310"/>
      <c r="G27" s="310"/>
      <c r="H27" s="310"/>
      <c r="I27" s="350"/>
      <c r="J27" s="243">
        <f>D27+F27+G27+H27</f>
        <v>0</v>
      </c>
      <c r="K27" s="369"/>
      <c r="L27" s="243">
        <f>A27*J27</f>
        <v>0</v>
      </c>
    </row>
    <row r="28" spans="1:12" x14ac:dyDescent="0.25">
      <c r="A28" s="374">
        <v>0.5</v>
      </c>
      <c r="B28" s="379"/>
      <c r="C28" s="310"/>
      <c r="D28" s="310"/>
      <c r="E28" s="349"/>
      <c r="F28" s="310"/>
      <c r="G28" s="310"/>
      <c r="H28" s="310"/>
      <c r="I28" s="350"/>
      <c r="J28" s="243">
        <f>D28+F28+G28+H28</f>
        <v>0</v>
      </c>
      <c r="K28" s="369"/>
      <c r="L28" s="243">
        <f>A28*J28</f>
        <v>0</v>
      </c>
    </row>
    <row r="29" spans="1:12" x14ac:dyDescent="0.25">
      <c r="A29" s="374">
        <v>1</v>
      </c>
      <c r="B29" s="379"/>
      <c r="C29" s="310"/>
      <c r="D29" s="310"/>
      <c r="E29" s="349"/>
      <c r="F29" s="310"/>
      <c r="G29" s="310"/>
      <c r="H29" s="310"/>
      <c r="I29" s="350"/>
      <c r="J29" s="243">
        <f>D29+F29+G29+H29</f>
        <v>0</v>
      </c>
      <c r="K29" s="369"/>
      <c r="L29" s="243">
        <f>A29*J29</f>
        <v>0</v>
      </c>
    </row>
    <row r="30" spans="1:12" x14ac:dyDescent="0.25">
      <c r="A30" s="374">
        <v>1.5</v>
      </c>
      <c r="B30" s="379"/>
      <c r="C30" s="310"/>
      <c r="D30" s="310"/>
      <c r="E30" s="349"/>
      <c r="F30" s="310"/>
      <c r="G30" s="310"/>
      <c r="H30" s="310"/>
      <c r="I30" s="350"/>
      <c r="J30" s="243">
        <f>D30+F30+G30+H30</f>
        <v>0</v>
      </c>
      <c r="K30" s="369"/>
      <c r="L30" s="243">
        <f>A30*J30</f>
        <v>0</v>
      </c>
    </row>
    <row r="31" spans="1:12" x14ac:dyDescent="0.25">
      <c r="A31" s="352" t="s">
        <v>22</v>
      </c>
      <c r="B31" s="380"/>
      <c r="C31" s="243">
        <f>SUM(C27:C30)</f>
        <v>0</v>
      </c>
      <c r="D31" s="243">
        <f>SUM(D27:D30)</f>
        <v>0</v>
      </c>
      <c r="E31" s="386"/>
      <c r="F31" s="367" t="s">
        <v>23</v>
      </c>
      <c r="G31" s="367" t="s">
        <v>23</v>
      </c>
      <c r="H31" s="243">
        <f>SUM(H26:H30)</f>
        <v>0</v>
      </c>
      <c r="I31" s="387"/>
      <c r="J31" s="243">
        <f>SUM(J26:J30)</f>
        <v>0</v>
      </c>
      <c r="K31" s="382"/>
      <c r="L31" s="243">
        <f>SUM(L26:L30)</f>
        <v>0</v>
      </c>
    </row>
    <row r="33" spans="1:12" x14ac:dyDescent="0.25">
      <c r="A33" s="388" t="s">
        <v>616</v>
      </c>
      <c r="B33" s="388"/>
    </row>
    <row r="34" spans="1:12" x14ac:dyDescent="0.25">
      <c r="A34" s="374">
        <v>0</v>
      </c>
      <c r="B34" s="379"/>
      <c r="C34" s="379"/>
      <c r="D34" s="379"/>
      <c r="E34" s="349"/>
      <c r="F34" s="310"/>
      <c r="G34" s="310"/>
      <c r="H34" s="259"/>
      <c r="I34" s="350"/>
      <c r="J34" s="243">
        <f>D34+F34+G34+H34</f>
        <v>0</v>
      </c>
      <c r="K34" s="369"/>
      <c r="L34" s="243">
        <f>A34*J34</f>
        <v>0</v>
      </c>
    </row>
    <row r="35" spans="1:12" x14ac:dyDescent="0.25">
      <c r="A35" s="374">
        <v>0.2</v>
      </c>
      <c r="B35" s="310"/>
      <c r="C35" s="310"/>
      <c r="D35" s="310"/>
      <c r="E35" s="349"/>
      <c r="F35" s="310"/>
      <c r="G35" s="310"/>
      <c r="H35" s="259"/>
      <c r="I35" s="350"/>
      <c r="J35" s="243">
        <f>D35+F35+G35+H35</f>
        <v>0</v>
      </c>
      <c r="K35" s="369"/>
      <c r="L35" s="243">
        <f>A35*J35</f>
        <v>0</v>
      </c>
    </row>
    <row r="36" spans="1:12" x14ac:dyDescent="0.25">
      <c r="A36" s="374">
        <v>0.5</v>
      </c>
      <c r="B36" s="310"/>
      <c r="C36" s="310"/>
      <c r="D36" s="310"/>
      <c r="E36" s="349"/>
      <c r="F36" s="310"/>
      <c r="G36" s="310"/>
      <c r="H36" s="259"/>
      <c r="I36" s="350"/>
      <c r="J36" s="243">
        <f>D36+F36+G36+H36</f>
        <v>0</v>
      </c>
      <c r="K36" s="369"/>
      <c r="L36" s="243">
        <f>A36*J36</f>
        <v>0</v>
      </c>
    </row>
    <row r="37" spans="1:12" x14ac:dyDescent="0.25">
      <c r="A37" s="374">
        <v>1</v>
      </c>
      <c r="B37" s="310"/>
      <c r="C37" s="310"/>
      <c r="D37" s="310"/>
      <c r="E37" s="349"/>
      <c r="F37" s="310"/>
      <c r="G37" s="310"/>
      <c r="H37" s="259"/>
      <c r="I37" s="350"/>
      <c r="J37" s="243">
        <f>D37+F37+G37+H37</f>
        <v>0</v>
      </c>
      <c r="K37" s="369"/>
      <c r="L37" s="243">
        <f>A37*J37</f>
        <v>0</v>
      </c>
    </row>
    <row r="38" spans="1:12" x14ac:dyDescent="0.25">
      <c r="A38" s="374">
        <v>1.5</v>
      </c>
      <c r="B38" s="310"/>
      <c r="C38" s="310"/>
      <c r="D38" s="310"/>
      <c r="E38" s="349"/>
      <c r="F38" s="310"/>
      <c r="G38" s="310"/>
      <c r="H38" s="259"/>
      <c r="I38" s="350"/>
      <c r="J38" s="243">
        <f>D38+F38+G38+H38</f>
        <v>0</v>
      </c>
      <c r="K38" s="369"/>
      <c r="L38" s="243">
        <f>A38*J38</f>
        <v>0</v>
      </c>
    </row>
    <row r="39" spans="1:12" x14ac:dyDescent="0.25">
      <c r="A39" s="352" t="s">
        <v>22</v>
      </c>
      <c r="B39" s="243">
        <f>SUM(B35:B38)</f>
        <v>0</v>
      </c>
      <c r="C39" s="243">
        <f>SUM(C35:C38)</f>
        <v>0</v>
      </c>
      <c r="D39" s="243">
        <f>SUM(D35:D38)</f>
        <v>0</v>
      </c>
      <c r="E39" s="386"/>
      <c r="F39" s="367" t="s">
        <v>23</v>
      </c>
      <c r="G39" s="367" t="s">
        <v>23</v>
      </c>
      <c r="H39" s="243">
        <f>SUM(H34:H38)</f>
        <v>0</v>
      </c>
      <c r="I39" s="387"/>
      <c r="J39" s="243">
        <f>SUM(J34:J38)</f>
        <v>0</v>
      </c>
      <c r="K39" s="382"/>
      <c r="L39" s="243">
        <f>SUM(L34:L38)</f>
        <v>0</v>
      </c>
    </row>
    <row r="41" spans="1:12" x14ac:dyDescent="0.25">
      <c r="A41" s="331" t="s">
        <v>25</v>
      </c>
      <c r="B41" s="331"/>
    </row>
    <row r="42" spans="1:12" x14ac:dyDescent="0.25">
      <c r="A42" s="374">
        <v>0</v>
      </c>
      <c r="B42" s="379"/>
      <c r="C42" s="379"/>
      <c r="D42" s="379"/>
      <c r="E42" s="349"/>
      <c r="F42" s="310"/>
      <c r="G42" s="310"/>
      <c r="H42" s="259"/>
      <c r="I42" s="350"/>
      <c r="J42" s="243">
        <f>D42+F42+G42+H42</f>
        <v>0</v>
      </c>
      <c r="K42" s="369"/>
      <c r="L42" s="243">
        <f>A42*J42</f>
        <v>0</v>
      </c>
    </row>
    <row r="43" spans="1:12" x14ac:dyDescent="0.25">
      <c r="A43" s="374">
        <v>0.2</v>
      </c>
      <c r="B43" s="310"/>
      <c r="C43" s="310"/>
      <c r="D43" s="310"/>
      <c r="E43" s="349"/>
      <c r="F43" s="310"/>
      <c r="G43" s="310"/>
      <c r="H43" s="310"/>
      <c r="I43" s="350"/>
      <c r="J43" s="243">
        <f>D43+F43+G43+H43</f>
        <v>0</v>
      </c>
      <c r="K43" s="369"/>
      <c r="L43" s="243">
        <f>A43*J43</f>
        <v>0</v>
      </c>
    </row>
    <row r="44" spans="1:12" x14ac:dyDescent="0.25">
      <c r="A44" s="374">
        <v>0.5</v>
      </c>
      <c r="B44" s="310"/>
      <c r="C44" s="310"/>
      <c r="D44" s="310"/>
      <c r="E44" s="349"/>
      <c r="F44" s="310"/>
      <c r="G44" s="310"/>
      <c r="H44" s="310"/>
      <c r="I44" s="350"/>
      <c r="J44" s="243">
        <f>D44+F44+G44+H44</f>
        <v>0</v>
      </c>
      <c r="K44" s="369"/>
      <c r="L44" s="243">
        <f>A44*J44</f>
        <v>0</v>
      </c>
    </row>
    <row r="45" spans="1:12" x14ac:dyDescent="0.25">
      <c r="A45" s="374">
        <v>1</v>
      </c>
      <c r="B45" s="310"/>
      <c r="C45" s="310"/>
      <c r="D45" s="310"/>
      <c r="E45" s="349"/>
      <c r="F45" s="310"/>
      <c r="G45" s="310"/>
      <c r="H45" s="310"/>
      <c r="I45" s="350"/>
      <c r="J45" s="243">
        <f>D45+F45+G45+H45</f>
        <v>0</v>
      </c>
      <c r="K45" s="369"/>
      <c r="L45" s="243">
        <f>A45*J45</f>
        <v>0</v>
      </c>
    </row>
    <row r="46" spans="1:12" x14ac:dyDescent="0.25">
      <c r="A46" s="374">
        <v>1.5</v>
      </c>
      <c r="B46" s="310"/>
      <c r="C46" s="310"/>
      <c r="D46" s="310"/>
      <c r="E46" s="349"/>
      <c r="F46" s="310"/>
      <c r="G46" s="310"/>
      <c r="H46" s="310"/>
      <c r="I46" s="350"/>
      <c r="J46" s="243">
        <f>D46+F46+G46+H46</f>
        <v>0</v>
      </c>
      <c r="K46" s="369"/>
      <c r="L46" s="243">
        <f>A46*J46</f>
        <v>0</v>
      </c>
    </row>
    <row r="47" spans="1:12" x14ac:dyDescent="0.25">
      <c r="A47" s="352" t="s">
        <v>22</v>
      </c>
      <c r="B47" s="243">
        <f>SUM(B43:B46)</f>
        <v>0</v>
      </c>
      <c r="C47" s="243">
        <f>SUM(C43:C46)</f>
        <v>0</v>
      </c>
      <c r="D47" s="243">
        <f>SUM(D43:D46)</f>
        <v>0</v>
      </c>
      <c r="E47" s="386"/>
      <c r="F47" s="367" t="s">
        <v>23</v>
      </c>
      <c r="G47" s="367" t="s">
        <v>23</v>
      </c>
      <c r="H47" s="243">
        <f>SUM(H42:H46)</f>
        <v>0</v>
      </c>
      <c r="I47" s="387"/>
      <c r="J47" s="243">
        <f>SUM(J42:J46)</f>
        <v>0</v>
      </c>
      <c r="K47" s="382"/>
      <c r="L47" s="243">
        <f>SUM(L42:L46)</f>
        <v>0</v>
      </c>
    </row>
    <row r="48" spans="1:12" s="198" customFormat="1" x14ac:dyDescent="0.25">
      <c r="A48" s="357"/>
      <c r="B48" s="358"/>
      <c r="C48" s="358"/>
      <c r="D48" s="358"/>
      <c r="E48" s="389"/>
      <c r="F48" s="360"/>
      <c r="G48" s="360"/>
      <c r="H48" s="358"/>
      <c r="I48" s="390"/>
      <c r="J48" s="358"/>
      <c r="K48" s="390"/>
      <c r="L48" s="358"/>
    </row>
    <row r="49" spans="1:12" s="198" customFormat="1" x14ac:dyDescent="0.25">
      <c r="A49" s="362" t="s">
        <v>22</v>
      </c>
      <c r="B49" s="358"/>
      <c r="C49" s="243">
        <f>C47+C39+C31+C23+C15</f>
        <v>0</v>
      </c>
      <c r="D49" s="243">
        <f>D47+D39+D31+D23+D15</f>
        <v>0</v>
      </c>
      <c r="E49" s="389"/>
      <c r="F49" s="360"/>
      <c r="G49" s="360"/>
      <c r="H49" s="358"/>
      <c r="I49" s="390"/>
      <c r="J49" s="358"/>
      <c r="K49" s="390"/>
      <c r="L49" s="243">
        <f>L47+L39+L31+L23+L15</f>
        <v>0</v>
      </c>
    </row>
    <row r="50" spans="1:12" s="198" customFormat="1" x14ac:dyDescent="0.25">
      <c r="A50" s="362"/>
      <c r="B50" s="358"/>
      <c r="C50" s="242"/>
      <c r="D50" s="242"/>
      <c r="E50" s="389"/>
      <c r="F50" s="360"/>
      <c r="G50" s="360"/>
      <c r="H50" s="358"/>
      <c r="I50" s="390"/>
      <c r="J50" s="358"/>
      <c r="K50" s="390"/>
      <c r="L50" s="242"/>
    </row>
    <row r="51" spans="1:12" s="198" customFormat="1" x14ac:dyDescent="0.25">
      <c r="A51" s="357"/>
      <c r="B51" s="358"/>
      <c r="C51" s="358"/>
      <c r="D51" s="358"/>
      <c r="E51" s="389"/>
      <c r="F51" s="360"/>
      <c r="G51" s="360"/>
      <c r="H51" s="358"/>
      <c r="I51" s="390"/>
      <c r="J51" s="358"/>
      <c r="K51" s="390"/>
      <c r="L51" s="358"/>
    </row>
  </sheetData>
  <sheetProtection password="C03D" sheet="1" objects="1" scenarios="1"/>
  <mergeCells count="4">
    <mergeCell ref="A2:C2"/>
    <mergeCell ref="A3:L3"/>
    <mergeCell ref="B6:D6"/>
    <mergeCell ref="F6:H6"/>
  </mergeCells>
  <hyperlinks>
    <hyperlink ref="A2" location="Schedule_Listing" display="Return to Shedule Listing"/>
    <hyperlink ref="A2:C2" location="'Schedule Listing'!C33" display="Return to Schedule Listing"/>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topLeftCell="A16" zoomScale="140" zoomScaleNormal="140" workbookViewId="0">
      <selection activeCell="F25" sqref="F25:H28"/>
    </sheetView>
  </sheetViews>
  <sheetFormatPr defaultColWidth="9.125" defaultRowHeight="15.75" x14ac:dyDescent="0.25"/>
  <cols>
    <col min="1" max="1" width="9.125" style="189"/>
    <col min="2" max="4" width="11.125" style="189" customWidth="1"/>
    <col min="5" max="5" width="1.625" style="189" customWidth="1"/>
    <col min="6" max="8" width="12.375" style="189" customWidth="1"/>
    <col min="9" max="9" width="1.625" style="189" customWidth="1"/>
    <col min="10" max="10" width="11.125" style="189" customWidth="1"/>
    <col min="11" max="11" width="1.625" style="189" customWidth="1"/>
    <col min="12" max="12" width="10.125" style="189" customWidth="1"/>
    <col min="13" max="14" width="9.125" style="189"/>
    <col min="15" max="15" width="6.375" style="189" customWidth="1"/>
    <col min="16" max="16384" width="9.125" style="189"/>
  </cols>
  <sheetData>
    <row r="1" spans="1:12" x14ac:dyDescent="0.25">
      <c r="A1" s="212" t="s">
        <v>529</v>
      </c>
      <c r="B1" s="212"/>
      <c r="C1" s="212"/>
      <c r="D1" s="331"/>
      <c r="E1" s="383"/>
      <c r="F1" s="331"/>
      <c r="G1" s="331"/>
      <c r="L1" s="190">
        <v>5</v>
      </c>
    </row>
    <row r="2" spans="1:12" x14ac:dyDescent="0.25">
      <c r="A2" s="886" t="s">
        <v>1</v>
      </c>
      <c r="B2" s="887"/>
      <c r="C2" s="888"/>
      <c r="D2" s="193"/>
      <c r="E2" s="331"/>
      <c r="F2" s="331"/>
      <c r="G2" s="331"/>
    </row>
    <row r="3" spans="1:12" ht="15.95" customHeight="1" x14ac:dyDescent="0.25">
      <c r="A3" s="889" t="s">
        <v>621</v>
      </c>
      <c r="B3" s="890"/>
      <c r="C3" s="890"/>
      <c r="D3" s="890"/>
      <c r="E3" s="890"/>
      <c r="F3" s="890"/>
      <c r="G3" s="890"/>
      <c r="H3" s="890"/>
      <c r="I3" s="890"/>
      <c r="J3" s="890"/>
      <c r="K3" s="890"/>
      <c r="L3" s="890"/>
    </row>
    <row r="4" spans="1:12" x14ac:dyDescent="0.25">
      <c r="A4" s="194" t="s">
        <v>576</v>
      </c>
      <c r="B4" s="384"/>
      <c r="C4" s="384"/>
      <c r="D4" s="384"/>
      <c r="E4" s="384"/>
      <c r="F4" s="384"/>
      <c r="G4" s="384"/>
      <c r="H4" s="384"/>
      <c r="I4" s="384"/>
      <c r="J4" s="384"/>
      <c r="K4" s="384"/>
      <c r="L4" s="384"/>
    </row>
    <row r="5" spans="1:12" x14ac:dyDescent="0.25">
      <c r="B5" s="212"/>
      <c r="C5" s="212"/>
      <c r="D5" s="331"/>
      <c r="E5" s="331"/>
      <c r="F5" s="331"/>
      <c r="G5" s="331"/>
    </row>
    <row r="6" spans="1:12" x14ac:dyDescent="0.25">
      <c r="A6" s="333"/>
      <c r="B6" s="883" t="s">
        <v>2</v>
      </c>
      <c r="C6" s="884"/>
      <c r="D6" s="885"/>
      <c r="E6" s="334"/>
      <c r="F6" s="883" t="s">
        <v>3</v>
      </c>
      <c r="G6" s="884"/>
      <c r="H6" s="885"/>
      <c r="I6" s="335"/>
      <c r="J6" s="336" t="s">
        <v>4</v>
      </c>
      <c r="K6" s="335"/>
      <c r="L6" s="335"/>
    </row>
    <row r="7" spans="1:12" ht="37.5" x14ac:dyDescent="0.25">
      <c r="A7" s="337" t="s">
        <v>5</v>
      </c>
      <c r="B7" s="338" t="s">
        <v>6</v>
      </c>
      <c r="C7" s="338" t="s">
        <v>7</v>
      </c>
      <c r="D7" s="338" t="s">
        <v>8</v>
      </c>
      <c r="E7" s="339"/>
      <c r="F7" s="338" t="s">
        <v>9</v>
      </c>
      <c r="G7" s="338" t="s">
        <v>10</v>
      </c>
      <c r="H7" s="340" t="s">
        <v>11</v>
      </c>
      <c r="I7" s="341"/>
      <c r="J7" s="337" t="s">
        <v>12</v>
      </c>
      <c r="K7" s="341"/>
      <c r="L7" s="337" t="s">
        <v>13</v>
      </c>
    </row>
    <row r="8" spans="1:12" x14ac:dyDescent="0.25">
      <c r="A8" s="342" t="s">
        <v>14</v>
      </c>
      <c r="B8" s="342"/>
      <c r="C8" s="342"/>
      <c r="D8" s="342" t="s">
        <v>15</v>
      </c>
      <c r="E8" s="342"/>
      <c r="F8" s="342" t="s">
        <v>16</v>
      </c>
      <c r="G8" s="342" t="s">
        <v>17</v>
      </c>
      <c r="H8" s="342" t="s">
        <v>18</v>
      </c>
      <c r="I8" s="343"/>
      <c r="J8" s="342" t="s">
        <v>19</v>
      </c>
      <c r="K8" s="343"/>
      <c r="L8" s="342" t="s">
        <v>20</v>
      </c>
    </row>
    <row r="9" spans="1:12" x14ac:dyDescent="0.25">
      <c r="A9" s="385" t="s">
        <v>21</v>
      </c>
      <c r="B9" s="385"/>
      <c r="D9" s="346"/>
      <c r="E9" s="346"/>
      <c r="F9" s="346"/>
      <c r="G9" s="346"/>
      <c r="H9" s="347"/>
      <c r="I9" s="347"/>
      <c r="J9" s="347"/>
      <c r="K9" s="347"/>
      <c r="L9" s="347"/>
    </row>
    <row r="10" spans="1:12" x14ac:dyDescent="0.25">
      <c r="A10" s="374">
        <v>0</v>
      </c>
      <c r="B10" s="379"/>
      <c r="C10" s="379"/>
      <c r="D10" s="379"/>
      <c r="E10" s="349"/>
      <c r="F10" s="310"/>
      <c r="G10" s="310"/>
      <c r="H10" s="259"/>
      <c r="I10" s="350"/>
      <c r="J10" s="243">
        <f>D10+F10+G10+H10</f>
        <v>0</v>
      </c>
      <c r="K10" s="369"/>
      <c r="L10" s="243">
        <f>A10*J10</f>
        <v>0</v>
      </c>
    </row>
    <row r="11" spans="1:12" x14ac:dyDescent="0.25">
      <c r="A11" s="374">
        <v>0.5</v>
      </c>
      <c r="B11" s="379"/>
      <c r="C11" s="310"/>
      <c r="D11" s="310"/>
      <c r="E11" s="349"/>
      <c r="F11" s="310"/>
      <c r="G11" s="310"/>
      <c r="H11" s="259"/>
      <c r="I11" s="350"/>
      <c r="J11" s="243">
        <f>D11+F11+G11+H11</f>
        <v>0</v>
      </c>
      <c r="K11" s="369"/>
      <c r="L11" s="243">
        <f>A11*J11</f>
        <v>0</v>
      </c>
    </row>
    <row r="12" spans="1:12" x14ac:dyDescent="0.25">
      <c r="A12" s="374">
        <v>1</v>
      </c>
      <c r="B12" s="379"/>
      <c r="C12" s="310"/>
      <c r="D12" s="310"/>
      <c r="E12" s="349"/>
      <c r="F12" s="310"/>
      <c r="G12" s="310"/>
      <c r="H12" s="259"/>
      <c r="I12" s="350"/>
      <c r="J12" s="243">
        <f>D12+F12+G12+H12</f>
        <v>0</v>
      </c>
      <c r="K12" s="369"/>
      <c r="L12" s="243">
        <f>A12*J12</f>
        <v>0</v>
      </c>
    </row>
    <row r="13" spans="1:12" x14ac:dyDescent="0.25">
      <c r="A13" s="374">
        <v>1.5</v>
      </c>
      <c r="B13" s="379"/>
      <c r="C13" s="310"/>
      <c r="D13" s="310"/>
      <c r="E13" s="349"/>
      <c r="F13" s="310"/>
      <c r="G13" s="310"/>
      <c r="H13" s="259"/>
      <c r="I13" s="350"/>
      <c r="J13" s="243">
        <f>D13+F13+G13+H13</f>
        <v>0</v>
      </c>
      <c r="K13" s="369"/>
      <c r="L13" s="243">
        <f>A13*J13</f>
        <v>0</v>
      </c>
    </row>
    <row r="14" spans="1:12" x14ac:dyDescent="0.25">
      <c r="A14" s="352" t="s">
        <v>22</v>
      </c>
      <c r="B14" s="380"/>
      <c r="C14" s="243">
        <f>SUM(C11:C13)</f>
        <v>0</v>
      </c>
      <c r="D14" s="243">
        <f>SUM(D11:D13)</f>
        <v>0</v>
      </c>
      <c r="E14" s="386"/>
      <c r="F14" s="367" t="s">
        <v>23</v>
      </c>
      <c r="G14" s="367" t="s">
        <v>23</v>
      </c>
      <c r="H14" s="243">
        <f>SUM(H10:H13)</f>
        <v>0</v>
      </c>
      <c r="I14" s="387"/>
      <c r="J14" s="243">
        <f>SUM(J10:J13)</f>
        <v>0</v>
      </c>
      <c r="K14" s="382"/>
      <c r="L14" s="243">
        <f>SUM(L10:L13)</f>
        <v>0</v>
      </c>
    </row>
    <row r="15" spans="1:12" x14ac:dyDescent="0.25">
      <c r="A15" s="355"/>
      <c r="B15" s="355"/>
      <c r="E15" s="188"/>
      <c r="F15" s="188"/>
      <c r="J15" s="191"/>
      <c r="L15" s="188"/>
    </row>
    <row r="16" spans="1:12" x14ac:dyDescent="0.25">
      <c r="A16" s="356" t="s">
        <v>24</v>
      </c>
      <c r="B16" s="356"/>
      <c r="E16" s="188"/>
      <c r="F16" s="188"/>
      <c r="J16" s="191"/>
      <c r="L16" s="188"/>
    </row>
    <row r="17" spans="1:12" x14ac:dyDescent="0.25">
      <c r="A17" s="374">
        <v>0</v>
      </c>
      <c r="B17" s="379"/>
      <c r="C17" s="379"/>
      <c r="D17" s="379"/>
      <c r="E17" s="349"/>
      <c r="F17" s="310"/>
      <c r="G17" s="310"/>
      <c r="H17" s="259"/>
      <c r="I17" s="350"/>
      <c r="J17" s="243">
        <f>D17+F17+G17+H17</f>
        <v>0</v>
      </c>
      <c r="K17" s="369"/>
      <c r="L17" s="243">
        <f>A17*J17</f>
        <v>0</v>
      </c>
    </row>
    <row r="18" spans="1:12" x14ac:dyDescent="0.25">
      <c r="A18" s="374">
        <v>0.5</v>
      </c>
      <c r="B18" s="310"/>
      <c r="C18" s="310"/>
      <c r="D18" s="310"/>
      <c r="E18" s="349"/>
      <c r="F18" s="310"/>
      <c r="G18" s="310"/>
      <c r="H18" s="310"/>
      <c r="I18" s="350"/>
      <c r="J18" s="243">
        <f>D18+F18+G18+H18</f>
        <v>0</v>
      </c>
      <c r="K18" s="369"/>
      <c r="L18" s="243">
        <f>A18*J18</f>
        <v>0</v>
      </c>
    </row>
    <row r="19" spans="1:12" x14ac:dyDescent="0.25">
      <c r="A19" s="374">
        <v>1</v>
      </c>
      <c r="B19" s="310"/>
      <c r="C19" s="310"/>
      <c r="D19" s="310"/>
      <c r="E19" s="349"/>
      <c r="F19" s="310"/>
      <c r="G19" s="310"/>
      <c r="H19" s="310"/>
      <c r="I19" s="350"/>
      <c r="J19" s="243">
        <f>D19+F19+G19+H19</f>
        <v>0</v>
      </c>
      <c r="K19" s="369"/>
      <c r="L19" s="243">
        <f>A19*J19</f>
        <v>0</v>
      </c>
    </row>
    <row r="20" spans="1:12" x14ac:dyDescent="0.25">
      <c r="A20" s="374">
        <v>1.5</v>
      </c>
      <c r="B20" s="310"/>
      <c r="C20" s="310"/>
      <c r="D20" s="310"/>
      <c r="E20" s="349"/>
      <c r="F20" s="310"/>
      <c r="G20" s="310"/>
      <c r="H20" s="310"/>
      <c r="I20" s="350"/>
      <c r="J20" s="243">
        <f>D20+F20+G20+H20</f>
        <v>0</v>
      </c>
      <c r="K20" s="369"/>
      <c r="L20" s="243">
        <f>A20*J20</f>
        <v>0</v>
      </c>
    </row>
    <row r="21" spans="1:12" x14ac:dyDescent="0.25">
      <c r="A21" s="352" t="s">
        <v>22</v>
      </c>
      <c r="B21" s="243">
        <f>SUM(B18:B20)</f>
        <v>0</v>
      </c>
      <c r="C21" s="243">
        <f>SUM(C18:C20)</f>
        <v>0</v>
      </c>
      <c r="D21" s="243">
        <f>SUM(D18:D20)</f>
        <v>0</v>
      </c>
      <c r="E21" s="386"/>
      <c r="F21" s="367" t="s">
        <v>23</v>
      </c>
      <c r="G21" s="367" t="s">
        <v>23</v>
      </c>
      <c r="H21" s="243">
        <f>SUM(H17:H20)</f>
        <v>0</v>
      </c>
      <c r="I21" s="387"/>
      <c r="J21" s="243">
        <f>SUM(J17:J20)</f>
        <v>0</v>
      </c>
      <c r="K21" s="382"/>
      <c r="L21" s="243">
        <f>SUM(L17:L20)</f>
        <v>0</v>
      </c>
    </row>
    <row r="24" spans="1:12" x14ac:dyDescent="0.25">
      <c r="A24" s="331" t="s">
        <v>25</v>
      </c>
      <c r="B24" s="331"/>
    </row>
    <row r="25" spans="1:12" x14ac:dyDescent="0.25">
      <c r="A25" s="374">
        <v>0</v>
      </c>
      <c r="B25" s="379"/>
      <c r="C25" s="379"/>
      <c r="D25" s="379"/>
      <c r="E25" s="349"/>
      <c r="F25" s="310"/>
      <c r="G25" s="310"/>
      <c r="H25" s="259"/>
      <c r="I25" s="350"/>
      <c r="J25" s="243">
        <f>D25+F25+G25+H25</f>
        <v>0</v>
      </c>
      <c r="K25" s="369"/>
      <c r="L25" s="243">
        <f>A25*J25</f>
        <v>0</v>
      </c>
    </row>
    <row r="26" spans="1:12" x14ac:dyDescent="0.25">
      <c r="A26" s="374">
        <v>0.5</v>
      </c>
      <c r="B26" s="310"/>
      <c r="C26" s="310"/>
      <c r="D26" s="310"/>
      <c r="E26" s="349"/>
      <c r="F26" s="310"/>
      <c r="G26" s="310"/>
      <c r="H26" s="310"/>
      <c r="I26" s="350"/>
      <c r="J26" s="243">
        <f>D26+F26+G26+H26</f>
        <v>0</v>
      </c>
      <c r="K26" s="369"/>
      <c r="L26" s="243">
        <f>A26*J26</f>
        <v>0</v>
      </c>
    </row>
    <row r="27" spans="1:12" x14ac:dyDescent="0.25">
      <c r="A27" s="374">
        <v>1</v>
      </c>
      <c r="B27" s="310"/>
      <c r="C27" s="310"/>
      <c r="D27" s="310"/>
      <c r="E27" s="349"/>
      <c r="F27" s="310"/>
      <c r="G27" s="310"/>
      <c r="H27" s="310"/>
      <c r="I27" s="350"/>
      <c r="J27" s="243">
        <f>D27+F27+G27+H27</f>
        <v>0</v>
      </c>
      <c r="K27" s="369"/>
      <c r="L27" s="243">
        <f>A27*J27</f>
        <v>0</v>
      </c>
    </row>
    <row r="28" spans="1:12" x14ac:dyDescent="0.25">
      <c r="A28" s="374">
        <v>1.5</v>
      </c>
      <c r="B28" s="310"/>
      <c r="C28" s="310"/>
      <c r="D28" s="310"/>
      <c r="E28" s="349"/>
      <c r="F28" s="310"/>
      <c r="G28" s="310"/>
      <c r="H28" s="310"/>
      <c r="I28" s="350"/>
      <c r="J28" s="243">
        <f>D28+F28+G28+H28</f>
        <v>0</v>
      </c>
      <c r="K28" s="369"/>
      <c r="L28" s="243">
        <f>A28*J28</f>
        <v>0</v>
      </c>
    </row>
    <row r="29" spans="1:12" x14ac:dyDescent="0.25">
      <c r="A29" s="352" t="s">
        <v>22</v>
      </c>
      <c r="B29" s="243">
        <f>SUM(B26:B28)</f>
        <v>0</v>
      </c>
      <c r="C29" s="243">
        <f>SUM(C26:C28)</f>
        <v>0</v>
      </c>
      <c r="D29" s="243">
        <f>SUM(D26:D28)</f>
        <v>0</v>
      </c>
      <c r="E29" s="386"/>
      <c r="F29" s="367" t="s">
        <v>23</v>
      </c>
      <c r="G29" s="367" t="s">
        <v>23</v>
      </c>
      <c r="H29" s="243">
        <f>SUM(H25:H28)</f>
        <v>0</v>
      </c>
      <c r="I29" s="387"/>
      <c r="J29" s="243">
        <f>SUM(J25:J28)</f>
        <v>0</v>
      </c>
      <c r="K29" s="382"/>
      <c r="L29" s="243">
        <f>SUM(L25:L28)</f>
        <v>0</v>
      </c>
    </row>
    <row r="30" spans="1:12" s="198" customFormat="1" x14ac:dyDescent="0.25">
      <c r="A30" s="357"/>
      <c r="B30" s="358"/>
      <c r="C30" s="358"/>
      <c r="D30" s="358"/>
      <c r="E30" s="389"/>
      <c r="F30" s="360"/>
      <c r="G30" s="360"/>
      <c r="H30" s="358"/>
      <c r="I30" s="390"/>
      <c r="J30" s="358"/>
      <c r="K30" s="390"/>
      <c r="L30" s="358"/>
    </row>
    <row r="31" spans="1:12" s="198" customFormat="1" x14ac:dyDescent="0.25">
      <c r="A31" s="362" t="s">
        <v>22</v>
      </c>
      <c r="B31" s="358"/>
      <c r="C31" s="243">
        <f>C14+C21+C29</f>
        <v>0</v>
      </c>
      <c r="D31" s="243">
        <f>D14+D21+D29</f>
        <v>0</v>
      </c>
      <c r="E31" s="389"/>
      <c r="F31" s="360"/>
      <c r="G31" s="360"/>
      <c r="H31" s="358"/>
      <c r="I31" s="390"/>
      <c r="J31" s="358"/>
      <c r="K31" s="390"/>
      <c r="L31" s="243">
        <f>L14+L21+L29</f>
        <v>0</v>
      </c>
    </row>
    <row r="32" spans="1:12" s="198" customFormat="1" x14ac:dyDescent="0.25">
      <c r="A32" s="362"/>
      <c r="B32" s="358"/>
      <c r="C32" s="242"/>
      <c r="D32" s="242"/>
      <c r="E32" s="389"/>
      <c r="F32" s="360"/>
      <c r="G32" s="360"/>
      <c r="H32" s="358"/>
      <c r="I32" s="390"/>
      <c r="J32" s="358"/>
      <c r="K32" s="390"/>
      <c r="L32" s="242"/>
    </row>
    <row r="33" spans="1:12" s="198" customFormat="1" x14ac:dyDescent="0.25">
      <c r="A33" s="357"/>
      <c r="B33" s="358"/>
      <c r="C33" s="358"/>
      <c r="D33" s="358"/>
      <c r="E33" s="389"/>
      <c r="F33" s="360"/>
      <c r="G33" s="360"/>
      <c r="H33" s="358"/>
      <c r="I33" s="390"/>
      <c r="J33" s="358"/>
      <c r="K33" s="390"/>
      <c r="L33" s="358"/>
    </row>
  </sheetData>
  <sheetProtection password="C03D" sheet="1" objects="1" scenarios="1"/>
  <mergeCells count="4">
    <mergeCell ref="A2:C2"/>
    <mergeCell ref="A3:L3"/>
    <mergeCell ref="B6:D6"/>
    <mergeCell ref="F6:H6"/>
  </mergeCells>
  <hyperlinks>
    <hyperlink ref="A2" location="Schedule_Listing" display="Return to Shedule Listing"/>
    <hyperlink ref="A2:C2" location="'Schedule Listing'!C34" display="Return to Schedule Listing"/>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zoomScale="110" zoomScaleNormal="110" zoomScalePageLayoutView="110" workbookViewId="0">
      <selection activeCell="B19" sqref="B19:D22"/>
    </sheetView>
  </sheetViews>
  <sheetFormatPr defaultColWidth="9.125" defaultRowHeight="15.75" x14ac:dyDescent="0.25"/>
  <cols>
    <col min="1" max="1" width="9.125" style="189"/>
    <col min="2" max="4" width="11.125" style="189" customWidth="1"/>
    <col min="5" max="5" width="1.625" style="189" customWidth="1"/>
    <col min="6" max="8" width="12.375" style="189" customWidth="1"/>
    <col min="9" max="9" width="1.625" style="189" customWidth="1"/>
    <col min="10" max="10" width="11.125" style="189" customWidth="1"/>
    <col min="11" max="11" width="1.625" style="189" customWidth="1"/>
    <col min="12" max="12" width="10.375" style="189" customWidth="1"/>
    <col min="13" max="16384" width="9.125" style="189"/>
  </cols>
  <sheetData>
    <row r="1" spans="1:12" x14ac:dyDescent="0.25">
      <c r="A1" s="212" t="s">
        <v>667</v>
      </c>
      <c r="B1" s="212"/>
      <c r="C1" s="212"/>
      <c r="D1" s="331"/>
      <c r="E1" s="331"/>
      <c r="F1" s="331"/>
      <c r="G1" s="331"/>
      <c r="L1" s="190">
        <v>9</v>
      </c>
    </row>
    <row r="2" spans="1:12" x14ac:dyDescent="0.25">
      <c r="A2" s="886" t="s">
        <v>1</v>
      </c>
      <c r="B2" s="887"/>
      <c r="C2" s="888"/>
      <c r="D2" s="193"/>
      <c r="E2" s="331"/>
      <c r="F2" s="331"/>
      <c r="G2" s="331"/>
    </row>
    <row r="3" spans="1:12" x14ac:dyDescent="0.25">
      <c r="A3" s="332" t="s">
        <v>630</v>
      </c>
      <c r="B3" s="332"/>
      <c r="C3" s="212"/>
      <c r="D3" s="331"/>
      <c r="E3" s="331"/>
      <c r="F3" s="331"/>
      <c r="G3" s="331"/>
    </row>
    <row r="4" spans="1:12" x14ac:dyDescent="0.25">
      <c r="A4" s="194" t="s">
        <v>576</v>
      </c>
      <c r="B4" s="332"/>
      <c r="C4" s="212"/>
      <c r="D4" s="331"/>
      <c r="E4" s="331"/>
      <c r="F4" s="331"/>
      <c r="G4" s="331"/>
    </row>
    <row r="5" spans="1:12" x14ac:dyDescent="0.25">
      <c r="A5" s="212"/>
      <c r="B5" s="212"/>
      <c r="C5" s="212"/>
      <c r="D5" s="331"/>
      <c r="E5" s="331"/>
      <c r="F5" s="331"/>
      <c r="G5" s="331"/>
    </row>
    <row r="6" spans="1:12" x14ac:dyDescent="0.25">
      <c r="A6" s="333"/>
      <c r="B6" s="883" t="s">
        <v>2</v>
      </c>
      <c r="C6" s="884"/>
      <c r="D6" s="885"/>
      <c r="E6" s="334"/>
      <c r="F6" s="883" t="s">
        <v>3</v>
      </c>
      <c r="G6" s="884"/>
      <c r="H6" s="885"/>
      <c r="I6" s="335"/>
      <c r="J6" s="336" t="s">
        <v>4</v>
      </c>
      <c r="K6" s="335"/>
      <c r="L6" s="335"/>
    </row>
    <row r="7" spans="1:12" ht="37.5" x14ac:dyDescent="0.25">
      <c r="A7" s="337" t="s">
        <v>5</v>
      </c>
      <c r="B7" s="338" t="s">
        <v>6</v>
      </c>
      <c r="C7" s="338" t="s">
        <v>7</v>
      </c>
      <c r="D7" s="338" t="s">
        <v>8</v>
      </c>
      <c r="E7" s="339"/>
      <c r="F7" s="338" t="s">
        <v>9</v>
      </c>
      <c r="G7" s="338" t="s">
        <v>10</v>
      </c>
      <c r="H7" s="340" t="s">
        <v>11</v>
      </c>
      <c r="I7" s="341"/>
      <c r="J7" s="337" t="s">
        <v>12</v>
      </c>
      <c r="K7" s="341"/>
      <c r="L7" s="337" t="s">
        <v>13</v>
      </c>
    </row>
    <row r="8" spans="1:12" x14ac:dyDescent="0.25">
      <c r="A8" s="342" t="s">
        <v>14</v>
      </c>
      <c r="B8" s="342"/>
      <c r="C8" s="342"/>
      <c r="D8" s="342" t="s">
        <v>15</v>
      </c>
      <c r="E8" s="342"/>
      <c r="F8" s="342" t="s">
        <v>16</v>
      </c>
      <c r="G8" s="342" t="s">
        <v>17</v>
      </c>
      <c r="H8" s="342" t="s">
        <v>18</v>
      </c>
      <c r="I8" s="343"/>
      <c r="J8" s="342" t="s">
        <v>19</v>
      </c>
      <c r="K8" s="343"/>
      <c r="L8" s="342" t="s">
        <v>20</v>
      </c>
    </row>
    <row r="9" spans="1:12" x14ac:dyDescent="0.25">
      <c r="A9" s="891" t="s">
        <v>21</v>
      </c>
      <c r="B9" s="892"/>
      <c r="C9" s="892"/>
      <c r="D9" s="346"/>
      <c r="E9" s="346"/>
      <c r="F9" s="346"/>
      <c r="G9" s="346"/>
      <c r="H9" s="347"/>
      <c r="I9" s="347"/>
      <c r="J9" s="347"/>
      <c r="K9" s="347"/>
      <c r="L9" s="347"/>
    </row>
    <row r="10" spans="1:12" x14ac:dyDescent="0.25">
      <c r="A10" s="374">
        <v>0</v>
      </c>
      <c r="B10" s="365"/>
      <c r="C10" s="365"/>
      <c r="D10" s="365"/>
      <c r="E10" s="349"/>
      <c r="F10" s="310"/>
      <c r="G10" s="310"/>
      <c r="H10" s="259"/>
      <c r="I10" s="350"/>
      <c r="J10" s="243">
        <f>D10+F10+G10+H10</f>
        <v>0</v>
      </c>
      <c r="K10" s="350"/>
      <c r="L10" s="243">
        <f>A10*J10</f>
        <v>0</v>
      </c>
    </row>
    <row r="11" spans="1:12" x14ac:dyDescent="0.25">
      <c r="A11" s="374">
        <v>0.35</v>
      </c>
      <c r="B11" s="365"/>
      <c r="C11" s="310"/>
      <c r="D11" s="310"/>
      <c r="E11" s="349"/>
      <c r="F11" s="310"/>
      <c r="G11" s="310"/>
      <c r="H11" s="259"/>
      <c r="I11" s="350"/>
      <c r="J11" s="243">
        <f>D11+F11+G11+H11</f>
        <v>0</v>
      </c>
      <c r="K11" s="350"/>
      <c r="L11" s="243">
        <f>A11*J11</f>
        <v>0</v>
      </c>
    </row>
    <row r="12" spans="1:12" x14ac:dyDescent="0.25">
      <c r="A12" s="374">
        <v>0.5</v>
      </c>
      <c r="B12" s="365"/>
      <c r="C12" s="310"/>
      <c r="D12" s="310"/>
      <c r="E12" s="349"/>
      <c r="F12" s="310"/>
      <c r="G12" s="310"/>
      <c r="H12" s="259"/>
      <c r="I12" s="350"/>
      <c r="J12" s="243">
        <f>D12+F12+G12+H12</f>
        <v>0</v>
      </c>
      <c r="K12" s="350"/>
      <c r="L12" s="243">
        <f>A12*J12</f>
        <v>0</v>
      </c>
    </row>
    <row r="13" spans="1:12" x14ac:dyDescent="0.25">
      <c r="A13" s="374">
        <v>0.75</v>
      </c>
      <c r="B13" s="365"/>
      <c r="C13" s="310"/>
      <c r="D13" s="310"/>
      <c r="E13" s="349"/>
      <c r="F13" s="310"/>
      <c r="G13" s="310"/>
      <c r="H13" s="259"/>
      <c r="I13" s="350"/>
      <c r="J13" s="243">
        <f>D13+F13+G13+H13</f>
        <v>0</v>
      </c>
      <c r="K13" s="350"/>
      <c r="L13" s="243">
        <f>A13*J13</f>
        <v>0</v>
      </c>
    </row>
    <row r="14" spans="1:12" x14ac:dyDescent="0.25">
      <c r="A14" s="374">
        <v>1</v>
      </c>
      <c r="B14" s="365"/>
      <c r="C14" s="310"/>
      <c r="D14" s="310"/>
      <c r="E14" s="349"/>
      <c r="F14" s="310"/>
      <c r="G14" s="310"/>
      <c r="H14" s="259"/>
      <c r="I14" s="350"/>
      <c r="J14" s="243">
        <f>D14+F14+G14+H14</f>
        <v>0</v>
      </c>
      <c r="K14" s="350"/>
      <c r="L14" s="243">
        <f>A14*J14</f>
        <v>0</v>
      </c>
    </row>
    <row r="15" spans="1:12" x14ac:dyDescent="0.25">
      <c r="A15" s="352" t="s">
        <v>22</v>
      </c>
      <c r="B15" s="366"/>
      <c r="C15" s="243">
        <f>SUM(C11:C14)</f>
        <v>0</v>
      </c>
      <c r="D15" s="243">
        <f>SUM(D11:D14)</f>
        <v>0</v>
      </c>
      <c r="E15" s="386"/>
      <c r="F15" s="367" t="s">
        <v>23</v>
      </c>
      <c r="G15" s="367" t="s">
        <v>23</v>
      </c>
      <c r="H15" s="243">
        <f>SUM(H10:H14)</f>
        <v>0</v>
      </c>
      <c r="I15" s="387"/>
      <c r="J15" s="243">
        <f>SUM(J10:J14)</f>
        <v>0</v>
      </c>
      <c r="K15" s="387"/>
      <c r="L15" s="243">
        <f>SUM(L10:L14)</f>
        <v>0</v>
      </c>
    </row>
    <row r="16" spans="1:12" x14ac:dyDescent="0.25">
      <c r="A16" s="355"/>
      <c r="B16" s="355"/>
      <c r="C16" s="351"/>
      <c r="D16" s="351"/>
      <c r="E16" s="386"/>
      <c r="F16" s="386"/>
      <c r="G16" s="391"/>
      <c r="H16" s="351"/>
      <c r="I16" s="387"/>
      <c r="J16" s="351"/>
      <c r="K16" s="387"/>
      <c r="L16" s="351"/>
    </row>
    <row r="17" spans="1:12" x14ac:dyDescent="0.25">
      <c r="A17" s="356" t="s">
        <v>24</v>
      </c>
      <c r="B17" s="356"/>
      <c r="C17" s="351"/>
      <c r="D17" s="351"/>
      <c r="E17" s="386"/>
      <c r="F17" s="386"/>
      <c r="G17" s="391"/>
      <c r="H17" s="351"/>
      <c r="I17" s="387"/>
      <c r="J17" s="351"/>
      <c r="K17" s="387"/>
      <c r="L17" s="351"/>
    </row>
    <row r="18" spans="1:12" x14ac:dyDescent="0.25">
      <c r="A18" s="374">
        <v>0</v>
      </c>
      <c r="B18" s="365"/>
      <c r="C18" s="365"/>
      <c r="D18" s="365"/>
      <c r="E18" s="349"/>
      <c r="F18" s="310"/>
      <c r="G18" s="310"/>
      <c r="H18" s="259"/>
      <c r="I18" s="350"/>
      <c r="J18" s="243">
        <f>D18+F18+G18+H18</f>
        <v>0</v>
      </c>
      <c r="K18" s="369"/>
      <c r="L18" s="243">
        <f>A18*J18</f>
        <v>0</v>
      </c>
    </row>
    <row r="19" spans="1:12" x14ac:dyDescent="0.25">
      <c r="A19" s="374">
        <v>0.35</v>
      </c>
      <c r="B19" s="310"/>
      <c r="C19" s="310"/>
      <c r="D19" s="310"/>
      <c r="E19" s="349"/>
      <c r="F19" s="310"/>
      <c r="G19" s="310"/>
      <c r="H19" s="310"/>
      <c r="I19" s="350"/>
      <c r="J19" s="243">
        <f>D19+F19+G19+H19</f>
        <v>0</v>
      </c>
      <c r="K19" s="369"/>
      <c r="L19" s="243">
        <f>A19*J19</f>
        <v>0</v>
      </c>
    </row>
    <row r="20" spans="1:12" x14ac:dyDescent="0.25">
      <c r="A20" s="374">
        <v>0.5</v>
      </c>
      <c r="B20" s="310"/>
      <c r="C20" s="310"/>
      <c r="D20" s="310"/>
      <c r="E20" s="349"/>
      <c r="F20" s="310"/>
      <c r="G20" s="310"/>
      <c r="H20" s="310"/>
      <c r="I20" s="350"/>
      <c r="J20" s="243">
        <f>D20+F20+G20+H20</f>
        <v>0</v>
      </c>
      <c r="K20" s="369"/>
      <c r="L20" s="243">
        <f>A20*J20</f>
        <v>0</v>
      </c>
    </row>
    <row r="21" spans="1:12" x14ac:dyDescent="0.25">
      <c r="A21" s="374">
        <v>0.75</v>
      </c>
      <c r="B21" s="310"/>
      <c r="C21" s="310"/>
      <c r="D21" s="310"/>
      <c r="E21" s="349"/>
      <c r="F21" s="310"/>
      <c r="G21" s="310"/>
      <c r="H21" s="310"/>
      <c r="I21" s="350"/>
      <c r="J21" s="243">
        <f>D21+F21+G21+H21</f>
        <v>0</v>
      </c>
      <c r="K21" s="369"/>
      <c r="L21" s="243">
        <f>A21*J21</f>
        <v>0</v>
      </c>
    </row>
    <row r="22" spans="1:12" x14ac:dyDescent="0.25">
      <c r="A22" s="374">
        <v>1</v>
      </c>
      <c r="B22" s="310"/>
      <c r="C22" s="310"/>
      <c r="D22" s="310"/>
      <c r="E22" s="349"/>
      <c r="F22" s="310"/>
      <c r="G22" s="310"/>
      <c r="H22" s="310"/>
      <c r="I22" s="350"/>
      <c r="J22" s="243">
        <f>D22+F22+G22+H22</f>
        <v>0</v>
      </c>
      <c r="K22" s="369"/>
      <c r="L22" s="243">
        <f>A22*J22</f>
        <v>0</v>
      </c>
    </row>
    <row r="23" spans="1:12" x14ac:dyDescent="0.25">
      <c r="A23" s="352" t="s">
        <v>22</v>
      </c>
      <c r="B23" s="243">
        <f>SUM(B19:B22)</f>
        <v>0</v>
      </c>
      <c r="C23" s="243">
        <f>SUM(C19:C22)</f>
        <v>0</v>
      </c>
      <c r="D23" s="243">
        <f>SUM(D19:D22)</f>
        <v>0</v>
      </c>
      <c r="E23" s="386"/>
      <c r="F23" s="367" t="s">
        <v>23</v>
      </c>
      <c r="G23" s="367" t="s">
        <v>23</v>
      </c>
      <c r="H23" s="243">
        <f>SUM(H18:H22)</f>
        <v>0</v>
      </c>
      <c r="I23" s="387"/>
      <c r="J23" s="243">
        <f>SUM(J18:J22)</f>
        <v>0</v>
      </c>
      <c r="K23" s="382"/>
      <c r="L23" s="243">
        <f>SUM(L18:L22)</f>
        <v>0</v>
      </c>
    </row>
    <row r="24" spans="1:12" x14ac:dyDescent="0.25">
      <c r="A24" s="355"/>
      <c r="B24" s="355"/>
      <c r="C24" s="351"/>
      <c r="D24" s="351"/>
      <c r="E24" s="386"/>
      <c r="F24" s="386"/>
      <c r="G24" s="391"/>
      <c r="H24" s="351"/>
      <c r="I24" s="387"/>
      <c r="J24" s="351"/>
      <c r="K24" s="387"/>
      <c r="L24" s="351"/>
    </row>
    <row r="25" spans="1:12" x14ac:dyDescent="0.25">
      <c r="A25" s="355"/>
      <c r="B25" s="355"/>
      <c r="E25" s="188"/>
      <c r="F25" s="188"/>
      <c r="H25" s="209"/>
      <c r="J25" s="191"/>
      <c r="L25" s="188"/>
    </row>
    <row r="26" spans="1:12" x14ac:dyDescent="0.25">
      <c r="A26" s="392" t="s">
        <v>22</v>
      </c>
      <c r="B26" s="355"/>
      <c r="C26" s="243">
        <f>C15+C23</f>
        <v>0</v>
      </c>
      <c r="D26" s="243">
        <f>D15+D23</f>
        <v>0</v>
      </c>
      <c r="E26" s="188"/>
      <c r="F26" s="188"/>
      <c r="H26" s="209"/>
      <c r="J26" s="191"/>
      <c r="L26" s="243">
        <f>L15+L23</f>
        <v>0</v>
      </c>
    </row>
    <row r="27" spans="1:12" x14ac:dyDescent="0.25">
      <c r="A27" s="355"/>
      <c r="B27" s="355"/>
      <c r="E27" s="188"/>
      <c r="F27" s="188"/>
      <c r="H27" s="209"/>
      <c r="J27" s="191"/>
      <c r="L27" s="188"/>
    </row>
    <row r="29" spans="1:12" x14ac:dyDescent="0.25">
      <c r="A29" s="191" t="s">
        <v>29</v>
      </c>
    </row>
  </sheetData>
  <sheetProtection password="C03D" sheet="1" objects="1" scenarios="1"/>
  <mergeCells count="4">
    <mergeCell ref="A2:C2"/>
    <mergeCell ref="B6:D6"/>
    <mergeCell ref="F6:H6"/>
    <mergeCell ref="A9:C9"/>
  </mergeCells>
  <hyperlinks>
    <hyperlink ref="A2" location="Schedule_Listing" display="Return to Shedule Listing"/>
    <hyperlink ref="A2:C2" location="'Schedule Listing'!C35" display="Return to Schedule Listing"/>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topLeftCell="A4" workbookViewId="0">
      <selection activeCell="F10" sqref="F10:G11"/>
    </sheetView>
  </sheetViews>
  <sheetFormatPr defaultColWidth="9.125" defaultRowHeight="15.75" x14ac:dyDescent="0.25"/>
  <cols>
    <col min="1" max="1" width="9.125" style="189"/>
    <col min="2" max="4" width="11.125" style="189" customWidth="1"/>
    <col min="5" max="5" width="1.625" style="189" customWidth="1"/>
    <col min="6" max="8" width="12.375" style="189" customWidth="1"/>
    <col min="9" max="9" width="1.625" style="189" customWidth="1"/>
    <col min="10" max="10" width="11.125" style="189" customWidth="1"/>
    <col min="11" max="11" width="1.625" style="189" customWidth="1"/>
    <col min="12" max="12" width="9.625" style="189" customWidth="1"/>
    <col min="13" max="16384" width="9.125" style="189"/>
  </cols>
  <sheetData>
    <row r="1" spans="1:12" x14ac:dyDescent="0.25">
      <c r="A1" s="212" t="s">
        <v>530</v>
      </c>
      <c r="B1" s="212"/>
      <c r="C1" s="212"/>
      <c r="D1" s="331"/>
      <c r="E1" s="331"/>
      <c r="F1" s="331"/>
      <c r="G1" s="331"/>
      <c r="L1" s="190">
        <v>10</v>
      </c>
    </row>
    <row r="2" spans="1:12" x14ac:dyDescent="0.25">
      <c r="A2" s="886" t="s">
        <v>1</v>
      </c>
      <c r="B2" s="887"/>
      <c r="C2" s="888"/>
      <c r="D2" s="193"/>
      <c r="E2" s="331"/>
      <c r="F2" s="331"/>
      <c r="G2" s="331"/>
    </row>
    <row r="3" spans="1:12" ht="30" customHeight="1" x14ac:dyDescent="0.25">
      <c r="A3" s="893" t="s">
        <v>26</v>
      </c>
      <c r="B3" s="894"/>
      <c r="C3" s="894"/>
      <c r="D3" s="894"/>
      <c r="E3" s="894"/>
      <c r="F3" s="894"/>
      <c r="G3" s="894"/>
      <c r="H3" s="894"/>
      <c r="I3" s="894"/>
      <c r="J3" s="894"/>
      <c r="K3" s="894"/>
      <c r="L3" s="894"/>
    </row>
    <row r="4" spans="1:12" ht="15" customHeight="1" x14ac:dyDescent="0.25">
      <c r="A4" s="194" t="s">
        <v>576</v>
      </c>
      <c r="B4" s="384"/>
      <c r="C4" s="384"/>
      <c r="D4" s="384"/>
      <c r="E4" s="384"/>
      <c r="F4" s="384"/>
      <c r="G4" s="384"/>
      <c r="H4" s="384"/>
      <c r="I4" s="384"/>
      <c r="J4" s="384"/>
      <c r="K4" s="384"/>
      <c r="L4" s="384"/>
    </row>
    <row r="5" spans="1:12" ht="12.75" customHeight="1" x14ac:dyDescent="0.25">
      <c r="B5" s="212"/>
      <c r="C5" s="212"/>
      <c r="D5" s="331"/>
      <c r="E5" s="331"/>
      <c r="F5" s="331"/>
      <c r="G5" s="331"/>
    </row>
    <row r="6" spans="1:12" x14ac:dyDescent="0.25">
      <c r="A6" s="333"/>
      <c r="B6" s="883" t="s">
        <v>2</v>
      </c>
      <c r="C6" s="884"/>
      <c r="D6" s="885"/>
      <c r="E6" s="334"/>
      <c r="F6" s="883" t="s">
        <v>3</v>
      </c>
      <c r="G6" s="884"/>
      <c r="H6" s="885"/>
      <c r="I6" s="335"/>
      <c r="J6" s="336" t="s">
        <v>4</v>
      </c>
      <c r="K6" s="335"/>
      <c r="L6" s="335"/>
    </row>
    <row r="7" spans="1:12" ht="56.25" customHeight="1" x14ac:dyDescent="0.25">
      <c r="A7" s="337" t="s">
        <v>5</v>
      </c>
      <c r="B7" s="338" t="s">
        <v>6</v>
      </c>
      <c r="C7" s="338" t="s">
        <v>7</v>
      </c>
      <c r="D7" s="338" t="s">
        <v>8</v>
      </c>
      <c r="E7" s="339"/>
      <c r="F7" s="338" t="s">
        <v>9</v>
      </c>
      <c r="G7" s="338" t="s">
        <v>10</v>
      </c>
      <c r="H7" s="340" t="s">
        <v>11</v>
      </c>
      <c r="I7" s="341"/>
      <c r="J7" s="337" t="s">
        <v>12</v>
      </c>
      <c r="K7" s="341"/>
      <c r="L7" s="337" t="s">
        <v>13</v>
      </c>
    </row>
    <row r="8" spans="1:12" x14ac:dyDescent="0.25">
      <c r="A8" s="342" t="s">
        <v>14</v>
      </c>
      <c r="B8" s="342"/>
      <c r="C8" s="342"/>
      <c r="D8" s="342" t="s">
        <v>15</v>
      </c>
      <c r="E8" s="342"/>
      <c r="F8" s="342" t="s">
        <v>16</v>
      </c>
      <c r="G8" s="342" t="s">
        <v>17</v>
      </c>
      <c r="H8" s="342" t="s">
        <v>18</v>
      </c>
      <c r="I8" s="343"/>
      <c r="J8" s="342" t="s">
        <v>19</v>
      </c>
      <c r="K8" s="343"/>
      <c r="L8" s="342" t="s">
        <v>20</v>
      </c>
    </row>
    <row r="9" spans="1:12" x14ac:dyDescent="0.25">
      <c r="A9" s="891" t="s">
        <v>21</v>
      </c>
      <c r="B9" s="892"/>
      <c r="C9" s="892"/>
      <c r="D9" s="346"/>
      <c r="E9" s="346"/>
      <c r="F9" s="346"/>
      <c r="G9" s="346"/>
      <c r="H9" s="347"/>
      <c r="I9" s="347"/>
      <c r="J9" s="347"/>
      <c r="K9" s="347"/>
      <c r="L9" s="347"/>
    </row>
    <row r="10" spans="1:12" x14ac:dyDescent="0.25">
      <c r="A10" s="374">
        <v>0</v>
      </c>
      <c r="B10" s="365"/>
      <c r="C10" s="365"/>
      <c r="D10" s="365"/>
      <c r="E10" s="349"/>
      <c r="F10" s="310"/>
      <c r="G10" s="310"/>
      <c r="H10" s="310"/>
      <c r="I10" s="350"/>
      <c r="J10" s="243">
        <f>D10+F10+G10+H10</f>
        <v>0</v>
      </c>
      <c r="K10" s="350"/>
      <c r="L10" s="243">
        <f>A10*J10</f>
        <v>0</v>
      </c>
    </row>
    <row r="11" spans="1:12" x14ac:dyDescent="0.25">
      <c r="A11" s="374">
        <v>0.5</v>
      </c>
      <c r="B11" s="365"/>
      <c r="C11" s="310"/>
      <c r="D11" s="310"/>
      <c r="E11" s="349"/>
      <c r="F11" s="310"/>
      <c r="G11" s="310"/>
      <c r="H11" s="310"/>
      <c r="I11" s="350"/>
      <c r="J11" s="243">
        <f>D11+F11+G11+H11</f>
        <v>0</v>
      </c>
      <c r="K11" s="350"/>
      <c r="L11" s="243">
        <f>A11*J11</f>
        <v>0</v>
      </c>
    </row>
    <row r="12" spans="1:12" x14ac:dyDescent="0.25">
      <c r="A12" s="374">
        <v>0.75</v>
      </c>
      <c r="B12" s="365"/>
      <c r="C12" s="310"/>
      <c r="D12" s="310"/>
      <c r="E12" s="349"/>
      <c r="F12" s="310"/>
      <c r="G12" s="310"/>
      <c r="H12" s="310"/>
      <c r="I12" s="350"/>
      <c r="J12" s="243">
        <f>D12+F12+G12+H12</f>
        <v>0</v>
      </c>
      <c r="K12" s="350"/>
      <c r="L12" s="243">
        <f>A12*J12</f>
        <v>0</v>
      </c>
    </row>
    <row r="13" spans="1:12" x14ac:dyDescent="0.25">
      <c r="A13" s="374">
        <v>1</v>
      </c>
      <c r="B13" s="365"/>
      <c r="C13" s="310"/>
      <c r="D13" s="310"/>
      <c r="E13" s="349"/>
      <c r="F13" s="310"/>
      <c r="G13" s="310"/>
      <c r="H13" s="310"/>
      <c r="I13" s="350"/>
      <c r="J13" s="243">
        <f>D13+F13+G13+H13</f>
        <v>0</v>
      </c>
      <c r="K13" s="350"/>
      <c r="L13" s="243">
        <f>A13*J13</f>
        <v>0</v>
      </c>
    </row>
    <row r="14" spans="1:12" x14ac:dyDescent="0.25">
      <c r="A14" s="374">
        <v>1.5</v>
      </c>
      <c r="B14" s="365"/>
      <c r="C14" s="310"/>
      <c r="D14" s="310"/>
      <c r="E14" s="349"/>
      <c r="F14" s="310"/>
      <c r="G14" s="310"/>
      <c r="H14" s="310"/>
      <c r="I14" s="350"/>
      <c r="J14" s="243">
        <f>D14+F14+G14+H14</f>
        <v>0</v>
      </c>
      <c r="K14" s="350"/>
      <c r="L14" s="243">
        <f>A14*J14</f>
        <v>0</v>
      </c>
    </row>
    <row r="15" spans="1:12" x14ac:dyDescent="0.25">
      <c r="A15" s="352" t="s">
        <v>22</v>
      </c>
      <c r="B15" s="366"/>
      <c r="C15" s="243">
        <f>SUM(C11:C14)</f>
        <v>0</v>
      </c>
      <c r="D15" s="243">
        <f>SUM(D11:D14)</f>
        <v>0</v>
      </c>
      <c r="E15" s="386"/>
      <c r="F15" s="367" t="s">
        <v>23</v>
      </c>
      <c r="G15" s="367" t="s">
        <v>23</v>
      </c>
      <c r="H15" s="243">
        <f>SUM(H10:H14)</f>
        <v>0</v>
      </c>
      <c r="I15" s="387"/>
      <c r="J15" s="243">
        <f>SUM(J10:J14)</f>
        <v>0</v>
      </c>
      <c r="K15" s="387"/>
      <c r="L15" s="243">
        <f>SUM(L10:L14)</f>
        <v>0</v>
      </c>
    </row>
    <row r="16" spans="1:12" ht="6" customHeight="1" x14ac:dyDescent="0.25">
      <c r="A16" s="355"/>
      <c r="B16" s="355"/>
      <c r="C16" s="351"/>
      <c r="D16" s="351"/>
      <c r="E16" s="386"/>
      <c r="F16" s="386"/>
      <c r="G16" s="391"/>
      <c r="H16" s="351"/>
      <c r="I16" s="387"/>
      <c r="J16" s="351"/>
      <c r="K16" s="387"/>
      <c r="L16" s="351"/>
    </row>
    <row r="17" spans="1:12" x14ac:dyDescent="0.25">
      <c r="A17" s="356" t="s">
        <v>24</v>
      </c>
      <c r="B17" s="356"/>
      <c r="C17" s="351"/>
      <c r="D17" s="351"/>
      <c r="E17" s="386"/>
      <c r="F17" s="386"/>
      <c r="G17" s="391"/>
      <c r="H17" s="351"/>
      <c r="I17" s="387"/>
      <c r="J17" s="351"/>
      <c r="K17" s="387"/>
      <c r="L17" s="351"/>
    </row>
    <row r="18" spans="1:12" x14ac:dyDescent="0.25">
      <c r="A18" s="374">
        <v>0</v>
      </c>
      <c r="B18" s="365"/>
      <c r="C18" s="365"/>
      <c r="D18" s="365"/>
      <c r="E18" s="349"/>
      <c r="F18" s="310"/>
      <c r="G18" s="310"/>
      <c r="H18" s="310"/>
      <c r="I18" s="350"/>
      <c r="J18" s="243">
        <f>D18+F18+G18+H18</f>
        <v>0</v>
      </c>
      <c r="K18" s="350"/>
      <c r="L18" s="243">
        <f>A18*J18</f>
        <v>0</v>
      </c>
    </row>
    <row r="19" spans="1:12" x14ac:dyDescent="0.25">
      <c r="A19" s="374">
        <v>0.5</v>
      </c>
      <c r="B19" s="310"/>
      <c r="C19" s="310"/>
      <c r="D19" s="310"/>
      <c r="E19" s="349"/>
      <c r="F19" s="310"/>
      <c r="G19" s="310"/>
      <c r="H19" s="310"/>
      <c r="I19" s="350"/>
      <c r="J19" s="243">
        <f>D19+F19+G19+H19</f>
        <v>0</v>
      </c>
      <c r="K19" s="350"/>
      <c r="L19" s="243">
        <f>A19*J19</f>
        <v>0</v>
      </c>
    </row>
    <row r="20" spans="1:12" x14ac:dyDescent="0.25">
      <c r="A20" s="374">
        <v>0.75</v>
      </c>
      <c r="B20" s="310"/>
      <c r="C20" s="310"/>
      <c r="D20" s="310"/>
      <c r="E20" s="349"/>
      <c r="F20" s="310"/>
      <c r="G20" s="310"/>
      <c r="H20" s="310"/>
      <c r="I20" s="350"/>
      <c r="J20" s="243">
        <f>D20+F20+G20+H20</f>
        <v>0</v>
      </c>
      <c r="K20" s="350"/>
      <c r="L20" s="243">
        <f>A20*J20</f>
        <v>0</v>
      </c>
    </row>
    <row r="21" spans="1:12" x14ac:dyDescent="0.25">
      <c r="A21" s="374">
        <v>1</v>
      </c>
      <c r="B21" s="310"/>
      <c r="C21" s="310"/>
      <c r="D21" s="310"/>
      <c r="E21" s="349"/>
      <c r="F21" s="310"/>
      <c r="G21" s="310"/>
      <c r="H21" s="310"/>
      <c r="I21" s="350"/>
      <c r="J21" s="243">
        <f>D21+F21+G21+H21</f>
        <v>0</v>
      </c>
      <c r="K21" s="350"/>
      <c r="L21" s="243">
        <f>A21*J21</f>
        <v>0</v>
      </c>
    </row>
    <row r="22" spans="1:12" x14ac:dyDescent="0.25">
      <c r="A22" s="374">
        <v>1.5</v>
      </c>
      <c r="B22" s="310"/>
      <c r="C22" s="310"/>
      <c r="D22" s="310"/>
      <c r="E22" s="349"/>
      <c r="F22" s="310"/>
      <c r="G22" s="310"/>
      <c r="H22" s="310"/>
      <c r="I22" s="350"/>
      <c r="J22" s="243">
        <f>D22+F22+G22+H22</f>
        <v>0</v>
      </c>
      <c r="K22" s="350"/>
      <c r="L22" s="243">
        <f>A22*J22</f>
        <v>0</v>
      </c>
    </row>
    <row r="23" spans="1:12" x14ac:dyDescent="0.25">
      <c r="A23" s="352" t="s">
        <v>22</v>
      </c>
      <c r="B23" s="243">
        <f>SUM(B19:B22)</f>
        <v>0</v>
      </c>
      <c r="C23" s="243">
        <f>SUM(C19:C22)</f>
        <v>0</v>
      </c>
      <c r="D23" s="243">
        <f>SUM(D19:D22)</f>
        <v>0</v>
      </c>
      <c r="E23" s="386"/>
      <c r="F23" s="367" t="s">
        <v>23</v>
      </c>
      <c r="G23" s="367" t="s">
        <v>23</v>
      </c>
      <c r="H23" s="243">
        <f>SUM(H18:H22)</f>
        <v>0</v>
      </c>
      <c r="I23" s="387"/>
      <c r="J23" s="243">
        <f>SUM(J18:J22)</f>
        <v>0</v>
      </c>
      <c r="K23" s="387"/>
      <c r="L23" s="243">
        <f>SUM(L18:L22)</f>
        <v>0</v>
      </c>
    </row>
    <row r="24" spans="1:12" ht="6" customHeight="1" x14ac:dyDescent="0.25">
      <c r="A24" s="355"/>
      <c r="B24" s="355"/>
      <c r="C24" s="351"/>
      <c r="D24" s="351"/>
      <c r="E24" s="386"/>
      <c r="F24" s="386"/>
      <c r="G24" s="391"/>
      <c r="H24" s="351"/>
      <c r="I24" s="387"/>
      <c r="J24" s="351"/>
      <c r="K24" s="387"/>
      <c r="L24" s="351"/>
    </row>
    <row r="25" spans="1:12" ht="6" customHeight="1" x14ac:dyDescent="0.25">
      <c r="A25" s="355"/>
      <c r="B25" s="355"/>
      <c r="C25" s="351"/>
      <c r="D25" s="351"/>
      <c r="E25" s="386"/>
      <c r="F25" s="386"/>
      <c r="G25" s="391"/>
      <c r="H25" s="351"/>
      <c r="I25" s="387"/>
      <c r="J25" s="351"/>
      <c r="K25" s="387"/>
      <c r="L25" s="351"/>
    </row>
    <row r="26" spans="1:12" x14ac:dyDescent="0.25">
      <c r="A26" s="331" t="s">
        <v>25</v>
      </c>
      <c r="B26" s="356"/>
      <c r="C26" s="351"/>
      <c r="D26" s="351"/>
      <c r="E26" s="386"/>
      <c r="F26" s="386"/>
      <c r="G26" s="391"/>
      <c r="H26" s="351"/>
      <c r="I26" s="387"/>
      <c r="J26" s="351"/>
      <c r="K26" s="387"/>
      <c r="L26" s="351"/>
    </row>
    <row r="27" spans="1:12" x14ac:dyDescent="0.25">
      <c r="A27" s="374">
        <v>0</v>
      </c>
      <c r="B27" s="365"/>
      <c r="C27" s="365"/>
      <c r="D27" s="365"/>
      <c r="E27" s="349"/>
      <c r="F27" s="310">
        <v>4</v>
      </c>
      <c r="G27" s="310"/>
      <c r="H27" s="310"/>
      <c r="I27" s="350"/>
      <c r="J27" s="243">
        <f>D27+F27+G27+H27</f>
        <v>4</v>
      </c>
      <c r="K27" s="369"/>
      <c r="L27" s="243">
        <f>A27*J27</f>
        <v>0</v>
      </c>
    </row>
    <row r="28" spans="1:12" x14ac:dyDescent="0.25">
      <c r="A28" s="374">
        <v>0.5</v>
      </c>
      <c r="B28" s="310"/>
      <c r="C28" s="310"/>
      <c r="D28" s="310"/>
      <c r="E28" s="349"/>
      <c r="F28" s="310"/>
      <c r="G28" s="310"/>
      <c r="H28" s="310"/>
      <c r="I28" s="350"/>
      <c r="J28" s="243">
        <f>D28+F28+G28+H28</f>
        <v>0</v>
      </c>
      <c r="K28" s="369"/>
      <c r="L28" s="243">
        <f>A28*J28</f>
        <v>0</v>
      </c>
    </row>
    <row r="29" spans="1:12" x14ac:dyDescent="0.25">
      <c r="A29" s="374">
        <v>0.75</v>
      </c>
      <c r="B29" s="310"/>
      <c r="C29" s="310"/>
      <c r="D29" s="310"/>
      <c r="E29" s="349"/>
      <c r="F29" s="310"/>
      <c r="G29" s="310"/>
      <c r="H29" s="310"/>
      <c r="I29" s="350"/>
      <c r="J29" s="243">
        <f>D29+F29+G29+H29</f>
        <v>0</v>
      </c>
      <c r="K29" s="369"/>
      <c r="L29" s="243">
        <f>A29*J29</f>
        <v>0</v>
      </c>
    </row>
    <row r="30" spans="1:12" x14ac:dyDescent="0.25">
      <c r="A30" s="374">
        <v>1</v>
      </c>
      <c r="B30" s="310"/>
      <c r="C30" s="310"/>
      <c r="D30" s="310"/>
      <c r="E30" s="349"/>
      <c r="F30" s="310"/>
      <c r="G30" s="310"/>
      <c r="H30" s="310"/>
      <c r="I30" s="350"/>
      <c r="J30" s="243">
        <f>D30+F30+G30+H30</f>
        <v>0</v>
      </c>
      <c r="K30" s="369"/>
      <c r="L30" s="243">
        <f>A30*J30</f>
        <v>0</v>
      </c>
    </row>
    <row r="31" spans="1:12" x14ac:dyDescent="0.25">
      <c r="A31" s="374">
        <v>1.5</v>
      </c>
      <c r="B31" s="310"/>
      <c r="C31" s="310"/>
      <c r="D31" s="310"/>
      <c r="E31" s="349"/>
      <c r="F31" s="310"/>
      <c r="G31" s="310"/>
      <c r="H31" s="310"/>
      <c r="I31" s="350"/>
      <c r="J31" s="243">
        <f>D31+F31+G31+H31</f>
        <v>0</v>
      </c>
      <c r="K31" s="369"/>
      <c r="L31" s="243">
        <f>A31*J31</f>
        <v>0</v>
      </c>
    </row>
    <row r="32" spans="1:12" x14ac:dyDescent="0.25">
      <c r="A32" s="352" t="s">
        <v>22</v>
      </c>
      <c r="B32" s="243">
        <f>SUM(B28:B31)</f>
        <v>0</v>
      </c>
      <c r="C32" s="243">
        <f>SUM(C28:C31)</f>
        <v>0</v>
      </c>
      <c r="D32" s="243">
        <f>SUM(D28:D31)</f>
        <v>0</v>
      </c>
      <c r="E32" s="386"/>
      <c r="F32" s="367" t="s">
        <v>23</v>
      </c>
      <c r="G32" s="367" t="s">
        <v>23</v>
      </c>
      <c r="H32" s="243">
        <f>SUM(H27:H31)</f>
        <v>0</v>
      </c>
      <c r="I32" s="387"/>
      <c r="J32" s="243">
        <f>SUM(J27:J31)</f>
        <v>4</v>
      </c>
      <c r="K32" s="382"/>
      <c r="L32" s="243">
        <f>SUM(L27:L31)</f>
        <v>0</v>
      </c>
    </row>
    <row r="33" spans="1:12" x14ac:dyDescent="0.25">
      <c r="A33" s="355"/>
      <c r="B33" s="355"/>
      <c r="C33" s="189">
        <v>1</v>
      </c>
      <c r="E33" s="188"/>
      <c r="F33" s="188"/>
      <c r="H33" s="393"/>
      <c r="I33" s="188"/>
      <c r="J33" s="394"/>
      <c r="K33" s="188"/>
      <c r="L33" s="188"/>
    </row>
    <row r="34" spans="1:12" x14ac:dyDescent="0.25">
      <c r="A34" s="392" t="s">
        <v>22</v>
      </c>
      <c r="B34" s="355"/>
      <c r="C34" s="243">
        <f>C15+C23+C32</f>
        <v>0</v>
      </c>
      <c r="D34" s="243">
        <f>D15+D23+D32</f>
        <v>0</v>
      </c>
      <c r="E34" s="188"/>
      <c r="F34" s="188"/>
      <c r="H34" s="393"/>
      <c r="I34" s="188"/>
      <c r="J34" s="394"/>
      <c r="K34" s="188"/>
      <c r="L34" s="243">
        <f>L15+L23+L32</f>
        <v>0</v>
      </c>
    </row>
    <row r="35" spans="1:12" x14ac:dyDescent="0.25">
      <c r="A35" s="355"/>
      <c r="B35" s="355"/>
      <c r="E35" s="188"/>
      <c r="F35" s="188"/>
      <c r="H35" s="393"/>
      <c r="I35" s="188"/>
      <c r="J35" s="394"/>
      <c r="K35" s="188"/>
      <c r="L35" s="188"/>
    </row>
    <row r="36" spans="1:12" x14ac:dyDescent="0.25">
      <c r="A36" s="395"/>
      <c r="B36" s="396"/>
      <c r="C36" s="397"/>
      <c r="D36" s="397"/>
      <c r="E36" s="398"/>
      <c r="F36" s="398"/>
      <c r="G36" s="397"/>
      <c r="H36" s="399"/>
      <c r="I36" s="397"/>
      <c r="J36" s="400"/>
      <c r="K36" s="397"/>
      <c r="L36" s="188"/>
    </row>
    <row r="37" spans="1:12" x14ac:dyDescent="0.25">
      <c r="A37" s="191" t="s">
        <v>29</v>
      </c>
      <c r="B37" s="355"/>
      <c r="E37" s="188"/>
      <c r="F37" s="188"/>
      <c r="H37" s="209"/>
      <c r="J37" s="191"/>
      <c r="L37" s="188"/>
    </row>
    <row r="38" spans="1:12" x14ac:dyDescent="0.25">
      <c r="A38" s="355"/>
      <c r="B38" s="355"/>
      <c r="E38" s="188"/>
      <c r="F38" s="188"/>
      <c r="H38" s="209"/>
      <c r="J38" s="191"/>
      <c r="L38" s="188"/>
    </row>
    <row r="39" spans="1:12" x14ac:dyDescent="0.25">
      <c r="B39" s="229"/>
      <c r="L39" s="188"/>
    </row>
    <row r="40" spans="1:12" x14ac:dyDescent="0.25">
      <c r="A40" s="210"/>
      <c r="B40" s="210"/>
    </row>
  </sheetData>
  <sheetProtection password="C03D" sheet="1" objects="1" scenarios="1"/>
  <mergeCells count="5">
    <mergeCell ref="A2:C2"/>
    <mergeCell ref="A3:L3"/>
    <mergeCell ref="B6:D6"/>
    <mergeCell ref="F6:H6"/>
    <mergeCell ref="A9:C9"/>
  </mergeCells>
  <hyperlinks>
    <hyperlink ref="A2" location="Schedule_Listing" display="Return to Shedule Listing"/>
    <hyperlink ref="A2:C2" location="'Schedule Listing'!C36" display="Return to Schedule Listing"/>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zoomScale="110" zoomScaleNormal="110" zoomScalePageLayoutView="110" workbookViewId="0">
      <selection activeCell="B43" sqref="B43:D46"/>
    </sheetView>
  </sheetViews>
  <sheetFormatPr defaultColWidth="9.125" defaultRowHeight="15.75" x14ac:dyDescent="0.25"/>
  <cols>
    <col min="1" max="1" width="9.125" style="189"/>
    <col min="2" max="4" width="11.125" style="189" customWidth="1"/>
    <col min="5" max="5" width="1.625" style="189" customWidth="1"/>
    <col min="6" max="8" width="12.375" style="189" customWidth="1"/>
    <col min="9" max="9" width="1.625" style="189" customWidth="1"/>
    <col min="10" max="10" width="11.125" style="189" customWidth="1"/>
    <col min="11" max="11" width="1.625" style="189" customWidth="1"/>
    <col min="12" max="12" width="9.5" style="189" customWidth="1"/>
    <col min="13" max="16384" width="9.125" style="189"/>
  </cols>
  <sheetData>
    <row r="1" spans="1:12" x14ac:dyDescent="0.25">
      <c r="A1" s="212" t="s">
        <v>668</v>
      </c>
      <c r="B1" s="212"/>
      <c r="C1" s="212"/>
      <c r="D1" s="331"/>
      <c r="E1" s="331"/>
      <c r="F1" s="331"/>
      <c r="G1" s="331"/>
      <c r="L1" s="190">
        <v>11</v>
      </c>
    </row>
    <row r="2" spans="1:12" x14ac:dyDescent="0.25">
      <c r="A2" s="886" t="s">
        <v>1</v>
      </c>
      <c r="B2" s="887"/>
      <c r="C2" s="888"/>
      <c r="D2" s="193"/>
      <c r="E2" s="331"/>
      <c r="F2" s="331"/>
      <c r="G2" s="331"/>
    </row>
    <row r="3" spans="1:12" x14ac:dyDescent="0.25">
      <c r="A3" s="332" t="s">
        <v>30</v>
      </c>
      <c r="B3" s="332"/>
      <c r="C3" s="212"/>
      <c r="D3" s="331"/>
      <c r="E3" s="331"/>
      <c r="F3" s="331"/>
      <c r="G3" s="331"/>
    </row>
    <row r="4" spans="1:12" ht="15" customHeight="1" x14ac:dyDescent="0.25">
      <c r="A4" s="194" t="s">
        <v>576</v>
      </c>
      <c r="B4" s="332"/>
      <c r="C4" s="212"/>
      <c r="D4" s="331"/>
      <c r="E4" s="331"/>
      <c r="F4" s="331"/>
      <c r="G4" s="331"/>
    </row>
    <row r="5" spans="1:12" ht="12.75" customHeight="1" x14ac:dyDescent="0.25">
      <c r="A5" s="212"/>
      <c r="B5" s="212"/>
      <c r="C5" s="212"/>
      <c r="D5" s="331"/>
      <c r="E5" s="331"/>
      <c r="F5" s="331"/>
      <c r="G5" s="331"/>
    </row>
    <row r="6" spans="1:12" x14ac:dyDescent="0.25">
      <c r="A6" s="333"/>
      <c r="B6" s="883" t="s">
        <v>2</v>
      </c>
      <c r="C6" s="884"/>
      <c r="D6" s="885"/>
      <c r="E6" s="334"/>
      <c r="F6" s="883" t="s">
        <v>3</v>
      </c>
      <c r="G6" s="884"/>
      <c r="H6" s="885"/>
      <c r="I6" s="335"/>
      <c r="J6" s="336" t="s">
        <v>4</v>
      </c>
      <c r="K6" s="335"/>
      <c r="L6" s="335"/>
    </row>
    <row r="7" spans="1:12" ht="56.25" customHeight="1" x14ac:dyDescent="0.25">
      <c r="A7" s="337" t="s">
        <v>5</v>
      </c>
      <c r="B7" s="338" t="s">
        <v>6</v>
      </c>
      <c r="C7" s="338" t="s">
        <v>7</v>
      </c>
      <c r="D7" s="338" t="s">
        <v>8</v>
      </c>
      <c r="E7" s="339"/>
      <c r="F7" s="338" t="s">
        <v>9</v>
      </c>
      <c r="G7" s="338" t="s">
        <v>10</v>
      </c>
      <c r="H7" s="340" t="s">
        <v>11</v>
      </c>
      <c r="I7" s="341"/>
      <c r="J7" s="337" t="s">
        <v>12</v>
      </c>
      <c r="K7" s="341"/>
      <c r="L7" s="337" t="s">
        <v>13</v>
      </c>
    </row>
    <row r="8" spans="1:12" x14ac:dyDescent="0.25">
      <c r="A8" s="342" t="s">
        <v>14</v>
      </c>
      <c r="B8" s="342"/>
      <c r="C8" s="342"/>
      <c r="D8" s="342" t="s">
        <v>15</v>
      </c>
      <c r="E8" s="342"/>
      <c r="F8" s="342" t="s">
        <v>16</v>
      </c>
      <c r="G8" s="342" t="s">
        <v>17</v>
      </c>
      <c r="H8" s="342" t="s">
        <v>18</v>
      </c>
      <c r="I8" s="343"/>
      <c r="J8" s="342" t="s">
        <v>19</v>
      </c>
      <c r="K8" s="343"/>
      <c r="L8" s="342" t="s">
        <v>20</v>
      </c>
    </row>
    <row r="9" spans="1:12" x14ac:dyDescent="0.25">
      <c r="A9" s="891" t="s">
        <v>21</v>
      </c>
      <c r="B9" s="892"/>
      <c r="C9" s="892"/>
      <c r="D9" s="346"/>
      <c r="E9" s="346"/>
      <c r="F9" s="346"/>
      <c r="G9" s="346"/>
      <c r="H9" s="347"/>
      <c r="I9" s="347"/>
      <c r="J9" s="347"/>
      <c r="K9" s="347"/>
      <c r="L9" s="347"/>
    </row>
    <row r="10" spans="1:12" x14ac:dyDescent="0.25">
      <c r="A10" s="401">
        <v>0</v>
      </c>
      <c r="B10" s="365"/>
      <c r="C10" s="365"/>
      <c r="D10" s="365"/>
      <c r="E10" s="349"/>
      <c r="F10" s="310"/>
      <c r="G10" s="310"/>
      <c r="H10" s="259"/>
      <c r="I10" s="350"/>
      <c r="J10" s="243">
        <f>D10+F10+G10+H10</f>
        <v>0</v>
      </c>
      <c r="K10" s="369"/>
      <c r="L10" s="243">
        <f>J10*A10</f>
        <v>0</v>
      </c>
    </row>
    <row r="11" spans="1:12" x14ac:dyDescent="0.25">
      <c r="A11" s="401">
        <v>0.5</v>
      </c>
      <c r="B11" s="365"/>
      <c r="C11" s="310"/>
      <c r="D11" s="310"/>
      <c r="E11" s="349"/>
      <c r="F11" s="310"/>
      <c r="G11" s="310"/>
      <c r="H11" s="259"/>
      <c r="I11" s="350"/>
      <c r="J11" s="243">
        <f>D11+F11+G11+H11</f>
        <v>0</v>
      </c>
      <c r="K11" s="369"/>
      <c r="L11" s="243">
        <f>J11*A11</f>
        <v>0</v>
      </c>
    </row>
    <row r="12" spans="1:12" x14ac:dyDescent="0.25">
      <c r="A12" s="374">
        <v>0.75</v>
      </c>
      <c r="B12" s="365"/>
      <c r="C12" s="310"/>
      <c r="D12" s="310"/>
      <c r="E12" s="349"/>
      <c r="F12" s="310"/>
      <c r="G12" s="310"/>
      <c r="H12" s="259"/>
      <c r="I12" s="350"/>
      <c r="J12" s="243">
        <f>D12+F12+G12+H12</f>
        <v>0</v>
      </c>
      <c r="K12" s="369"/>
      <c r="L12" s="243">
        <f>J12*A12</f>
        <v>0</v>
      </c>
    </row>
    <row r="13" spans="1:12" x14ac:dyDescent="0.25">
      <c r="A13" s="374">
        <v>1</v>
      </c>
      <c r="B13" s="365"/>
      <c r="C13" s="310"/>
      <c r="D13" s="310"/>
      <c r="E13" s="349"/>
      <c r="F13" s="310"/>
      <c r="G13" s="310"/>
      <c r="H13" s="259"/>
      <c r="I13" s="350"/>
      <c r="J13" s="243">
        <f>D13+F13+G13+H13</f>
        <v>0</v>
      </c>
      <c r="K13" s="369"/>
      <c r="L13" s="243">
        <f>J13*A13</f>
        <v>0</v>
      </c>
    </row>
    <row r="14" spans="1:12" x14ac:dyDescent="0.25">
      <c r="A14" s="374">
        <v>1.5</v>
      </c>
      <c r="B14" s="365"/>
      <c r="C14" s="310"/>
      <c r="D14" s="310"/>
      <c r="E14" s="349"/>
      <c r="F14" s="310"/>
      <c r="G14" s="310"/>
      <c r="H14" s="259"/>
      <c r="I14" s="350"/>
      <c r="J14" s="243">
        <f>D14+F14+G14+H14</f>
        <v>0</v>
      </c>
      <c r="K14" s="369"/>
      <c r="L14" s="243">
        <f>J14*A14</f>
        <v>0</v>
      </c>
    </row>
    <row r="15" spans="1:12" x14ac:dyDescent="0.25">
      <c r="A15" s="352" t="s">
        <v>22</v>
      </c>
      <c r="B15" s="366"/>
      <c r="C15" s="243">
        <f>SUM(C11:C14)</f>
        <v>0</v>
      </c>
      <c r="D15" s="243">
        <f>SUM(D11:D14)</f>
        <v>0</v>
      </c>
      <c r="E15" s="386"/>
      <c r="F15" s="367" t="s">
        <v>23</v>
      </c>
      <c r="G15" s="367" t="s">
        <v>23</v>
      </c>
      <c r="H15" s="243">
        <f>SUM(H10:H14)</f>
        <v>0</v>
      </c>
      <c r="I15" s="387"/>
      <c r="J15" s="243">
        <f>SUM(J10:J14)</f>
        <v>0</v>
      </c>
      <c r="K15" s="382"/>
      <c r="L15" s="243">
        <f>SUM(L10:L14)</f>
        <v>0</v>
      </c>
    </row>
    <row r="16" spans="1:12" ht="6" customHeight="1" x14ac:dyDescent="0.25">
      <c r="A16" s="355"/>
      <c r="B16" s="355"/>
      <c r="C16" s="351"/>
      <c r="D16" s="351"/>
      <c r="E16" s="386"/>
      <c r="F16" s="386"/>
      <c r="G16" s="391"/>
      <c r="H16" s="351"/>
      <c r="I16" s="387"/>
      <c r="J16" s="351"/>
      <c r="K16" s="387"/>
      <c r="L16" s="351"/>
    </row>
    <row r="17" spans="1:12" x14ac:dyDescent="0.25">
      <c r="A17" s="356" t="s">
        <v>24</v>
      </c>
      <c r="B17" s="356"/>
      <c r="C17" s="351"/>
      <c r="D17" s="351"/>
      <c r="E17" s="386"/>
      <c r="F17" s="386"/>
      <c r="G17" s="391"/>
      <c r="H17" s="351"/>
      <c r="I17" s="387"/>
      <c r="J17" s="351"/>
      <c r="K17" s="387"/>
      <c r="L17" s="351"/>
    </row>
    <row r="18" spans="1:12" x14ac:dyDescent="0.25">
      <c r="A18" s="401">
        <v>0</v>
      </c>
      <c r="B18" s="365"/>
      <c r="C18" s="365"/>
      <c r="D18" s="365"/>
      <c r="E18" s="349"/>
      <c r="F18" s="310"/>
      <c r="G18" s="310"/>
      <c r="H18" s="259"/>
      <c r="I18" s="350"/>
      <c r="J18" s="243">
        <f>D18+F18+G18+H18</f>
        <v>0</v>
      </c>
      <c r="K18" s="369"/>
      <c r="L18" s="243">
        <f>J18*A18</f>
        <v>0</v>
      </c>
    </row>
    <row r="19" spans="1:12" x14ac:dyDescent="0.25">
      <c r="A19" s="401">
        <v>0.5</v>
      </c>
      <c r="B19" s="310"/>
      <c r="C19" s="310"/>
      <c r="D19" s="310"/>
      <c r="E19" s="349"/>
      <c r="F19" s="310"/>
      <c r="G19" s="310"/>
      <c r="H19" s="259"/>
      <c r="I19" s="350"/>
      <c r="J19" s="243">
        <f>D19+F19+G19+H19</f>
        <v>0</v>
      </c>
      <c r="K19" s="369"/>
      <c r="L19" s="243">
        <f>J19*A19</f>
        <v>0</v>
      </c>
    </row>
    <row r="20" spans="1:12" x14ac:dyDescent="0.25">
      <c r="A20" s="374">
        <v>0.75</v>
      </c>
      <c r="B20" s="310"/>
      <c r="C20" s="310"/>
      <c r="D20" s="310"/>
      <c r="E20" s="349"/>
      <c r="F20" s="310"/>
      <c r="G20" s="310"/>
      <c r="H20" s="310"/>
      <c r="I20" s="350"/>
      <c r="J20" s="243">
        <f>D20+F20+G20+H20</f>
        <v>0</v>
      </c>
      <c r="K20" s="369"/>
      <c r="L20" s="243">
        <f>J20*A20</f>
        <v>0</v>
      </c>
    </row>
    <row r="21" spans="1:12" x14ac:dyDescent="0.25">
      <c r="A21" s="374">
        <v>1</v>
      </c>
      <c r="B21" s="310"/>
      <c r="C21" s="310"/>
      <c r="D21" s="310"/>
      <c r="E21" s="349"/>
      <c r="F21" s="310"/>
      <c r="G21" s="310"/>
      <c r="H21" s="310"/>
      <c r="I21" s="350"/>
      <c r="J21" s="243">
        <f>D21+F21+G21+H21</f>
        <v>0</v>
      </c>
      <c r="K21" s="369"/>
      <c r="L21" s="243">
        <f>J21*A21</f>
        <v>0</v>
      </c>
    </row>
    <row r="22" spans="1:12" x14ac:dyDescent="0.25">
      <c r="A22" s="374">
        <v>1.5</v>
      </c>
      <c r="B22" s="310"/>
      <c r="C22" s="310"/>
      <c r="D22" s="310"/>
      <c r="E22" s="349"/>
      <c r="F22" s="310"/>
      <c r="G22" s="310"/>
      <c r="H22" s="310"/>
      <c r="I22" s="350"/>
      <c r="J22" s="243">
        <f>D22+F22+G22+H22</f>
        <v>0</v>
      </c>
      <c r="K22" s="369"/>
      <c r="L22" s="243">
        <f>J22*A22</f>
        <v>0</v>
      </c>
    </row>
    <row r="23" spans="1:12" x14ac:dyDescent="0.25">
      <c r="A23" s="352" t="s">
        <v>22</v>
      </c>
      <c r="B23" s="243">
        <f>SUM(B19:B22)</f>
        <v>0</v>
      </c>
      <c r="C23" s="243">
        <f>SUM(C19:C22)</f>
        <v>0</v>
      </c>
      <c r="D23" s="243">
        <f>SUM(D19:D22)</f>
        <v>0</v>
      </c>
      <c r="E23" s="386"/>
      <c r="F23" s="367" t="s">
        <v>23</v>
      </c>
      <c r="G23" s="367" t="s">
        <v>23</v>
      </c>
      <c r="H23" s="243">
        <f>SUM(H18:H22)</f>
        <v>0</v>
      </c>
      <c r="I23" s="387"/>
      <c r="J23" s="243">
        <f>SUM(J18:J22)</f>
        <v>0</v>
      </c>
      <c r="K23" s="382"/>
      <c r="L23" s="243">
        <f>SUM(L18:L22)</f>
        <v>0</v>
      </c>
    </row>
    <row r="24" spans="1:12" ht="6" customHeight="1" x14ac:dyDescent="0.25">
      <c r="A24" s="355"/>
      <c r="B24" s="355"/>
      <c r="C24" s="351"/>
      <c r="D24" s="351"/>
      <c r="E24" s="386"/>
      <c r="F24" s="386"/>
      <c r="G24" s="391"/>
      <c r="H24" s="351"/>
      <c r="I24" s="387"/>
      <c r="J24" s="351"/>
      <c r="K24" s="387"/>
      <c r="L24" s="351"/>
    </row>
    <row r="25" spans="1:12" x14ac:dyDescent="0.25">
      <c r="A25" s="331" t="s">
        <v>27</v>
      </c>
      <c r="B25" s="331"/>
      <c r="C25" s="351"/>
      <c r="D25" s="351"/>
      <c r="E25" s="386"/>
      <c r="F25" s="386"/>
      <c r="G25" s="391"/>
      <c r="H25" s="351"/>
      <c r="I25" s="387"/>
      <c r="J25" s="351"/>
      <c r="K25" s="387"/>
      <c r="L25" s="351"/>
    </row>
    <row r="26" spans="1:12" x14ac:dyDescent="0.25">
      <c r="A26" s="401">
        <v>0</v>
      </c>
      <c r="B26" s="365"/>
      <c r="C26" s="365"/>
      <c r="D26" s="365"/>
      <c r="E26" s="349"/>
      <c r="F26" s="310"/>
      <c r="G26" s="310"/>
      <c r="H26" s="259"/>
      <c r="I26" s="350"/>
      <c r="J26" s="243">
        <f>D26+F26+G26+H26</f>
        <v>0</v>
      </c>
      <c r="K26" s="350"/>
      <c r="L26" s="243">
        <f>J26*A26</f>
        <v>0</v>
      </c>
    </row>
    <row r="27" spans="1:12" x14ac:dyDescent="0.25">
      <c r="A27" s="402">
        <v>0.5</v>
      </c>
      <c r="B27" s="365"/>
      <c r="C27" s="310"/>
      <c r="D27" s="310"/>
      <c r="E27" s="349"/>
      <c r="F27" s="310"/>
      <c r="G27" s="310"/>
      <c r="H27" s="259"/>
      <c r="I27" s="350"/>
      <c r="J27" s="243">
        <f>D27+F27+G27+H27</f>
        <v>0</v>
      </c>
      <c r="K27" s="350"/>
      <c r="L27" s="243">
        <f>J27*A27</f>
        <v>0</v>
      </c>
    </row>
    <row r="28" spans="1:12" x14ac:dyDescent="0.25">
      <c r="A28" s="374">
        <v>0.75</v>
      </c>
      <c r="B28" s="365"/>
      <c r="C28" s="310"/>
      <c r="D28" s="310"/>
      <c r="E28" s="349"/>
      <c r="F28" s="310"/>
      <c r="G28" s="310"/>
      <c r="H28" s="310"/>
      <c r="I28" s="350"/>
      <c r="J28" s="243">
        <f>D28+F28+G28+H28</f>
        <v>0</v>
      </c>
      <c r="K28" s="350"/>
      <c r="L28" s="243">
        <f>J28*A28</f>
        <v>0</v>
      </c>
    </row>
    <row r="29" spans="1:12" x14ac:dyDescent="0.25">
      <c r="A29" s="374">
        <v>1</v>
      </c>
      <c r="B29" s="365"/>
      <c r="C29" s="310"/>
      <c r="D29" s="310"/>
      <c r="E29" s="349"/>
      <c r="F29" s="310"/>
      <c r="G29" s="310"/>
      <c r="H29" s="310"/>
      <c r="I29" s="350"/>
      <c r="J29" s="243">
        <f>D29+F29+G29+H29</f>
        <v>0</v>
      </c>
      <c r="K29" s="350"/>
      <c r="L29" s="243">
        <f>J29*A29</f>
        <v>0</v>
      </c>
    </row>
    <row r="30" spans="1:12" x14ac:dyDescent="0.25">
      <c r="A30" s="374">
        <v>1.5</v>
      </c>
      <c r="B30" s="365"/>
      <c r="C30" s="310"/>
      <c r="D30" s="310"/>
      <c r="E30" s="349"/>
      <c r="F30" s="310"/>
      <c r="G30" s="310"/>
      <c r="H30" s="310"/>
      <c r="I30" s="350"/>
      <c r="J30" s="243">
        <f>D30+F30+G30+H30</f>
        <v>0</v>
      </c>
      <c r="K30" s="350"/>
      <c r="L30" s="243">
        <f>J30*A30</f>
        <v>0</v>
      </c>
    </row>
    <row r="31" spans="1:12" x14ac:dyDescent="0.25">
      <c r="A31" s="352" t="s">
        <v>22</v>
      </c>
      <c r="B31" s="366"/>
      <c r="C31" s="243">
        <f>SUM(C27:C30)</f>
        <v>0</v>
      </c>
      <c r="D31" s="243">
        <f>SUM(D27:D30)</f>
        <v>0</v>
      </c>
      <c r="E31" s="386"/>
      <c r="F31" s="367" t="s">
        <v>23</v>
      </c>
      <c r="G31" s="367" t="s">
        <v>23</v>
      </c>
      <c r="H31" s="243">
        <f>SUM(H26:H30)</f>
        <v>0</v>
      </c>
      <c r="I31" s="387"/>
      <c r="J31" s="243">
        <f>SUM(J26:J30)</f>
        <v>0</v>
      </c>
      <c r="K31" s="387"/>
      <c r="L31" s="243">
        <f>SUM(L26:L30)</f>
        <v>0</v>
      </c>
    </row>
    <row r="32" spans="1:12" ht="6" customHeight="1" x14ac:dyDescent="0.25">
      <c r="A32" s="355"/>
      <c r="B32" s="355"/>
      <c r="C32" s="351"/>
      <c r="D32" s="351"/>
      <c r="E32" s="386"/>
      <c r="F32" s="386"/>
      <c r="G32" s="391"/>
      <c r="H32" s="351"/>
      <c r="I32" s="387"/>
      <c r="J32" s="351"/>
      <c r="K32" s="387"/>
      <c r="L32" s="351"/>
    </row>
    <row r="33" spans="1:12" x14ac:dyDescent="0.25">
      <c r="A33" s="331" t="s">
        <v>616</v>
      </c>
      <c r="B33" s="331"/>
      <c r="C33" s="351"/>
      <c r="D33" s="351"/>
      <c r="E33" s="386"/>
      <c r="F33" s="386"/>
      <c r="G33" s="391"/>
      <c r="H33" s="351"/>
      <c r="I33" s="387"/>
      <c r="J33" s="351"/>
      <c r="K33" s="387"/>
      <c r="L33" s="351"/>
    </row>
    <row r="34" spans="1:12" x14ac:dyDescent="0.25">
      <c r="A34" s="401">
        <v>0</v>
      </c>
      <c r="B34" s="365"/>
      <c r="C34" s="365"/>
      <c r="D34" s="365"/>
      <c r="E34" s="349"/>
      <c r="F34" s="310"/>
      <c r="G34" s="310"/>
      <c r="H34" s="259"/>
      <c r="I34" s="350"/>
      <c r="J34" s="243">
        <f>D34+F34+G34+H34</f>
        <v>0</v>
      </c>
      <c r="K34" s="350"/>
      <c r="L34" s="243">
        <f>J34*A34</f>
        <v>0</v>
      </c>
    </row>
    <row r="35" spans="1:12" x14ac:dyDescent="0.25">
      <c r="A35" s="401">
        <v>0.5</v>
      </c>
      <c r="B35" s="310"/>
      <c r="C35" s="310"/>
      <c r="D35" s="310"/>
      <c r="E35" s="349"/>
      <c r="F35" s="310"/>
      <c r="G35" s="310"/>
      <c r="H35" s="259"/>
      <c r="I35" s="350"/>
      <c r="J35" s="243">
        <f>D35+F35+G35+H35</f>
        <v>0</v>
      </c>
      <c r="K35" s="350"/>
      <c r="L35" s="243">
        <f>J35*A35</f>
        <v>0</v>
      </c>
    </row>
    <row r="36" spans="1:12" x14ac:dyDescent="0.25">
      <c r="A36" s="374">
        <v>0.75</v>
      </c>
      <c r="B36" s="310"/>
      <c r="C36" s="310"/>
      <c r="D36" s="310"/>
      <c r="E36" s="349"/>
      <c r="F36" s="310"/>
      <c r="G36" s="310"/>
      <c r="H36" s="310"/>
      <c r="I36" s="350"/>
      <c r="J36" s="243">
        <f>D36+F36+G36+H36</f>
        <v>0</v>
      </c>
      <c r="K36" s="350"/>
      <c r="L36" s="243">
        <f>J36*A36</f>
        <v>0</v>
      </c>
    </row>
    <row r="37" spans="1:12" x14ac:dyDescent="0.25">
      <c r="A37" s="374">
        <v>1</v>
      </c>
      <c r="B37" s="310"/>
      <c r="C37" s="310"/>
      <c r="D37" s="310"/>
      <c r="E37" s="349"/>
      <c r="F37" s="310"/>
      <c r="G37" s="310"/>
      <c r="H37" s="310"/>
      <c r="I37" s="350"/>
      <c r="J37" s="243">
        <f>D37+F37+G37+H37</f>
        <v>0</v>
      </c>
      <c r="K37" s="350"/>
      <c r="L37" s="243">
        <f>J37*A37</f>
        <v>0</v>
      </c>
    </row>
    <row r="38" spans="1:12" x14ac:dyDescent="0.25">
      <c r="A38" s="374">
        <v>1.5</v>
      </c>
      <c r="B38" s="310"/>
      <c r="C38" s="310"/>
      <c r="D38" s="310"/>
      <c r="E38" s="349"/>
      <c r="F38" s="310"/>
      <c r="G38" s="310"/>
      <c r="H38" s="310"/>
      <c r="I38" s="350"/>
      <c r="J38" s="243">
        <f>D38+F38+G38+H38</f>
        <v>0</v>
      </c>
      <c r="K38" s="350"/>
      <c r="L38" s="243">
        <f>J38*A38</f>
        <v>0</v>
      </c>
    </row>
    <row r="39" spans="1:12" x14ac:dyDescent="0.25">
      <c r="A39" s="352" t="s">
        <v>22</v>
      </c>
      <c r="B39" s="243">
        <f>SUM(B35:B38)</f>
        <v>0</v>
      </c>
      <c r="C39" s="243">
        <f>SUM(C35:C38)</f>
        <v>0</v>
      </c>
      <c r="D39" s="243">
        <f>SUM(D35:D38)</f>
        <v>0</v>
      </c>
      <c r="E39" s="386"/>
      <c r="F39" s="367" t="s">
        <v>23</v>
      </c>
      <c r="G39" s="367" t="s">
        <v>23</v>
      </c>
      <c r="H39" s="243">
        <f>SUM(H34:H38)</f>
        <v>0</v>
      </c>
      <c r="I39" s="387"/>
      <c r="J39" s="243">
        <f>SUM(J34:J38)</f>
        <v>0</v>
      </c>
      <c r="K39" s="387"/>
      <c r="L39" s="243">
        <f>SUM(L34:L38)</f>
        <v>0</v>
      </c>
    </row>
    <row r="40" spans="1:12" ht="6" customHeight="1" x14ac:dyDescent="0.25">
      <c r="A40" s="355"/>
      <c r="B40" s="355"/>
      <c r="C40" s="351"/>
      <c r="D40" s="351"/>
      <c r="E40" s="386"/>
      <c r="F40" s="386"/>
      <c r="G40" s="391"/>
      <c r="H40" s="351"/>
      <c r="I40" s="387"/>
      <c r="J40" s="351"/>
      <c r="K40" s="387"/>
      <c r="L40" s="351"/>
    </row>
    <row r="41" spans="1:12" x14ac:dyDescent="0.25">
      <c r="A41" s="331" t="s">
        <v>25</v>
      </c>
      <c r="B41" s="356"/>
      <c r="C41" s="351"/>
      <c r="D41" s="351"/>
      <c r="E41" s="386"/>
      <c r="F41" s="386"/>
      <c r="G41" s="391"/>
      <c r="H41" s="351"/>
      <c r="I41" s="387"/>
      <c r="J41" s="351"/>
      <c r="K41" s="387"/>
      <c r="L41" s="351"/>
    </row>
    <row r="42" spans="1:12" x14ac:dyDescent="0.25">
      <c r="A42" s="401">
        <v>0</v>
      </c>
      <c r="B42" s="365"/>
      <c r="C42" s="365"/>
      <c r="D42" s="365"/>
      <c r="E42" s="349"/>
      <c r="F42" s="310"/>
      <c r="G42" s="310"/>
      <c r="H42" s="259"/>
      <c r="I42" s="350"/>
      <c r="J42" s="243">
        <f>D42+F42+G42+H42</f>
        <v>0</v>
      </c>
      <c r="K42" s="350"/>
      <c r="L42" s="243">
        <f>J42*A42</f>
        <v>0</v>
      </c>
    </row>
    <row r="43" spans="1:12" x14ac:dyDescent="0.25">
      <c r="A43" s="374">
        <v>0.5</v>
      </c>
      <c r="B43" s="310"/>
      <c r="C43" s="310"/>
      <c r="D43" s="310"/>
      <c r="E43" s="349"/>
      <c r="F43" s="310"/>
      <c r="G43" s="310"/>
      <c r="H43" s="259"/>
      <c r="I43" s="350"/>
      <c r="J43" s="243">
        <f>D43+F43+G43+H43</f>
        <v>0</v>
      </c>
      <c r="K43" s="350"/>
      <c r="L43" s="243">
        <f>J43*A43</f>
        <v>0</v>
      </c>
    </row>
    <row r="44" spans="1:12" x14ac:dyDescent="0.25">
      <c r="A44" s="374">
        <v>0.75</v>
      </c>
      <c r="B44" s="310"/>
      <c r="C44" s="310"/>
      <c r="D44" s="310"/>
      <c r="E44" s="349"/>
      <c r="F44" s="310"/>
      <c r="G44" s="310"/>
      <c r="H44" s="259"/>
      <c r="I44" s="350"/>
      <c r="J44" s="243">
        <f>D44+F44+G44+H44</f>
        <v>0</v>
      </c>
      <c r="K44" s="350"/>
      <c r="L44" s="243">
        <f>J44*A44</f>
        <v>0</v>
      </c>
    </row>
    <row r="45" spans="1:12" x14ac:dyDescent="0.25">
      <c r="A45" s="374">
        <v>1</v>
      </c>
      <c r="B45" s="310"/>
      <c r="C45" s="310"/>
      <c r="D45" s="310"/>
      <c r="E45" s="349"/>
      <c r="F45" s="310"/>
      <c r="G45" s="310"/>
      <c r="H45" s="259"/>
      <c r="I45" s="350"/>
      <c r="J45" s="243">
        <f>D45+F45+G45+H45</f>
        <v>0</v>
      </c>
      <c r="K45" s="350"/>
      <c r="L45" s="243">
        <f>J45*A45</f>
        <v>0</v>
      </c>
    </row>
    <row r="46" spans="1:12" x14ac:dyDescent="0.25">
      <c r="A46" s="374">
        <v>1.5</v>
      </c>
      <c r="B46" s="310"/>
      <c r="C46" s="310"/>
      <c r="D46" s="310"/>
      <c r="E46" s="349"/>
      <c r="F46" s="310"/>
      <c r="G46" s="310"/>
      <c r="H46" s="259"/>
      <c r="I46" s="350"/>
      <c r="J46" s="243">
        <f>D46+F46+G46+H46</f>
        <v>0</v>
      </c>
      <c r="K46" s="350"/>
      <c r="L46" s="243">
        <f>J46*A46</f>
        <v>0</v>
      </c>
    </row>
    <row r="47" spans="1:12" x14ac:dyDescent="0.25">
      <c r="A47" s="352" t="s">
        <v>22</v>
      </c>
      <c r="B47" s="243">
        <f>SUM(B43:B46)</f>
        <v>0</v>
      </c>
      <c r="C47" s="243">
        <f>SUM(C43:C46)</f>
        <v>0</v>
      </c>
      <c r="D47" s="243">
        <f>SUM(D43:D46)</f>
        <v>0</v>
      </c>
      <c r="E47" s="386"/>
      <c r="F47" s="367" t="s">
        <v>23</v>
      </c>
      <c r="G47" s="367" t="s">
        <v>23</v>
      </c>
      <c r="H47" s="243">
        <f>SUM(H42:H46)</f>
        <v>0</v>
      </c>
      <c r="I47" s="387"/>
      <c r="J47" s="243">
        <f>SUM(J42:J46)</f>
        <v>0</v>
      </c>
      <c r="K47" s="387"/>
      <c r="L47" s="243">
        <f>SUM(L42:L46)</f>
        <v>0</v>
      </c>
    </row>
    <row r="48" spans="1:12" x14ac:dyDescent="0.25">
      <c r="A48" s="355"/>
      <c r="B48" s="355"/>
      <c r="E48" s="188"/>
      <c r="F48" s="188"/>
      <c r="H48" s="393"/>
      <c r="I48" s="188"/>
      <c r="J48" s="394"/>
      <c r="K48" s="188"/>
      <c r="L48" s="188"/>
    </row>
    <row r="49" spans="1:12" x14ac:dyDescent="0.25">
      <c r="A49" s="392" t="s">
        <v>22</v>
      </c>
      <c r="B49" s="355"/>
      <c r="C49" s="243">
        <f>C47+C39+C31+C23+C15</f>
        <v>0</v>
      </c>
      <c r="D49" s="243">
        <f>D47+D39+D31+D23+D15</f>
        <v>0</v>
      </c>
      <c r="E49" s="188"/>
      <c r="F49" s="188"/>
      <c r="H49" s="393"/>
      <c r="I49" s="188"/>
      <c r="J49" s="394"/>
      <c r="K49" s="188"/>
      <c r="L49" s="243">
        <f>L47+L39+L31+L23+L15</f>
        <v>0</v>
      </c>
    </row>
    <row r="50" spans="1:12" x14ac:dyDescent="0.25">
      <c r="A50" s="355"/>
      <c r="B50" s="355"/>
      <c r="E50" s="188"/>
      <c r="F50" s="188"/>
      <c r="H50" s="393"/>
      <c r="J50" s="191"/>
      <c r="L50" s="188"/>
    </row>
    <row r="51" spans="1:12" x14ac:dyDescent="0.25">
      <c r="A51" s="395"/>
      <c r="B51" s="396"/>
      <c r="C51" s="397"/>
      <c r="D51" s="397"/>
      <c r="E51" s="398"/>
      <c r="F51" s="398"/>
      <c r="G51" s="397"/>
      <c r="H51" s="399"/>
      <c r="I51" s="397"/>
      <c r="J51" s="400"/>
      <c r="K51" s="397"/>
      <c r="L51" s="188"/>
    </row>
    <row r="52" spans="1:12" x14ac:dyDescent="0.25">
      <c r="A52" s="191" t="s">
        <v>29</v>
      </c>
      <c r="B52" s="355"/>
      <c r="E52" s="188"/>
      <c r="F52" s="188"/>
      <c r="H52" s="209"/>
      <c r="J52" s="191"/>
      <c r="L52" s="188"/>
    </row>
    <row r="53" spans="1:12" x14ac:dyDescent="0.25">
      <c r="A53" s="355"/>
      <c r="B53" s="355"/>
      <c r="E53" s="188"/>
      <c r="F53" s="188"/>
      <c r="H53" s="209"/>
      <c r="J53" s="191"/>
      <c r="L53" s="188"/>
    </row>
    <row r="54" spans="1:12" x14ac:dyDescent="0.25">
      <c r="B54" s="229"/>
      <c r="L54" s="188"/>
    </row>
    <row r="55" spans="1:12" x14ac:dyDescent="0.25">
      <c r="A55" s="210"/>
      <c r="B55" s="210"/>
    </row>
  </sheetData>
  <sheetProtection password="C03D" sheet="1" objects="1" scenarios="1"/>
  <mergeCells count="4">
    <mergeCell ref="A2:C2"/>
    <mergeCell ref="B6:D6"/>
    <mergeCell ref="F6:H6"/>
    <mergeCell ref="A9:C9"/>
  </mergeCells>
  <hyperlinks>
    <hyperlink ref="A2" location="Schedule_Listing" display="Return to Shedule Listing"/>
    <hyperlink ref="A2:C2" location="'Schedule Listing'!C37" display="Return to Schedule Listing"/>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workbookViewId="0">
      <selection activeCell="H21" sqref="H21"/>
    </sheetView>
  </sheetViews>
  <sheetFormatPr defaultColWidth="9.125" defaultRowHeight="15.75" x14ac:dyDescent="0.25"/>
  <cols>
    <col min="1" max="1" width="9.125" style="189"/>
    <col min="2" max="2" width="1.5" style="189" customWidth="1"/>
    <col min="3" max="5" width="11.125" style="189" customWidth="1"/>
    <col min="6" max="6" width="1.625" style="189" customWidth="1"/>
    <col min="7" max="9" width="12.375" style="189" customWidth="1"/>
    <col min="10" max="10" width="1.625" style="189" customWidth="1"/>
    <col min="11" max="11" width="11.125" style="189" customWidth="1"/>
    <col min="12" max="12" width="1.625" style="189" customWidth="1"/>
    <col min="13" max="13" width="9.875" style="189" customWidth="1"/>
    <col min="14" max="15" width="9.125" style="189"/>
    <col min="16" max="16" width="6.375" style="189" customWidth="1"/>
    <col min="17" max="16384" width="9.125" style="189"/>
  </cols>
  <sheetData>
    <row r="1" spans="1:13" x14ac:dyDescent="0.25">
      <c r="A1" s="212" t="s">
        <v>531</v>
      </c>
      <c r="B1" s="212"/>
      <c r="C1" s="212"/>
      <c r="D1" s="212"/>
      <c r="E1" s="331"/>
      <c r="F1" s="331"/>
      <c r="G1" s="331"/>
      <c r="H1" s="331"/>
      <c r="M1" s="190">
        <v>12</v>
      </c>
    </row>
    <row r="2" spans="1:13" x14ac:dyDescent="0.25">
      <c r="A2" s="886" t="s">
        <v>1</v>
      </c>
      <c r="B2" s="887"/>
      <c r="C2" s="887"/>
      <c r="D2" s="888"/>
      <c r="E2" s="193"/>
      <c r="F2" s="331"/>
      <c r="G2" s="331"/>
      <c r="H2" s="331"/>
    </row>
    <row r="3" spans="1:13" x14ac:dyDescent="0.25">
      <c r="A3" s="332" t="s">
        <v>40</v>
      </c>
      <c r="B3" s="332"/>
      <c r="C3" s="332"/>
      <c r="D3" s="212"/>
      <c r="E3" s="331"/>
      <c r="F3" s="331"/>
      <c r="G3" s="331"/>
      <c r="H3" s="331"/>
    </row>
    <row r="4" spans="1:13" x14ac:dyDescent="0.25">
      <c r="A4" s="194" t="s">
        <v>576</v>
      </c>
      <c r="B4" s="332"/>
      <c r="C4" s="332"/>
      <c r="D4" s="212"/>
      <c r="E4" s="331"/>
      <c r="F4" s="331"/>
      <c r="G4" s="331"/>
      <c r="H4" s="331"/>
    </row>
    <row r="5" spans="1:13" x14ac:dyDescent="0.25">
      <c r="A5" s="332"/>
      <c r="B5" s="332"/>
      <c r="C5" s="332"/>
      <c r="D5" s="212"/>
      <c r="E5" s="331"/>
      <c r="F5" s="331"/>
      <c r="G5" s="331"/>
      <c r="H5" s="331"/>
    </row>
    <row r="6" spans="1:13" x14ac:dyDescent="0.25">
      <c r="A6" s="407"/>
      <c r="B6" s="407"/>
      <c r="C6" s="883" t="s">
        <v>2</v>
      </c>
      <c r="D6" s="884"/>
      <c r="E6" s="885"/>
      <c r="F6" s="334"/>
      <c r="G6" s="883" t="s">
        <v>3</v>
      </c>
      <c r="H6" s="884"/>
      <c r="I6" s="885"/>
      <c r="J6" s="335"/>
      <c r="K6" s="336" t="s">
        <v>4</v>
      </c>
      <c r="L6" s="335"/>
      <c r="M6" s="335"/>
    </row>
    <row r="7" spans="1:13" ht="37.5" x14ac:dyDescent="0.25">
      <c r="A7" s="895" t="s">
        <v>5</v>
      </c>
      <c r="B7" s="896"/>
      <c r="C7" s="338" t="s">
        <v>6</v>
      </c>
      <c r="D7" s="338" t="s">
        <v>7</v>
      </c>
      <c r="E7" s="338" t="s">
        <v>8</v>
      </c>
      <c r="F7" s="339"/>
      <c r="G7" s="338" t="s">
        <v>9</v>
      </c>
      <c r="H7" s="338" t="s">
        <v>10</v>
      </c>
      <c r="I7" s="340" t="s">
        <v>11</v>
      </c>
      <c r="J7" s="341"/>
      <c r="K7" s="337" t="s">
        <v>12</v>
      </c>
      <c r="L7" s="341"/>
      <c r="M7" s="337" t="s">
        <v>13</v>
      </c>
    </row>
    <row r="8" spans="1:13" x14ac:dyDescent="0.25">
      <c r="A8" s="342" t="s">
        <v>14</v>
      </c>
      <c r="B8" s="342"/>
      <c r="C8" s="342"/>
      <c r="D8" s="342"/>
      <c r="E8" s="342" t="s">
        <v>15</v>
      </c>
      <c r="F8" s="342"/>
      <c r="G8" s="342" t="s">
        <v>16</v>
      </c>
      <c r="H8" s="342" t="s">
        <v>17</v>
      </c>
      <c r="I8" s="342" t="s">
        <v>18</v>
      </c>
      <c r="J8" s="343"/>
      <c r="K8" s="342" t="s">
        <v>19</v>
      </c>
      <c r="L8" s="343"/>
      <c r="M8" s="342" t="s">
        <v>20</v>
      </c>
    </row>
    <row r="9" spans="1:13" x14ac:dyDescent="0.25">
      <c r="C9" s="198"/>
      <c r="D9" s="342"/>
      <c r="E9" s="342"/>
      <c r="F9" s="342"/>
      <c r="G9" s="342"/>
      <c r="H9" s="342"/>
      <c r="I9" s="342"/>
      <c r="J9" s="347"/>
      <c r="K9" s="342"/>
      <c r="L9" s="347"/>
      <c r="M9" s="342"/>
    </row>
    <row r="10" spans="1:13" x14ac:dyDescent="0.25">
      <c r="A10" s="342"/>
      <c r="B10" s="342"/>
      <c r="C10" s="408"/>
      <c r="D10" s="342"/>
      <c r="E10" s="342"/>
      <c r="F10" s="342"/>
      <c r="G10" s="342"/>
      <c r="H10" s="342"/>
      <c r="I10" s="342"/>
      <c r="J10" s="347"/>
      <c r="K10" s="342"/>
      <c r="L10" s="347"/>
      <c r="M10" s="342"/>
    </row>
    <row r="11" spans="1:13" x14ac:dyDescent="0.25">
      <c r="A11" s="331" t="s">
        <v>21</v>
      </c>
      <c r="B11" s="331"/>
      <c r="C11" s="331"/>
    </row>
    <row r="12" spans="1:13" x14ac:dyDescent="0.25">
      <c r="A12" s="409">
        <v>1.5</v>
      </c>
      <c r="B12" s="410"/>
      <c r="C12" s="403"/>
      <c r="D12" s="310"/>
      <c r="E12" s="310"/>
      <c r="F12" s="349"/>
      <c r="G12" s="404"/>
      <c r="H12" s="404"/>
      <c r="I12" s="405"/>
      <c r="J12" s="350">
        <v>1</v>
      </c>
      <c r="K12" s="243">
        <f>E12</f>
        <v>0</v>
      </c>
      <c r="L12" s="369"/>
      <c r="M12" s="243">
        <f>K12*A12</f>
        <v>0</v>
      </c>
    </row>
    <row r="13" spans="1:13" x14ac:dyDescent="0.25">
      <c r="A13" s="411" t="s">
        <v>22</v>
      </c>
      <c r="B13" s="412"/>
      <c r="C13" s="406"/>
      <c r="D13" s="243">
        <f>D12</f>
        <v>0</v>
      </c>
      <c r="E13" s="243">
        <f>E12</f>
        <v>0</v>
      </c>
      <c r="F13" s="386"/>
      <c r="G13" s="404"/>
      <c r="H13" s="404"/>
      <c r="I13" s="405"/>
      <c r="J13" s="387">
        <v>1</v>
      </c>
      <c r="K13" s="243">
        <f>K12</f>
        <v>0</v>
      </c>
      <c r="L13" s="382"/>
      <c r="M13" s="243">
        <f>M12</f>
        <v>0</v>
      </c>
    </row>
    <row r="14" spans="1:13" x14ac:dyDescent="0.25">
      <c r="A14" s="355"/>
      <c r="B14" s="355"/>
      <c r="C14" s="355"/>
      <c r="D14" s="413"/>
      <c r="E14" s="358"/>
      <c r="F14" s="389"/>
      <c r="G14" s="360"/>
      <c r="H14" s="360"/>
      <c r="I14" s="414"/>
      <c r="J14" s="390"/>
      <c r="K14" s="358"/>
      <c r="L14" s="387">
        <v>1</v>
      </c>
      <c r="M14" s="413"/>
    </row>
    <row r="15" spans="1:13" x14ac:dyDescent="0.25">
      <c r="A15" s="331" t="s">
        <v>24</v>
      </c>
      <c r="B15" s="331"/>
      <c r="C15" s="331"/>
    </row>
    <row r="16" spans="1:13" x14ac:dyDescent="0.25">
      <c r="A16" s="409">
        <v>1.5</v>
      </c>
      <c r="B16" s="410"/>
      <c r="C16" s="310"/>
      <c r="D16" s="310"/>
      <c r="E16" s="310"/>
      <c r="F16" s="349"/>
      <c r="G16" s="404"/>
      <c r="H16" s="404"/>
      <c r="I16" s="405"/>
      <c r="J16" s="369"/>
      <c r="K16" s="243">
        <f>E16</f>
        <v>0</v>
      </c>
      <c r="L16" s="369"/>
      <c r="M16" s="243">
        <f>K16*A16</f>
        <v>0</v>
      </c>
    </row>
    <row r="17" spans="1:13" x14ac:dyDescent="0.25">
      <c r="A17" s="411" t="s">
        <v>22</v>
      </c>
      <c r="B17" s="412"/>
      <c r="C17" s="243">
        <f>C16</f>
        <v>0</v>
      </c>
      <c r="D17" s="243">
        <f>D16</f>
        <v>0</v>
      </c>
      <c r="E17" s="243">
        <f>E16</f>
        <v>0</v>
      </c>
      <c r="F17" s="386"/>
      <c r="G17" s="404"/>
      <c r="H17" s="404"/>
      <c r="I17" s="405"/>
      <c r="J17" s="382"/>
      <c r="K17" s="243">
        <f>K16</f>
        <v>0</v>
      </c>
      <c r="L17" s="382"/>
      <c r="M17" s="243">
        <f>M16</f>
        <v>0</v>
      </c>
    </row>
    <row r="18" spans="1:13" x14ac:dyDescent="0.25">
      <c r="A18" s="355"/>
      <c r="B18" s="355"/>
      <c r="C18" s="355"/>
      <c r="D18" s="413"/>
      <c r="E18" s="413"/>
      <c r="F18" s="386"/>
      <c r="G18" s="360"/>
      <c r="H18" s="360"/>
      <c r="I18" s="414"/>
      <c r="J18" s="387"/>
      <c r="K18" s="413"/>
      <c r="L18" s="387"/>
      <c r="M18" s="413"/>
    </row>
    <row r="19" spans="1:13" x14ac:dyDescent="0.25">
      <c r="A19" s="392" t="s">
        <v>22</v>
      </c>
      <c r="B19" s="355"/>
      <c r="C19" s="355"/>
      <c r="D19" s="243">
        <f>D17+D13</f>
        <v>0</v>
      </c>
      <c r="E19" s="243">
        <f>E17+E13</f>
        <v>0</v>
      </c>
      <c r="F19" s="386"/>
      <c r="G19" s="360"/>
      <c r="H19" s="360"/>
      <c r="I19" s="414"/>
      <c r="J19" s="387"/>
      <c r="K19" s="413"/>
      <c r="L19" s="387"/>
      <c r="M19" s="243">
        <f>M17+M13</f>
        <v>0</v>
      </c>
    </row>
    <row r="20" spans="1:13" x14ac:dyDescent="0.25">
      <c r="A20" s="355"/>
      <c r="B20" s="355"/>
      <c r="C20" s="355"/>
      <c r="D20" s="413"/>
      <c r="E20" s="413"/>
      <c r="F20" s="386"/>
      <c r="G20" s="360"/>
      <c r="H20" s="360"/>
      <c r="I20" s="414"/>
      <c r="J20" s="387"/>
      <c r="K20" s="413"/>
      <c r="L20" s="387"/>
      <c r="M20" s="413"/>
    </row>
    <row r="21" spans="1:13" x14ac:dyDescent="0.25">
      <c r="A21" s="415"/>
      <c r="B21" s="415"/>
      <c r="C21" s="415"/>
      <c r="D21" s="414"/>
      <c r="E21" s="414"/>
      <c r="F21" s="414"/>
      <c r="G21" s="414"/>
      <c r="H21" s="414"/>
      <c r="I21" s="414"/>
      <c r="J21" s="376"/>
      <c r="K21" s="414"/>
      <c r="L21" s="350"/>
      <c r="M21" s="414"/>
    </row>
    <row r="22" spans="1:13" x14ac:dyDescent="0.25">
      <c r="A22" s="201"/>
      <c r="B22" s="201"/>
      <c r="C22" s="201"/>
      <c r="D22" s="414"/>
      <c r="E22" s="414"/>
      <c r="F22" s="414"/>
      <c r="G22" s="414"/>
      <c r="H22" s="414"/>
      <c r="I22" s="414"/>
      <c r="J22" s="376"/>
      <c r="K22" s="414"/>
      <c r="L22" s="376"/>
      <c r="M22" s="414"/>
    </row>
    <row r="24" spans="1:13" x14ac:dyDescent="0.25">
      <c r="A24" s="416"/>
      <c r="B24" s="416"/>
      <c r="C24" s="191"/>
    </row>
    <row r="25" spans="1:13" x14ac:dyDescent="0.25">
      <c r="A25" s="416"/>
      <c r="B25" s="416"/>
      <c r="C25" s="191"/>
    </row>
  </sheetData>
  <sheetProtection password="C03D" sheet="1" objects="1" scenarios="1"/>
  <mergeCells count="4">
    <mergeCell ref="A7:B7"/>
    <mergeCell ref="A2:D2"/>
    <mergeCell ref="C6:E6"/>
    <mergeCell ref="G6:I6"/>
  </mergeCells>
  <hyperlinks>
    <hyperlink ref="A2" location="Schedule_Listing" display="Return to Shedule Listing"/>
    <hyperlink ref="A2:D2" location="'Schedule Listing'!C38" display="Return to Schedule Listing"/>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9"/>
  <sheetViews>
    <sheetView zoomScaleNormal="100" zoomScalePageLayoutView="160" workbookViewId="0">
      <selection activeCell="F9" sqref="F9"/>
    </sheetView>
  </sheetViews>
  <sheetFormatPr defaultColWidth="10" defaultRowHeight="15.75" x14ac:dyDescent="0.25"/>
  <cols>
    <col min="1" max="1" width="21.625" style="189" customWidth="1"/>
    <col min="2" max="2" width="8.125" style="189" customWidth="1"/>
    <col min="3" max="3" width="10" style="188" customWidth="1"/>
    <col min="4" max="4" width="10" style="189" customWidth="1"/>
    <col min="5" max="5" width="12.125" style="189" customWidth="1"/>
    <col min="6" max="6" width="10" style="188" customWidth="1"/>
    <col min="7" max="9" width="10" style="189" customWidth="1"/>
    <col min="10" max="10" width="9.5" style="191" customWidth="1"/>
    <col min="11" max="34" width="10" style="191" customWidth="1"/>
    <col min="35" max="16384" width="10" style="189"/>
  </cols>
  <sheetData>
    <row r="1" spans="1:9" x14ac:dyDescent="0.25">
      <c r="A1" s="186" t="s">
        <v>649</v>
      </c>
      <c r="B1" s="187"/>
      <c r="H1" s="190">
        <v>1</v>
      </c>
    </row>
    <row r="2" spans="1:9" ht="18" customHeight="1" x14ac:dyDescent="0.25">
      <c r="A2" s="192" t="s">
        <v>1</v>
      </c>
      <c r="B2" s="193"/>
    </row>
    <row r="3" spans="1:9" x14ac:dyDescent="0.25">
      <c r="A3" s="194" t="s">
        <v>576</v>
      </c>
      <c r="B3" s="188"/>
      <c r="D3" s="188"/>
      <c r="E3" s="188"/>
      <c r="G3" s="188"/>
      <c r="H3" s="188"/>
    </row>
    <row r="4" spans="1:9" ht="12.6" customHeight="1" x14ac:dyDescent="0.25">
      <c r="A4" s="195"/>
      <c r="B4" s="188"/>
      <c r="D4" s="188"/>
      <c r="E4" s="188"/>
      <c r="G4" s="188"/>
      <c r="H4" s="188"/>
    </row>
    <row r="5" spans="1:9" x14ac:dyDescent="0.25">
      <c r="A5" s="196" t="s">
        <v>443</v>
      </c>
    </row>
    <row r="6" spans="1:9" ht="12.6" customHeight="1" x14ac:dyDescent="0.25">
      <c r="A6" s="197" t="s">
        <v>756</v>
      </c>
      <c r="B6" s="198"/>
      <c r="C6" s="199"/>
      <c r="D6" s="198"/>
      <c r="E6" s="200" t="s">
        <v>720</v>
      </c>
      <c r="F6" s="182" t="e">
        <f>('3 Capital'!K23/'2 RWA Summary'!D40)*100</f>
        <v>#DIV/0!</v>
      </c>
      <c r="G6" s="201" t="s">
        <v>53</v>
      </c>
      <c r="H6" s="202"/>
      <c r="I6" s="191"/>
    </row>
    <row r="7" spans="1:9" ht="12.6" customHeight="1" x14ac:dyDescent="0.25">
      <c r="A7" s="203" t="s">
        <v>757</v>
      </c>
      <c r="B7" s="198"/>
      <c r="C7" s="199"/>
      <c r="D7" s="198"/>
      <c r="E7" s="200" t="s">
        <v>721</v>
      </c>
      <c r="F7" s="183" t="e">
        <f>('3 Capital'!K40/'2 RWA Summary'!D40)*100</f>
        <v>#DIV/0!</v>
      </c>
      <c r="G7" s="204" t="s">
        <v>57</v>
      </c>
      <c r="H7" s="191"/>
      <c r="I7" s="191"/>
    </row>
    <row r="8" spans="1:9" ht="13.5" customHeight="1" x14ac:dyDescent="0.25">
      <c r="A8" s="203" t="s">
        <v>758</v>
      </c>
      <c r="B8" s="198"/>
      <c r="C8" s="199"/>
      <c r="D8" s="198"/>
      <c r="E8" s="200" t="s">
        <v>739</v>
      </c>
      <c r="F8" s="183" t="e">
        <f>('3 Capital'!K86/'2 RWA Summary'!D40)*100</f>
        <v>#DIV/0!</v>
      </c>
      <c r="G8" s="204" t="s">
        <v>60</v>
      </c>
      <c r="H8" s="191"/>
      <c r="I8" s="191"/>
    </row>
    <row r="9" spans="1:9" ht="4.5" customHeight="1" x14ac:dyDescent="0.25">
      <c r="A9" s="205"/>
      <c r="B9" s="198"/>
      <c r="C9" s="199"/>
      <c r="D9" s="198"/>
      <c r="E9" s="206"/>
      <c r="F9" s="207"/>
      <c r="G9" s="206"/>
      <c r="H9" s="191"/>
      <c r="I9" s="191"/>
    </row>
    <row r="10" spans="1:9" ht="12.6" customHeight="1" x14ac:dyDescent="0.25">
      <c r="A10" s="197"/>
      <c r="B10" s="198"/>
      <c r="C10" s="199"/>
      <c r="D10" s="198"/>
      <c r="E10" s="200"/>
      <c r="F10" s="208"/>
      <c r="G10" s="200"/>
      <c r="H10" s="191"/>
      <c r="I10" s="191"/>
    </row>
    <row r="11" spans="1:9" ht="12.6" customHeight="1" x14ac:dyDescent="0.25">
      <c r="A11" s="197" t="s">
        <v>694</v>
      </c>
      <c r="B11" s="198"/>
      <c r="C11" s="199"/>
      <c r="D11" s="198"/>
      <c r="E11" s="200"/>
      <c r="F11" s="184">
        <v>3.5</v>
      </c>
      <c r="G11" s="204"/>
      <c r="H11" s="191"/>
      <c r="I11" s="191"/>
    </row>
    <row r="12" spans="1:9" ht="12.6" customHeight="1" x14ac:dyDescent="0.25">
      <c r="A12" s="197" t="s">
        <v>695</v>
      </c>
      <c r="B12" s="198"/>
      <c r="C12" s="199"/>
      <c r="D12" s="198"/>
      <c r="E12" s="200"/>
      <c r="F12" s="185">
        <v>7</v>
      </c>
      <c r="G12" s="204"/>
      <c r="H12" s="191"/>
      <c r="I12" s="191"/>
    </row>
    <row r="13" spans="1:9" ht="12.6" customHeight="1" x14ac:dyDescent="0.25">
      <c r="A13" s="197" t="s">
        <v>719</v>
      </c>
      <c r="B13" s="198"/>
      <c r="C13" s="199"/>
      <c r="D13" s="198"/>
      <c r="E13" s="200"/>
      <c r="F13" s="185">
        <v>0</v>
      </c>
      <c r="G13" s="204" t="s">
        <v>63</v>
      </c>
      <c r="H13" s="191"/>
      <c r="I13" s="191"/>
    </row>
    <row r="14" spans="1:9" ht="12.6" customHeight="1" x14ac:dyDescent="0.25">
      <c r="A14" s="197" t="s">
        <v>534</v>
      </c>
      <c r="B14" s="198"/>
      <c r="C14" s="199"/>
      <c r="D14" s="198"/>
      <c r="E14" s="200"/>
      <c r="F14" s="185">
        <f>F13+10</f>
        <v>10</v>
      </c>
      <c r="G14" s="204" t="s">
        <v>723</v>
      </c>
      <c r="H14" s="191"/>
      <c r="I14" s="191"/>
    </row>
    <row r="15" spans="1:9" ht="12.6" customHeight="1" x14ac:dyDescent="0.25">
      <c r="A15" s="197"/>
      <c r="B15" s="198"/>
      <c r="C15" s="199"/>
      <c r="D15" s="198"/>
      <c r="E15" s="200"/>
      <c r="F15" s="200"/>
      <c r="G15" s="200"/>
      <c r="H15" s="191"/>
      <c r="I15" s="191"/>
    </row>
    <row r="16" spans="1:9" ht="6" customHeight="1" x14ac:dyDescent="0.25">
      <c r="A16" s="191"/>
      <c r="E16" s="209"/>
      <c r="F16" s="209"/>
      <c r="G16" s="191"/>
      <c r="H16" s="191"/>
      <c r="I16" s="191"/>
    </row>
    <row r="17" spans="1:12" ht="12.6" customHeight="1" x14ac:dyDescent="0.25">
      <c r="A17" s="210"/>
      <c r="E17" s="209"/>
      <c r="F17" s="209"/>
      <c r="G17" s="209"/>
      <c r="H17" s="191"/>
      <c r="I17" s="191"/>
    </row>
    <row r="18" spans="1:12" ht="12.6" customHeight="1" x14ac:dyDescent="0.25"/>
    <row r="19" spans="1:12" ht="12.6" customHeight="1" x14ac:dyDescent="0.25"/>
    <row r="20" spans="1:12" ht="12.6" customHeight="1" x14ac:dyDescent="0.25">
      <c r="L20" s="211"/>
    </row>
    <row r="21" spans="1:12" ht="12.6" customHeight="1" x14ac:dyDescent="0.25"/>
    <row r="22" spans="1:12" ht="12.6" customHeight="1" x14ac:dyDescent="0.25"/>
    <row r="23" spans="1:12" ht="12.6" customHeight="1" x14ac:dyDescent="0.25"/>
    <row r="24" spans="1:12" ht="12.6" customHeight="1" x14ac:dyDescent="0.25"/>
    <row r="25" spans="1:12" ht="12.6" customHeight="1" x14ac:dyDescent="0.25"/>
    <row r="26" spans="1:12" ht="12.6" customHeight="1" x14ac:dyDescent="0.25"/>
    <row r="27" spans="1:12" ht="12.6" customHeight="1" x14ac:dyDescent="0.25"/>
    <row r="28" spans="1:12" ht="12.6" customHeight="1" x14ac:dyDescent="0.25"/>
    <row r="29" spans="1:12" ht="12.6" customHeight="1" x14ac:dyDescent="0.25"/>
    <row r="30" spans="1:12" ht="12.6" customHeight="1" x14ac:dyDescent="0.25"/>
    <row r="31" spans="1:12" ht="12.6" customHeight="1" x14ac:dyDescent="0.25"/>
    <row r="32" spans="1:12" ht="12.6" customHeight="1" x14ac:dyDescent="0.25"/>
    <row r="33" ht="12.6" customHeight="1" x14ac:dyDescent="0.25"/>
    <row r="34" ht="12.6" customHeight="1" x14ac:dyDescent="0.25"/>
    <row r="35" ht="12.6" customHeight="1" x14ac:dyDescent="0.25"/>
    <row r="36" ht="12.6" customHeight="1" x14ac:dyDescent="0.25"/>
    <row r="37" ht="12.6" customHeight="1" x14ac:dyDescent="0.25"/>
    <row r="38" ht="12.6" customHeight="1" x14ac:dyDescent="0.25"/>
    <row r="39" ht="12.6" customHeight="1" x14ac:dyDescent="0.25"/>
    <row r="40" ht="12.6" customHeight="1" x14ac:dyDescent="0.25"/>
    <row r="41" ht="12.6" customHeight="1" x14ac:dyDescent="0.25"/>
    <row r="42" ht="12.6" customHeight="1" x14ac:dyDescent="0.25"/>
    <row r="43" ht="12.6" customHeight="1" x14ac:dyDescent="0.25"/>
    <row r="44" ht="12.6" customHeight="1" x14ac:dyDescent="0.25"/>
    <row r="45" ht="12.6" customHeight="1" x14ac:dyDescent="0.25"/>
    <row r="46" ht="12.6" customHeight="1" x14ac:dyDescent="0.25"/>
    <row r="47" ht="12.6" customHeight="1" x14ac:dyDescent="0.25"/>
    <row r="48" ht="12.6" customHeight="1" x14ac:dyDescent="0.25"/>
    <row r="49" ht="12.6" customHeight="1" x14ac:dyDescent="0.25"/>
    <row r="50" ht="12.6" customHeight="1" x14ac:dyDescent="0.25"/>
    <row r="51" ht="12.6" customHeight="1" x14ac:dyDescent="0.25"/>
    <row r="52" ht="12.6" customHeight="1" x14ac:dyDescent="0.25"/>
    <row r="53" ht="12.6" customHeight="1" x14ac:dyDescent="0.25"/>
    <row r="54" ht="12.6" customHeight="1" x14ac:dyDescent="0.25"/>
    <row r="55" ht="12.6" customHeight="1" x14ac:dyDescent="0.25"/>
    <row r="56" ht="12.6" customHeight="1" x14ac:dyDescent="0.25"/>
    <row r="57" ht="12.6" customHeight="1" x14ac:dyDescent="0.25"/>
    <row r="58" ht="12.6" customHeight="1" x14ac:dyDescent="0.25"/>
    <row r="59" ht="12.6" customHeight="1" x14ac:dyDescent="0.25"/>
    <row r="60" ht="12.6" customHeight="1" x14ac:dyDescent="0.25"/>
    <row r="61" ht="12.6" customHeight="1" x14ac:dyDescent="0.25"/>
    <row r="62" ht="12.6" customHeight="1" x14ac:dyDescent="0.25"/>
    <row r="63" ht="12.6" customHeight="1" x14ac:dyDescent="0.25"/>
    <row r="64" ht="12.6" customHeight="1" x14ac:dyDescent="0.25"/>
    <row r="65" ht="12.6" customHeight="1" x14ac:dyDescent="0.25"/>
    <row r="66" ht="12.6" customHeight="1" x14ac:dyDescent="0.25"/>
    <row r="67" ht="12.6" customHeight="1" x14ac:dyDescent="0.25"/>
    <row r="68" ht="12.6" customHeight="1" x14ac:dyDescent="0.25"/>
    <row r="69" ht="12.6" customHeight="1" x14ac:dyDescent="0.25"/>
  </sheetData>
  <sheetProtection password="C03D" sheet="1" objects="1" scenarios="1"/>
  <hyperlinks>
    <hyperlink ref="A2" location="'Schedule Listing'!C19" display="Return to Schedule Listing"/>
  </hyperlink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workbookViewId="0">
      <selection activeCell="S30" sqref="S30"/>
    </sheetView>
  </sheetViews>
  <sheetFormatPr defaultColWidth="9.125" defaultRowHeight="15.75" x14ac:dyDescent="0.25"/>
  <cols>
    <col min="1" max="1" width="9.125" style="189"/>
    <col min="2" max="3" width="11.125" style="189" customWidth="1"/>
    <col min="4" max="4" width="1.625" style="189" customWidth="1"/>
    <col min="5" max="7" width="12.375" style="189" customWidth="1"/>
    <col min="8" max="8" width="1.625" style="189" customWidth="1"/>
    <col min="9" max="9" width="11.125" style="189" customWidth="1"/>
    <col min="10" max="10" width="1.625" style="189" customWidth="1"/>
    <col min="11" max="13" width="9.125" style="189"/>
    <col min="14" max="14" width="6.375" style="189" customWidth="1"/>
    <col min="15" max="16384" width="9.125" style="189"/>
  </cols>
  <sheetData>
    <row r="1" spans="1:12" x14ac:dyDescent="0.25">
      <c r="A1" s="212" t="s">
        <v>669</v>
      </c>
      <c r="B1" s="212"/>
      <c r="C1" s="212"/>
      <c r="D1" s="331"/>
      <c r="E1" s="331"/>
      <c r="F1" s="331"/>
      <c r="L1" s="190">
        <v>13</v>
      </c>
    </row>
    <row r="2" spans="1:12" x14ac:dyDescent="0.25">
      <c r="A2" s="886" t="s">
        <v>1</v>
      </c>
      <c r="B2" s="887"/>
      <c r="C2" s="888"/>
      <c r="D2" s="193"/>
      <c r="E2" s="417"/>
      <c r="F2" s="331"/>
    </row>
    <row r="3" spans="1:12" x14ac:dyDescent="0.25">
      <c r="A3" s="332" t="s">
        <v>38</v>
      </c>
      <c r="B3" s="212"/>
      <c r="C3" s="212"/>
      <c r="D3" s="331"/>
      <c r="E3" s="331"/>
      <c r="F3" s="331"/>
    </row>
    <row r="4" spans="1:12" x14ac:dyDescent="0.25">
      <c r="A4" s="194" t="s">
        <v>576</v>
      </c>
      <c r="B4" s="212"/>
      <c r="C4" s="212"/>
      <c r="D4" s="331"/>
      <c r="E4" s="331"/>
      <c r="F4" s="331"/>
    </row>
    <row r="5" spans="1:12" x14ac:dyDescent="0.25">
      <c r="A5" s="332"/>
      <c r="B5" s="212"/>
      <c r="C5" s="212"/>
      <c r="D5" s="331"/>
      <c r="E5" s="331"/>
      <c r="F5" s="331"/>
    </row>
    <row r="6" spans="1:12" x14ac:dyDescent="0.25">
      <c r="A6" s="407"/>
      <c r="B6" s="897" t="s">
        <v>2</v>
      </c>
      <c r="C6" s="898"/>
      <c r="D6" s="418"/>
      <c r="E6" s="883" t="s">
        <v>3</v>
      </c>
      <c r="F6" s="884"/>
      <c r="G6" s="885"/>
      <c r="H6" s="335"/>
      <c r="I6" s="336" t="s">
        <v>4</v>
      </c>
      <c r="J6" s="335"/>
      <c r="K6" s="335"/>
    </row>
    <row r="7" spans="1:12" ht="37.5" x14ac:dyDescent="0.25">
      <c r="A7" s="337" t="s">
        <v>5</v>
      </c>
      <c r="B7" s="337" t="s">
        <v>6</v>
      </c>
      <c r="C7" s="337" t="s">
        <v>39</v>
      </c>
      <c r="D7" s="339"/>
      <c r="E7" s="338" t="s">
        <v>9</v>
      </c>
      <c r="F7" s="338" t="s">
        <v>10</v>
      </c>
      <c r="G7" s="340" t="s">
        <v>11</v>
      </c>
      <c r="H7" s="341"/>
      <c r="I7" s="337" t="s">
        <v>12</v>
      </c>
      <c r="J7" s="341"/>
      <c r="K7" s="337" t="s">
        <v>13</v>
      </c>
    </row>
    <row r="8" spans="1:12" x14ac:dyDescent="0.25">
      <c r="A8" s="342" t="s">
        <v>14</v>
      </c>
      <c r="B8" s="342"/>
      <c r="C8" s="342" t="s">
        <v>15</v>
      </c>
      <c r="D8" s="342"/>
      <c r="E8" s="342" t="s">
        <v>16</v>
      </c>
      <c r="F8" s="342" t="s">
        <v>17</v>
      </c>
      <c r="G8" s="342" t="s">
        <v>18</v>
      </c>
      <c r="H8" s="343"/>
      <c r="I8" s="342" t="s">
        <v>19</v>
      </c>
      <c r="J8" s="343"/>
      <c r="K8" s="342" t="s">
        <v>20</v>
      </c>
    </row>
    <row r="9" spans="1:12" x14ac:dyDescent="0.25">
      <c r="A9" s="331" t="s">
        <v>27</v>
      </c>
      <c r="B9" s="331"/>
    </row>
    <row r="10" spans="1:12" x14ac:dyDescent="0.25">
      <c r="A10" s="374">
        <v>0</v>
      </c>
      <c r="B10" s="405"/>
      <c r="C10" s="310"/>
      <c r="D10" s="349"/>
      <c r="E10" s="310"/>
      <c r="F10" s="404"/>
      <c r="G10" s="310"/>
      <c r="H10" s="350"/>
      <c r="I10" s="243">
        <f>C10+E10+G10</f>
        <v>0</v>
      </c>
      <c r="J10" s="350"/>
      <c r="K10" s="243">
        <f>I10*A10</f>
        <v>0</v>
      </c>
    </row>
    <row r="11" spans="1:12" x14ac:dyDescent="0.25">
      <c r="A11" s="374">
        <v>0.2</v>
      </c>
      <c r="B11" s="405"/>
      <c r="C11" s="310"/>
      <c r="D11" s="349"/>
      <c r="E11" s="310"/>
      <c r="F11" s="404"/>
      <c r="G11" s="310"/>
      <c r="H11" s="350"/>
      <c r="I11" s="243">
        <f>C11+E11+G11</f>
        <v>0</v>
      </c>
      <c r="J11" s="350"/>
      <c r="K11" s="243">
        <f>I11*A11</f>
        <v>0</v>
      </c>
    </row>
    <row r="12" spans="1:12" x14ac:dyDescent="0.25">
      <c r="A12" s="374">
        <v>0.5</v>
      </c>
      <c r="B12" s="405"/>
      <c r="C12" s="310"/>
      <c r="D12" s="349"/>
      <c r="E12" s="310"/>
      <c r="F12" s="404"/>
      <c r="G12" s="310"/>
      <c r="H12" s="350"/>
      <c r="I12" s="243">
        <f>C12+E12+G12</f>
        <v>0</v>
      </c>
      <c r="J12" s="350"/>
      <c r="K12" s="243">
        <f>I12*A12</f>
        <v>0</v>
      </c>
    </row>
    <row r="13" spans="1:12" x14ac:dyDescent="0.25">
      <c r="A13" s="374">
        <v>1</v>
      </c>
      <c r="B13" s="405"/>
      <c r="C13" s="310"/>
      <c r="D13" s="349"/>
      <c r="E13" s="310"/>
      <c r="F13" s="404"/>
      <c r="G13" s="310"/>
      <c r="H13" s="350"/>
      <c r="I13" s="243">
        <f>C13+E13+G13</f>
        <v>0</v>
      </c>
      <c r="J13" s="350"/>
      <c r="K13" s="243">
        <f>I13*A13</f>
        <v>0</v>
      </c>
    </row>
    <row r="14" spans="1:12" x14ac:dyDescent="0.25">
      <c r="A14" s="374">
        <v>1.5</v>
      </c>
      <c r="B14" s="405"/>
      <c r="C14" s="310"/>
      <c r="D14" s="349"/>
      <c r="E14" s="310"/>
      <c r="F14" s="404"/>
      <c r="G14" s="310"/>
      <c r="H14" s="350"/>
      <c r="I14" s="243">
        <f>C14+E14+G14</f>
        <v>0</v>
      </c>
      <c r="J14" s="350"/>
      <c r="K14" s="243">
        <f>I14*A14</f>
        <v>0</v>
      </c>
    </row>
    <row r="15" spans="1:12" x14ac:dyDescent="0.25">
      <c r="A15" s="352" t="s">
        <v>22</v>
      </c>
      <c r="B15" s="405"/>
      <c r="C15" s="243">
        <f>SUM(C10:C14)</f>
        <v>0</v>
      </c>
      <c r="D15" s="386"/>
      <c r="E15" s="367" t="s">
        <v>23</v>
      </c>
      <c r="F15" s="367"/>
      <c r="G15" s="243">
        <f>SUM(G10:G14)</f>
        <v>0</v>
      </c>
      <c r="H15" s="387"/>
      <c r="I15" s="243">
        <f>SUM(I10:I14)</f>
        <v>0</v>
      </c>
      <c r="J15" s="387"/>
      <c r="K15" s="243">
        <f>SUM(K10:K14)</f>
        <v>0</v>
      </c>
    </row>
    <row r="17" spans="1:11" x14ac:dyDescent="0.25">
      <c r="A17" s="331" t="s">
        <v>616</v>
      </c>
    </row>
    <row r="18" spans="1:11" x14ac:dyDescent="0.25">
      <c r="A18" s="374">
        <v>0</v>
      </c>
      <c r="B18" s="310"/>
      <c r="C18" s="310"/>
      <c r="D18" s="349"/>
      <c r="E18" s="310"/>
      <c r="F18" s="404"/>
      <c r="G18" s="310"/>
      <c r="H18" s="350"/>
      <c r="I18" s="243">
        <f>C18+E18+G18</f>
        <v>0</v>
      </c>
      <c r="J18" s="350"/>
      <c r="K18" s="243">
        <f>I18*A18</f>
        <v>0</v>
      </c>
    </row>
    <row r="19" spans="1:11" x14ac:dyDescent="0.25">
      <c r="A19" s="374">
        <v>0.2</v>
      </c>
      <c r="B19" s="310"/>
      <c r="C19" s="310"/>
      <c r="D19" s="349"/>
      <c r="E19" s="310"/>
      <c r="F19" s="404"/>
      <c r="G19" s="310"/>
      <c r="H19" s="350"/>
      <c r="I19" s="243">
        <f>C19+E19+G19</f>
        <v>0</v>
      </c>
      <c r="J19" s="350"/>
      <c r="K19" s="243">
        <f>I19*A19</f>
        <v>0</v>
      </c>
    </row>
    <row r="20" spans="1:11" x14ac:dyDescent="0.25">
      <c r="A20" s="374">
        <v>0.5</v>
      </c>
      <c r="B20" s="310"/>
      <c r="C20" s="310"/>
      <c r="D20" s="349"/>
      <c r="E20" s="310"/>
      <c r="F20" s="404"/>
      <c r="G20" s="310"/>
      <c r="H20" s="350"/>
      <c r="I20" s="243">
        <f>C20+E20+G20</f>
        <v>0</v>
      </c>
      <c r="J20" s="350"/>
      <c r="K20" s="243">
        <f>I20*A20</f>
        <v>0</v>
      </c>
    </row>
    <row r="21" spans="1:11" x14ac:dyDescent="0.25">
      <c r="A21" s="374">
        <v>1</v>
      </c>
      <c r="B21" s="310"/>
      <c r="C21" s="310"/>
      <c r="D21" s="349"/>
      <c r="E21" s="310"/>
      <c r="F21" s="404"/>
      <c r="G21" s="310"/>
      <c r="H21" s="350"/>
      <c r="I21" s="243">
        <f>C21+E21+G21</f>
        <v>0</v>
      </c>
      <c r="J21" s="350"/>
      <c r="K21" s="243">
        <f>I21*A21</f>
        <v>0</v>
      </c>
    </row>
    <row r="22" spans="1:11" x14ac:dyDescent="0.25">
      <c r="A22" s="374">
        <v>1.5</v>
      </c>
      <c r="B22" s="310"/>
      <c r="C22" s="310"/>
      <c r="D22" s="349"/>
      <c r="E22" s="310"/>
      <c r="F22" s="404"/>
      <c r="G22" s="310"/>
      <c r="H22" s="350"/>
      <c r="I22" s="243">
        <f>C22+E22+G22</f>
        <v>0</v>
      </c>
      <c r="J22" s="350"/>
      <c r="K22" s="243">
        <f>I22*A22</f>
        <v>0</v>
      </c>
    </row>
    <row r="23" spans="1:11" x14ac:dyDescent="0.25">
      <c r="A23" s="352" t="s">
        <v>22</v>
      </c>
      <c r="B23" s="243">
        <f>SUM(B18:B22)</f>
        <v>0</v>
      </c>
      <c r="C23" s="243">
        <f>SUM(C18:C22)</f>
        <v>0</v>
      </c>
      <c r="D23" s="386"/>
      <c r="E23" s="367" t="s">
        <v>23</v>
      </c>
      <c r="F23" s="367"/>
      <c r="G23" s="243">
        <f>SUM(G18:G22)</f>
        <v>0</v>
      </c>
      <c r="H23" s="387"/>
      <c r="I23" s="243">
        <f>SUM(I18:I22)</f>
        <v>0</v>
      </c>
      <c r="J23" s="387"/>
      <c r="K23" s="243">
        <f>SUM(K18:K22)</f>
        <v>0</v>
      </c>
    </row>
    <row r="25" spans="1:11" x14ac:dyDescent="0.25">
      <c r="A25" s="331" t="s">
        <v>22</v>
      </c>
      <c r="C25" s="243">
        <f>C23+C15</f>
        <v>0</v>
      </c>
      <c r="K25" s="243">
        <f>K23+K15</f>
        <v>0</v>
      </c>
    </row>
    <row r="26" spans="1:11" x14ac:dyDescent="0.25">
      <c r="A26" s="229"/>
      <c r="B26" s="229"/>
      <c r="G26" s="393"/>
    </row>
    <row r="27" spans="1:11" x14ac:dyDescent="0.25">
      <c r="A27" s="191" t="s">
        <v>29</v>
      </c>
      <c r="B27" s="229"/>
      <c r="G27" s="393"/>
    </row>
    <row r="28" spans="1:11" x14ac:dyDescent="0.25">
      <c r="G28" s="209"/>
    </row>
    <row r="29" spans="1:11" x14ac:dyDescent="0.25">
      <c r="B29" s="191"/>
      <c r="G29" s="209"/>
    </row>
    <row r="30" spans="1:11" x14ac:dyDescent="0.25">
      <c r="A30" s="191"/>
      <c r="B30" s="191"/>
      <c r="G30" s="209"/>
    </row>
  </sheetData>
  <sheetProtection password="C03D" sheet="1" objects="1" scenarios="1"/>
  <mergeCells count="3">
    <mergeCell ref="A2:C2"/>
    <mergeCell ref="B6:C6"/>
    <mergeCell ref="E6:G6"/>
  </mergeCells>
  <hyperlinks>
    <hyperlink ref="A2" location="Schedule_Listing" display="Return to Shedule Listing"/>
    <hyperlink ref="A2:C2" location="'Schedule Listing'!C39" display="Return to Schedule Listing"/>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52"/>
  <sheetViews>
    <sheetView zoomScale="110" zoomScaleNormal="110" zoomScalePageLayoutView="150" workbookViewId="0">
      <selection activeCell="D81" sqref="D81:K85"/>
    </sheetView>
  </sheetViews>
  <sheetFormatPr defaultColWidth="26.625" defaultRowHeight="12.75" x14ac:dyDescent="0.2"/>
  <cols>
    <col min="1" max="1" width="2.375" style="417" customWidth="1"/>
    <col min="2" max="2" width="33" style="417" customWidth="1"/>
    <col min="3" max="4" width="10" style="417" customWidth="1"/>
    <col min="5" max="5" width="10.875" style="417" customWidth="1"/>
    <col min="6" max="6" width="10.625" style="417" customWidth="1"/>
    <col min="7" max="7" width="12.5" style="417" customWidth="1"/>
    <col min="8" max="8" width="10.625" style="417" customWidth="1"/>
    <col min="9" max="9" width="11.125" style="417" customWidth="1"/>
    <col min="10" max="11" width="11.625" style="417" customWidth="1"/>
    <col min="12" max="254" width="10" style="417" customWidth="1"/>
    <col min="255" max="255" width="2.375" style="417" customWidth="1"/>
    <col min="256" max="16384" width="26.625" style="417"/>
  </cols>
  <sheetData>
    <row r="1" spans="1:13" s="260" customFormat="1" ht="15.75" x14ac:dyDescent="0.25">
      <c r="A1" s="212" t="s">
        <v>670</v>
      </c>
      <c r="B1" s="262"/>
      <c r="C1" s="262"/>
      <c r="D1" s="262"/>
      <c r="E1" s="262"/>
      <c r="F1" s="262"/>
      <c r="H1" s="262"/>
      <c r="I1" s="262"/>
      <c r="J1" s="262"/>
      <c r="K1" s="262"/>
    </row>
    <row r="2" spans="1:13" s="260" customFormat="1" ht="15" x14ac:dyDescent="0.2">
      <c r="A2" s="419">
        <v>14</v>
      </c>
      <c r="B2" s="309" t="s">
        <v>1</v>
      </c>
      <c r="C2" s="193"/>
      <c r="D2" s="262"/>
      <c r="E2" s="262"/>
      <c r="F2" s="262"/>
      <c r="G2" s="262"/>
      <c r="H2" s="262"/>
      <c r="I2" s="262"/>
      <c r="J2" s="262"/>
      <c r="K2" s="262"/>
    </row>
    <row r="3" spans="1:13" s="260" customFormat="1" ht="15" x14ac:dyDescent="0.2">
      <c r="A3" s="420" t="s">
        <v>421</v>
      </c>
      <c r="B3" s="262"/>
      <c r="C3" s="262"/>
      <c r="D3" s="262"/>
      <c r="E3" s="262"/>
      <c r="F3" s="262"/>
      <c r="G3" s="262"/>
      <c r="H3" s="262"/>
      <c r="I3" s="262"/>
      <c r="J3" s="262"/>
      <c r="K3" s="262"/>
    </row>
    <row r="4" spans="1:13" s="422" customFormat="1" ht="12.75" customHeight="1" x14ac:dyDescent="0.2">
      <c r="A4" s="194" t="s">
        <v>576</v>
      </c>
      <c r="B4" s="421"/>
      <c r="C4" s="421"/>
      <c r="D4" s="421"/>
      <c r="E4" s="421"/>
      <c r="F4" s="421"/>
      <c r="G4" s="421"/>
      <c r="H4" s="421"/>
      <c r="I4" s="421"/>
      <c r="J4" s="421"/>
      <c r="K4" s="421"/>
    </row>
    <row r="5" spans="1:13" s="422" customFormat="1" ht="12.75" customHeight="1" x14ac:dyDescent="0.2">
      <c r="A5" s="262" t="s">
        <v>569</v>
      </c>
      <c r="B5" s="423"/>
      <c r="C5" s="423"/>
      <c r="E5" s="424"/>
      <c r="F5" s="208" t="s">
        <v>741</v>
      </c>
      <c r="G5" s="243">
        <f>'20 Securitization Banking book'!L10+'20 Securitization Banking book'!L26</f>
        <v>0</v>
      </c>
      <c r="H5" s="421"/>
      <c r="I5" s="421"/>
      <c r="J5" s="421"/>
      <c r="K5" s="421"/>
    </row>
    <row r="6" spans="1:13" s="422" customFormat="1" ht="12.75" customHeight="1" x14ac:dyDescent="0.2">
      <c r="A6" s="262"/>
      <c r="B6" s="421"/>
      <c r="C6" s="421"/>
      <c r="D6" s="421"/>
      <c r="E6" s="421"/>
      <c r="F6" s="208"/>
      <c r="G6" s="421"/>
      <c r="H6" s="421"/>
      <c r="I6" s="421"/>
      <c r="J6" s="421"/>
      <c r="K6" s="421"/>
    </row>
    <row r="7" spans="1:13" ht="12.75" customHeight="1" x14ac:dyDescent="0.2">
      <c r="A7" s="425" t="s">
        <v>235</v>
      </c>
      <c r="B7" s="421"/>
      <c r="C7" s="421"/>
      <c r="D7" s="421"/>
      <c r="E7" s="421"/>
      <c r="F7" s="421"/>
      <c r="G7" s="421"/>
      <c r="H7" s="421"/>
      <c r="I7" s="421"/>
      <c r="J7" s="421"/>
      <c r="K7" s="421"/>
    </row>
    <row r="8" spans="1:13" s="331" customFormat="1" x14ac:dyDescent="0.2">
      <c r="A8" s="262" t="s">
        <v>397</v>
      </c>
      <c r="B8" s="262"/>
      <c r="C8" s="262"/>
      <c r="D8" s="262"/>
      <c r="E8" s="262"/>
      <c r="F8" s="262"/>
      <c r="G8" s="262"/>
      <c r="H8" s="262"/>
      <c r="I8" s="262"/>
      <c r="J8" s="262"/>
      <c r="K8" s="262"/>
    </row>
    <row r="9" spans="1:13" ht="18" customHeight="1" x14ac:dyDescent="0.2">
      <c r="A9" s="264"/>
      <c r="B9" s="264"/>
      <c r="C9" s="264"/>
      <c r="D9" s="422"/>
      <c r="F9" s="903"/>
      <c r="G9" s="903"/>
      <c r="H9" s="421"/>
      <c r="I9" s="421"/>
      <c r="J9" s="421"/>
      <c r="K9" s="421"/>
    </row>
    <row r="10" spans="1:13" ht="45.6" customHeight="1" x14ac:dyDescent="0.2">
      <c r="A10" s="206"/>
      <c r="B10" s="206"/>
      <c r="C10" s="426" t="s">
        <v>5</v>
      </c>
      <c r="D10" s="426" t="s">
        <v>398</v>
      </c>
      <c r="E10" s="426" t="s">
        <v>13</v>
      </c>
      <c r="F10" s="426" t="s">
        <v>537</v>
      </c>
      <c r="G10" s="426" t="s">
        <v>538</v>
      </c>
      <c r="H10" s="421"/>
      <c r="I10" s="421"/>
      <c r="J10" s="421"/>
      <c r="K10" s="421"/>
    </row>
    <row r="11" spans="1:13" ht="12.75" customHeight="1" x14ac:dyDescent="0.2">
      <c r="A11" s="206"/>
      <c r="B11" s="206" t="s">
        <v>399</v>
      </c>
      <c r="C11" s="277"/>
      <c r="D11" s="310"/>
      <c r="E11" s="277"/>
      <c r="F11" s="243">
        <f>D11</f>
        <v>0</v>
      </c>
      <c r="G11" s="470"/>
      <c r="H11" s="201" t="s">
        <v>53</v>
      </c>
      <c r="I11" s="421"/>
      <c r="J11" s="421"/>
      <c r="K11" s="421"/>
    </row>
    <row r="12" spans="1:13" ht="34.5" customHeight="1" x14ac:dyDescent="0.2">
      <c r="A12" s="206"/>
      <c r="B12" s="261" t="s">
        <v>400</v>
      </c>
      <c r="C12" s="277"/>
      <c r="D12" s="259"/>
      <c r="E12" s="277"/>
      <c r="F12" s="243">
        <f>0.5*D12</f>
        <v>0</v>
      </c>
      <c r="G12" s="243">
        <f>0.5*D12</f>
        <v>0</v>
      </c>
      <c r="H12" s="201" t="s">
        <v>57</v>
      </c>
      <c r="I12" s="421"/>
      <c r="J12" s="421"/>
      <c r="K12" s="421"/>
    </row>
    <row r="13" spans="1:13" ht="6" customHeight="1" x14ac:dyDescent="0.2">
      <c r="A13" s="421"/>
      <c r="B13" s="427"/>
      <c r="C13" s="427"/>
      <c r="D13" s="421"/>
      <c r="E13" s="421"/>
      <c r="F13" s="421"/>
      <c r="G13" s="421"/>
      <c r="H13" s="421"/>
      <c r="I13" s="421"/>
      <c r="J13" s="421"/>
      <c r="K13" s="421"/>
    </row>
    <row r="14" spans="1:13" ht="12.75" customHeight="1" x14ac:dyDescent="0.2">
      <c r="A14" s="421"/>
      <c r="B14" s="427"/>
      <c r="C14" s="427"/>
      <c r="D14" s="421"/>
      <c r="E14" s="421"/>
      <c r="F14" s="421"/>
      <c r="G14" s="421"/>
      <c r="H14" s="421"/>
      <c r="I14" s="421"/>
      <c r="J14" s="421"/>
      <c r="K14" s="421"/>
    </row>
    <row r="15" spans="1:13" ht="12.75" customHeight="1" x14ac:dyDescent="0.2">
      <c r="A15" s="335"/>
      <c r="B15" s="428"/>
      <c r="C15" s="428"/>
      <c r="D15" s="883" t="s">
        <v>2</v>
      </c>
      <c r="E15" s="885"/>
      <c r="F15" s="883" t="s">
        <v>3</v>
      </c>
      <c r="G15" s="884"/>
      <c r="H15" s="885"/>
      <c r="I15" s="906" t="s">
        <v>4</v>
      </c>
      <c r="J15" s="907"/>
    </row>
    <row r="16" spans="1:13" s="191" customFormat="1" ht="53.25" customHeight="1" x14ac:dyDescent="0.2">
      <c r="A16" s="362" t="s">
        <v>401</v>
      </c>
      <c r="B16" s="429"/>
      <c r="C16" s="426" t="s">
        <v>5</v>
      </c>
      <c r="D16" s="337" t="s">
        <v>7</v>
      </c>
      <c r="E16" s="430" t="s">
        <v>8</v>
      </c>
      <c r="F16" s="338" t="s">
        <v>9</v>
      </c>
      <c r="G16" s="337" t="s">
        <v>10</v>
      </c>
      <c r="H16" s="338" t="s">
        <v>11</v>
      </c>
      <c r="I16" s="337" t="s">
        <v>12</v>
      </c>
      <c r="J16" s="337" t="s">
        <v>13</v>
      </c>
      <c r="K16" s="431"/>
      <c r="M16" s="432"/>
    </row>
    <row r="17" spans="1:13" s="191" customFormat="1" x14ac:dyDescent="0.2">
      <c r="B17" s="433"/>
      <c r="C17" s="899"/>
      <c r="D17" s="899"/>
      <c r="E17" s="899"/>
      <c r="F17" s="899"/>
      <c r="G17" s="342"/>
      <c r="H17" s="342"/>
      <c r="I17" s="342"/>
      <c r="J17" s="342"/>
      <c r="K17" s="434"/>
      <c r="L17" s="214"/>
      <c r="M17" s="214"/>
    </row>
    <row r="18" spans="1:13" s="191" customFormat="1" x14ac:dyDescent="0.2">
      <c r="B18" s="433"/>
      <c r="C18" s="408" t="s">
        <v>14</v>
      </c>
      <c r="D18" s="342"/>
      <c r="E18" s="342" t="s">
        <v>15</v>
      </c>
      <c r="F18" s="342" t="s">
        <v>16</v>
      </c>
      <c r="G18" s="342" t="s">
        <v>17</v>
      </c>
      <c r="H18" s="342" t="s">
        <v>18</v>
      </c>
      <c r="I18" s="342" t="s">
        <v>19</v>
      </c>
      <c r="J18" s="342" t="s">
        <v>20</v>
      </c>
      <c r="K18" s="434"/>
      <c r="L18" s="214"/>
      <c r="M18" s="214"/>
    </row>
    <row r="19" spans="1:13" s="191" customFormat="1" x14ac:dyDescent="0.2">
      <c r="A19" s="260" t="s">
        <v>717</v>
      </c>
      <c r="B19" s="433"/>
      <c r="C19" s="408"/>
      <c r="D19" s="342"/>
      <c r="E19" s="342"/>
      <c r="F19" s="342"/>
      <c r="G19" s="342"/>
      <c r="H19" s="342"/>
      <c r="I19" s="342"/>
      <c r="J19" s="342"/>
      <c r="K19" s="434"/>
      <c r="L19" s="214"/>
      <c r="M19" s="206"/>
    </row>
    <row r="20" spans="1:13" s="191" customFormat="1" ht="11.25" x14ac:dyDescent="0.2">
      <c r="A20" s="435" t="s">
        <v>115</v>
      </c>
      <c r="B20" s="204"/>
      <c r="C20" s="436"/>
      <c r="D20" s="437"/>
      <c r="E20" s="437"/>
      <c r="F20" s="437"/>
      <c r="G20" s="437"/>
      <c r="H20" s="437"/>
      <c r="I20" s="437"/>
      <c r="J20" s="437"/>
      <c r="K20" s="434"/>
      <c r="L20" s="214"/>
      <c r="M20" s="214"/>
    </row>
    <row r="21" spans="1:13" s="191" customFormat="1" x14ac:dyDescent="0.2">
      <c r="A21" s="206"/>
      <c r="B21" s="206" t="s">
        <v>707</v>
      </c>
      <c r="C21" s="371">
        <v>0.2</v>
      </c>
      <c r="D21" s="310"/>
      <c r="E21" s="310"/>
      <c r="F21" s="310"/>
      <c r="G21" s="310"/>
      <c r="H21" s="310"/>
      <c r="I21" s="243">
        <f>E21+F21+G21+H21</f>
        <v>0</v>
      </c>
      <c r="J21" s="243">
        <f>C21*I21</f>
        <v>0</v>
      </c>
      <c r="K21" s="438"/>
      <c r="L21" s="214"/>
      <c r="M21" s="214"/>
    </row>
    <row r="22" spans="1:13" s="191" customFormat="1" x14ac:dyDescent="0.2">
      <c r="A22" s="206"/>
      <c r="B22" s="206" t="s">
        <v>708</v>
      </c>
      <c r="C22" s="371">
        <v>0.5</v>
      </c>
      <c r="D22" s="310"/>
      <c r="E22" s="310"/>
      <c r="F22" s="310"/>
      <c r="G22" s="310"/>
      <c r="H22" s="310"/>
      <c r="I22" s="243">
        <f>E22+F22+G22+H22</f>
        <v>0</v>
      </c>
      <c r="J22" s="243">
        <f>C22*I22</f>
        <v>0</v>
      </c>
      <c r="K22" s="438"/>
      <c r="L22" s="214"/>
      <c r="M22" s="214"/>
    </row>
    <row r="23" spans="1:13" s="191" customFormat="1" x14ac:dyDescent="0.2">
      <c r="A23" s="206"/>
      <c r="B23" s="206" t="s">
        <v>535</v>
      </c>
      <c r="C23" s="371">
        <v>1</v>
      </c>
      <c r="D23" s="310"/>
      <c r="E23" s="310"/>
      <c r="F23" s="310"/>
      <c r="G23" s="310"/>
      <c r="H23" s="310"/>
      <c r="I23" s="243">
        <f>E23+F23+G23+H23</f>
        <v>0</v>
      </c>
      <c r="J23" s="243">
        <f>C23*I23</f>
        <v>0</v>
      </c>
      <c r="K23" s="438"/>
      <c r="L23" s="214"/>
      <c r="M23" s="214"/>
    </row>
    <row r="24" spans="1:13" s="191" customFormat="1" ht="12.95" customHeight="1" x14ac:dyDescent="0.2">
      <c r="A24" s="206"/>
      <c r="B24" s="206" t="s">
        <v>709</v>
      </c>
      <c r="C24" s="439" t="s">
        <v>536</v>
      </c>
      <c r="D24" s="310"/>
      <c r="E24" s="310"/>
      <c r="F24" s="310"/>
      <c r="G24" s="310"/>
      <c r="H24" s="310"/>
      <c r="I24" s="243">
        <f>E24+F24+G24+H24</f>
        <v>0</v>
      </c>
      <c r="J24" s="243"/>
      <c r="K24" s="440"/>
      <c r="L24" s="214"/>
      <c r="M24" s="214"/>
    </row>
    <row r="25" spans="1:13" s="191" customFormat="1" ht="12.95" customHeight="1" x14ac:dyDescent="0.2">
      <c r="A25" s="206"/>
      <c r="B25" s="206" t="s">
        <v>403</v>
      </c>
      <c r="C25" s="441"/>
      <c r="D25" s="471">
        <f>SUM(D21:D24)</f>
        <v>0</v>
      </c>
      <c r="E25" s="471">
        <f>SUM(E21:E24)</f>
        <v>0</v>
      </c>
      <c r="F25" s="277" t="s">
        <v>23</v>
      </c>
      <c r="G25" s="277" t="s">
        <v>23</v>
      </c>
      <c r="H25" s="471">
        <f>SUM(H21:H24)</f>
        <v>0</v>
      </c>
      <c r="I25" s="471">
        <f>SUM(I21:I24)</f>
        <v>0</v>
      </c>
      <c r="J25" s="471">
        <f>SUM(J21:J23)</f>
        <v>0</v>
      </c>
      <c r="K25" s="442"/>
      <c r="L25" s="214"/>
      <c r="M25" s="214"/>
    </row>
    <row r="26" spans="1:13" s="191" customFormat="1" x14ac:dyDescent="0.2">
      <c r="A26" s="423" t="s">
        <v>116</v>
      </c>
      <c r="B26" s="421"/>
      <c r="C26" s="441"/>
      <c r="D26" s="443"/>
      <c r="E26" s="443"/>
      <c r="F26" s="443"/>
      <c r="G26" s="443"/>
      <c r="H26" s="443"/>
      <c r="I26" s="472"/>
      <c r="J26" s="472"/>
      <c r="K26" s="438"/>
      <c r="L26" s="214"/>
      <c r="M26" s="214"/>
    </row>
    <row r="27" spans="1:13" s="191" customFormat="1" x14ac:dyDescent="0.2">
      <c r="A27" s="206"/>
      <c r="B27" s="206" t="s">
        <v>707</v>
      </c>
      <c r="C27" s="371">
        <v>0.2</v>
      </c>
      <c r="D27" s="310"/>
      <c r="E27" s="310"/>
      <c r="F27" s="310"/>
      <c r="G27" s="310"/>
      <c r="H27" s="310"/>
      <c r="I27" s="243">
        <f>E27+F27+G27+H27</f>
        <v>0</v>
      </c>
      <c r="J27" s="243">
        <f>C27*I27</f>
        <v>0</v>
      </c>
      <c r="K27" s="438"/>
      <c r="L27" s="214"/>
      <c r="M27" s="214"/>
    </row>
    <row r="28" spans="1:13" s="191" customFormat="1" x14ac:dyDescent="0.2">
      <c r="A28" s="206"/>
      <c r="B28" s="206" t="s">
        <v>708</v>
      </c>
      <c r="C28" s="371">
        <v>0.5</v>
      </c>
      <c r="D28" s="310"/>
      <c r="E28" s="310"/>
      <c r="F28" s="310"/>
      <c r="G28" s="310"/>
      <c r="H28" s="310"/>
      <c r="I28" s="243">
        <f>E28+F28+G28+H28</f>
        <v>0</v>
      </c>
      <c r="J28" s="243">
        <f>C28*I28</f>
        <v>0</v>
      </c>
      <c r="K28" s="438"/>
      <c r="L28" s="214"/>
      <c r="M28" s="214"/>
    </row>
    <row r="29" spans="1:13" s="191" customFormat="1" x14ac:dyDescent="0.2">
      <c r="A29" s="206"/>
      <c r="B29" s="206" t="s">
        <v>535</v>
      </c>
      <c r="C29" s="371">
        <v>1</v>
      </c>
      <c r="D29" s="310"/>
      <c r="E29" s="310"/>
      <c r="F29" s="310"/>
      <c r="G29" s="310"/>
      <c r="H29" s="310"/>
      <c r="I29" s="243">
        <f>E29+F29+G29+H29</f>
        <v>0</v>
      </c>
      <c r="J29" s="243">
        <f>C29*I29</f>
        <v>0</v>
      </c>
      <c r="K29" s="438"/>
      <c r="L29" s="214"/>
      <c r="M29" s="214"/>
    </row>
    <row r="30" spans="1:13" s="191" customFormat="1" x14ac:dyDescent="0.2">
      <c r="A30" s="206"/>
      <c r="B30" s="206" t="s">
        <v>402</v>
      </c>
      <c r="C30" s="439">
        <v>3.5</v>
      </c>
      <c r="D30" s="310"/>
      <c r="E30" s="310"/>
      <c r="F30" s="310"/>
      <c r="G30" s="310"/>
      <c r="H30" s="310"/>
      <c r="I30" s="243">
        <f>E30+F30+G30+H30</f>
        <v>0</v>
      </c>
      <c r="J30" s="243">
        <f>C30*I30</f>
        <v>0</v>
      </c>
      <c r="K30" s="438"/>
      <c r="L30" s="214"/>
      <c r="M30" s="214"/>
    </row>
    <row r="31" spans="1:13" s="191" customFormat="1" ht="12.95" customHeight="1" x14ac:dyDescent="0.2">
      <c r="A31" s="206"/>
      <c r="B31" s="206" t="s">
        <v>710</v>
      </c>
      <c r="C31" s="439" t="s">
        <v>536</v>
      </c>
      <c r="D31" s="310"/>
      <c r="E31" s="310"/>
      <c r="F31" s="310"/>
      <c r="G31" s="310"/>
      <c r="H31" s="310"/>
      <c r="I31" s="243">
        <f>E31+F31+G31+H31</f>
        <v>0</v>
      </c>
      <c r="J31" s="471"/>
      <c r="K31" s="440"/>
      <c r="L31" s="214"/>
      <c r="M31" s="214"/>
    </row>
    <row r="32" spans="1:13" s="191" customFormat="1" ht="12.95" customHeight="1" x14ac:dyDescent="0.2">
      <c r="A32" s="206"/>
      <c r="B32" s="206" t="s">
        <v>404</v>
      </c>
      <c r="C32" s="441"/>
      <c r="D32" s="473">
        <f>SUM(D27:D31)</f>
        <v>0</v>
      </c>
      <c r="E32" s="473">
        <f>SUM(E27:E31)</f>
        <v>0</v>
      </c>
      <c r="F32" s="277" t="s">
        <v>23</v>
      </c>
      <c r="G32" s="277" t="s">
        <v>23</v>
      </c>
      <c r="H32" s="473">
        <f>SUM(H27:H31)</f>
        <v>0</v>
      </c>
      <c r="I32" s="473">
        <f>SUM(I27:I31)</f>
        <v>0</v>
      </c>
      <c r="J32" s="473">
        <f>SUM(J27:J30)</f>
        <v>0</v>
      </c>
      <c r="K32" s="442"/>
      <c r="L32" s="214"/>
      <c r="M32" s="214"/>
    </row>
    <row r="33" spans="1:13" s="191" customFormat="1" ht="24.75" customHeight="1" x14ac:dyDescent="0.2">
      <c r="A33" s="904" t="s">
        <v>697</v>
      </c>
      <c r="B33" s="904"/>
      <c r="C33" s="444"/>
      <c r="D33" s="243">
        <f>D32+D25</f>
        <v>0</v>
      </c>
      <c r="E33" s="243">
        <f>E32+E25</f>
        <v>0</v>
      </c>
      <c r="F33" s="277"/>
      <c r="G33" s="277"/>
      <c r="H33" s="243">
        <f>H32+H25</f>
        <v>0</v>
      </c>
      <c r="I33" s="243">
        <f>I32+I25</f>
        <v>0</v>
      </c>
      <c r="J33" s="243">
        <f>J32+J25</f>
        <v>0</v>
      </c>
      <c r="K33" s="440"/>
      <c r="L33" s="214"/>
      <c r="M33" s="214"/>
    </row>
    <row r="34" spans="1:13" s="191" customFormat="1" x14ac:dyDescent="0.2">
      <c r="B34" s="433"/>
      <c r="C34" s="408"/>
      <c r="D34" s="342"/>
      <c r="E34" s="342"/>
      <c r="F34" s="902" t="s">
        <v>405</v>
      </c>
      <c r="G34" s="902"/>
      <c r="H34" s="342"/>
      <c r="I34" s="342"/>
      <c r="J34" s="342"/>
      <c r="K34" s="216"/>
      <c r="L34" s="214"/>
      <c r="M34" s="214"/>
    </row>
    <row r="35" spans="1:13" s="191" customFormat="1" x14ac:dyDescent="0.2">
      <c r="B35" s="433"/>
      <c r="C35" s="408"/>
      <c r="D35" s="342"/>
      <c r="E35" s="342"/>
      <c r="F35" s="342"/>
      <c r="G35" s="342"/>
      <c r="H35" s="342"/>
      <c r="I35" s="342"/>
      <c r="J35" s="342"/>
      <c r="K35" s="216"/>
      <c r="L35" s="214"/>
      <c r="M35" s="214"/>
    </row>
    <row r="36" spans="1:13" s="191" customFormat="1" ht="11.25" x14ac:dyDescent="0.2">
      <c r="A36" s="335"/>
      <c r="B36" s="428"/>
      <c r="C36" s="428"/>
      <c r="D36" s="883" t="s">
        <v>2</v>
      </c>
      <c r="E36" s="885"/>
      <c r="F36" s="883" t="s">
        <v>3</v>
      </c>
      <c r="G36" s="884"/>
      <c r="H36" s="885"/>
      <c r="I36" s="883" t="s">
        <v>4</v>
      </c>
      <c r="J36" s="883"/>
      <c r="K36" s="445"/>
      <c r="L36" s="214"/>
      <c r="M36" s="214"/>
    </row>
    <row r="37" spans="1:13" s="191" customFormat="1" ht="45.75" x14ac:dyDescent="0.2">
      <c r="B37" s="429"/>
      <c r="C37" s="426" t="s">
        <v>5</v>
      </c>
      <c r="D37" s="337" t="s">
        <v>7</v>
      </c>
      <c r="E37" s="430" t="s">
        <v>8</v>
      </c>
      <c r="F37" s="338" t="s">
        <v>9</v>
      </c>
      <c r="G37" s="337" t="s">
        <v>10</v>
      </c>
      <c r="H37" s="338" t="s">
        <v>11</v>
      </c>
      <c r="I37" s="337" t="s">
        <v>12</v>
      </c>
      <c r="J37" s="337" t="s">
        <v>13</v>
      </c>
      <c r="K37" s="431"/>
      <c r="L37" s="214"/>
      <c r="M37" s="214"/>
    </row>
    <row r="38" spans="1:13" s="191" customFormat="1" x14ac:dyDescent="0.2">
      <c r="A38" s="362"/>
      <c r="B38" s="433"/>
      <c r="C38" s="899"/>
      <c r="D38" s="899"/>
      <c r="E38" s="899"/>
      <c r="F38" s="899"/>
      <c r="G38" s="342"/>
      <c r="H38" s="342"/>
      <c r="I38" s="342"/>
      <c r="J38" s="342"/>
      <c r="K38" s="434"/>
      <c r="L38" s="214"/>
      <c r="M38" s="214"/>
    </row>
    <row r="39" spans="1:13" s="191" customFormat="1" x14ac:dyDescent="0.2">
      <c r="B39" s="433"/>
      <c r="C39" s="408" t="s">
        <v>14</v>
      </c>
      <c r="D39" s="342"/>
      <c r="E39" s="342" t="s">
        <v>15</v>
      </c>
      <c r="F39" s="342" t="s">
        <v>16</v>
      </c>
      <c r="G39" s="342" t="s">
        <v>17</v>
      </c>
      <c r="H39" s="342" t="s">
        <v>18</v>
      </c>
      <c r="I39" s="342" t="s">
        <v>19</v>
      </c>
      <c r="J39" s="342" t="s">
        <v>20</v>
      </c>
      <c r="K39" s="434"/>
      <c r="L39" s="214"/>
      <c r="M39" s="214"/>
    </row>
    <row r="40" spans="1:13" s="191" customFormat="1" x14ac:dyDescent="0.2">
      <c r="A40" s="260" t="s">
        <v>698</v>
      </c>
      <c r="B40" s="433"/>
      <c r="C40" s="408"/>
      <c r="D40" s="342"/>
      <c r="E40" s="342"/>
      <c r="F40" s="342"/>
      <c r="G40" s="342"/>
      <c r="H40" s="342"/>
      <c r="I40" s="342"/>
      <c r="J40" s="342"/>
      <c r="K40" s="434"/>
      <c r="L40" s="214"/>
      <c r="M40" s="214"/>
    </row>
    <row r="41" spans="1:13" s="191" customFormat="1" ht="11.25" x14ac:dyDescent="0.2">
      <c r="A41" s="435" t="s">
        <v>115</v>
      </c>
      <c r="B41" s="204"/>
      <c r="C41" s="436"/>
      <c r="D41" s="437"/>
      <c r="E41" s="437"/>
      <c r="F41" s="437"/>
      <c r="G41" s="437"/>
      <c r="H41" s="437"/>
      <c r="I41" s="437"/>
      <c r="J41" s="437"/>
      <c r="K41" s="434"/>
      <c r="L41" s="214"/>
      <c r="M41" s="214"/>
    </row>
    <row r="42" spans="1:13" s="191" customFormat="1" x14ac:dyDescent="0.2">
      <c r="A42" s="206"/>
      <c r="B42" s="206" t="s">
        <v>702</v>
      </c>
      <c r="C42" s="446">
        <v>0.4</v>
      </c>
      <c r="D42" s="310"/>
      <c r="E42" s="310"/>
      <c r="F42" s="310"/>
      <c r="G42" s="310"/>
      <c r="H42" s="310"/>
      <c r="I42" s="244">
        <f>E42+F42+G42+H42</f>
        <v>0</v>
      </c>
      <c r="J42" s="244">
        <f>C42*I42</f>
        <v>0</v>
      </c>
      <c r="K42" s="438"/>
      <c r="L42" s="214"/>
      <c r="M42" s="214"/>
    </row>
    <row r="43" spans="1:13" s="191" customFormat="1" x14ac:dyDescent="0.2">
      <c r="A43" s="206"/>
      <c r="B43" s="206" t="s">
        <v>703</v>
      </c>
      <c r="C43" s="446">
        <v>1</v>
      </c>
      <c r="D43" s="310"/>
      <c r="E43" s="310"/>
      <c r="F43" s="310"/>
      <c r="G43" s="310"/>
      <c r="H43" s="310"/>
      <c r="I43" s="244">
        <f>E43+F43+G43+H43</f>
        <v>0</v>
      </c>
      <c r="J43" s="244">
        <f>C43*I43</f>
        <v>0</v>
      </c>
      <c r="K43" s="438"/>
      <c r="L43" s="214"/>
      <c r="M43" s="214"/>
    </row>
    <row r="44" spans="1:13" s="191" customFormat="1" x14ac:dyDescent="0.2">
      <c r="A44" s="206"/>
      <c r="B44" s="206" t="s">
        <v>704</v>
      </c>
      <c r="C44" s="446">
        <v>2.25</v>
      </c>
      <c r="D44" s="310"/>
      <c r="E44" s="310"/>
      <c r="F44" s="310"/>
      <c r="G44" s="310"/>
      <c r="H44" s="310"/>
      <c r="I44" s="244">
        <f>E44+F44+G44+H44</f>
        <v>0</v>
      </c>
      <c r="J44" s="244">
        <f>C44*I44</f>
        <v>0</v>
      </c>
      <c r="K44" s="438"/>
      <c r="L44" s="214"/>
      <c r="M44" s="214"/>
    </row>
    <row r="45" spans="1:13" s="191" customFormat="1" ht="11.25" x14ac:dyDescent="0.2">
      <c r="A45" s="206"/>
      <c r="B45" s="206" t="s">
        <v>705</v>
      </c>
      <c r="C45" s="447" t="s">
        <v>536</v>
      </c>
      <c r="D45" s="310"/>
      <c r="E45" s="310"/>
      <c r="F45" s="310"/>
      <c r="G45" s="310"/>
      <c r="H45" s="259"/>
      <c r="I45" s="244">
        <f>E45+F45+G45+H45</f>
        <v>0</v>
      </c>
      <c r="J45" s="244"/>
      <c r="K45" s="440"/>
      <c r="L45" s="214"/>
      <c r="M45" s="214"/>
    </row>
    <row r="46" spans="1:13" s="191" customFormat="1" ht="11.25" x14ac:dyDescent="0.2">
      <c r="A46" s="206"/>
      <c r="B46" s="206" t="s">
        <v>403</v>
      </c>
      <c r="C46" s="448"/>
      <c r="D46" s="473">
        <f>SUM(D42:D45)</f>
        <v>0</v>
      </c>
      <c r="E46" s="473">
        <f>SUM(E42:E45)</f>
        <v>0</v>
      </c>
      <c r="F46" s="277" t="s">
        <v>23</v>
      </c>
      <c r="G46" s="277" t="s">
        <v>23</v>
      </c>
      <c r="H46" s="473">
        <f>SUM(H42:H45)</f>
        <v>0</v>
      </c>
      <c r="I46" s="473">
        <f>SUM(I42:I45)</f>
        <v>0</v>
      </c>
      <c r="J46" s="473">
        <f>SUM(J42:J45)</f>
        <v>0</v>
      </c>
      <c r="K46" s="442"/>
      <c r="L46" s="214"/>
      <c r="M46" s="214"/>
    </row>
    <row r="47" spans="1:13" s="191" customFormat="1" x14ac:dyDescent="0.2">
      <c r="A47" s="423" t="s">
        <v>116</v>
      </c>
      <c r="B47" s="421"/>
      <c r="C47" s="448"/>
      <c r="D47" s="443"/>
      <c r="E47" s="443"/>
      <c r="F47" s="443"/>
      <c r="G47" s="443"/>
      <c r="H47" s="443"/>
      <c r="I47" s="472"/>
      <c r="J47" s="472"/>
      <c r="K47" s="438"/>
      <c r="L47" s="214"/>
      <c r="M47" s="214"/>
    </row>
    <row r="48" spans="1:13" s="191" customFormat="1" x14ac:dyDescent="0.2">
      <c r="A48" s="206"/>
      <c r="B48" s="206" t="s">
        <v>702</v>
      </c>
      <c r="C48" s="446">
        <v>0.4</v>
      </c>
      <c r="D48" s="310"/>
      <c r="E48" s="310"/>
      <c r="F48" s="310"/>
      <c r="G48" s="310"/>
      <c r="H48" s="310"/>
      <c r="I48" s="244">
        <f>E48+F48+G48+H48</f>
        <v>0</v>
      </c>
      <c r="J48" s="244">
        <f>C48*I48</f>
        <v>0</v>
      </c>
      <c r="K48" s="438"/>
      <c r="L48" s="214"/>
      <c r="M48" s="214"/>
    </row>
    <row r="49" spans="1:13" s="191" customFormat="1" x14ac:dyDescent="0.2">
      <c r="A49" s="206"/>
      <c r="B49" s="206" t="s">
        <v>703</v>
      </c>
      <c r="C49" s="446">
        <v>1</v>
      </c>
      <c r="D49" s="310"/>
      <c r="E49" s="310"/>
      <c r="F49" s="310"/>
      <c r="G49" s="310"/>
      <c r="H49" s="310"/>
      <c r="I49" s="244">
        <f>E49+F49+G49+H49</f>
        <v>0</v>
      </c>
      <c r="J49" s="244">
        <f>C49*I49</f>
        <v>0</v>
      </c>
      <c r="K49" s="438"/>
      <c r="L49" s="214"/>
      <c r="M49" s="214"/>
    </row>
    <row r="50" spans="1:13" s="191" customFormat="1" x14ac:dyDescent="0.2">
      <c r="A50" s="206"/>
      <c r="B50" s="206" t="s">
        <v>704</v>
      </c>
      <c r="C50" s="446">
        <v>2.25</v>
      </c>
      <c r="D50" s="310"/>
      <c r="E50" s="310"/>
      <c r="F50" s="310"/>
      <c r="G50" s="310"/>
      <c r="H50" s="310"/>
      <c r="I50" s="244">
        <f>E50+F50+G50+H50</f>
        <v>0</v>
      </c>
      <c r="J50" s="244">
        <f>C50*I50</f>
        <v>0</v>
      </c>
      <c r="K50" s="438"/>
      <c r="L50" s="214"/>
      <c r="M50" s="214"/>
    </row>
    <row r="51" spans="1:13" s="191" customFormat="1" x14ac:dyDescent="0.2">
      <c r="A51" s="206"/>
      <c r="B51" s="206" t="s">
        <v>402</v>
      </c>
      <c r="C51" s="446">
        <v>6.5</v>
      </c>
      <c r="D51" s="310"/>
      <c r="E51" s="310"/>
      <c r="F51" s="310"/>
      <c r="G51" s="310"/>
      <c r="H51" s="310"/>
      <c r="I51" s="244">
        <f>E51+F51+G51+H51</f>
        <v>0</v>
      </c>
      <c r="J51" s="244">
        <f>C51*I51</f>
        <v>0</v>
      </c>
      <c r="K51" s="438"/>
      <c r="L51" s="214"/>
      <c r="M51" s="214"/>
    </row>
    <row r="52" spans="1:13" s="191" customFormat="1" ht="11.25" x14ac:dyDescent="0.2">
      <c r="A52" s="206"/>
      <c r="B52" s="206" t="s">
        <v>706</v>
      </c>
      <c r="C52" s="447" t="s">
        <v>536</v>
      </c>
      <c r="D52" s="259"/>
      <c r="E52" s="259"/>
      <c r="F52" s="310"/>
      <c r="G52" s="310"/>
      <c r="H52" s="259"/>
      <c r="I52" s="244">
        <f>E52+F52+G52+H52</f>
        <v>0</v>
      </c>
      <c r="J52" s="244"/>
      <c r="K52" s="440"/>
      <c r="L52" s="214"/>
      <c r="M52" s="214"/>
    </row>
    <row r="53" spans="1:13" s="191" customFormat="1" ht="11.25" x14ac:dyDescent="0.2">
      <c r="A53" s="206"/>
      <c r="B53" s="206" t="s">
        <v>404</v>
      </c>
      <c r="C53" s="441"/>
      <c r="D53" s="473">
        <f>SUM(D48:D52)</f>
        <v>0</v>
      </c>
      <c r="E53" s="473">
        <f>SUM(E48:E52)</f>
        <v>0</v>
      </c>
      <c r="F53" s="277" t="s">
        <v>23</v>
      </c>
      <c r="G53" s="277" t="s">
        <v>23</v>
      </c>
      <c r="H53" s="473">
        <f>SUM(H48:H52)</f>
        <v>0</v>
      </c>
      <c r="I53" s="473">
        <f>SUM(I48:I52)</f>
        <v>0</v>
      </c>
      <c r="J53" s="473">
        <f>SUM(J48:J52)</f>
        <v>0</v>
      </c>
      <c r="K53" s="442"/>
      <c r="L53" s="214"/>
      <c r="M53" s="214"/>
    </row>
    <row r="54" spans="1:13" s="191" customFormat="1" ht="15.75" x14ac:dyDescent="0.25">
      <c r="A54" s="900" t="s">
        <v>699</v>
      </c>
      <c r="B54" s="901"/>
      <c r="C54" s="444"/>
      <c r="D54" s="244">
        <f>D53+D46</f>
        <v>0</v>
      </c>
      <c r="E54" s="244">
        <f>E53+E46</f>
        <v>0</v>
      </c>
      <c r="F54" s="277"/>
      <c r="G54" s="277"/>
      <c r="H54" s="244">
        <f>H53+H46</f>
        <v>0</v>
      </c>
      <c r="I54" s="244">
        <f>I53+I46</f>
        <v>0</v>
      </c>
      <c r="J54" s="244">
        <f>J53+J46</f>
        <v>0</v>
      </c>
      <c r="K54" s="440"/>
      <c r="L54" s="214"/>
      <c r="M54" s="214"/>
    </row>
    <row r="55" spans="1:13" s="191" customFormat="1" x14ac:dyDescent="0.2">
      <c r="B55" s="433"/>
      <c r="C55" s="408"/>
      <c r="D55" s="342"/>
      <c r="E55" s="342"/>
      <c r="F55" s="902" t="s">
        <v>405</v>
      </c>
      <c r="G55" s="902"/>
      <c r="H55" s="342"/>
      <c r="I55" s="377"/>
      <c r="J55" s="377"/>
      <c r="K55" s="434"/>
      <c r="L55" s="214"/>
      <c r="M55" s="214"/>
    </row>
    <row r="56" spans="1:13" s="191" customFormat="1" x14ac:dyDescent="0.2">
      <c r="B56" s="433"/>
      <c r="C56" s="408"/>
      <c r="D56" s="342"/>
      <c r="E56" s="342"/>
      <c r="F56" s="449"/>
      <c r="G56" s="449"/>
      <c r="H56" s="342"/>
      <c r="I56" s="377"/>
      <c r="J56" s="377"/>
      <c r="K56" s="434"/>
      <c r="L56" s="214"/>
      <c r="M56" s="214"/>
    </row>
    <row r="57" spans="1:13" s="191" customFormat="1" x14ac:dyDescent="0.2">
      <c r="A57" s="423" t="s">
        <v>700</v>
      </c>
      <c r="B57" s="450"/>
      <c r="C57" s="444"/>
      <c r="D57" s="244">
        <f>D54+D33</f>
        <v>0</v>
      </c>
      <c r="E57" s="244">
        <f>E54+E33</f>
        <v>0</v>
      </c>
      <c r="F57" s="277"/>
      <c r="G57" s="277"/>
      <c r="H57" s="244">
        <f>H54+H33</f>
        <v>0</v>
      </c>
      <c r="I57" s="244">
        <f>I54+I33</f>
        <v>0</v>
      </c>
      <c r="J57" s="244">
        <f>J54+J33</f>
        <v>0</v>
      </c>
      <c r="K57" s="440"/>
      <c r="L57" s="214"/>
      <c r="M57" s="214"/>
    </row>
    <row r="58" spans="1:13" s="191" customFormat="1" x14ac:dyDescent="0.2">
      <c r="B58" s="433"/>
      <c r="C58" s="408"/>
      <c r="D58" s="342"/>
      <c r="E58" s="342"/>
      <c r="F58" s="342"/>
      <c r="G58" s="342"/>
      <c r="H58" s="342"/>
      <c r="I58" s="377"/>
      <c r="J58" s="377"/>
      <c r="K58" s="216"/>
      <c r="L58" s="214"/>
      <c r="M58" s="214"/>
    </row>
    <row r="59" spans="1:13" x14ac:dyDescent="0.2">
      <c r="A59" s="262" t="s">
        <v>701</v>
      </c>
      <c r="B59" s="206"/>
      <c r="C59" s="206"/>
      <c r="D59" s="450"/>
      <c r="E59" s="450"/>
      <c r="F59" s="450"/>
      <c r="G59" s="450"/>
      <c r="H59" s="450"/>
      <c r="I59" s="474"/>
      <c r="J59" s="474"/>
      <c r="K59" s="450"/>
    </row>
    <row r="60" spans="1:13" s="260" customFormat="1" x14ac:dyDescent="0.2">
      <c r="A60" s="435" t="s">
        <v>115</v>
      </c>
      <c r="C60" s="262"/>
      <c r="D60" s="262"/>
      <c r="E60" s="262"/>
      <c r="F60" s="262"/>
      <c r="G60" s="262"/>
      <c r="H60" s="262"/>
      <c r="I60" s="475"/>
      <c r="J60" s="475"/>
      <c r="K60" s="262"/>
    </row>
    <row r="61" spans="1:13" s="260" customFormat="1" ht="15.75" x14ac:dyDescent="0.25">
      <c r="B61" s="261" t="s">
        <v>631</v>
      </c>
      <c r="C61" s="181"/>
      <c r="D61" s="310"/>
      <c r="E61" s="310"/>
      <c r="F61" s="476"/>
      <c r="G61" s="476"/>
      <c r="H61" s="310"/>
      <c r="I61" s="243">
        <f>E61+H61</f>
        <v>0</v>
      </c>
      <c r="J61" s="243">
        <f>C61*I61</f>
        <v>0</v>
      </c>
      <c r="K61" s="201"/>
    </row>
    <row r="62" spans="1:13" s="260" customFormat="1" ht="15.75" x14ac:dyDescent="0.25">
      <c r="A62" s="264"/>
      <c r="B62" s="236" t="s">
        <v>124</v>
      </c>
      <c r="C62" s="181"/>
      <c r="D62" s="310"/>
      <c r="E62" s="310"/>
      <c r="F62" s="476"/>
      <c r="G62" s="476"/>
      <c r="H62" s="310"/>
      <c r="I62" s="243">
        <f>E62+H62</f>
        <v>0</v>
      </c>
      <c r="J62" s="243">
        <f>C62*I62</f>
        <v>0</v>
      </c>
      <c r="K62" s="201"/>
    </row>
    <row r="63" spans="1:13" s="260" customFormat="1" ht="15.75" x14ac:dyDescent="0.25">
      <c r="A63" s="264"/>
      <c r="B63" s="236" t="s">
        <v>632</v>
      </c>
      <c r="C63" s="181"/>
      <c r="D63" s="310"/>
      <c r="E63" s="310"/>
      <c r="F63" s="477"/>
      <c r="G63" s="477"/>
      <c r="H63" s="310"/>
      <c r="I63" s="243">
        <f>E63+H63</f>
        <v>0</v>
      </c>
      <c r="J63" s="243">
        <f>C63*I63</f>
        <v>0</v>
      </c>
      <c r="K63" s="201"/>
    </row>
    <row r="64" spans="1:13" s="260" customFormat="1" ht="22.5" customHeight="1" x14ac:dyDescent="0.25">
      <c r="A64" s="264"/>
      <c r="B64" s="265" t="s">
        <v>406</v>
      </c>
      <c r="C64" s="181"/>
      <c r="D64" s="310"/>
      <c r="E64" s="310"/>
      <c r="F64" s="476"/>
      <c r="G64" s="476"/>
      <c r="H64" s="310"/>
      <c r="I64" s="243">
        <f t="shared" ref="I64:I72" si="0">E64+H64</f>
        <v>0</v>
      </c>
      <c r="J64" s="243">
        <f>C64*I64</f>
        <v>0</v>
      </c>
      <c r="K64" s="201"/>
    </row>
    <row r="65" spans="1:11" s="260" customFormat="1" ht="15.75" x14ac:dyDescent="0.25">
      <c r="A65" s="264"/>
      <c r="B65" s="236" t="s">
        <v>128</v>
      </c>
      <c r="C65" s="451" t="s">
        <v>536</v>
      </c>
      <c r="D65" s="310"/>
      <c r="E65" s="310"/>
      <c r="F65" s="476"/>
      <c r="G65" s="476"/>
      <c r="H65" s="310"/>
      <c r="I65" s="243">
        <f t="shared" si="0"/>
        <v>0</v>
      </c>
      <c r="J65" s="243"/>
      <c r="K65" s="201"/>
    </row>
    <row r="66" spans="1:11" s="260" customFormat="1" ht="15.75" x14ac:dyDescent="0.25">
      <c r="A66" s="206"/>
      <c r="B66" s="206" t="s">
        <v>403</v>
      </c>
      <c r="C66" s="224"/>
      <c r="D66" s="244">
        <f>SUM(D61:D65)</f>
        <v>0</v>
      </c>
      <c r="E66" s="244">
        <f>SUM(E61:E65)</f>
        <v>0</v>
      </c>
      <c r="F66" s="478"/>
      <c r="G66" s="478"/>
      <c r="H66" s="244">
        <f>SUM(H61:H65)</f>
        <v>0</v>
      </c>
      <c r="I66" s="244">
        <f>SUM(I61:I65)</f>
        <v>0</v>
      </c>
      <c r="J66" s="244">
        <f>SUM(J61:J65)</f>
        <v>0</v>
      </c>
      <c r="K66" s="442"/>
    </row>
    <row r="67" spans="1:11" s="260" customFormat="1" x14ac:dyDescent="0.2">
      <c r="A67" s="423" t="s">
        <v>116</v>
      </c>
      <c r="C67" s="262"/>
      <c r="D67" s="262"/>
      <c r="E67" s="262"/>
      <c r="F67" s="262"/>
      <c r="G67" s="262"/>
      <c r="H67" s="262"/>
      <c r="I67" s="475"/>
      <c r="J67" s="475"/>
      <c r="K67" s="452"/>
    </row>
    <row r="68" spans="1:11" s="422" customFormat="1" ht="15.75" x14ac:dyDescent="0.25">
      <c r="A68" s="417"/>
      <c r="B68" s="261" t="s">
        <v>631</v>
      </c>
      <c r="C68" s="181"/>
      <c r="D68" s="310"/>
      <c r="E68" s="310"/>
      <c r="F68" s="476"/>
      <c r="G68" s="476"/>
      <c r="H68" s="310"/>
      <c r="I68" s="243">
        <f t="shared" si="0"/>
        <v>0</v>
      </c>
      <c r="J68" s="243">
        <f>C68*I68</f>
        <v>0</v>
      </c>
      <c r="K68" s="201"/>
    </row>
    <row r="69" spans="1:11" s="422" customFormat="1" ht="15.75" x14ac:dyDescent="0.25">
      <c r="A69" s="264"/>
      <c r="B69" s="236" t="s">
        <v>124</v>
      </c>
      <c r="C69" s="181"/>
      <c r="D69" s="310"/>
      <c r="E69" s="310"/>
      <c r="F69" s="476"/>
      <c r="G69" s="476"/>
      <c r="H69" s="310"/>
      <c r="I69" s="243">
        <f t="shared" si="0"/>
        <v>0</v>
      </c>
      <c r="J69" s="243">
        <f>C69*I69</f>
        <v>0</v>
      </c>
      <c r="K69" s="201"/>
    </row>
    <row r="70" spans="1:11" s="422" customFormat="1" ht="15.75" x14ac:dyDescent="0.25">
      <c r="A70" s="264"/>
      <c r="B70" s="236" t="s">
        <v>632</v>
      </c>
      <c r="C70" s="181"/>
      <c r="D70" s="310"/>
      <c r="E70" s="310"/>
      <c r="F70" s="477"/>
      <c r="G70" s="477"/>
      <c r="H70" s="310"/>
      <c r="I70" s="243">
        <f t="shared" si="0"/>
        <v>0</v>
      </c>
      <c r="J70" s="243">
        <f>C70*I70</f>
        <v>0</v>
      </c>
      <c r="K70" s="201"/>
    </row>
    <row r="71" spans="1:11" s="422" customFormat="1" ht="22.5" customHeight="1" x14ac:dyDescent="0.25">
      <c r="A71" s="264"/>
      <c r="B71" s="265" t="s">
        <v>406</v>
      </c>
      <c r="C71" s="181"/>
      <c r="D71" s="310"/>
      <c r="E71" s="310"/>
      <c r="F71" s="476"/>
      <c r="G71" s="476"/>
      <c r="H71" s="310"/>
      <c r="I71" s="243">
        <f t="shared" si="0"/>
        <v>0</v>
      </c>
      <c r="J71" s="243">
        <f>C71*I71</f>
        <v>0</v>
      </c>
      <c r="K71" s="201"/>
    </row>
    <row r="72" spans="1:11" s="422" customFormat="1" ht="12.75" customHeight="1" x14ac:dyDescent="0.25">
      <c r="A72" s="264"/>
      <c r="B72" s="236" t="s">
        <v>128</v>
      </c>
      <c r="C72" s="451" t="s">
        <v>536</v>
      </c>
      <c r="D72" s="310"/>
      <c r="E72" s="310"/>
      <c r="F72" s="476"/>
      <c r="G72" s="476"/>
      <c r="H72" s="310"/>
      <c r="I72" s="243">
        <f t="shared" si="0"/>
        <v>0</v>
      </c>
      <c r="J72" s="243"/>
      <c r="K72" s="201"/>
    </row>
    <row r="73" spans="1:11" s="422" customFormat="1" ht="12.75" customHeight="1" x14ac:dyDescent="0.25">
      <c r="A73" s="206"/>
      <c r="B73" s="206" t="s">
        <v>404</v>
      </c>
      <c r="C73" s="224"/>
      <c r="D73" s="244">
        <f>SUM(D68:D72)</f>
        <v>0</v>
      </c>
      <c r="E73" s="244">
        <f>SUM(E68:E72)</f>
        <v>0</v>
      </c>
      <c r="F73" s="476"/>
      <c r="G73" s="476"/>
      <c r="H73" s="244">
        <f>SUM(H68:H72)</f>
        <v>0</v>
      </c>
      <c r="I73" s="244">
        <f>SUM(I68:I72)</f>
        <v>0</v>
      </c>
      <c r="J73" s="244">
        <f>SUM(J68:J72)</f>
        <v>0</v>
      </c>
      <c r="K73" s="201"/>
    </row>
    <row r="74" spans="1:11" s="422" customFormat="1" ht="12.75" customHeight="1" x14ac:dyDescent="0.2">
      <c r="A74" s="423" t="s">
        <v>407</v>
      </c>
      <c r="B74" s="201"/>
      <c r="C74" s="224"/>
      <c r="D74" s="244">
        <f>D73+D66</f>
        <v>0</v>
      </c>
      <c r="E74" s="243">
        <f>E73+E66</f>
        <v>0</v>
      </c>
      <c r="F74" s="277"/>
      <c r="G74" s="277"/>
      <c r="H74" s="243">
        <f>H73+H66</f>
        <v>0</v>
      </c>
      <c r="I74" s="243">
        <f>I73+I66</f>
        <v>0</v>
      </c>
      <c r="J74" s="243">
        <f>J73+J66</f>
        <v>0</v>
      </c>
      <c r="K74" s="440"/>
    </row>
    <row r="75" spans="1:11" s="422" customFormat="1" x14ac:dyDescent="0.2">
      <c r="A75" s="206"/>
      <c r="B75" s="453"/>
      <c r="C75" s="453"/>
      <c r="D75" s="454"/>
      <c r="E75" s="206"/>
      <c r="F75" s="206"/>
      <c r="G75" s="206"/>
      <c r="H75" s="206"/>
      <c r="I75" s="206"/>
      <c r="J75" s="206"/>
      <c r="K75" s="234"/>
    </row>
    <row r="76" spans="1:11" s="422" customFormat="1" x14ac:dyDescent="0.2">
      <c r="A76" s="206"/>
      <c r="B76" s="453"/>
      <c r="C76" s="453"/>
      <c r="D76" s="454"/>
      <c r="E76" s="206"/>
      <c r="F76" s="206"/>
      <c r="G76" s="206"/>
      <c r="H76" s="206"/>
      <c r="I76" s="206"/>
      <c r="J76" s="206"/>
      <c r="K76" s="234"/>
    </row>
    <row r="77" spans="1:11" ht="12.75" customHeight="1" x14ac:dyDescent="0.2">
      <c r="A77" s="262" t="s">
        <v>718</v>
      </c>
      <c r="B77" s="423"/>
      <c r="C77" s="453"/>
      <c r="D77" s="908" t="s">
        <v>408</v>
      </c>
      <c r="E77" s="909"/>
      <c r="F77" s="909"/>
      <c r="G77" s="910"/>
      <c r="H77" s="908" t="s">
        <v>409</v>
      </c>
      <c r="I77" s="909"/>
      <c r="J77" s="909"/>
      <c r="K77" s="910"/>
    </row>
    <row r="78" spans="1:11" ht="12.75" customHeight="1" x14ac:dyDescent="0.2">
      <c r="A78" s="206"/>
      <c r="B78" s="206"/>
      <c r="C78" s="206"/>
      <c r="D78" s="911" t="s">
        <v>410</v>
      </c>
      <c r="E78" s="908"/>
      <c r="F78" s="883" t="s">
        <v>411</v>
      </c>
      <c r="G78" s="912"/>
      <c r="H78" s="911" t="s">
        <v>410</v>
      </c>
      <c r="I78" s="910"/>
      <c r="J78" s="883" t="s">
        <v>411</v>
      </c>
      <c r="K78" s="913"/>
    </row>
    <row r="79" spans="1:11" ht="12.75" customHeight="1" x14ac:dyDescent="0.2">
      <c r="C79" s="206"/>
      <c r="D79" s="455" t="s">
        <v>412</v>
      </c>
      <c r="E79" s="456" t="s">
        <v>413</v>
      </c>
      <c r="F79" s="455" t="s">
        <v>412</v>
      </c>
      <c r="G79" s="456" t="s">
        <v>413</v>
      </c>
      <c r="H79" s="455" t="s">
        <v>412</v>
      </c>
      <c r="I79" s="456" t="s">
        <v>413</v>
      </c>
      <c r="J79" s="455" t="s">
        <v>412</v>
      </c>
      <c r="K79" s="456" t="s">
        <v>413</v>
      </c>
    </row>
    <row r="80" spans="1:11" x14ac:dyDescent="0.2">
      <c r="B80" s="457" t="s">
        <v>414</v>
      </c>
      <c r="C80" s="458"/>
      <c r="D80" s="459"/>
      <c r="E80" s="460"/>
      <c r="F80" s="460"/>
      <c r="G80" s="460"/>
      <c r="H80" s="460"/>
      <c r="I80" s="460"/>
      <c r="J80" s="460"/>
      <c r="K80" s="460"/>
    </row>
    <row r="81" spans="1:11" ht="12.75" customHeight="1" x14ac:dyDescent="0.2">
      <c r="A81" s="206"/>
      <c r="B81" s="236" t="s">
        <v>415</v>
      </c>
      <c r="C81" s="461"/>
      <c r="D81" s="310"/>
      <c r="E81" s="310"/>
      <c r="F81" s="310"/>
      <c r="G81" s="310"/>
      <c r="H81" s="310"/>
      <c r="I81" s="310"/>
      <c r="J81" s="310"/>
      <c r="K81" s="310"/>
    </row>
    <row r="82" spans="1:11" ht="12.75" customHeight="1" x14ac:dyDescent="0.2">
      <c r="A82" s="206"/>
      <c r="B82" s="265" t="s">
        <v>416</v>
      </c>
      <c r="C82" s="462"/>
      <c r="D82" s="310"/>
      <c r="E82" s="310"/>
      <c r="F82" s="310"/>
      <c r="G82" s="310"/>
      <c r="H82" s="310"/>
      <c r="I82" s="310"/>
      <c r="J82" s="310"/>
      <c r="K82" s="310"/>
    </row>
    <row r="83" spans="1:11" s="450" customFormat="1" ht="12.75" customHeight="1" x14ac:dyDescent="0.2">
      <c r="B83" s="206" t="s">
        <v>417</v>
      </c>
      <c r="C83" s="261"/>
      <c r="D83" s="460"/>
      <c r="E83" s="460"/>
      <c r="F83" s="460"/>
      <c r="G83" s="460"/>
      <c r="H83" s="460"/>
      <c r="I83" s="460"/>
      <c r="J83" s="460"/>
      <c r="K83" s="460"/>
    </row>
    <row r="84" spans="1:11" s="450" customFormat="1" ht="12.75" customHeight="1" x14ac:dyDescent="0.2">
      <c r="A84" s="206"/>
      <c r="B84" s="236" t="s">
        <v>415</v>
      </c>
      <c r="C84" s="461"/>
      <c r="D84" s="310"/>
      <c r="E84" s="310"/>
      <c r="F84" s="310"/>
      <c r="G84" s="310"/>
      <c r="H84" s="310"/>
      <c r="I84" s="310"/>
      <c r="J84" s="310"/>
      <c r="K84" s="310"/>
    </row>
    <row r="85" spans="1:11" s="450" customFormat="1" ht="12.75" customHeight="1" x14ac:dyDescent="0.2">
      <c r="A85" s="206"/>
      <c r="B85" s="265" t="s">
        <v>416</v>
      </c>
      <c r="C85" s="462"/>
      <c r="D85" s="310"/>
      <c r="E85" s="310"/>
      <c r="F85" s="310"/>
      <c r="G85" s="310"/>
      <c r="H85" s="310"/>
      <c r="I85" s="310"/>
      <c r="J85" s="310"/>
      <c r="K85" s="310"/>
    </row>
    <row r="86" spans="1:11" s="450" customFormat="1" ht="12.75" customHeight="1" x14ac:dyDescent="0.2">
      <c r="A86" s="206" t="s">
        <v>22</v>
      </c>
      <c r="B86" s="261"/>
      <c r="C86" s="261"/>
      <c r="D86" s="243">
        <f>D81+D82+D84+D85</f>
        <v>0</v>
      </c>
      <c r="E86" s="243">
        <f t="shared" ref="E86:K86" si="1">E81+E82+E84+E85</f>
        <v>0</v>
      </c>
      <c r="F86" s="243">
        <f t="shared" si="1"/>
        <v>0</v>
      </c>
      <c r="G86" s="243">
        <f t="shared" si="1"/>
        <v>0</v>
      </c>
      <c r="H86" s="243">
        <f t="shared" si="1"/>
        <v>0</v>
      </c>
      <c r="I86" s="243">
        <f t="shared" si="1"/>
        <v>0</v>
      </c>
      <c r="J86" s="243">
        <f t="shared" si="1"/>
        <v>0</v>
      </c>
      <c r="K86" s="243">
        <f t="shared" si="1"/>
        <v>0</v>
      </c>
    </row>
    <row r="87" spans="1:11" s="450" customFormat="1" ht="12.75" customHeight="1" x14ac:dyDescent="0.2">
      <c r="A87" s="214"/>
      <c r="B87" s="463"/>
      <c r="C87" s="216"/>
      <c r="D87" s="216"/>
      <c r="E87" s="214"/>
      <c r="F87" s="216"/>
      <c r="G87" s="216"/>
      <c r="H87" s="214"/>
      <c r="I87" s="216"/>
      <c r="J87" s="216"/>
      <c r="K87" s="216"/>
    </row>
    <row r="88" spans="1:11" s="450" customFormat="1" x14ac:dyDescent="0.2">
      <c r="A88" s="262" t="s">
        <v>422</v>
      </c>
      <c r="B88" s="463"/>
      <c r="C88" s="216"/>
      <c r="D88" s="216"/>
      <c r="E88" s="214"/>
      <c r="F88" s="216"/>
      <c r="G88" s="216"/>
      <c r="H88" s="214"/>
      <c r="I88" s="216"/>
      <c r="J88" s="216"/>
      <c r="K88" s="216"/>
    </row>
    <row r="89" spans="1:11" s="450" customFormat="1" ht="12.75" customHeight="1" x14ac:dyDescent="0.2">
      <c r="C89" s="421"/>
      <c r="D89" s="234"/>
      <c r="E89" s="903"/>
      <c r="F89" s="905"/>
      <c r="G89" s="214"/>
      <c r="H89" s="214"/>
      <c r="I89" s="214"/>
      <c r="J89" s="214"/>
      <c r="K89" s="214"/>
    </row>
    <row r="90" spans="1:11" s="450" customFormat="1" ht="45.6" customHeight="1" x14ac:dyDescent="0.2">
      <c r="A90" s="421"/>
      <c r="B90" s="206"/>
      <c r="C90" s="421"/>
      <c r="D90" s="456" t="s">
        <v>418</v>
      </c>
      <c r="E90" s="426" t="s">
        <v>537</v>
      </c>
      <c r="F90" s="426" t="s">
        <v>538</v>
      </c>
      <c r="J90" s="464"/>
    </row>
    <row r="91" spans="1:11" s="450" customFormat="1" ht="12.75" customHeight="1" x14ac:dyDescent="0.2">
      <c r="A91" s="421"/>
      <c r="B91" s="201" t="s">
        <v>399</v>
      </c>
      <c r="C91" s="465"/>
      <c r="D91" s="479"/>
      <c r="E91" s="243">
        <f>F11</f>
        <v>0</v>
      </c>
      <c r="F91" s="243"/>
      <c r="G91" s="201"/>
      <c r="J91" s="464"/>
    </row>
    <row r="92" spans="1:11" s="450" customFormat="1" ht="26.25" customHeight="1" x14ac:dyDescent="0.2">
      <c r="A92" s="421"/>
      <c r="B92" s="466" t="s">
        <v>400</v>
      </c>
      <c r="C92" s="465"/>
      <c r="D92" s="479"/>
      <c r="E92" s="243">
        <f>0.5*F12</f>
        <v>0</v>
      </c>
      <c r="F92" s="243">
        <f>0.5*G12</f>
        <v>0</v>
      </c>
      <c r="G92" s="201"/>
      <c r="J92" s="464"/>
    </row>
    <row r="93" spans="1:11" s="450" customFormat="1" ht="12.75" customHeight="1" x14ac:dyDescent="0.2">
      <c r="A93" s="421"/>
      <c r="B93" s="201" t="s">
        <v>419</v>
      </c>
      <c r="C93" s="465"/>
      <c r="D93" s="243">
        <f>J57</f>
        <v>0</v>
      </c>
      <c r="E93" s="243">
        <f>0.5*(I31+I45+I52)</f>
        <v>0</v>
      </c>
      <c r="F93" s="243">
        <f>0.5*(I31+I45+I52)</f>
        <v>0</v>
      </c>
      <c r="G93" s="201" t="s">
        <v>60</v>
      </c>
      <c r="J93" s="464"/>
    </row>
    <row r="94" spans="1:11" s="450" customFormat="1" ht="12.75" customHeight="1" x14ac:dyDescent="0.2">
      <c r="A94" s="421"/>
      <c r="B94" s="201" t="s">
        <v>129</v>
      </c>
      <c r="C94" s="465"/>
      <c r="D94" s="244">
        <f>J74</f>
        <v>0</v>
      </c>
      <c r="E94" s="244"/>
      <c r="F94" s="244"/>
      <c r="G94" s="201"/>
      <c r="J94" s="464"/>
    </row>
    <row r="95" spans="1:11" s="450" customFormat="1" ht="12.75" customHeight="1" x14ac:dyDescent="0.2">
      <c r="A95" s="421"/>
      <c r="B95" s="201" t="s">
        <v>128</v>
      </c>
      <c r="C95" s="465"/>
      <c r="D95" s="243"/>
      <c r="E95" s="243">
        <f>0.5*(I72+I65)</f>
        <v>0</v>
      </c>
      <c r="F95" s="243">
        <f>0.5*(I72+I65)</f>
        <v>0</v>
      </c>
      <c r="G95" s="201" t="s">
        <v>63</v>
      </c>
      <c r="J95" s="464"/>
    </row>
    <row r="96" spans="1:11" s="450" customFormat="1" ht="12.75" customHeight="1" x14ac:dyDescent="0.2">
      <c r="A96" s="421"/>
      <c r="B96" s="201" t="s">
        <v>420</v>
      </c>
      <c r="C96" s="465"/>
      <c r="D96" s="243">
        <f>E86+G86+I86+K86</f>
        <v>0</v>
      </c>
      <c r="E96" s="479"/>
      <c r="F96" s="480"/>
      <c r="G96" s="201"/>
      <c r="J96" s="464"/>
    </row>
    <row r="97" spans="1:10" s="450" customFormat="1" ht="12.75" customHeight="1" x14ac:dyDescent="0.2">
      <c r="A97" s="236" t="s">
        <v>22</v>
      </c>
      <c r="B97" s="201"/>
      <c r="C97" s="465"/>
      <c r="D97" s="243">
        <f>SUM(D93:D96)</f>
        <v>0</v>
      </c>
      <c r="E97" s="243">
        <f>E91+E92+E93+E95</f>
        <v>0</v>
      </c>
      <c r="F97" s="243">
        <f>F92+F93+F95</f>
        <v>0</v>
      </c>
    </row>
    <row r="98" spans="1:10" s="450" customFormat="1" ht="12.75" customHeight="1" x14ac:dyDescent="0.2">
      <c r="B98" s="467"/>
      <c r="C98" s="464"/>
      <c r="J98" s="464"/>
    </row>
    <row r="99" spans="1:10" s="450" customFormat="1" ht="12.75" customHeight="1" x14ac:dyDescent="0.25">
      <c r="A99" s="189"/>
      <c r="B99" s="467"/>
      <c r="C99" s="464"/>
      <c r="J99" s="464"/>
    </row>
    <row r="100" spans="1:10" s="450" customFormat="1" ht="12.75" customHeight="1" x14ac:dyDescent="0.2">
      <c r="B100" s="467"/>
      <c r="C100" s="464"/>
      <c r="J100" s="464"/>
    </row>
    <row r="101" spans="1:10" s="450" customFormat="1" ht="12.75" customHeight="1" x14ac:dyDescent="0.2"/>
    <row r="102" spans="1:10" s="450" customFormat="1" ht="12.75" customHeight="1" x14ac:dyDescent="0.2">
      <c r="B102" s="467"/>
      <c r="C102" s="464"/>
      <c r="J102" s="464"/>
    </row>
    <row r="103" spans="1:10" s="450" customFormat="1" ht="12.75" customHeight="1" x14ac:dyDescent="0.2">
      <c r="B103" s="467"/>
      <c r="C103" s="464"/>
      <c r="J103" s="464"/>
    </row>
    <row r="104" spans="1:10" s="450" customFormat="1" ht="12.75" customHeight="1" x14ac:dyDescent="0.2">
      <c r="B104" s="467"/>
      <c r="C104" s="464"/>
      <c r="J104" s="464"/>
    </row>
    <row r="105" spans="1:10" s="450" customFormat="1" ht="12.75" customHeight="1" x14ac:dyDescent="0.2">
      <c r="B105" s="467"/>
      <c r="C105" s="464"/>
      <c r="J105" s="464"/>
    </row>
    <row r="106" spans="1:10" s="450" customFormat="1" ht="12.75" customHeight="1" x14ac:dyDescent="0.2">
      <c r="B106" s="467"/>
      <c r="C106" s="464"/>
      <c r="J106" s="464"/>
    </row>
    <row r="107" spans="1:10" s="450" customFormat="1" ht="12.75" customHeight="1" x14ac:dyDescent="0.2"/>
    <row r="108" spans="1:10" s="450" customFormat="1" ht="12.75" customHeight="1" x14ac:dyDescent="0.2">
      <c r="B108" s="467"/>
      <c r="C108" s="464"/>
      <c r="J108" s="464"/>
    </row>
    <row r="109" spans="1:10" s="450" customFormat="1" ht="12.75" customHeight="1" x14ac:dyDescent="0.2">
      <c r="B109" s="467"/>
      <c r="C109" s="464"/>
      <c r="J109" s="464"/>
    </row>
    <row r="110" spans="1:10" s="450" customFormat="1" ht="12.75" customHeight="1" x14ac:dyDescent="0.2">
      <c r="B110" s="467"/>
      <c r="C110" s="464"/>
      <c r="J110" s="464"/>
    </row>
    <row r="111" spans="1:10" s="450" customFormat="1" ht="12.75" customHeight="1" x14ac:dyDescent="0.2">
      <c r="B111" s="467"/>
      <c r="C111" s="464"/>
      <c r="J111" s="464"/>
    </row>
    <row r="112" spans="1:10" s="450" customFormat="1" ht="12.75" customHeight="1" x14ac:dyDescent="0.2">
      <c r="B112" s="467"/>
      <c r="C112" s="464"/>
      <c r="J112" s="464"/>
    </row>
    <row r="113" spans="2:11" s="450" customFormat="1" ht="12.75" customHeight="1" x14ac:dyDescent="0.2"/>
    <row r="114" spans="2:11" s="450" customFormat="1" ht="12.75" customHeight="1" x14ac:dyDescent="0.2">
      <c r="B114" s="467"/>
      <c r="C114" s="464"/>
      <c r="J114" s="464"/>
    </row>
    <row r="115" spans="2:11" s="450" customFormat="1" ht="12.75" customHeight="1" x14ac:dyDescent="0.2">
      <c r="B115" s="467"/>
      <c r="C115" s="464"/>
      <c r="J115" s="464"/>
    </row>
    <row r="116" spans="2:11" s="450" customFormat="1" ht="12.75" customHeight="1" x14ac:dyDescent="0.2">
      <c r="B116" s="467"/>
      <c r="C116" s="464"/>
      <c r="J116" s="464"/>
    </row>
    <row r="117" spans="2:11" s="450" customFormat="1" ht="12.75" customHeight="1" x14ac:dyDescent="0.2">
      <c r="B117" s="467"/>
      <c r="C117" s="464"/>
      <c r="J117" s="464"/>
    </row>
    <row r="118" spans="2:11" s="450" customFormat="1" ht="12.75" customHeight="1" x14ac:dyDescent="0.2">
      <c r="B118" s="467"/>
      <c r="C118" s="464"/>
      <c r="J118" s="464"/>
    </row>
    <row r="119" spans="2:11" s="450" customFormat="1" ht="12.75" customHeight="1" x14ac:dyDescent="0.2"/>
    <row r="120" spans="2:11" s="450" customFormat="1" ht="12.75" customHeight="1" x14ac:dyDescent="0.2"/>
    <row r="121" spans="2:11" s="450" customFormat="1" ht="12.75" customHeight="1" x14ac:dyDescent="0.2">
      <c r="C121" s="468"/>
    </row>
    <row r="122" spans="2:11" s="450" customFormat="1" ht="12.75" customHeight="1" x14ac:dyDescent="0.2">
      <c r="C122" s="469"/>
    </row>
    <row r="123" spans="2:11" s="450" customFormat="1" ht="12.75" customHeight="1" x14ac:dyDescent="0.2"/>
    <row r="124" spans="2:11" s="450" customFormat="1" ht="12.75" customHeight="1" x14ac:dyDescent="0.2">
      <c r="K124" s="464"/>
    </row>
    <row r="125" spans="2:11" s="450" customFormat="1" ht="12.75" customHeight="1" x14ac:dyDescent="0.2"/>
    <row r="126" spans="2:11" s="450" customFormat="1" ht="12.75" customHeight="1" x14ac:dyDescent="0.2"/>
    <row r="127" spans="2:11" s="450" customFormat="1" ht="12.75" customHeight="1" x14ac:dyDescent="0.2"/>
    <row r="128" spans="2:11" s="450" customFormat="1" ht="12.75" customHeight="1" x14ac:dyDescent="0.2"/>
    <row r="129" s="450" customFormat="1" ht="12.75" customHeight="1" x14ac:dyDescent="0.2"/>
    <row r="130" s="450" customFormat="1" ht="12.75" customHeight="1" x14ac:dyDescent="0.2"/>
    <row r="131" s="450" customFormat="1" ht="12.75" customHeight="1" x14ac:dyDescent="0.2"/>
    <row r="132" s="450" customFormat="1" ht="12.75" customHeight="1" x14ac:dyDescent="0.2"/>
    <row r="133" s="450" customFormat="1" ht="12.75" customHeight="1" x14ac:dyDescent="0.2"/>
    <row r="134" s="450" customFormat="1" ht="12.75" customHeight="1" x14ac:dyDescent="0.2"/>
    <row r="135" s="450" customFormat="1" ht="12.75" customHeight="1" x14ac:dyDescent="0.2"/>
    <row r="136" s="450" customFormat="1" ht="12.75" customHeight="1" x14ac:dyDescent="0.2"/>
    <row r="137" s="450" customFormat="1" ht="12.75" customHeight="1" x14ac:dyDescent="0.2"/>
    <row r="138" s="450" customFormat="1" ht="12.75" customHeight="1" x14ac:dyDescent="0.2"/>
    <row r="139" s="450" customFormat="1" ht="12.75" customHeight="1" x14ac:dyDescent="0.2"/>
    <row r="140" s="450" customFormat="1" ht="12.75" customHeight="1" x14ac:dyDescent="0.2"/>
    <row r="141" s="450" customFormat="1" ht="12.75" customHeight="1" x14ac:dyDescent="0.2"/>
    <row r="142" s="450" customFormat="1" ht="12.75" customHeight="1" x14ac:dyDescent="0.2"/>
    <row r="143" s="450" customFormat="1" ht="12.75" customHeight="1" x14ac:dyDescent="0.2"/>
    <row r="144" s="450" customFormat="1" ht="12.75" customHeight="1" x14ac:dyDescent="0.2"/>
    <row r="145" s="450" customFormat="1" ht="12.75" customHeight="1" x14ac:dyDescent="0.2"/>
    <row r="146" s="450" customFormat="1" ht="12.75" customHeight="1" x14ac:dyDescent="0.2"/>
    <row r="147" s="450" customFormat="1" ht="12.75" customHeight="1" x14ac:dyDescent="0.2"/>
    <row r="148" s="450" customFormat="1" ht="12.75" customHeight="1" x14ac:dyDescent="0.2"/>
    <row r="149" s="450" customFormat="1" ht="12.75" customHeight="1" x14ac:dyDescent="0.2"/>
    <row r="150" s="450" customFormat="1" ht="12.75" customHeight="1" x14ac:dyDescent="0.2"/>
    <row r="151" s="450" customFormat="1" ht="12.75" customHeight="1" x14ac:dyDescent="0.2"/>
    <row r="152" s="450" customFormat="1" ht="12.75" customHeight="1" x14ac:dyDescent="0.2"/>
    <row r="153" s="450" customFormat="1" ht="12.75" customHeight="1" x14ac:dyDescent="0.2"/>
    <row r="154" s="450" customFormat="1" ht="12.75" customHeight="1" x14ac:dyDescent="0.2"/>
    <row r="155" s="450" customFormat="1" ht="12.75" customHeight="1" x14ac:dyDescent="0.2"/>
    <row r="156" s="450" customFormat="1" ht="12.75" customHeight="1" x14ac:dyDescent="0.2"/>
    <row r="157" s="450" customFormat="1" ht="12.75" customHeight="1" x14ac:dyDescent="0.2"/>
    <row r="158" s="450" customFormat="1" ht="12.75" customHeight="1" x14ac:dyDescent="0.2"/>
    <row r="159" s="450" customFormat="1" ht="12.75" customHeight="1" x14ac:dyDescent="0.2"/>
    <row r="160" s="450" customFormat="1" ht="12.75" customHeight="1" x14ac:dyDescent="0.2"/>
    <row r="161" s="450" customFormat="1" ht="12.75" customHeight="1" x14ac:dyDescent="0.2"/>
    <row r="162" s="450" customFormat="1" ht="12.75" customHeight="1" x14ac:dyDescent="0.2"/>
    <row r="163" s="450" customFormat="1" ht="12.75" customHeight="1" x14ac:dyDescent="0.2"/>
    <row r="164" s="450" customFormat="1" ht="12.75" customHeight="1" x14ac:dyDescent="0.2"/>
    <row r="165" s="450" customFormat="1" ht="12.75" customHeight="1" x14ac:dyDescent="0.2"/>
    <row r="166" s="450" customFormat="1" ht="12.75" customHeight="1" x14ac:dyDescent="0.2"/>
    <row r="167" s="450" customFormat="1" ht="12.75" customHeight="1" x14ac:dyDescent="0.2"/>
    <row r="168" s="450" customFormat="1" ht="12.75" customHeight="1" x14ac:dyDescent="0.2"/>
    <row r="169" s="450" customFormat="1" ht="12.75" customHeight="1" x14ac:dyDescent="0.2"/>
    <row r="170" s="450" customFormat="1" ht="12.75" customHeight="1" x14ac:dyDescent="0.2"/>
    <row r="171" s="450" customFormat="1" ht="12.75" customHeight="1" x14ac:dyDescent="0.2"/>
    <row r="172" s="450" customFormat="1" ht="12.75" customHeight="1" x14ac:dyDescent="0.2"/>
    <row r="173" s="450" customFormat="1" ht="12.75" customHeight="1" x14ac:dyDescent="0.2"/>
    <row r="174" s="450" customFormat="1" ht="12.75" customHeight="1" x14ac:dyDescent="0.2"/>
    <row r="175" s="450" customFormat="1" ht="12.75" customHeight="1" x14ac:dyDescent="0.2"/>
    <row r="176" s="450" customFormat="1" ht="12.75" customHeight="1" x14ac:dyDescent="0.2"/>
    <row r="177" s="450" customFormat="1" ht="12.75" customHeight="1" x14ac:dyDescent="0.2"/>
    <row r="178" s="450" customFormat="1" ht="12.75" customHeight="1" x14ac:dyDescent="0.2"/>
    <row r="179" s="450" customFormat="1" ht="12.75" customHeight="1" x14ac:dyDescent="0.2"/>
    <row r="180" s="450" customFormat="1" ht="12.75" customHeight="1" x14ac:dyDescent="0.2"/>
    <row r="181" s="450" customFormat="1" ht="12.75" customHeight="1" x14ac:dyDescent="0.2"/>
    <row r="182" s="450" customFormat="1" ht="12.75" customHeight="1" x14ac:dyDescent="0.2"/>
    <row r="183" s="450" customFormat="1" ht="12.75" customHeight="1" x14ac:dyDescent="0.2"/>
    <row r="184" s="450" customFormat="1" ht="12.75" customHeight="1" x14ac:dyDescent="0.2"/>
    <row r="185" s="450" customFormat="1" ht="12.75" customHeight="1" x14ac:dyDescent="0.2"/>
    <row r="186" s="450" customFormat="1" ht="12.75" customHeight="1" x14ac:dyDescent="0.2"/>
    <row r="187" s="450" customFormat="1" ht="12.75" customHeight="1" x14ac:dyDescent="0.2"/>
    <row r="188" s="450" customFormat="1" ht="12.75" customHeight="1" x14ac:dyDescent="0.2"/>
    <row r="189" s="450" customFormat="1" ht="12.75" customHeight="1" x14ac:dyDescent="0.2"/>
    <row r="190" s="450" customFormat="1" ht="12.75" customHeight="1" x14ac:dyDescent="0.2"/>
    <row r="191" s="450" customFormat="1" ht="12.75" customHeight="1" x14ac:dyDescent="0.2"/>
    <row r="192" s="450" customFormat="1" ht="12.75" customHeight="1" x14ac:dyDescent="0.2"/>
    <row r="193" s="450" customFormat="1" ht="12.75" customHeight="1" x14ac:dyDescent="0.2"/>
    <row r="194" s="450" customFormat="1" ht="12.75" customHeight="1" x14ac:dyDescent="0.2"/>
    <row r="195" s="450" customFormat="1" ht="12.75" customHeight="1" x14ac:dyDescent="0.2"/>
    <row r="196" s="450" customFormat="1" ht="12.75" customHeight="1" x14ac:dyDescent="0.2"/>
    <row r="197" s="450" customFormat="1" ht="12.75" customHeight="1" x14ac:dyDescent="0.2"/>
    <row r="198" s="450" customFormat="1" ht="12.75" customHeight="1" x14ac:dyDescent="0.2"/>
    <row r="199" s="450" customFormat="1" ht="12.75" customHeight="1" x14ac:dyDescent="0.2"/>
    <row r="200" s="450" customFormat="1" ht="12.75" customHeight="1" x14ac:dyDescent="0.2"/>
    <row r="201" s="450" customFormat="1" ht="12.75" customHeight="1" x14ac:dyDescent="0.2"/>
    <row r="202" s="450" customFormat="1" ht="12.75" customHeight="1" x14ac:dyDescent="0.2"/>
    <row r="203" s="450" customFormat="1" ht="12.75" customHeight="1" x14ac:dyDescent="0.2"/>
    <row r="204" s="450" customFormat="1" ht="12.75" customHeight="1" x14ac:dyDescent="0.2"/>
    <row r="205" s="450" customFormat="1" ht="12.75" customHeight="1" x14ac:dyDescent="0.2"/>
    <row r="206" s="450" customFormat="1" ht="12.75" customHeight="1" x14ac:dyDescent="0.2"/>
    <row r="207" s="450" customFormat="1" ht="12.75" customHeight="1" x14ac:dyDescent="0.2"/>
    <row r="208" s="450" customFormat="1" ht="12.75" customHeight="1" x14ac:dyDescent="0.2"/>
    <row r="209" s="450" customFormat="1" ht="12.75" customHeight="1" x14ac:dyDescent="0.2"/>
    <row r="210" s="450" customFormat="1" ht="12.75" customHeight="1" x14ac:dyDescent="0.2"/>
    <row r="211" s="450" customFormat="1" ht="12.75" customHeight="1" x14ac:dyDescent="0.2"/>
    <row r="212" s="450" customFormat="1" ht="12.75" customHeight="1" x14ac:dyDescent="0.2"/>
    <row r="213" s="450" customFormat="1" ht="12.75" customHeight="1" x14ac:dyDescent="0.2"/>
    <row r="214" s="450" customFormat="1" ht="12.75" customHeight="1" x14ac:dyDescent="0.2"/>
    <row r="215" s="450" customFormat="1" ht="12.75" customHeight="1" x14ac:dyDescent="0.2"/>
    <row r="216" s="450" customFormat="1" ht="12.75" customHeight="1" x14ac:dyDescent="0.2"/>
    <row r="217" s="450" customFormat="1" ht="12.75" customHeight="1" x14ac:dyDescent="0.2"/>
    <row r="218" s="450" customFormat="1" ht="12.75" customHeight="1" x14ac:dyDescent="0.2"/>
    <row r="219" s="450" customFormat="1" ht="12.75" customHeight="1" x14ac:dyDescent="0.2"/>
    <row r="220" s="450" customFormat="1" ht="12.75" customHeight="1" x14ac:dyDescent="0.2"/>
    <row r="221" s="450" customFormat="1" ht="12.75" customHeight="1" x14ac:dyDescent="0.2"/>
    <row r="222" s="450" customFormat="1" ht="12.75" customHeight="1" x14ac:dyDescent="0.2"/>
    <row r="223" s="450" customFormat="1" ht="12.75" customHeight="1" x14ac:dyDescent="0.2"/>
    <row r="224" s="450" customFormat="1" ht="12.75" customHeight="1" x14ac:dyDescent="0.2"/>
    <row r="225" s="450" customFormat="1" ht="12.75" customHeight="1" x14ac:dyDescent="0.2"/>
    <row r="226" s="450" customFormat="1" ht="12.75" customHeight="1" x14ac:dyDescent="0.2"/>
    <row r="227" s="450" customFormat="1" ht="12.75" customHeight="1" x14ac:dyDescent="0.2"/>
    <row r="228" s="450" customFormat="1" ht="12.75" customHeight="1" x14ac:dyDescent="0.2"/>
    <row r="229" s="450" customFormat="1" ht="12.75" customHeight="1" x14ac:dyDescent="0.2"/>
    <row r="230" s="450" customFormat="1" ht="12.75" customHeight="1" x14ac:dyDescent="0.2"/>
    <row r="231" s="450" customFormat="1" ht="12.75" customHeight="1" x14ac:dyDescent="0.2"/>
    <row r="232" s="450" customFormat="1" ht="12.75" customHeight="1" x14ac:dyDescent="0.2"/>
    <row r="233" s="450" customFormat="1" ht="12.75" customHeight="1" x14ac:dyDescent="0.2"/>
    <row r="234" s="450" customFormat="1" ht="12.75" customHeight="1" x14ac:dyDescent="0.2"/>
    <row r="235" s="450" customFormat="1" ht="12.75" customHeight="1" x14ac:dyDescent="0.2"/>
    <row r="236" s="450" customFormat="1" ht="12.75" customHeight="1" x14ac:dyDescent="0.2"/>
    <row r="237" s="450" customFormat="1" ht="12.75" customHeight="1" x14ac:dyDescent="0.2"/>
    <row r="238" s="450" customFormat="1" ht="12.75" customHeight="1" x14ac:dyDescent="0.2"/>
    <row r="239" s="450" customFormat="1" ht="12.75" customHeight="1" x14ac:dyDescent="0.2"/>
    <row r="240" s="450" customFormat="1" ht="12.75" customHeight="1" x14ac:dyDescent="0.2"/>
    <row r="241" s="450" customFormat="1" ht="12.75" customHeight="1" x14ac:dyDescent="0.2"/>
    <row r="242" s="450" customFormat="1" ht="12.75" customHeight="1" x14ac:dyDescent="0.2"/>
    <row r="243" s="450" customFormat="1" ht="12.75" customHeight="1" x14ac:dyDescent="0.2"/>
    <row r="244" s="450" customFormat="1" ht="12.75" customHeight="1" x14ac:dyDescent="0.2"/>
    <row r="245" s="450" customFormat="1" ht="12.75" customHeight="1" x14ac:dyDescent="0.2"/>
    <row r="246" s="450" customFormat="1" ht="12.75" customHeight="1" x14ac:dyDescent="0.2"/>
    <row r="247" s="450" customFormat="1" ht="12.75" customHeight="1" x14ac:dyDescent="0.2"/>
    <row r="248" s="450" customFormat="1" ht="12.75" customHeight="1" x14ac:dyDescent="0.2"/>
    <row r="249" s="450" customFormat="1" ht="12.75" customHeight="1" x14ac:dyDescent="0.2"/>
    <row r="250" s="450" customFormat="1" ht="12.75" customHeight="1" x14ac:dyDescent="0.2"/>
    <row r="251" s="450" customFormat="1" ht="12.75" customHeight="1" x14ac:dyDescent="0.2"/>
    <row r="252" s="450" customFormat="1" ht="12.75" customHeight="1" x14ac:dyDescent="0.2"/>
    <row r="253" s="450" customFormat="1" ht="12.75" customHeight="1" x14ac:dyDescent="0.2"/>
    <row r="254" s="450" customFormat="1" ht="12.75" customHeight="1" x14ac:dyDescent="0.2"/>
    <row r="255" s="450" customFormat="1" ht="12.75" customHeight="1" x14ac:dyDescent="0.2"/>
    <row r="256" s="450" customFormat="1" ht="12.75" customHeight="1" x14ac:dyDescent="0.2"/>
    <row r="257" s="450" customFormat="1" ht="12.75" customHeight="1" x14ac:dyDescent="0.2"/>
    <row r="258" s="450" customFormat="1" ht="12.75" customHeight="1" x14ac:dyDescent="0.2"/>
    <row r="259" s="450" customFormat="1" ht="12.75" customHeight="1" x14ac:dyDescent="0.2"/>
    <row r="260" s="450" customFormat="1" ht="12.75" customHeight="1" x14ac:dyDescent="0.2"/>
    <row r="261" s="450" customFormat="1" ht="12.75" customHeight="1" x14ac:dyDescent="0.2"/>
    <row r="262" s="450" customFormat="1" ht="12.75" customHeight="1" x14ac:dyDescent="0.2"/>
    <row r="263" s="450" customFormat="1" ht="12.75" customHeight="1" x14ac:dyDescent="0.2"/>
    <row r="264" s="450" customFormat="1" ht="12.75" customHeight="1" x14ac:dyDescent="0.2"/>
    <row r="265" s="450" customFormat="1" ht="12.75" customHeight="1" x14ac:dyDescent="0.2"/>
    <row r="266" s="450" customFormat="1" ht="12.75" customHeight="1" x14ac:dyDescent="0.2"/>
    <row r="267" s="450" customFormat="1" ht="12.75" customHeight="1" x14ac:dyDescent="0.2"/>
    <row r="268" s="450" customFormat="1" ht="12.75" customHeight="1" x14ac:dyDescent="0.2"/>
    <row r="269" s="450" customFormat="1" ht="12.75" customHeight="1" x14ac:dyDescent="0.2"/>
    <row r="270" s="450" customFormat="1" ht="12.75" customHeight="1" x14ac:dyDescent="0.2"/>
    <row r="271" s="450" customFormat="1" ht="12.75" customHeight="1" x14ac:dyDescent="0.2"/>
    <row r="272" s="450" customFormat="1" ht="12.75" customHeight="1" x14ac:dyDescent="0.2"/>
    <row r="273" s="450" customFormat="1" ht="12.75" customHeight="1" x14ac:dyDescent="0.2"/>
    <row r="274" s="450" customFormat="1" ht="12.75" customHeight="1" x14ac:dyDescent="0.2"/>
    <row r="275" s="450" customFormat="1" ht="12.75" customHeight="1" x14ac:dyDescent="0.2"/>
    <row r="276" s="450" customFormat="1" ht="12.75" customHeight="1" x14ac:dyDescent="0.2"/>
    <row r="277" s="450" customFormat="1" ht="12.75" customHeight="1" x14ac:dyDescent="0.2"/>
    <row r="278" s="450" customFormat="1" ht="12.75" customHeight="1" x14ac:dyDescent="0.2"/>
    <row r="279" s="450" customFormat="1" ht="12.75" customHeight="1" x14ac:dyDescent="0.2"/>
    <row r="280" s="450" customFormat="1" ht="12.75" customHeight="1" x14ac:dyDescent="0.2"/>
    <row r="281" s="450" customFormat="1" ht="12.75" customHeight="1" x14ac:dyDescent="0.2"/>
    <row r="282" s="450" customFormat="1" ht="12.75" customHeight="1" x14ac:dyDescent="0.2"/>
    <row r="283" s="450" customFormat="1" ht="12.75" customHeight="1" x14ac:dyDescent="0.2"/>
    <row r="284" s="450" customFormat="1" ht="12.75" customHeight="1" x14ac:dyDescent="0.2"/>
    <row r="285" s="450" customFormat="1" ht="12.75" customHeight="1" x14ac:dyDescent="0.2"/>
    <row r="286" s="450" customFormat="1" ht="12.75" customHeight="1" x14ac:dyDescent="0.2"/>
    <row r="287" s="450" customFormat="1" ht="12.75" customHeight="1" x14ac:dyDescent="0.2"/>
    <row r="288" s="450" customFormat="1" ht="12.75" customHeight="1" x14ac:dyDescent="0.2"/>
    <row r="289" s="450" customFormat="1" ht="12.75" customHeight="1" x14ac:dyDescent="0.2"/>
    <row r="290" s="450" customFormat="1" ht="12.75" customHeight="1" x14ac:dyDescent="0.2"/>
    <row r="291" s="450" customFormat="1" ht="12.75" customHeight="1" x14ac:dyDescent="0.2"/>
    <row r="292" s="450" customFormat="1" ht="12.75" customHeight="1" x14ac:dyDescent="0.2"/>
    <row r="293" s="450" customFormat="1" ht="12.75" customHeight="1" x14ac:dyDescent="0.2"/>
    <row r="294" s="450" customFormat="1" ht="12.75" customHeight="1" x14ac:dyDescent="0.2"/>
    <row r="295" s="450" customFormat="1" ht="12.75" customHeight="1" x14ac:dyDescent="0.2"/>
    <row r="296" s="450" customFormat="1" ht="12.75" customHeight="1" x14ac:dyDescent="0.2"/>
    <row r="297" s="450" customFormat="1" ht="12.75" customHeight="1" x14ac:dyDescent="0.2"/>
    <row r="298" s="450" customFormat="1" ht="12.75" customHeight="1" x14ac:dyDescent="0.2"/>
    <row r="299" s="450" customFormat="1" ht="12.75" customHeight="1" x14ac:dyDescent="0.2"/>
    <row r="300" s="450" customFormat="1" ht="12.75" customHeight="1" x14ac:dyDescent="0.2"/>
    <row r="301" s="450" customFormat="1" ht="12.75" customHeight="1" x14ac:dyDescent="0.2"/>
    <row r="302" s="450" customFormat="1" ht="12.75" customHeight="1" x14ac:dyDescent="0.2"/>
    <row r="303" s="450" customFormat="1" ht="12.75" customHeight="1" x14ac:dyDescent="0.2"/>
    <row r="304" s="450" customFormat="1" ht="12.75" customHeight="1" x14ac:dyDescent="0.2"/>
    <row r="305" s="450" customFormat="1" ht="12.75" customHeight="1" x14ac:dyDescent="0.2"/>
    <row r="306" s="450" customFormat="1" ht="12.75" customHeight="1" x14ac:dyDescent="0.2"/>
    <row r="307" s="450" customFormat="1" ht="12.75" customHeight="1" x14ac:dyDescent="0.2"/>
    <row r="308" s="450" customFormat="1" ht="12.75" customHeight="1" x14ac:dyDescent="0.2"/>
    <row r="309" s="450" customFormat="1" ht="12.75" customHeight="1" x14ac:dyDescent="0.2"/>
    <row r="310" s="450" customFormat="1" ht="12.75" customHeight="1" x14ac:dyDescent="0.2"/>
    <row r="311" s="450" customFormat="1" ht="12.75" customHeight="1" x14ac:dyDescent="0.2"/>
    <row r="312" s="450" customFormat="1" ht="12.75" customHeight="1" x14ac:dyDescent="0.2"/>
    <row r="313" s="450" customFormat="1" ht="12.75" customHeight="1" x14ac:dyDescent="0.2"/>
    <row r="314" s="450" customFormat="1" ht="12.75" customHeight="1" x14ac:dyDescent="0.2"/>
    <row r="315" s="450" customFormat="1" ht="12.75" customHeight="1" x14ac:dyDescent="0.2"/>
    <row r="316" s="450" customFormat="1" ht="12.75" customHeight="1" x14ac:dyDescent="0.2"/>
    <row r="317" s="450" customFormat="1" ht="12.75" customHeight="1" x14ac:dyDescent="0.2"/>
    <row r="318" s="450" customFormat="1" ht="12.75" customHeight="1" x14ac:dyDescent="0.2"/>
    <row r="319" s="450" customFormat="1" ht="12.75" customHeight="1" x14ac:dyDescent="0.2"/>
    <row r="320" s="450" customFormat="1" ht="12.75" customHeight="1" x14ac:dyDescent="0.2"/>
    <row r="321" s="450" customFormat="1" ht="12.75" customHeight="1" x14ac:dyDescent="0.2"/>
    <row r="322" s="450" customFormat="1" ht="12.75" customHeight="1" x14ac:dyDescent="0.2"/>
    <row r="323" s="450" customFormat="1" ht="12.75" customHeight="1" x14ac:dyDescent="0.2"/>
    <row r="324" s="450" customFormat="1" ht="12.75" customHeight="1" x14ac:dyDescent="0.2"/>
    <row r="325" s="450" customFormat="1" ht="12.75" customHeight="1" x14ac:dyDescent="0.2"/>
    <row r="326" s="450" customFormat="1" ht="12.75" customHeight="1" x14ac:dyDescent="0.2"/>
    <row r="327" s="450" customFormat="1" ht="12.75" customHeight="1" x14ac:dyDescent="0.2"/>
    <row r="328" s="450" customFormat="1" ht="12.75" customHeight="1" x14ac:dyDescent="0.2"/>
    <row r="329" s="450" customFormat="1" ht="12.75" customHeight="1" x14ac:dyDescent="0.2"/>
    <row r="330" s="450" customFormat="1" ht="12.75" customHeight="1" x14ac:dyDescent="0.2"/>
    <row r="331" s="450" customFormat="1" ht="12.75" customHeight="1" x14ac:dyDescent="0.2"/>
    <row r="332" s="450" customFormat="1" ht="12.75" customHeight="1" x14ac:dyDescent="0.2"/>
    <row r="333" s="450" customFormat="1" ht="12.75" customHeight="1" x14ac:dyDescent="0.2"/>
    <row r="334" s="450" customFormat="1" ht="12.75" customHeight="1" x14ac:dyDescent="0.2"/>
    <row r="335" s="450" customFormat="1" ht="12.75" customHeight="1" x14ac:dyDescent="0.2"/>
    <row r="336" s="450" customFormat="1" ht="12.75" customHeight="1" x14ac:dyDescent="0.2"/>
    <row r="337" s="450" customFormat="1" ht="12.75" customHeight="1" x14ac:dyDescent="0.2"/>
    <row r="338" s="450" customFormat="1" ht="12.75" customHeight="1" x14ac:dyDescent="0.2"/>
    <row r="339" s="450" customFormat="1" ht="12.75" customHeight="1" x14ac:dyDescent="0.2"/>
    <row r="340" s="450" customFormat="1" ht="12.75" customHeight="1" x14ac:dyDescent="0.2"/>
    <row r="341" s="450" customFormat="1" ht="12.75" customHeight="1" x14ac:dyDescent="0.2"/>
    <row r="342" s="450" customFormat="1" ht="12.75" customHeight="1" x14ac:dyDescent="0.2"/>
    <row r="343" s="450" customFormat="1" ht="12.75" customHeight="1" x14ac:dyDescent="0.2"/>
    <row r="344" s="450" customFormat="1" ht="12.75" customHeight="1" x14ac:dyDescent="0.2"/>
    <row r="345" s="450" customFormat="1" ht="12.75" customHeight="1" x14ac:dyDescent="0.2"/>
    <row r="346" s="450" customFormat="1" ht="12.75" customHeight="1" x14ac:dyDescent="0.2"/>
    <row r="347" s="450" customFormat="1" ht="12.75" customHeight="1" x14ac:dyDescent="0.2"/>
    <row r="348" s="450" customFormat="1" ht="12.75" customHeight="1" x14ac:dyDescent="0.2"/>
    <row r="349" s="450" customFormat="1" ht="12.75" customHeight="1" x14ac:dyDescent="0.2"/>
    <row r="350" s="450" customFormat="1" ht="12.75" customHeight="1" x14ac:dyDescent="0.2"/>
    <row r="351" s="450" customFormat="1" ht="12.75" customHeight="1" x14ac:dyDescent="0.2"/>
    <row r="352" s="450" customFormat="1" ht="12.75" customHeight="1" x14ac:dyDescent="0.2"/>
    <row r="353" s="450" customFormat="1" ht="12.75" customHeight="1" x14ac:dyDescent="0.2"/>
    <row r="354" s="450" customFormat="1" ht="12.75" customHeight="1" x14ac:dyDescent="0.2"/>
    <row r="355" s="450" customFormat="1" ht="12.75" customHeight="1" x14ac:dyDescent="0.2"/>
    <row r="356" s="450" customFormat="1" ht="12.75" customHeight="1" x14ac:dyDescent="0.2"/>
    <row r="357" s="450" customFormat="1" ht="12.75" customHeight="1" x14ac:dyDescent="0.2"/>
    <row r="358" s="450" customFormat="1" ht="12.75" customHeight="1" x14ac:dyDescent="0.2"/>
    <row r="359" s="450" customFormat="1" ht="12.75" customHeight="1" x14ac:dyDescent="0.2"/>
    <row r="360" s="450" customFormat="1" ht="12.75" customHeight="1" x14ac:dyDescent="0.2"/>
    <row r="361" s="450" customFormat="1" ht="12.75" customHeight="1" x14ac:dyDescent="0.2"/>
    <row r="362" s="450" customFormat="1" ht="12.75" customHeight="1" x14ac:dyDescent="0.2"/>
    <row r="363" s="450" customFormat="1" ht="12.75" customHeight="1" x14ac:dyDescent="0.2"/>
    <row r="364" s="450" customFormat="1" ht="12.75" customHeight="1" x14ac:dyDescent="0.2"/>
    <row r="365" s="450" customFormat="1" ht="12.75" customHeight="1" x14ac:dyDescent="0.2"/>
    <row r="366" s="450" customFormat="1" ht="12.75" customHeight="1" x14ac:dyDescent="0.2"/>
    <row r="367" s="450" customFormat="1" ht="12.75" customHeight="1" x14ac:dyDescent="0.2"/>
    <row r="368" s="450" customFormat="1" ht="12.75" customHeight="1" x14ac:dyDescent="0.2"/>
    <row r="369" s="450" customFormat="1" ht="12.75" customHeight="1" x14ac:dyDescent="0.2"/>
    <row r="370" s="450" customFormat="1" ht="12.75" customHeight="1" x14ac:dyDescent="0.2"/>
    <row r="371" s="450" customFormat="1" ht="12.75" customHeight="1" x14ac:dyDescent="0.2"/>
    <row r="372" s="450" customFormat="1" ht="12.75" customHeight="1" x14ac:dyDescent="0.2"/>
    <row r="373" s="450" customFormat="1" ht="12.75" customHeight="1" x14ac:dyDescent="0.2"/>
    <row r="374" s="450" customFormat="1" ht="12.75" customHeight="1" x14ac:dyDescent="0.2"/>
    <row r="375" s="450" customFormat="1" ht="12.75" customHeight="1" x14ac:dyDescent="0.2"/>
    <row r="376" s="450" customFormat="1" ht="12.75" customHeight="1" x14ac:dyDescent="0.2"/>
    <row r="377" s="450" customFormat="1" ht="12.75" customHeight="1" x14ac:dyDescent="0.2"/>
    <row r="378" s="450" customFormat="1" ht="12.75" customHeight="1" x14ac:dyDescent="0.2"/>
    <row r="379" s="450" customFormat="1" ht="12.75" customHeight="1" x14ac:dyDescent="0.2"/>
    <row r="380" s="450" customFormat="1" ht="12.75" customHeight="1" x14ac:dyDescent="0.2"/>
    <row r="381" s="450" customFormat="1" ht="12.75" customHeight="1" x14ac:dyDescent="0.2"/>
    <row r="382" s="450" customFormat="1" ht="12.75" customHeight="1" x14ac:dyDescent="0.2"/>
    <row r="383" s="450" customFormat="1" ht="12.75" customHeight="1" x14ac:dyDescent="0.2"/>
    <row r="384" s="450" customFormat="1" ht="12.75" customHeight="1" x14ac:dyDescent="0.2"/>
    <row r="385" s="450" customFormat="1" ht="12.75" customHeight="1" x14ac:dyDescent="0.2"/>
    <row r="386" s="450" customFormat="1" ht="12.75" customHeight="1" x14ac:dyDescent="0.2"/>
    <row r="387" s="450" customFormat="1" ht="12.75" customHeight="1" x14ac:dyDescent="0.2"/>
    <row r="388" s="450" customFormat="1" ht="12.75" customHeight="1" x14ac:dyDescent="0.2"/>
    <row r="389" s="450" customFormat="1" ht="12.75" customHeight="1" x14ac:dyDescent="0.2"/>
    <row r="390" s="450" customFormat="1" ht="12.75" customHeight="1" x14ac:dyDescent="0.2"/>
    <row r="391" s="450" customFormat="1" ht="12.75" customHeight="1" x14ac:dyDescent="0.2"/>
    <row r="392" s="450" customFormat="1" ht="12.75" customHeight="1" x14ac:dyDescent="0.2"/>
    <row r="393" s="450" customFormat="1" ht="12.75" customHeight="1" x14ac:dyDescent="0.2"/>
    <row r="394" s="450" customFormat="1" ht="12.75" customHeight="1" x14ac:dyDescent="0.2"/>
    <row r="395" s="450" customFormat="1" ht="12.75" customHeight="1" x14ac:dyDescent="0.2"/>
    <row r="396" s="450" customFormat="1" ht="12.75" customHeight="1" x14ac:dyDescent="0.2"/>
    <row r="397" s="450" customFormat="1" ht="12.75" customHeight="1" x14ac:dyDescent="0.2"/>
    <row r="398" s="450" customFormat="1" ht="12.75" customHeight="1" x14ac:dyDescent="0.2"/>
    <row r="399" s="450" customFormat="1" ht="12.75" customHeight="1" x14ac:dyDescent="0.2"/>
    <row r="400" s="450" customFormat="1" ht="12.75" customHeight="1" x14ac:dyDescent="0.2"/>
    <row r="401" s="450" customFormat="1" ht="12.75" customHeight="1" x14ac:dyDescent="0.2"/>
    <row r="402" s="450" customFormat="1" ht="12.75" customHeight="1" x14ac:dyDescent="0.2"/>
    <row r="403" s="450" customFormat="1" ht="12.75" customHeight="1" x14ac:dyDescent="0.2"/>
    <row r="404" s="450" customFormat="1" ht="12.75" customHeight="1" x14ac:dyDescent="0.2"/>
    <row r="405" s="450" customFormat="1" ht="12.75" customHeight="1" x14ac:dyDescent="0.2"/>
    <row r="406" s="450" customFormat="1" ht="12.75" customHeight="1" x14ac:dyDescent="0.2"/>
    <row r="407" s="450" customFormat="1" ht="12.75" customHeight="1" x14ac:dyDescent="0.2"/>
    <row r="408" s="450" customFormat="1" ht="12.75" customHeight="1" x14ac:dyDescent="0.2"/>
    <row r="409" s="450" customFormat="1" ht="12.75" customHeight="1" x14ac:dyDescent="0.2"/>
    <row r="410" s="450" customFormat="1" ht="12.75" customHeight="1" x14ac:dyDescent="0.2"/>
    <row r="411" s="450" customFormat="1" ht="12.75" customHeight="1" x14ac:dyDescent="0.2"/>
    <row r="412" s="450" customFormat="1" ht="12.75" customHeight="1" x14ac:dyDescent="0.2"/>
    <row r="413" s="450" customFormat="1" ht="12.75" customHeight="1" x14ac:dyDescent="0.2"/>
    <row r="414" s="450" customFormat="1" ht="12.75" customHeight="1" x14ac:dyDescent="0.2"/>
    <row r="415" s="450" customFormat="1" ht="12.75" customHeight="1" x14ac:dyDescent="0.2"/>
    <row r="416" s="450" customFormat="1" ht="12.75" customHeight="1" x14ac:dyDescent="0.2"/>
    <row r="417" s="450" customFormat="1" ht="12.75" customHeight="1" x14ac:dyDescent="0.2"/>
    <row r="418" s="450" customFormat="1" ht="12.75" customHeight="1" x14ac:dyDescent="0.2"/>
    <row r="419" s="450" customFormat="1" ht="12.75" customHeight="1" x14ac:dyDescent="0.2"/>
    <row r="420" s="450" customFormat="1" ht="12.75" customHeight="1" x14ac:dyDescent="0.2"/>
    <row r="421" s="450" customFormat="1" ht="12.75" customHeight="1" x14ac:dyDescent="0.2"/>
    <row r="422" s="450" customFormat="1" ht="12.75" customHeight="1" x14ac:dyDescent="0.2"/>
    <row r="423" s="450" customFormat="1" ht="12.75" customHeight="1" x14ac:dyDescent="0.2"/>
    <row r="424" s="450" customFormat="1" ht="12.75" customHeight="1" x14ac:dyDescent="0.2"/>
    <row r="425" s="450" customFormat="1" ht="12.75" customHeight="1" x14ac:dyDescent="0.2"/>
    <row r="426" s="450" customFormat="1" ht="12.75" customHeight="1" x14ac:dyDescent="0.2"/>
    <row r="427" s="450" customFormat="1" ht="12.75" customHeight="1" x14ac:dyDescent="0.2"/>
    <row r="428" s="450" customFormat="1" ht="12.75" customHeight="1" x14ac:dyDescent="0.2"/>
    <row r="429" s="450" customFormat="1" ht="12.75" customHeight="1" x14ac:dyDescent="0.2"/>
    <row r="430" s="450" customFormat="1" ht="12.75" customHeight="1" x14ac:dyDescent="0.2"/>
    <row r="431" s="450" customFormat="1" ht="12.75" customHeight="1" x14ac:dyDescent="0.2"/>
    <row r="432" s="450" customFormat="1" ht="12.75" customHeight="1" x14ac:dyDescent="0.2"/>
    <row r="433" s="450" customFormat="1" ht="12.75" customHeight="1" x14ac:dyDescent="0.2"/>
    <row r="434" s="450" customFormat="1" ht="12.75" customHeight="1" x14ac:dyDescent="0.2"/>
    <row r="435" s="450" customFormat="1" ht="12.75" customHeight="1" x14ac:dyDescent="0.2"/>
    <row r="436" s="450" customFormat="1" ht="12.75" customHeight="1" x14ac:dyDescent="0.2"/>
    <row r="437" s="450" customFormat="1" ht="12.75" customHeight="1" x14ac:dyDescent="0.2"/>
    <row r="438" s="450" customFormat="1" ht="12.75" customHeight="1" x14ac:dyDescent="0.2"/>
    <row r="439" s="450" customFormat="1" ht="12.75" customHeight="1" x14ac:dyDescent="0.2"/>
    <row r="440" s="450" customFormat="1" ht="12.75" customHeight="1" x14ac:dyDescent="0.2"/>
    <row r="441" s="450" customFormat="1" ht="12.75" customHeight="1" x14ac:dyDescent="0.2"/>
    <row r="442" s="450" customFormat="1" ht="12.75" customHeight="1" x14ac:dyDescent="0.2"/>
    <row r="443" s="450" customFormat="1" ht="12.75" customHeight="1" x14ac:dyDescent="0.2"/>
    <row r="444" s="450" customFormat="1" ht="12.75" customHeight="1" x14ac:dyDescent="0.2"/>
    <row r="445" s="450" customFormat="1" ht="12.75" customHeight="1" x14ac:dyDescent="0.2"/>
    <row r="446" s="450" customFormat="1" ht="12.75" customHeight="1" x14ac:dyDescent="0.2"/>
    <row r="447" s="450" customFormat="1" ht="12.75" customHeight="1" x14ac:dyDescent="0.2"/>
    <row r="448" s="450" customFormat="1" ht="12.75" customHeight="1" x14ac:dyDescent="0.2"/>
    <row r="449" s="450" customFormat="1" ht="12.75" customHeight="1" x14ac:dyDescent="0.2"/>
    <row r="450" s="450" customFormat="1" ht="12.75" customHeight="1" x14ac:dyDescent="0.2"/>
    <row r="451" s="450" customFormat="1" ht="12.75" customHeight="1" x14ac:dyDescent="0.2"/>
    <row r="452" s="450" customFormat="1" ht="12.75" customHeight="1" x14ac:dyDescent="0.2"/>
    <row r="453" s="450" customFormat="1" ht="12.75" customHeight="1" x14ac:dyDescent="0.2"/>
    <row r="454" s="450" customFormat="1" ht="12.75" customHeight="1" x14ac:dyDescent="0.2"/>
    <row r="455" s="450" customFormat="1" ht="12.75" customHeight="1" x14ac:dyDescent="0.2"/>
    <row r="456" s="450" customFormat="1" ht="12.75" customHeight="1" x14ac:dyDescent="0.2"/>
    <row r="457" s="450" customFormat="1" ht="12.75" customHeight="1" x14ac:dyDescent="0.2"/>
    <row r="458" s="450" customFormat="1" ht="12.75" customHeight="1" x14ac:dyDescent="0.2"/>
    <row r="459" s="450" customFormat="1" ht="12.75" customHeight="1" x14ac:dyDescent="0.2"/>
    <row r="460" s="450" customFormat="1" ht="12.75" customHeight="1" x14ac:dyDescent="0.2"/>
    <row r="461" s="450" customFormat="1" ht="12.75" customHeight="1" x14ac:dyDescent="0.2"/>
    <row r="462" s="450" customFormat="1" ht="12.75" customHeight="1" x14ac:dyDescent="0.2"/>
    <row r="463" s="450" customFormat="1" ht="12.75" customHeight="1" x14ac:dyDescent="0.2"/>
    <row r="464" s="450" customFormat="1" ht="12.75" customHeight="1" x14ac:dyDescent="0.2"/>
    <row r="465" s="450" customFormat="1" ht="12.75" customHeight="1" x14ac:dyDescent="0.2"/>
    <row r="466" s="450" customFormat="1" ht="12.75" customHeight="1" x14ac:dyDescent="0.2"/>
    <row r="467" s="450" customFormat="1" ht="12.75" customHeight="1" x14ac:dyDescent="0.2"/>
    <row r="468" s="450" customFormat="1" ht="12.75" customHeight="1" x14ac:dyDescent="0.2"/>
    <row r="469" s="450" customFormat="1" ht="12.75" customHeight="1" x14ac:dyDescent="0.2"/>
    <row r="470" s="450" customFormat="1" ht="12.75" customHeight="1" x14ac:dyDescent="0.2"/>
    <row r="471" s="450" customFormat="1" ht="12.75" customHeight="1" x14ac:dyDescent="0.2"/>
    <row r="472" s="450" customFormat="1" ht="12.75" customHeight="1" x14ac:dyDescent="0.2"/>
    <row r="473" s="450" customFormat="1" ht="12.75" customHeight="1" x14ac:dyDescent="0.2"/>
    <row r="474" s="450" customFormat="1" ht="12.75" customHeight="1" x14ac:dyDescent="0.2"/>
    <row r="475" s="450" customFormat="1" ht="12.75" customHeight="1" x14ac:dyDescent="0.2"/>
    <row r="476" s="450" customFormat="1" ht="12.75" customHeight="1" x14ac:dyDescent="0.2"/>
    <row r="477" s="450" customFormat="1" ht="12.75" customHeight="1" x14ac:dyDescent="0.2"/>
    <row r="478" s="450" customFormat="1" ht="12.75" customHeight="1" x14ac:dyDescent="0.2"/>
    <row r="479" s="450" customFormat="1" ht="12.75" customHeight="1" x14ac:dyDescent="0.2"/>
    <row r="480" s="450" customFormat="1" ht="12.75" customHeight="1" x14ac:dyDescent="0.2"/>
    <row r="481" s="450" customFormat="1" ht="12.75" customHeight="1" x14ac:dyDescent="0.2"/>
    <row r="482" s="450" customFormat="1" ht="12.75" customHeight="1" x14ac:dyDescent="0.2"/>
    <row r="483" s="450" customFormat="1" ht="12.75" customHeight="1" x14ac:dyDescent="0.2"/>
    <row r="484" s="450" customFormat="1" ht="12.75" customHeight="1" x14ac:dyDescent="0.2"/>
    <row r="485" s="450" customFormat="1" ht="12.75" customHeight="1" x14ac:dyDescent="0.2"/>
    <row r="486" s="450" customFormat="1" ht="12.75" customHeight="1" x14ac:dyDescent="0.2"/>
    <row r="487" s="450" customFormat="1" ht="12.75" customHeight="1" x14ac:dyDescent="0.2"/>
    <row r="488" s="450" customFormat="1" ht="12.75" customHeight="1" x14ac:dyDescent="0.2"/>
    <row r="489" s="450" customFormat="1" ht="12.75" customHeight="1" x14ac:dyDescent="0.2"/>
    <row r="490" s="450" customFormat="1" ht="12.75" customHeight="1" x14ac:dyDescent="0.2"/>
    <row r="491" s="450" customFormat="1" ht="12.75" customHeight="1" x14ac:dyDescent="0.2"/>
    <row r="492" s="450" customFormat="1" ht="12.75" customHeight="1" x14ac:dyDescent="0.2"/>
    <row r="493" s="450" customFormat="1" ht="12.75" customHeight="1" x14ac:dyDescent="0.2"/>
    <row r="494" s="450" customFormat="1" ht="12.75" customHeight="1" x14ac:dyDescent="0.2"/>
    <row r="495" s="450" customFormat="1" ht="12.75" customHeight="1" x14ac:dyDescent="0.2"/>
    <row r="496" s="450" customFormat="1" ht="12.75" customHeight="1" x14ac:dyDescent="0.2"/>
    <row r="497" s="450" customFormat="1" ht="12.75" customHeight="1" x14ac:dyDescent="0.2"/>
    <row r="498" s="450" customFormat="1" ht="12.75" customHeight="1" x14ac:dyDescent="0.2"/>
    <row r="499" s="450" customFormat="1" ht="12.75" customHeight="1" x14ac:dyDescent="0.2"/>
    <row r="500" s="450" customFormat="1" ht="12.75" customHeight="1" x14ac:dyDescent="0.2"/>
    <row r="501" s="450" customFormat="1" ht="12.75" customHeight="1" x14ac:dyDescent="0.2"/>
    <row r="502" s="450" customFormat="1" ht="12.75" customHeight="1" x14ac:dyDescent="0.2"/>
    <row r="503" s="450" customFormat="1" ht="12.75" customHeight="1" x14ac:dyDescent="0.2"/>
    <row r="504" s="450" customFormat="1" ht="12.75" customHeight="1" x14ac:dyDescent="0.2"/>
    <row r="505" s="450" customFormat="1" ht="12.75" customHeight="1" x14ac:dyDescent="0.2"/>
    <row r="506" s="450" customFormat="1" ht="12.75" customHeight="1" x14ac:dyDescent="0.2"/>
    <row r="507" s="450" customFormat="1" ht="12.75" customHeight="1" x14ac:dyDescent="0.2"/>
    <row r="508" s="450" customFormat="1" ht="12.75" customHeight="1" x14ac:dyDescent="0.2"/>
    <row r="509" s="450" customFormat="1" ht="12.75" customHeight="1" x14ac:dyDescent="0.2"/>
    <row r="510" s="450" customFormat="1" ht="12.75" customHeight="1" x14ac:dyDescent="0.2"/>
    <row r="511" s="450" customFormat="1" ht="12.75" customHeight="1" x14ac:dyDescent="0.2"/>
    <row r="512" s="450" customFormat="1" ht="12.75" customHeight="1" x14ac:dyDescent="0.2"/>
    <row r="513" s="450" customFormat="1" ht="12.75" customHeight="1" x14ac:dyDescent="0.2"/>
    <row r="514" s="450" customFormat="1" ht="12.75" customHeight="1" x14ac:dyDescent="0.2"/>
    <row r="515" s="450" customFormat="1" ht="12.75" customHeight="1" x14ac:dyDescent="0.2"/>
    <row r="516" s="450" customFormat="1" ht="12.75" customHeight="1" x14ac:dyDescent="0.2"/>
    <row r="517" s="450" customFormat="1" ht="12.75" customHeight="1" x14ac:dyDescent="0.2"/>
    <row r="518" s="450" customFormat="1" ht="12.75" customHeight="1" x14ac:dyDescent="0.2"/>
    <row r="519" s="450" customFormat="1" ht="12.75" customHeight="1" x14ac:dyDescent="0.2"/>
    <row r="520" s="450" customFormat="1" ht="12.75" customHeight="1" x14ac:dyDescent="0.2"/>
    <row r="521" s="450" customFormat="1" ht="12.75" customHeight="1" x14ac:dyDescent="0.2"/>
    <row r="522" s="450" customFormat="1" ht="12.75" customHeight="1" x14ac:dyDescent="0.2"/>
    <row r="523" s="450" customFormat="1" ht="12.75" customHeight="1" x14ac:dyDescent="0.2"/>
    <row r="524" s="450" customFormat="1" ht="12.75" customHeight="1" x14ac:dyDescent="0.2"/>
    <row r="525" s="450" customFormat="1" ht="12.75" customHeight="1" x14ac:dyDescent="0.2"/>
    <row r="526" s="450" customFormat="1" ht="12.75" customHeight="1" x14ac:dyDescent="0.2"/>
    <row r="527" s="450" customFormat="1" ht="12.75" customHeight="1" x14ac:dyDescent="0.2"/>
    <row r="528" s="450" customFormat="1" ht="12.75" customHeight="1" x14ac:dyDescent="0.2"/>
    <row r="529" s="450" customFormat="1" ht="12.75" customHeight="1" x14ac:dyDescent="0.2"/>
    <row r="530" s="450" customFormat="1" ht="12.75" customHeight="1" x14ac:dyDescent="0.2"/>
    <row r="531" s="450" customFormat="1" ht="12.75" customHeight="1" x14ac:dyDescent="0.2"/>
    <row r="532" s="450" customFormat="1" ht="12.75" customHeight="1" x14ac:dyDescent="0.2"/>
    <row r="533" s="450" customFormat="1" ht="12.75" customHeight="1" x14ac:dyDescent="0.2"/>
    <row r="534" s="450" customFormat="1" ht="12.75" customHeight="1" x14ac:dyDescent="0.2"/>
    <row r="535" s="450" customFormat="1" ht="12.75" customHeight="1" x14ac:dyDescent="0.2"/>
    <row r="536" s="450" customFormat="1" ht="12.75" customHeight="1" x14ac:dyDescent="0.2"/>
    <row r="537" s="450" customFormat="1" ht="12.75" customHeight="1" x14ac:dyDescent="0.2"/>
    <row r="538" s="450" customFormat="1" ht="12.75" customHeight="1" x14ac:dyDescent="0.2"/>
    <row r="539" s="450" customFormat="1" ht="12.75" customHeight="1" x14ac:dyDescent="0.2"/>
    <row r="540" s="450" customFormat="1" ht="12.75" customHeight="1" x14ac:dyDescent="0.2"/>
    <row r="541" s="450" customFormat="1" ht="12.75" customHeight="1" x14ac:dyDescent="0.2"/>
    <row r="542" s="450" customFormat="1" ht="12.75" customHeight="1" x14ac:dyDescent="0.2"/>
    <row r="543" s="450" customFormat="1" ht="12.75" customHeight="1" x14ac:dyDescent="0.2"/>
    <row r="544" s="450" customFormat="1" ht="12.75" customHeight="1" x14ac:dyDescent="0.2"/>
    <row r="545" s="450" customFormat="1" ht="12.75" customHeight="1" x14ac:dyDescent="0.2"/>
    <row r="546" s="450" customFormat="1" ht="12.75" customHeight="1" x14ac:dyDescent="0.2"/>
    <row r="547" s="450" customFormat="1" ht="12.75" customHeight="1" x14ac:dyDescent="0.2"/>
    <row r="548" s="450" customFormat="1" ht="12.75" customHeight="1" x14ac:dyDescent="0.2"/>
    <row r="549" s="450" customFormat="1" ht="12.75" customHeight="1" x14ac:dyDescent="0.2"/>
    <row r="550" s="450" customFormat="1" ht="12.75" customHeight="1" x14ac:dyDescent="0.2"/>
    <row r="551" s="450" customFormat="1" ht="12.75" customHeight="1" x14ac:dyDescent="0.2"/>
    <row r="552" s="450" customFormat="1" ht="12.75" customHeight="1" x14ac:dyDescent="0.2"/>
    <row r="553" s="450" customFormat="1" ht="12.75" customHeight="1" x14ac:dyDescent="0.2"/>
    <row r="554" s="450" customFormat="1" ht="12.75" customHeight="1" x14ac:dyDescent="0.2"/>
    <row r="555" s="450" customFormat="1" ht="12.75" customHeight="1" x14ac:dyDescent="0.2"/>
    <row r="556" s="450" customFormat="1" ht="12.75" customHeight="1" x14ac:dyDescent="0.2"/>
    <row r="557" s="450" customFormat="1" ht="12.75" customHeight="1" x14ac:dyDescent="0.2"/>
    <row r="558" s="450" customFormat="1" ht="12.75" customHeight="1" x14ac:dyDescent="0.2"/>
    <row r="559" s="450" customFormat="1" ht="12.75" customHeight="1" x14ac:dyDescent="0.2"/>
    <row r="560" s="450" customFormat="1" ht="12.75" customHeight="1" x14ac:dyDescent="0.2"/>
    <row r="561" s="450" customFormat="1" ht="12.75" customHeight="1" x14ac:dyDescent="0.2"/>
    <row r="562" s="450" customFormat="1" ht="12.75" customHeight="1" x14ac:dyDescent="0.2"/>
    <row r="563" s="450" customFormat="1" ht="12.75" customHeight="1" x14ac:dyDescent="0.2"/>
    <row r="564" s="450" customFormat="1" ht="12.75" customHeight="1" x14ac:dyDescent="0.2"/>
    <row r="565" s="450" customFormat="1" ht="12.75" customHeight="1" x14ac:dyDescent="0.2"/>
    <row r="566" s="450" customFormat="1" ht="12.75" customHeight="1" x14ac:dyDescent="0.2"/>
    <row r="567" s="450" customFormat="1" ht="12.75" customHeight="1" x14ac:dyDescent="0.2"/>
    <row r="568" s="450" customFormat="1" ht="12.75" customHeight="1" x14ac:dyDescent="0.2"/>
    <row r="569" s="450" customFormat="1" ht="12.75" customHeight="1" x14ac:dyDescent="0.2"/>
    <row r="570" s="450" customFormat="1" ht="12.75" customHeight="1" x14ac:dyDescent="0.2"/>
    <row r="571" s="450" customFormat="1" ht="12.75" customHeight="1" x14ac:dyDescent="0.2"/>
    <row r="572" s="450" customFormat="1" ht="12.75" customHeight="1" x14ac:dyDescent="0.2"/>
    <row r="573" s="450" customFormat="1" ht="12.75" customHeight="1" x14ac:dyDescent="0.2"/>
    <row r="574" s="450" customFormat="1" ht="12.75" customHeight="1" x14ac:dyDescent="0.2"/>
    <row r="575" s="450" customFormat="1" ht="12.75" customHeight="1" x14ac:dyDescent="0.2"/>
    <row r="576" s="450" customFormat="1" ht="12.75" customHeight="1" x14ac:dyDescent="0.2"/>
    <row r="577" s="450" customFormat="1" ht="12.75" customHeight="1" x14ac:dyDescent="0.2"/>
    <row r="578" s="450" customFormat="1" ht="12.75" customHeight="1" x14ac:dyDescent="0.2"/>
    <row r="579" s="450" customFormat="1" ht="12.75" customHeight="1" x14ac:dyDescent="0.2"/>
    <row r="580" s="450" customFormat="1" ht="12.75" customHeight="1" x14ac:dyDescent="0.2"/>
    <row r="581" s="450" customFormat="1" ht="12.75" customHeight="1" x14ac:dyDescent="0.2"/>
    <row r="582" s="450" customFormat="1" ht="12.75" customHeight="1" x14ac:dyDescent="0.2"/>
    <row r="583" s="450" customFormat="1" ht="12.75" customHeight="1" x14ac:dyDescent="0.2"/>
    <row r="584" s="450" customFormat="1" ht="12.75" customHeight="1" x14ac:dyDescent="0.2"/>
    <row r="585" s="450" customFormat="1" ht="12.75" customHeight="1" x14ac:dyDescent="0.2"/>
    <row r="586" s="450" customFormat="1" ht="12.75" customHeight="1" x14ac:dyDescent="0.2"/>
    <row r="587" s="450" customFormat="1" ht="12.75" customHeight="1" x14ac:dyDescent="0.2"/>
    <row r="588" s="450" customFormat="1" ht="12.75" customHeight="1" x14ac:dyDescent="0.2"/>
    <row r="589" s="450" customFormat="1" ht="12.75" customHeight="1" x14ac:dyDescent="0.2"/>
    <row r="590" s="450" customFormat="1" ht="12.75" customHeight="1" x14ac:dyDescent="0.2"/>
    <row r="591" s="450" customFormat="1" ht="12.75" customHeight="1" x14ac:dyDescent="0.2"/>
    <row r="592" s="450" customFormat="1" ht="12.75" customHeight="1" x14ac:dyDescent="0.2"/>
    <row r="593" s="450" customFormat="1" ht="12.75" customHeight="1" x14ac:dyDescent="0.2"/>
    <row r="594" s="450" customFormat="1" ht="12.75" customHeight="1" x14ac:dyDescent="0.2"/>
    <row r="595" s="450" customFormat="1" ht="12.75" customHeight="1" x14ac:dyDescent="0.2"/>
    <row r="596" s="450" customFormat="1" ht="12.75" customHeight="1" x14ac:dyDescent="0.2"/>
    <row r="597" s="450" customFormat="1" ht="12.75" customHeight="1" x14ac:dyDescent="0.2"/>
    <row r="598" s="450" customFormat="1" ht="12.75" customHeight="1" x14ac:dyDescent="0.2"/>
    <row r="599" s="450" customFormat="1" ht="12.75" customHeight="1" x14ac:dyDescent="0.2"/>
    <row r="600" s="450" customFormat="1" ht="12.75" customHeight="1" x14ac:dyDescent="0.2"/>
    <row r="601" s="450" customFormat="1" ht="12.75" customHeight="1" x14ac:dyDescent="0.2"/>
    <row r="602" s="450" customFormat="1" ht="12.75" customHeight="1" x14ac:dyDescent="0.2"/>
    <row r="603" s="450" customFormat="1" ht="12.75" customHeight="1" x14ac:dyDescent="0.2"/>
    <row r="604" s="450" customFormat="1" ht="12.75" customHeight="1" x14ac:dyDescent="0.2"/>
    <row r="605" s="450" customFormat="1" ht="12.75" customHeight="1" x14ac:dyDescent="0.2"/>
    <row r="606" s="450" customFormat="1" ht="12.75" customHeight="1" x14ac:dyDescent="0.2"/>
    <row r="607" s="450" customFormat="1" ht="12.75" customHeight="1" x14ac:dyDescent="0.2"/>
    <row r="608" s="450" customFormat="1" ht="12.75" customHeight="1" x14ac:dyDescent="0.2"/>
    <row r="609" s="450" customFormat="1" ht="12.75" customHeight="1" x14ac:dyDescent="0.2"/>
    <row r="610" s="450" customFormat="1" ht="12.75" customHeight="1" x14ac:dyDescent="0.2"/>
    <row r="611" s="450" customFormat="1" ht="12.75" customHeight="1" x14ac:dyDescent="0.2"/>
    <row r="612" s="450" customFormat="1" ht="12.75" customHeight="1" x14ac:dyDescent="0.2"/>
    <row r="613" s="450" customFormat="1" ht="12.75" customHeight="1" x14ac:dyDescent="0.2"/>
    <row r="614" s="450" customFormat="1" ht="12.75" customHeight="1" x14ac:dyDescent="0.2"/>
    <row r="615" s="450" customFormat="1" ht="12.75" customHeight="1" x14ac:dyDescent="0.2"/>
    <row r="616" s="450" customFormat="1" ht="12.75" customHeight="1" x14ac:dyDescent="0.2"/>
    <row r="617" s="450" customFormat="1" ht="12.75" customHeight="1" x14ac:dyDescent="0.2"/>
    <row r="618" s="450" customFormat="1" ht="12.75" customHeight="1" x14ac:dyDescent="0.2"/>
    <row r="619" s="450" customFormat="1" ht="12.75" customHeight="1" x14ac:dyDescent="0.2"/>
    <row r="620" s="450" customFormat="1" ht="12.75" customHeight="1" x14ac:dyDescent="0.2"/>
    <row r="621" s="450" customFormat="1" ht="12.75" customHeight="1" x14ac:dyDescent="0.2"/>
    <row r="622" s="450" customFormat="1" ht="12.75" customHeight="1" x14ac:dyDescent="0.2"/>
    <row r="623" s="450" customFormat="1" ht="12.75" customHeight="1" x14ac:dyDescent="0.2"/>
    <row r="624" s="450" customFormat="1" ht="12.75" customHeight="1" x14ac:dyDescent="0.2"/>
    <row r="625" s="450" customFormat="1" ht="12.75" customHeight="1" x14ac:dyDescent="0.2"/>
    <row r="626" s="450" customFormat="1" ht="12.75" customHeight="1" x14ac:dyDescent="0.2"/>
    <row r="627" s="450" customFormat="1" ht="12.75" customHeight="1" x14ac:dyDescent="0.2"/>
    <row r="628" s="450" customFormat="1" ht="12.75" customHeight="1" x14ac:dyDescent="0.2"/>
    <row r="629" s="450" customFormat="1" ht="12.75" customHeight="1" x14ac:dyDescent="0.2"/>
    <row r="630" s="450" customFormat="1" ht="12.75" customHeight="1" x14ac:dyDescent="0.2"/>
    <row r="631" s="450" customFormat="1" ht="12.75" customHeight="1" x14ac:dyDescent="0.2"/>
    <row r="632" s="450" customFormat="1" ht="12.75" customHeight="1" x14ac:dyDescent="0.2"/>
    <row r="633" s="450" customFormat="1" ht="12.75" customHeight="1" x14ac:dyDescent="0.2"/>
    <row r="634" s="450" customFormat="1" ht="12.75" customHeight="1" x14ac:dyDescent="0.2"/>
    <row r="635" s="450" customFormat="1" ht="12.75" customHeight="1" x14ac:dyDescent="0.2"/>
    <row r="636" s="450" customFormat="1" ht="12.75" customHeight="1" x14ac:dyDescent="0.2"/>
    <row r="637" s="450" customFormat="1" ht="12.75" customHeight="1" x14ac:dyDescent="0.2"/>
    <row r="638" s="450" customFormat="1" ht="12.75" customHeight="1" x14ac:dyDescent="0.2"/>
    <row r="639" s="450" customFormat="1" ht="12.75" customHeight="1" x14ac:dyDescent="0.2"/>
    <row r="640" s="450" customFormat="1" ht="12.75" customHeight="1" x14ac:dyDescent="0.2"/>
    <row r="641" s="450" customFormat="1" ht="12.75" customHeight="1" x14ac:dyDescent="0.2"/>
    <row r="642" s="450" customFormat="1" ht="12.75" customHeight="1" x14ac:dyDescent="0.2"/>
    <row r="643" s="450" customFormat="1" ht="12.75" customHeight="1" x14ac:dyDescent="0.2"/>
    <row r="644" s="450" customFormat="1" ht="12.75" customHeight="1" x14ac:dyDescent="0.2"/>
    <row r="645" s="450" customFormat="1" ht="12.75" customHeight="1" x14ac:dyDescent="0.2"/>
    <row r="646" s="450" customFormat="1" ht="12.75" customHeight="1" x14ac:dyDescent="0.2"/>
    <row r="647" s="450" customFormat="1" ht="12.75" customHeight="1" x14ac:dyDescent="0.2"/>
    <row r="648" s="450" customFormat="1" ht="12.75" customHeight="1" x14ac:dyDescent="0.2"/>
    <row r="649" s="450" customFormat="1" ht="12.75" customHeight="1" x14ac:dyDescent="0.2"/>
    <row r="650" s="450" customFormat="1" ht="12.75" customHeight="1" x14ac:dyDescent="0.2"/>
    <row r="651" s="450" customFormat="1" ht="12.75" customHeight="1" x14ac:dyDescent="0.2"/>
    <row r="652" s="450" customFormat="1" ht="12.75" customHeight="1" x14ac:dyDescent="0.2"/>
    <row r="653" s="450" customFormat="1" ht="12.75" customHeight="1" x14ac:dyDescent="0.2"/>
    <row r="654" s="450" customFormat="1" ht="12.75" customHeight="1" x14ac:dyDescent="0.2"/>
    <row r="655" s="450" customFormat="1" ht="12.75" customHeight="1" x14ac:dyDescent="0.2"/>
    <row r="656" s="450" customFormat="1" ht="12.75" customHeight="1" x14ac:dyDescent="0.2"/>
    <row r="657" s="450" customFormat="1" ht="12.75" customHeight="1" x14ac:dyDescent="0.2"/>
    <row r="658" s="450" customFormat="1" ht="12.75" customHeight="1" x14ac:dyDescent="0.2"/>
    <row r="659" s="450" customFormat="1" ht="12.75" customHeight="1" x14ac:dyDescent="0.2"/>
    <row r="660" s="450" customFormat="1" ht="12.75" customHeight="1" x14ac:dyDescent="0.2"/>
    <row r="661" s="450" customFormat="1" ht="12.75" customHeight="1" x14ac:dyDescent="0.2"/>
    <row r="662" s="450" customFormat="1" ht="12.75" customHeight="1" x14ac:dyDescent="0.2"/>
    <row r="663" s="450" customFormat="1" ht="12.75" customHeight="1" x14ac:dyDescent="0.2"/>
    <row r="664" s="450" customFormat="1" ht="12.75" customHeight="1" x14ac:dyDescent="0.2"/>
    <row r="665" s="450" customFormat="1" ht="12.75" customHeight="1" x14ac:dyDescent="0.2"/>
    <row r="666" s="450" customFormat="1" ht="12.75" customHeight="1" x14ac:dyDescent="0.2"/>
    <row r="667" s="450" customFormat="1" ht="12.75" customHeight="1" x14ac:dyDescent="0.2"/>
    <row r="668" s="450" customFormat="1" ht="12.75" customHeight="1" x14ac:dyDescent="0.2"/>
    <row r="669" s="450" customFormat="1" ht="12.75" customHeight="1" x14ac:dyDescent="0.2"/>
    <row r="670" s="450" customFormat="1" ht="12.75" customHeight="1" x14ac:dyDescent="0.2"/>
    <row r="671" s="450" customFormat="1" ht="12.75" customHeight="1" x14ac:dyDescent="0.2"/>
    <row r="672" s="450" customFormat="1" ht="12.75" customHeight="1" x14ac:dyDescent="0.2"/>
    <row r="673" s="450" customFormat="1" ht="12.75" customHeight="1" x14ac:dyDescent="0.2"/>
    <row r="674" s="450" customFormat="1" ht="12.75" customHeight="1" x14ac:dyDescent="0.2"/>
    <row r="675" s="450" customFormat="1" ht="12.75" customHeight="1" x14ac:dyDescent="0.2"/>
    <row r="676" s="450" customFormat="1" ht="12.75" customHeight="1" x14ac:dyDescent="0.2"/>
    <row r="677" s="450" customFormat="1" ht="12.75" customHeight="1" x14ac:dyDescent="0.2"/>
    <row r="678" s="450" customFormat="1" ht="12.75" customHeight="1" x14ac:dyDescent="0.2"/>
    <row r="679" s="450" customFormat="1" ht="12.75" customHeight="1" x14ac:dyDescent="0.2"/>
    <row r="680" s="450" customFormat="1" ht="12.75" customHeight="1" x14ac:dyDescent="0.2"/>
    <row r="681" s="450" customFormat="1" ht="12.75" customHeight="1" x14ac:dyDescent="0.2"/>
    <row r="682" s="450" customFormat="1" ht="12.75" customHeight="1" x14ac:dyDescent="0.2"/>
    <row r="683" s="450" customFormat="1" ht="12.75" customHeight="1" x14ac:dyDescent="0.2"/>
    <row r="684" s="450" customFormat="1" ht="12.75" customHeight="1" x14ac:dyDescent="0.2"/>
    <row r="685" s="450" customFormat="1" ht="12.75" customHeight="1" x14ac:dyDescent="0.2"/>
    <row r="686" s="450" customFormat="1" ht="12.75" customHeight="1" x14ac:dyDescent="0.2"/>
    <row r="687" s="450" customFormat="1" ht="12.75" customHeight="1" x14ac:dyDescent="0.2"/>
    <row r="688" s="450" customFormat="1" ht="12.75" customHeight="1" x14ac:dyDescent="0.2"/>
    <row r="689" s="450" customFormat="1" ht="12.75" customHeight="1" x14ac:dyDescent="0.2"/>
    <row r="690" s="450" customFormat="1" ht="12.75" customHeight="1" x14ac:dyDescent="0.2"/>
    <row r="691" s="450" customFormat="1" ht="12.75" customHeight="1" x14ac:dyDescent="0.2"/>
    <row r="692" s="450" customFormat="1" ht="12.75" customHeight="1" x14ac:dyDescent="0.2"/>
    <row r="693" s="450" customFormat="1" ht="12.75" customHeight="1" x14ac:dyDescent="0.2"/>
    <row r="694" s="450" customFormat="1" ht="12.75" customHeight="1" x14ac:dyDescent="0.2"/>
    <row r="695" s="450" customFormat="1" ht="12.75" customHeight="1" x14ac:dyDescent="0.2"/>
    <row r="696" s="450" customFormat="1" ht="12.75" customHeight="1" x14ac:dyDescent="0.2"/>
    <row r="697" s="450" customFormat="1" ht="12.75" customHeight="1" x14ac:dyDescent="0.2"/>
    <row r="698" s="450" customFormat="1" ht="12.75" customHeight="1" x14ac:dyDescent="0.2"/>
    <row r="699" s="450" customFormat="1" ht="12.75" customHeight="1" x14ac:dyDescent="0.2"/>
    <row r="700" s="450" customFormat="1" ht="12.75" customHeight="1" x14ac:dyDescent="0.2"/>
    <row r="701" s="450" customFormat="1" ht="12.75" customHeight="1" x14ac:dyDescent="0.2"/>
    <row r="702" s="450" customFormat="1" ht="12.75" customHeight="1" x14ac:dyDescent="0.2"/>
    <row r="703" s="450" customFormat="1" ht="12.75" customHeight="1" x14ac:dyDescent="0.2"/>
    <row r="704" s="450" customFormat="1" ht="12.75" customHeight="1" x14ac:dyDescent="0.2"/>
    <row r="705" s="450" customFormat="1" ht="12.75" customHeight="1" x14ac:dyDescent="0.2"/>
    <row r="706" s="450" customFormat="1" ht="12.75" customHeight="1" x14ac:dyDescent="0.2"/>
    <row r="707" s="450" customFormat="1" ht="12.75" customHeight="1" x14ac:dyDescent="0.2"/>
    <row r="708" s="450" customFormat="1" ht="12.75" customHeight="1" x14ac:dyDescent="0.2"/>
    <row r="709" s="450" customFormat="1" ht="12.75" customHeight="1" x14ac:dyDescent="0.2"/>
    <row r="710" s="450" customFormat="1" ht="12.75" customHeight="1" x14ac:dyDescent="0.2"/>
    <row r="711" s="450" customFormat="1" ht="12.75" customHeight="1" x14ac:dyDescent="0.2"/>
    <row r="712" s="450" customFormat="1" ht="12.75" customHeight="1" x14ac:dyDescent="0.2"/>
    <row r="713" s="450" customFormat="1" ht="12.75" customHeight="1" x14ac:dyDescent="0.2"/>
    <row r="714" s="450" customFormat="1" ht="12.75" customHeight="1" x14ac:dyDescent="0.2"/>
    <row r="715" s="450" customFormat="1" ht="12.75" customHeight="1" x14ac:dyDescent="0.2"/>
    <row r="716" s="450" customFormat="1" ht="12.75" customHeight="1" x14ac:dyDescent="0.2"/>
    <row r="717" s="450" customFormat="1" ht="12.75" customHeight="1" x14ac:dyDescent="0.2"/>
    <row r="718" s="450" customFormat="1" ht="12.75" customHeight="1" x14ac:dyDescent="0.2"/>
    <row r="719" s="450" customFormat="1" ht="12.75" customHeight="1" x14ac:dyDescent="0.2"/>
    <row r="720" s="450" customFormat="1" ht="12.75" customHeight="1" x14ac:dyDescent="0.2"/>
    <row r="721" s="450" customFormat="1" ht="12.75" customHeight="1" x14ac:dyDescent="0.2"/>
    <row r="722" s="450" customFormat="1" ht="12.75" customHeight="1" x14ac:dyDescent="0.2"/>
    <row r="723" s="450" customFormat="1" ht="12.75" customHeight="1" x14ac:dyDescent="0.2"/>
    <row r="724" s="450" customFormat="1" ht="12.75" customHeight="1" x14ac:dyDescent="0.2"/>
    <row r="725" s="450" customFormat="1" ht="12.75" customHeight="1" x14ac:dyDescent="0.2"/>
    <row r="726" s="450" customFormat="1" ht="12.75" customHeight="1" x14ac:dyDescent="0.2"/>
    <row r="727" s="450" customFormat="1" ht="12.75" customHeight="1" x14ac:dyDescent="0.2"/>
    <row r="728" s="450" customFormat="1" ht="12.75" customHeight="1" x14ac:dyDescent="0.2"/>
    <row r="729" s="450" customFormat="1" ht="12.75" customHeight="1" x14ac:dyDescent="0.2"/>
    <row r="730" s="450" customFormat="1" ht="12.75" customHeight="1" x14ac:dyDescent="0.2"/>
    <row r="731" s="450" customFormat="1" ht="12.75" customHeight="1" x14ac:dyDescent="0.2"/>
    <row r="732" s="450" customFormat="1" ht="12.75" customHeight="1" x14ac:dyDescent="0.2"/>
    <row r="733" s="450" customFormat="1" ht="12.75" customHeight="1" x14ac:dyDescent="0.2"/>
    <row r="734" s="450" customFormat="1" ht="12.75" customHeight="1" x14ac:dyDescent="0.2"/>
    <row r="735" s="450" customFormat="1" ht="12.75" customHeight="1" x14ac:dyDescent="0.2"/>
    <row r="736" s="450" customFormat="1" ht="12.75" customHeight="1" x14ac:dyDescent="0.2"/>
    <row r="737" s="450" customFormat="1" ht="12.75" customHeight="1" x14ac:dyDescent="0.2"/>
    <row r="738" s="450" customFormat="1" ht="12.75" customHeight="1" x14ac:dyDescent="0.2"/>
    <row r="739" s="450" customFormat="1" ht="12.75" customHeight="1" x14ac:dyDescent="0.2"/>
    <row r="740" s="450" customFormat="1" ht="12.75" customHeight="1" x14ac:dyDescent="0.2"/>
    <row r="741" s="450" customFormat="1" ht="12.75" customHeight="1" x14ac:dyDescent="0.2"/>
    <row r="742" s="450" customFormat="1" ht="12.75" customHeight="1" x14ac:dyDescent="0.2"/>
    <row r="743" s="450" customFormat="1" ht="12.75" customHeight="1" x14ac:dyDescent="0.2"/>
    <row r="744" s="450" customFormat="1" ht="12.75" customHeight="1" x14ac:dyDescent="0.2"/>
    <row r="745" s="450" customFormat="1" ht="12.75" customHeight="1" x14ac:dyDescent="0.2"/>
    <row r="746" s="450" customFormat="1" ht="12.75" customHeight="1" x14ac:dyDescent="0.2"/>
    <row r="747" s="450" customFormat="1" ht="12.75" customHeight="1" x14ac:dyDescent="0.2"/>
    <row r="748" s="450" customFormat="1" ht="12.75" customHeight="1" x14ac:dyDescent="0.2"/>
    <row r="749" s="450" customFormat="1" ht="12.75" customHeight="1" x14ac:dyDescent="0.2"/>
    <row r="750" s="450" customFormat="1" ht="12.75" customHeight="1" x14ac:dyDescent="0.2"/>
    <row r="751" s="450" customFormat="1" ht="12.75" customHeight="1" x14ac:dyDescent="0.2"/>
    <row r="752" s="450" customFormat="1" ht="12.75" customHeight="1" x14ac:dyDescent="0.2"/>
    <row r="753" s="450" customFormat="1" ht="12.75" customHeight="1" x14ac:dyDescent="0.2"/>
    <row r="754" s="450" customFormat="1" ht="12.75" customHeight="1" x14ac:dyDescent="0.2"/>
    <row r="755" s="450" customFormat="1" ht="12.75" customHeight="1" x14ac:dyDescent="0.2"/>
    <row r="756" s="450" customFormat="1" ht="12.75" customHeight="1" x14ac:dyDescent="0.2"/>
    <row r="757" s="450" customFormat="1" ht="12.75" customHeight="1" x14ac:dyDescent="0.2"/>
    <row r="758" s="450" customFormat="1" ht="12.75" customHeight="1" x14ac:dyDescent="0.2"/>
    <row r="759" s="450" customFormat="1" ht="12.75" customHeight="1" x14ac:dyDescent="0.2"/>
    <row r="760" s="450" customFormat="1" ht="12.75" customHeight="1" x14ac:dyDescent="0.2"/>
    <row r="761" s="450" customFormat="1" ht="12.75" customHeight="1" x14ac:dyDescent="0.2"/>
    <row r="762" s="450" customFormat="1" ht="12.75" customHeight="1" x14ac:dyDescent="0.2"/>
    <row r="763" s="450" customFormat="1" ht="12.75" customHeight="1" x14ac:dyDescent="0.2"/>
    <row r="764" s="450" customFormat="1" ht="12.75" customHeight="1" x14ac:dyDescent="0.2"/>
    <row r="765" s="450" customFormat="1" ht="12.75" customHeight="1" x14ac:dyDescent="0.2"/>
    <row r="766" s="450" customFormat="1" ht="12.75" customHeight="1" x14ac:dyDescent="0.2"/>
    <row r="767" s="450" customFormat="1" ht="12.75" customHeight="1" x14ac:dyDescent="0.2"/>
    <row r="768" s="450" customFormat="1" ht="12.75" customHeight="1" x14ac:dyDescent="0.2"/>
    <row r="769" s="450" customFormat="1" ht="12.75" customHeight="1" x14ac:dyDescent="0.2"/>
    <row r="770" s="450" customFormat="1" ht="12.75" customHeight="1" x14ac:dyDescent="0.2"/>
    <row r="771" s="450" customFormat="1" ht="12.75" customHeight="1" x14ac:dyDescent="0.2"/>
    <row r="772" s="450" customFormat="1" ht="12.75" customHeight="1" x14ac:dyDescent="0.2"/>
    <row r="773" s="450" customFormat="1" ht="12.75" customHeight="1" x14ac:dyDescent="0.2"/>
    <row r="774" s="450" customFormat="1" ht="12.75" customHeight="1" x14ac:dyDescent="0.2"/>
    <row r="775" s="450" customFormat="1" ht="12.75" customHeight="1" x14ac:dyDescent="0.2"/>
    <row r="776" s="450" customFormat="1" ht="12.75" customHeight="1" x14ac:dyDescent="0.2"/>
    <row r="777" s="450" customFormat="1" ht="12.75" customHeight="1" x14ac:dyDescent="0.2"/>
    <row r="778" s="450" customFormat="1" ht="12.75" customHeight="1" x14ac:dyDescent="0.2"/>
    <row r="779" s="450" customFormat="1" ht="12.75" customHeight="1" x14ac:dyDescent="0.2"/>
    <row r="780" s="450" customFormat="1" ht="12.75" customHeight="1" x14ac:dyDescent="0.2"/>
    <row r="781" s="450" customFormat="1" ht="12.75" customHeight="1" x14ac:dyDescent="0.2"/>
    <row r="782" s="450" customFormat="1" ht="12.75" customHeight="1" x14ac:dyDescent="0.2"/>
    <row r="783" s="450" customFormat="1" ht="12.75" customHeight="1" x14ac:dyDescent="0.2"/>
    <row r="784" s="450" customFormat="1" ht="12.75" customHeight="1" x14ac:dyDescent="0.2"/>
    <row r="785" s="450" customFormat="1" ht="12.75" customHeight="1" x14ac:dyDescent="0.2"/>
    <row r="786" s="450" customFormat="1" ht="12.75" customHeight="1" x14ac:dyDescent="0.2"/>
    <row r="787" s="450" customFormat="1" ht="12.75" customHeight="1" x14ac:dyDescent="0.2"/>
    <row r="788" s="450" customFormat="1" ht="12.75" customHeight="1" x14ac:dyDescent="0.2"/>
    <row r="789" s="450" customFormat="1" ht="12.75" customHeight="1" x14ac:dyDescent="0.2"/>
    <row r="790" s="450" customFormat="1" ht="12.75" customHeight="1" x14ac:dyDescent="0.2"/>
    <row r="791" s="450" customFormat="1" ht="12.75" customHeight="1" x14ac:dyDescent="0.2"/>
    <row r="792" s="450" customFormat="1" ht="12.75" customHeight="1" x14ac:dyDescent="0.2"/>
    <row r="793" s="450" customFormat="1" ht="12.75" customHeight="1" x14ac:dyDescent="0.2"/>
    <row r="794" s="450" customFormat="1" ht="12.75" customHeight="1" x14ac:dyDescent="0.2"/>
    <row r="795" s="450" customFormat="1" ht="12.75" customHeight="1" x14ac:dyDescent="0.2"/>
    <row r="796" s="450" customFormat="1" ht="12.75" customHeight="1" x14ac:dyDescent="0.2"/>
    <row r="797" s="450" customFormat="1" ht="12.75" customHeight="1" x14ac:dyDescent="0.2"/>
    <row r="798" s="450" customFormat="1" ht="12.75" customHeight="1" x14ac:dyDescent="0.2"/>
    <row r="799" s="450" customFormat="1" ht="12.75" customHeight="1" x14ac:dyDescent="0.2"/>
    <row r="800" s="450" customFormat="1" ht="12.75" customHeight="1" x14ac:dyDescent="0.2"/>
    <row r="801" s="450" customFormat="1" ht="12.75" customHeight="1" x14ac:dyDescent="0.2"/>
    <row r="802" s="450" customFormat="1" ht="12.75" customHeight="1" x14ac:dyDescent="0.2"/>
    <row r="803" s="450" customFormat="1" ht="12.75" customHeight="1" x14ac:dyDescent="0.2"/>
    <row r="804" s="450" customFormat="1" ht="12.75" customHeight="1" x14ac:dyDescent="0.2"/>
    <row r="805" s="450" customFormat="1" ht="12.75" customHeight="1" x14ac:dyDescent="0.2"/>
    <row r="806" s="450" customFormat="1" ht="12.75" customHeight="1" x14ac:dyDescent="0.2"/>
    <row r="807" s="450" customFormat="1" ht="12.75" customHeight="1" x14ac:dyDescent="0.2"/>
    <row r="808" s="450" customFormat="1" ht="12.75" customHeight="1" x14ac:dyDescent="0.2"/>
    <row r="809" s="450" customFormat="1" ht="12.75" customHeight="1" x14ac:dyDescent="0.2"/>
    <row r="810" s="450" customFormat="1" ht="12.75" customHeight="1" x14ac:dyDescent="0.2"/>
    <row r="811" s="450" customFormat="1" ht="12.75" customHeight="1" x14ac:dyDescent="0.2"/>
    <row r="812" s="450" customFormat="1" ht="12.75" customHeight="1" x14ac:dyDescent="0.2"/>
    <row r="813" s="450" customFormat="1" ht="12.75" customHeight="1" x14ac:dyDescent="0.2"/>
    <row r="814" s="450" customFormat="1" ht="12.75" customHeight="1" x14ac:dyDescent="0.2"/>
    <row r="815" s="450" customFormat="1" ht="12.75" customHeight="1" x14ac:dyDescent="0.2"/>
    <row r="816" s="450" customFormat="1" ht="12.75" customHeight="1" x14ac:dyDescent="0.2"/>
    <row r="817" s="450" customFormat="1" ht="12.75" customHeight="1" x14ac:dyDescent="0.2"/>
    <row r="818" s="450" customFormat="1" ht="12.75" customHeight="1" x14ac:dyDescent="0.2"/>
    <row r="819" s="450" customFormat="1" ht="12.75" customHeight="1" x14ac:dyDescent="0.2"/>
    <row r="820" s="450" customFormat="1" ht="12.75" customHeight="1" x14ac:dyDescent="0.2"/>
    <row r="821" s="450" customFormat="1" ht="12.75" customHeight="1" x14ac:dyDescent="0.2"/>
    <row r="822" s="450" customFormat="1" ht="12.75" customHeight="1" x14ac:dyDescent="0.2"/>
    <row r="823" s="450" customFormat="1" ht="12.75" customHeight="1" x14ac:dyDescent="0.2"/>
    <row r="824" s="450" customFormat="1" ht="12.75" customHeight="1" x14ac:dyDescent="0.2"/>
    <row r="825" s="450" customFormat="1" ht="12.75" customHeight="1" x14ac:dyDescent="0.2"/>
    <row r="826" s="450" customFormat="1" ht="12.75" customHeight="1" x14ac:dyDescent="0.2"/>
    <row r="827" s="450" customFormat="1" ht="12.75" customHeight="1" x14ac:dyDescent="0.2"/>
    <row r="828" s="450" customFormat="1" ht="12.75" customHeight="1" x14ac:dyDescent="0.2"/>
    <row r="829" s="450" customFormat="1" ht="12.75" customHeight="1" x14ac:dyDescent="0.2"/>
    <row r="830" s="450" customFormat="1" ht="12.75" customHeight="1" x14ac:dyDescent="0.2"/>
    <row r="831" s="450" customFormat="1" ht="12.75" customHeight="1" x14ac:dyDescent="0.2"/>
    <row r="832" s="450" customFormat="1" ht="12.75" customHeight="1" x14ac:dyDescent="0.2"/>
    <row r="833" s="450" customFormat="1" ht="12.75" customHeight="1" x14ac:dyDescent="0.2"/>
    <row r="834" s="450" customFormat="1" ht="12.75" customHeight="1" x14ac:dyDescent="0.2"/>
    <row r="835" s="450" customFormat="1" ht="12.75" customHeight="1" x14ac:dyDescent="0.2"/>
    <row r="836" s="450" customFormat="1" ht="12.75" customHeight="1" x14ac:dyDescent="0.2"/>
    <row r="837" s="450" customFormat="1" ht="12.75" customHeight="1" x14ac:dyDescent="0.2"/>
    <row r="838" s="450" customFormat="1" ht="12.75" customHeight="1" x14ac:dyDescent="0.2"/>
    <row r="839" s="450" customFormat="1" ht="12.75" customHeight="1" x14ac:dyDescent="0.2"/>
    <row r="840" s="450" customFormat="1" ht="12.75" customHeight="1" x14ac:dyDescent="0.2"/>
    <row r="841" s="450" customFormat="1" ht="12.75" customHeight="1" x14ac:dyDescent="0.2"/>
    <row r="842" s="450" customFormat="1" ht="12.75" customHeight="1" x14ac:dyDescent="0.2"/>
    <row r="843" s="450" customFormat="1" ht="12.75" customHeight="1" x14ac:dyDescent="0.2"/>
    <row r="844" s="450" customFormat="1" ht="12.75" customHeight="1" x14ac:dyDescent="0.2"/>
    <row r="845" s="450" customFormat="1" ht="12.75" customHeight="1" x14ac:dyDescent="0.2"/>
    <row r="846" s="450" customFormat="1" ht="12.75" customHeight="1" x14ac:dyDescent="0.2"/>
    <row r="847" s="450" customFormat="1" ht="12.75" customHeight="1" x14ac:dyDescent="0.2"/>
    <row r="848" s="450" customFormat="1" ht="12.75" customHeight="1" x14ac:dyDescent="0.2"/>
    <row r="849" s="450" customFormat="1" ht="12.75" customHeight="1" x14ac:dyDescent="0.2"/>
    <row r="850" s="450" customFormat="1" ht="12.75" customHeight="1" x14ac:dyDescent="0.2"/>
    <row r="851" s="450" customFormat="1" ht="12.75" customHeight="1" x14ac:dyDescent="0.2"/>
    <row r="852" s="450" customFormat="1" ht="12.75" customHeight="1" x14ac:dyDescent="0.2"/>
    <row r="853" s="450" customFormat="1" ht="12.75" customHeight="1" x14ac:dyDescent="0.2"/>
    <row r="854" s="450" customFormat="1" ht="12.75" customHeight="1" x14ac:dyDescent="0.2"/>
    <row r="855" s="450" customFormat="1" ht="12.75" customHeight="1" x14ac:dyDescent="0.2"/>
    <row r="856" s="450" customFormat="1" ht="12.75" customHeight="1" x14ac:dyDescent="0.2"/>
    <row r="857" s="450" customFormat="1" ht="12.75" customHeight="1" x14ac:dyDescent="0.2"/>
    <row r="858" s="450" customFormat="1" ht="12.75" customHeight="1" x14ac:dyDescent="0.2"/>
    <row r="859" s="450" customFormat="1" ht="12.75" customHeight="1" x14ac:dyDescent="0.2"/>
    <row r="860" s="450" customFormat="1" ht="12.75" customHeight="1" x14ac:dyDescent="0.2"/>
    <row r="861" s="450" customFormat="1" ht="12.75" customHeight="1" x14ac:dyDescent="0.2"/>
    <row r="862" s="450" customFormat="1" ht="12.75" customHeight="1" x14ac:dyDescent="0.2"/>
    <row r="863" s="450" customFormat="1" ht="12.75" customHeight="1" x14ac:dyDescent="0.2"/>
    <row r="864" s="450" customFormat="1" ht="12.75" customHeight="1" x14ac:dyDescent="0.2"/>
    <row r="865" s="450" customFormat="1" ht="12.75" customHeight="1" x14ac:dyDescent="0.2"/>
    <row r="866" s="450" customFormat="1" ht="12.75" customHeight="1" x14ac:dyDescent="0.2"/>
    <row r="867" s="450" customFormat="1" ht="12.75" customHeight="1" x14ac:dyDescent="0.2"/>
    <row r="868" s="450" customFormat="1" ht="12.75" customHeight="1" x14ac:dyDescent="0.2"/>
    <row r="869" s="450" customFormat="1" ht="12.75" customHeight="1" x14ac:dyDescent="0.2"/>
    <row r="870" s="450" customFormat="1" ht="12.75" customHeight="1" x14ac:dyDescent="0.2"/>
    <row r="871" s="450" customFormat="1" ht="12.75" customHeight="1" x14ac:dyDescent="0.2"/>
    <row r="872" s="450" customFormat="1" ht="12.75" customHeight="1" x14ac:dyDescent="0.2"/>
    <row r="873" s="450" customFormat="1" ht="12.75" customHeight="1" x14ac:dyDescent="0.2"/>
    <row r="874" s="450" customFormat="1" ht="12.75" customHeight="1" x14ac:dyDescent="0.2"/>
    <row r="875" s="450" customFormat="1" ht="12.75" customHeight="1" x14ac:dyDescent="0.2"/>
    <row r="876" s="450" customFormat="1" ht="12.75" customHeight="1" x14ac:dyDescent="0.2"/>
    <row r="877" s="450" customFormat="1" ht="12.75" customHeight="1" x14ac:dyDescent="0.2"/>
    <row r="878" s="450" customFormat="1" ht="12.75" customHeight="1" x14ac:dyDescent="0.2"/>
    <row r="879" s="450" customFormat="1" ht="12.75" customHeight="1" x14ac:dyDescent="0.2"/>
    <row r="880" s="450" customFormat="1" ht="12.75" customHeight="1" x14ac:dyDescent="0.2"/>
    <row r="881" s="450" customFormat="1" ht="12.75" customHeight="1" x14ac:dyDescent="0.2"/>
    <row r="882" s="450" customFormat="1" ht="12.75" customHeight="1" x14ac:dyDescent="0.2"/>
    <row r="883" s="450" customFormat="1" ht="12.75" customHeight="1" x14ac:dyDescent="0.2"/>
    <row r="884" s="450" customFormat="1" ht="12.75" customHeight="1" x14ac:dyDescent="0.2"/>
    <row r="885" s="450" customFormat="1" ht="12.75" customHeight="1" x14ac:dyDescent="0.2"/>
    <row r="886" s="450" customFormat="1" ht="12.75" customHeight="1" x14ac:dyDescent="0.2"/>
    <row r="887" s="450" customFormat="1" ht="12.75" customHeight="1" x14ac:dyDescent="0.2"/>
    <row r="888" s="450" customFormat="1" ht="12.75" customHeight="1" x14ac:dyDescent="0.2"/>
    <row r="889" s="450" customFormat="1" ht="12.75" customHeight="1" x14ac:dyDescent="0.2"/>
    <row r="890" s="450" customFormat="1" ht="12.75" customHeight="1" x14ac:dyDescent="0.2"/>
    <row r="891" s="450" customFormat="1" ht="12.75" customHeight="1" x14ac:dyDescent="0.2"/>
    <row r="892" s="450" customFormat="1" ht="12.75" customHeight="1" x14ac:dyDescent="0.2"/>
    <row r="893" s="450" customFormat="1" ht="12.75" customHeight="1" x14ac:dyDescent="0.2"/>
    <row r="894" s="450" customFormat="1" ht="12.75" customHeight="1" x14ac:dyDescent="0.2"/>
    <row r="895" s="450" customFormat="1" ht="12.75" customHeight="1" x14ac:dyDescent="0.2"/>
    <row r="896" s="450" customFormat="1" ht="12.75" customHeight="1" x14ac:dyDescent="0.2"/>
    <row r="897" s="450" customFormat="1" ht="12.75" customHeight="1" x14ac:dyDescent="0.2"/>
    <row r="898" s="450" customFormat="1" ht="12.75" customHeight="1" x14ac:dyDescent="0.2"/>
    <row r="899" s="450" customFormat="1" ht="12.75" customHeight="1" x14ac:dyDescent="0.2"/>
    <row r="900" s="450" customFormat="1" ht="12.75" customHeight="1" x14ac:dyDescent="0.2"/>
    <row r="901" s="450" customFormat="1" ht="12.75" customHeight="1" x14ac:dyDescent="0.2"/>
    <row r="902" s="450" customFormat="1" ht="12.75" customHeight="1" x14ac:dyDescent="0.2"/>
    <row r="903" s="450" customFormat="1" ht="12.75" customHeight="1" x14ac:dyDescent="0.2"/>
    <row r="904" s="450" customFormat="1" ht="12.75" customHeight="1" x14ac:dyDescent="0.2"/>
    <row r="905" s="450" customFormat="1" ht="12.75" customHeight="1" x14ac:dyDescent="0.2"/>
    <row r="906" s="450" customFormat="1" ht="12.75" customHeight="1" x14ac:dyDescent="0.2"/>
    <row r="907" s="450" customFormat="1" ht="12.75" customHeight="1" x14ac:dyDescent="0.2"/>
    <row r="908" s="450" customFormat="1" ht="12.75" customHeight="1" x14ac:dyDescent="0.2"/>
    <row r="909" s="450" customFormat="1" ht="12.75" customHeight="1" x14ac:dyDescent="0.2"/>
    <row r="910" s="450" customFormat="1" ht="12.75" customHeight="1" x14ac:dyDescent="0.2"/>
    <row r="911" s="450" customFormat="1" ht="12.75" customHeight="1" x14ac:dyDescent="0.2"/>
    <row r="912" s="450" customFormat="1" ht="12.75" customHeight="1" x14ac:dyDescent="0.2"/>
    <row r="913" s="450" customFormat="1" ht="12.75" customHeight="1" x14ac:dyDescent="0.2"/>
    <row r="914" s="450" customFormat="1" ht="12.75" customHeight="1" x14ac:dyDescent="0.2"/>
    <row r="915" s="450" customFormat="1" ht="12.75" customHeight="1" x14ac:dyDescent="0.2"/>
    <row r="916" s="450" customFormat="1" ht="12.75" customHeight="1" x14ac:dyDescent="0.2"/>
    <row r="917" s="450" customFormat="1" ht="12.75" customHeight="1" x14ac:dyDescent="0.2"/>
    <row r="918" s="450" customFormat="1" ht="12.75" customHeight="1" x14ac:dyDescent="0.2"/>
    <row r="919" s="450" customFormat="1" ht="12.75" customHeight="1" x14ac:dyDescent="0.2"/>
    <row r="920" s="450" customFormat="1" ht="12.75" customHeight="1" x14ac:dyDescent="0.2"/>
    <row r="921" s="450" customFormat="1" ht="12.75" customHeight="1" x14ac:dyDescent="0.2"/>
    <row r="922" s="450" customFormat="1" ht="12.75" customHeight="1" x14ac:dyDescent="0.2"/>
    <row r="923" s="450" customFormat="1" ht="12.75" customHeight="1" x14ac:dyDescent="0.2"/>
    <row r="924" s="450" customFormat="1" ht="12.75" customHeight="1" x14ac:dyDescent="0.2"/>
    <row r="925" s="450" customFormat="1" ht="12.75" customHeight="1" x14ac:dyDescent="0.2"/>
    <row r="926" s="450" customFormat="1" ht="12.75" customHeight="1" x14ac:dyDescent="0.2"/>
    <row r="927" s="450" customFormat="1" ht="12.75" customHeight="1" x14ac:dyDescent="0.2"/>
    <row r="928" s="450" customFormat="1" ht="12.75" customHeight="1" x14ac:dyDescent="0.2"/>
    <row r="929" s="450" customFormat="1" ht="12.75" customHeight="1" x14ac:dyDescent="0.2"/>
    <row r="930" s="450" customFormat="1" ht="12.75" customHeight="1" x14ac:dyDescent="0.2"/>
    <row r="931" s="450" customFormat="1" ht="12.75" customHeight="1" x14ac:dyDescent="0.2"/>
    <row r="932" s="450" customFormat="1" ht="12.75" customHeight="1" x14ac:dyDescent="0.2"/>
    <row r="933" s="450" customFormat="1" ht="12.75" customHeight="1" x14ac:dyDescent="0.2"/>
    <row r="934" s="450" customFormat="1" ht="12.75" customHeight="1" x14ac:dyDescent="0.2"/>
    <row r="935" s="450" customFormat="1" ht="12.75" customHeight="1" x14ac:dyDescent="0.2"/>
    <row r="936" s="450" customFormat="1" ht="12.75" customHeight="1" x14ac:dyDescent="0.2"/>
    <row r="937" s="450" customFormat="1" ht="12.75" customHeight="1" x14ac:dyDescent="0.2"/>
    <row r="938" s="450" customFormat="1" ht="12.75" customHeight="1" x14ac:dyDescent="0.2"/>
    <row r="939" s="450" customFormat="1" ht="12.75" customHeight="1" x14ac:dyDescent="0.2"/>
    <row r="940" s="450" customFormat="1" ht="12.75" customHeight="1" x14ac:dyDescent="0.2"/>
    <row r="941" s="450" customFormat="1" ht="12.75" customHeight="1" x14ac:dyDescent="0.2"/>
    <row r="942" s="450" customFormat="1" ht="12.75" customHeight="1" x14ac:dyDescent="0.2"/>
    <row r="943" s="450" customFormat="1" ht="12.75" customHeight="1" x14ac:dyDescent="0.2"/>
    <row r="944" s="450" customFormat="1" ht="12.75" customHeight="1" x14ac:dyDescent="0.2"/>
    <row r="945" s="450" customFormat="1" ht="12.75" customHeight="1" x14ac:dyDescent="0.2"/>
    <row r="946" s="450" customFormat="1" ht="12.75" customHeight="1" x14ac:dyDescent="0.2"/>
    <row r="947" s="450" customFormat="1" ht="12.75" customHeight="1" x14ac:dyDescent="0.2"/>
    <row r="948" s="450" customFormat="1" ht="12.75" customHeight="1" x14ac:dyDescent="0.2"/>
    <row r="949" s="450" customFormat="1" ht="12.75" customHeight="1" x14ac:dyDescent="0.2"/>
    <row r="950" s="450" customFormat="1" ht="12.75" customHeight="1" x14ac:dyDescent="0.2"/>
    <row r="951" s="450" customFormat="1" ht="12.75" customHeight="1" x14ac:dyDescent="0.2"/>
    <row r="952" s="450" customFormat="1" ht="12.75" customHeight="1" x14ac:dyDescent="0.2"/>
  </sheetData>
  <sheetProtection password="C03D" sheet="1" objects="1" scenarios="1"/>
  <mergeCells count="20">
    <mergeCell ref="E89:F89"/>
    <mergeCell ref="I15:J15"/>
    <mergeCell ref="D77:G77"/>
    <mergeCell ref="H77:K77"/>
    <mergeCell ref="D78:E78"/>
    <mergeCell ref="F78:G78"/>
    <mergeCell ref="H78:I78"/>
    <mergeCell ref="J78:K78"/>
    <mergeCell ref="F34:G34"/>
    <mergeCell ref="D36:E36"/>
    <mergeCell ref="F36:H36"/>
    <mergeCell ref="C38:F38"/>
    <mergeCell ref="A54:B54"/>
    <mergeCell ref="F55:G55"/>
    <mergeCell ref="I36:J36"/>
    <mergeCell ref="F9:G9"/>
    <mergeCell ref="D15:E15"/>
    <mergeCell ref="F15:H15"/>
    <mergeCell ref="C17:F17"/>
    <mergeCell ref="A33:B33"/>
  </mergeCells>
  <hyperlinks>
    <hyperlink ref="B2" location="'Schedule Listing'!C40" display="Return to Schedule Listing"/>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zoomScale="130" zoomScaleNormal="130" zoomScalePageLayoutView="130" workbookViewId="0">
      <selection activeCell="H17" sqref="H17"/>
    </sheetView>
  </sheetViews>
  <sheetFormatPr defaultColWidth="10" defaultRowHeight="12.75" customHeight="1" x14ac:dyDescent="0.2"/>
  <cols>
    <col min="1" max="1" width="30.375" style="191" customWidth="1"/>
    <col min="2" max="2" width="29.625" style="191" customWidth="1"/>
    <col min="3" max="3" width="27.875" style="214" customWidth="1"/>
    <col min="4" max="5" width="9.875" style="191" customWidth="1"/>
    <col min="6" max="6" width="11.375" style="191" customWidth="1"/>
    <col min="7" max="7" width="2.5" style="191" customWidth="1"/>
    <col min="8" max="16384" width="10" style="191"/>
  </cols>
  <sheetData>
    <row r="1" spans="1:9" ht="15.75" x14ac:dyDescent="0.25">
      <c r="A1" s="212" t="s">
        <v>671</v>
      </c>
      <c r="B1" s="212"/>
      <c r="C1" s="186"/>
      <c r="F1" s="190">
        <v>38</v>
      </c>
    </row>
    <row r="2" spans="1:9" ht="15.75" x14ac:dyDescent="0.25">
      <c r="A2" s="309" t="s">
        <v>1</v>
      </c>
      <c r="B2" s="193"/>
      <c r="C2" s="186"/>
    </row>
    <row r="3" spans="1:9" ht="15" customHeight="1" x14ac:dyDescent="0.2">
      <c r="A3" s="194" t="s">
        <v>576</v>
      </c>
      <c r="B3" s="194"/>
      <c r="D3" s="204"/>
    </row>
    <row r="4" spans="1:9" ht="15" customHeight="1" x14ac:dyDescent="0.2">
      <c r="A4" s="260" t="s">
        <v>570</v>
      </c>
      <c r="B4" s="481"/>
      <c r="C4" s="420"/>
      <c r="I4" s="214"/>
    </row>
    <row r="5" spans="1:9" ht="33.75" customHeight="1" x14ac:dyDescent="0.25">
      <c r="A5" s="189"/>
      <c r="B5" s="189"/>
      <c r="C5" s="482"/>
      <c r="D5" s="315" t="s">
        <v>464</v>
      </c>
      <c r="E5" s="315" t="s">
        <v>465</v>
      </c>
      <c r="F5" s="315" t="s">
        <v>13</v>
      </c>
      <c r="I5" s="214"/>
    </row>
    <row r="6" spans="1:9" ht="11.25" x14ac:dyDescent="0.2">
      <c r="A6" s="214"/>
      <c r="B6" s="214"/>
      <c r="D6" s="483" t="s">
        <v>14</v>
      </c>
      <c r="E6" s="483" t="s">
        <v>15</v>
      </c>
      <c r="F6" s="483" t="s">
        <v>122</v>
      </c>
      <c r="I6" s="214"/>
    </row>
    <row r="7" spans="1:9" s="214" customFormat="1" ht="11.25" x14ac:dyDescent="0.2">
      <c r="D7" s="484"/>
      <c r="E7" s="484"/>
      <c r="F7" s="484"/>
    </row>
    <row r="8" spans="1:9" s="214" customFormat="1" ht="11.25" x14ac:dyDescent="0.2">
      <c r="A8" s="214" t="s">
        <v>561</v>
      </c>
      <c r="D8" s="485"/>
      <c r="E8" s="348">
        <v>0</v>
      </c>
      <c r="F8" s="496"/>
    </row>
    <row r="9" spans="1:9" ht="24" customHeight="1" x14ac:dyDescent="0.2">
      <c r="A9" s="914" t="s">
        <v>562</v>
      </c>
      <c r="B9" s="914"/>
      <c r="C9" s="482"/>
      <c r="D9" s="310"/>
      <c r="E9" s="348">
        <v>0</v>
      </c>
      <c r="F9" s="283"/>
    </row>
    <row r="10" spans="1:9" ht="12.75" customHeight="1" x14ac:dyDescent="0.2">
      <c r="A10" s="915" t="s">
        <v>238</v>
      </c>
      <c r="B10" s="915"/>
      <c r="C10" s="482"/>
      <c r="D10" s="310"/>
      <c r="E10" s="348">
        <v>0.2</v>
      </c>
      <c r="F10" s="243">
        <f>D10*E10</f>
        <v>0</v>
      </c>
    </row>
    <row r="11" spans="1:9" s="222" customFormat="1" ht="11.25" x14ac:dyDescent="0.2">
      <c r="A11" s="915" t="s">
        <v>567</v>
      </c>
      <c r="B11" s="915"/>
      <c r="C11" s="486"/>
      <c r="D11" s="310"/>
      <c r="E11" s="487">
        <v>1</v>
      </c>
      <c r="F11" s="243">
        <f t="shared" ref="F11:F16" si="0">D11*E11</f>
        <v>0</v>
      </c>
      <c r="H11" s="235"/>
      <c r="I11" s="235"/>
    </row>
    <row r="12" spans="1:9" s="222" customFormat="1" ht="24.75" customHeight="1" x14ac:dyDescent="0.2">
      <c r="A12" s="914" t="s">
        <v>563</v>
      </c>
      <c r="B12" s="914"/>
      <c r="C12" s="486"/>
      <c r="D12" s="310"/>
      <c r="E12" s="487">
        <v>1</v>
      </c>
      <c r="F12" s="243">
        <f t="shared" si="0"/>
        <v>0</v>
      </c>
      <c r="H12" s="235"/>
      <c r="I12" s="235"/>
    </row>
    <row r="13" spans="1:9" ht="24" customHeight="1" x14ac:dyDescent="0.2">
      <c r="A13" s="915" t="s">
        <v>564</v>
      </c>
      <c r="B13" s="915"/>
      <c r="C13" s="488"/>
      <c r="D13" s="310"/>
      <c r="E13" s="348">
        <v>1</v>
      </c>
      <c r="F13" s="243">
        <f t="shared" si="0"/>
        <v>0</v>
      </c>
    </row>
    <row r="14" spans="1:9" ht="21.6" customHeight="1" x14ac:dyDescent="0.2">
      <c r="A14" s="917" t="s">
        <v>565</v>
      </c>
      <c r="B14" s="917"/>
      <c r="C14" s="488"/>
      <c r="D14" s="489"/>
      <c r="E14" s="487">
        <v>1</v>
      </c>
      <c r="F14" s="243">
        <f t="shared" si="0"/>
        <v>0</v>
      </c>
    </row>
    <row r="15" spans="1:9" ht="12.75" customHeight="1" x14ac:dyDescent="0.2">
      <c r="A15" s="917" t="s">
        <v>566</v>
      </c>
      <c r="B15" s="917"/>
      <c r="C15" s="488"/>
      <c r="D15" s="259"/>
      <c r="E15" s="348">
        <v>1</v>
      </c>
      <c r="F15" s="243">
        <f t="shared" si="0"/>
        <v>0</v>
      </c>
    </row>
    <row r="16" spans="1:9" ht="22.5" customHeight="1" x14ac:dyDescent="0.2">
      <c r="A16" s="917" t="s">
        <v>573</v>
      </c>
      <c r="B16" s="917"/>
      <c r="C16" s="490"/>
      <c r="D16" s="259"/>
      <c r="E16" s="439">
        <v>1</v>
      </c>
      <c r="F16" s="243">
        <f t="shared" si="0"/>
        <v>0</v>
      </c>
    </row>
    <row r="17" spans="1:7" ht="22.5" customHeight="1" x14ac:dyDescent="0.2">
      <c r="A17" s="917" t="s">
        <v>574</v>
      </c>
      <c r="B17" s="917"/>
      <c r="C17" s="209" t="s">
        <v>53</v>
      </c>
      <c r="D17" s="259"/>
      <c r="E17" s="439" t="s">
        <v>536</v>
      </c>
      <c r="F17" s="243"/>
    </row>
    <row r="18" spans="1:7" ht="22.5" customHeight="1" x14ac:dyDescent="0.2">
      <c r="A18" s="265"/>
      <c r="B18" s="265"/>
      <c r="C18" s="209"/>
      <c r="D18" s="244"/>
      <c r="E18" s="497"/>
      <c r="F18" s="244"/>
    </row>
    <row r="19" spans="1:7" ht="15" customHeight="1" x14ac:dyDescent="0.2">
      <c r="A19" s="265" t="s">
        <v>604</v>
      </c>
      <c r="B19" s="265"/>
      <c r="C19" s="209"/>
      <c r="D19" s="244"/>
      <c r="E19" s="497"/>
      <c r="F19" s="244"/>
    </row>
    <row r="20" spans="1:7" ht="15" customHeight="1" x14ac:dyDescent="0.2">
      <c r="A20" s="265" t="s">
        <v>605</v>
      </c>
      <c r="B20" s="265"/>
      <c r="C20" s="209"/>
      <c r="D20" s="259"/>
      <c r="E20" s="487">
        <v>1</v>
      </c>
      <c r="F20" s="243">
        <f>D20*E20</f>
        <v>0</v>
      </c>
    </row>
    <row r="21" spans="1:7" ht="15" customHeight="1" x14ac:dyDescent="0.2">
      <c r="A21" s="265" t="s">
        <v>606</v>
      </c>
      <c r="B21" s="265"/>
      <c r="C21" s="209"/>
      <c r="D21" s="259"/>
      <c r="E21" s="487">
        <v>1</v>
      </c>
      <c r="F21" s="243">
        <f>D21*E21</f>
        <v>0</v>
      </c>
    </row>
    <row r="22" spans="1:7" ht="15" customHeight="1" x14ac:dyDescent="0.2">
      <c r="A22" s="265" t="s">
        <v>607</v>
      </c>
      <c r="B22" s="265"/>
      <c r="C22" s="209"/>
      <c r="D22" s="259"/>
      <c r="E22" s="487">
        <v>1</v>
      </c>
      <c r="F22" s="243">
        <f>D22*E22</f>
        <v>0</v>
      </c>
    </row>
    <row r="23" spans="1:7" ht="14.25" customHeight="1" x14ac:dyDescent="0.2">
      <c r="A23" s="265" t="s">
        <v>435</v>
      </c>
      <c r="B23" s="265"/>
      <c r="C23" s="209" t="s">
        <v>57</v>
      </c>
      <c r="D23" s="259"/>
      <c r="E23" s="439" t="s">
        <v>536</v>
      </c>
      <c r="F23" s="243"/>
    </row>
    <row r="24" spans="1:7" ht="16.5" customHeight="1" x14ac:dyDescent="0.2">
      <c r="A24" s="265" t="s">
        <v>608</v>
      </c>
      <c r="B24" s="265"/>
      <c r="C24" s="209" t="s">
        <v>60</v>
      </c>
      <c r="D24" s="259"/>
      <c r="E24" s="439" t="s">
        <v>536</v>
      </c>
      <c r="F24" s="243"/>
    </row>
    <row r="25" spans="1:7" ht="12.75" customHeight="1" x14ac:dyDescent="0.2">
      <c r="A25" s="214" t="s">
        <v>22</v>
      </c>
      <c r="B25" s="214"/>
      <c r="C25" s="482"/>
      <c r="D25" s="243">
        <f>SUM(D8:D17)+SUM(D20:D24)</f>
        <v>0</v>
      </c>
      <c r="E25" s="491"/>
      <c r="F25" s="243">
        <f>SUM(F10:F16)+SUM(F20:F22)</f>
        <v>0</v>
      </c>
      <c r="G25" s="204" t="s">
        <v>63</v>
      </c>
    </row>
    <row r="27" spans="1:7" ht="30" customHeight="1" x14ac:dyDescent="0.25">
      <c r="A27" s="918" t="s">
        <v>466</v>
      </c>
      <c r="B27" s="918"/>
      <c r="C27" s="919"/>
      <c r="D27" s="919"/>
      <c r="E27" s="492"/>
      <c r="F27" s="492"/>
      <c r="G27" s="384"/>
    </row>
    <row r="28" spans="1:7" ht="12.75" customHeight="1" x14ac:dyDescent="0.2">
      <c r="A28" s="204"/>
      <c r="B28" s="204"/>
      <c r="C28" s="206"/>
      <c r="D28" s="204"/>
      <c r="E28" s="204"/>
      <c r="F28" s="204"/>
    </row>
    <row r="29" spans="1:7" ht="33.75" customHeight="1" x14ac:dyDescent="0.25">
      <c r="A29" s="198"/>
      <c r="B29" s="198"/>
      <c r="C29" s="493"/>
      <c r="D29" s="494" t="s">
        <v>467</v>
      </c>
      <c r="E29" s="494" t="s">
        <v>468</v>
      </c>
      <c r="F29" s="494" t="s">
        <v>13</v>
      </c>
    </row>
    <row r="30" spans="1:7" ht="11.25" x14ac:dyDescent="0.2">
      <c r="A30" s="206"/>
      <c r="B30" s="206"/>
      <c r="C30" s="206"/>
      <c r="D30" s="495" t="s">
        <v>14</v>
      </c>
      <c r="E30" s="495" t="s">
        <v>15</v>
      </c>
      <c r="F30" s="495" t="s">
        <v>689</v>
      </c>
    </row>
    <row r="31" spans="1:7" ht="11.25" x14ac:dyDescent="0.2">
      <c r="A31" s="236" t="s">
        <v>469</v>
      </c>
      <c r="B31" s="236"/>
      <c r="C31" s="206"/>
      <c r="D31" s="436"/>
      <c r="E31" s="436"/>
      <c r="F31" s="436"/>
    </row>
    <row r="32" spans="1:7" ht="12.75" customHeight="1" x14ac:dyDescent="0.2">
      <c r="A32" s="205" t="s">
        <v>470</v>
      </c>
      <c r="B32" s="205"/>
      <c r="C32" s="206"/>
      <c r="D32" s="259"/>
      <c r="E32" s="439">
        <v>0.08</v>
      </c>
      <c r="F32" s="243">
        <f>D32*E32*0.1</f>
        <v>0</v>
      </c>
    </row>
    <row r="33" spans="1:7" ht="12.75" customHeight="1" x14ac:dyDescent="0.2">
      <c r="A33" s="205" t="s">
        <v>471</v>
      </c>
      <c r="B33" s="205"/>
      <c r="C33" s="206"/>
      <c r="D33" s="259"/>
      <c r="E33" s="439">
        <v>0.5</v>
      </c>
      <c r="F33" s="243">
        <f>D33*E33*0.1</f>
        <v>0</v>
      </c>
    </row>
    <row r="34" spans="1:7" ht="12.75" customHeight="1" x14ac:dyDescent="0.2">
      <c r="A34" s="205" t="s">
        <v>472</v>
      </c>
      <c r="B34" s="205"/>
      <c r="C34" s="206"/>
      <c r="D34" s="259"/>
      <c r="E34" s="439">
        <v>0.75</v>
      </c>
      <c r="F34" s="243">
        <f>D34*E34*0.1</f>
        <v>0</v>
      </c>
    </row>
    <row r="35" spans="1:7" ht="12.75" customHeight="1" x14ac:dyDescent="0.2">
      <c r="A35" s="205" t="s">
        <v>473</v>
      </c>
      <c r="B35" s="205"/>
      <c r="C35" s="206"/>
      <c r="D35" s="259"/>
      <c r="E35" s="439">
        <v>1</v>
      </c>
      <c r="F35" s="243">
        <f>D35*E35*0.1</f>
        <v>0</v>
      </c>
    </row>
    <row r="36" spans="1:7" ht="18.75" customHeight="1" x14ac:dyDescent="0.25">
      <c r="A36" s="916" t="s">
        <v>474</v>
      </c>
      <c r="B36" s="901"/>
      <c r="C36" s="206"/>
      <c r="D36" s="204"/>
      <c r="E36" s="204"/>
      <c r="F36" s="243">
        <f>SUM(F32:F35)</f>
        <v>0</v>
      </c>
      <c r="G36" s="204" t="s">
        <v>65</v>
      </c>
    </row>
    <row r="37" spans="1:7" ht="12.75" customHeight="1" x14ac:dyDescent="0.2">
      <c r="A37" s="204"/>
      <c r="B37" s="204"/>
      <c r="C37" s="206"/>
      <c r="D37" s="204"/>
      <c r="E37" s="204"/>
      <c r="F37" s="498"/>
    </row>
    <row r="38" spans="1:7" ht="12.75" customHeight="1" x14ac:dyDescent="0.2">
      <c r="A38" s="191" t="s">
        <v>577</v>
      </c>
      <c r="F38" s="499">
        <f>F36+F25</f>
        <v>0</v>
      </c>
      <c r="G38" s="191" t="s">
        <v>633</v>
      </c>
    </row>
  </sheetData>
  <sheetProtection password="C03D" sheet="1" objects="1" scenarios="1"/>
  <mergeCells count="11">
    <mergeCell ref="A27:D27"/>
    <mergeCell ref="A9:B9"/>
    <mergeCell ref="A10:B10"/>
    <mergeCell ref="A11:B11"/>
    <mergeCell ref="A12:B12"/>
    <mergeCell ref="A13:B13"/>
    <mergeCell ref="A36:B36"/>
    <mergeCell ref="A14:B14"/>
    <mergeCell ref="A15:B15"/>
    <mergeCell ref="A16:B16"/>
    <mergeCell ref="A17:B17"/>
  </mergeCells>
  <hyperlinks>
    <hyperlink ref="A2" location="'Schedule Listing'!C41" display="Return to Schedule Listing"/>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5"/>
  <sheetViews>
    <sheetView topLeftCell="A4" workbookViewId="0">
      <selection activeCell="D20" sqref="D20:D23"/>
    </sheetView>
  </sheetViews>
  <sheetFormatPr defaultColWidth="9.125" defaultRowHeight="11.25" x14ac:dyDescent="0.2"/>
  <cols>
    <col min="1" max="1" width="1.625" style="191" customWidth="1"/>
    <col min="2" max="2" width="40.875" style="191" customWidth="1"/>
    <col min="3" max="3" width="3.5" style="191" customWidth="1"/>
    <col min="4" max="4" width="8.875" style="191" customWidth="1"/>
    <col min="5" max="6" width="9.375" style="191" customWidth="1"/>
    <col min="7" max="7" width="3.5" style="220" customWidth="1"/>
    <col min="8" max="16384" width="9.125" style="191"/>
  </cols>
  <sheetData>
    <row r="1" spans="1:10" ht="15.75" x14ac:dyDescent="0.25">
      <c r="A1" s="500" t="s">
        <v>672</v>
      </c>
      <c r="B1" s="500"/>
      <c r="C1" s="248"/>
      <c r="D1" s="248"/>
      <c r="E1" s="248"/>
      <c r="F1" s="248"/>
    </row>
    <row r="2" spans="1:10" ht="15.75" x14ac:dyDescent="0.25">
      <c r="A2" s="501" t="s">
        <v>41</v>
      </c>
      <c r="B2" s="502"/>
      <c r="C2" s="248"/>
      <c r="D2" s="248"/>
      <c r="E2" s="248"/>
      <c r="F2" s="248"/>
    </row>
    <row r="3" spans="1:10" ht="15" x14ac:dyDescent="0.2">
      <c r="A3" s="250">
        <v>39</v>
      </c>
      <c r="B3" s="309" t="s">
        <v>1</v>
      </c>
      <c r="C3" s="193"/>
      <c r="D3" s="248"/>
      <c r="E3" s="248"/>
      <c r="F3" s="248"/>
    </row>
    <row r="4" spans="1:10" ht="15" customHeight="1" x14ac:dyDescent="0.2">
      <c r="A4" s="194" t="s">
        <v>576</v>
      </c>
      <c r="B4" s="503"/>
      <c r="C4" s="248"/>
      <c r="D4" s="920"/>
      <c r="E4" s="920"/>
      <c r="F4" s="920"/>
    </row>
    <row r="5" spans="1:10" x14ac:dyDescent="0.2">
      <c r="A5" s="503"/>
      <c r="B5" s="503"/>
      <c r="C5" s="248"/>
      <c r="D5" s="921"/>
      <c r="E5" s="921"/>
      <c r="F5" s="921"/>
    </row>
    <row r="6" spans="1:10" x14ac:dyDescent="0.2">
      <c r="A6" s="504"/>
      <c r="B6" s="504"/>
      <c r="C6" s="216"/>
      <c r="D6" s="248"/>
      <c r="E6" s="248"/>
      <c r="F6" s="248"/>
    </row>
    <row r="7" spans="1:10" s="507" customFormat="1" ht="40.5" customHeight="1" x14ac:dyDescent="0.25">
      <c r="A7" s="189"/>
      <c r="B7" s="189"/>
      <c r="C7" s="505"/>
      <c r="D7" s="337" t="s">
        <v>6</v>
      </c>
      <c r="E7" s="337" t="s">
        <v>571</v>
      </c>
      <c r="F7" s="337" t="s">
        <v>42</v>
      </c>
      <c r="G7" s="506"/>
    </row>
    <row r="8" spans="1:10" x14ac:dyDescent="0.2">
      <c r="C8" s="216"/>
      <c r="D8" s="248" t="s">
        <v>14</v>
      </c>
      <c r="E8" s="248" t="s">
        <v>15</v>
      </c>
      <c r="F8" s="248" t="s">
        <v>43</v>
      </c>
    </row>
    <row r="9" spans="1:10" ht="12.75" customHeight="1" x14ac:dyDescent="0.2">
      <c r="C9" s="216"/>
      <c r="D9" s="508"/>
      <c r="E9" s="508"/>
      <c r="F9" s="508"/>
    </row>
    <row r="10" spans="1:10" ht="24" customHeight="1" x14ac:dyDescent="0.25">
      <c r="A10" s="925" t="s">
        <v>45</v>
      </c>
      <c r="B10" s="926"/>
      <c r="C10" s="926"/>
      <c r="D10" s="920"/>
      <c r="E10" s="920"/>
      <c r="F10" s="920"/>
      <c r="J10" s="432"/>
    </row>
    <row r="11" spans="1:10" ht="25.5" customHeight="1" x14ac:dyDescent="0.25">
      <c r="A11" s="922" t="s">
        <v>46</v>
      </c>
      <c r="B11" s="923"/>
      <c r="C11" s="923"/>
      <c r="D11" s="927" t="s">
        <v>47</v>
      </c>
      <c r="E11" s="927"/>
      <c r="F11" s="927"/>
      <c r="G11" s="508"/>
    </row>
    <row r="12" spans="1:10" ht="12.75" customHeight="1" x14ac:dyDescent="0.2">
      <c r="A12" s="509"/>
      <c r="B12" s="509" t="s">
        <v>48</v>
      </c>
      <c r="C12" s="510"/>
      <c r="D12" s="310"/>
      <c r="E12" s="511">
        <v>0</v>
      </c>
      <c r="F12" s="520"/>
    </row>
    <row r="13" spans="1:10" ht="12.75" customHeight="1" x14ac:dyDescent="0.2">
      <c r="A13" s="509"/>
      <c r="B13" s="509" t="s">
        <v>49</v>
      </c>
      <c r="C13" s="510"/>
      <c r="D13" s="310"/>
      <c r="E13" s="511">
        <v>0.2</v>
      </c>
      <c r="F13" s="243">
        <f>D13*E13</f>
        <v>0</v>
      </c>
    </row>
    <row r="14" spans="1:10" ht="12.75" customHeight="1" x14ac:dyDescent="0.2">
      <c r="A14" s="509"/>
      <c r="B14" s="509" t="s">
        <v>50</v>
      </c>
      <c r="C14" s="510"/>
      <c r="D14" s="310"/>
      <c r="E14" s="511">
        <v>0.5</v>
      </c>
      <c r="F14" s="243">
        <f>D14*E14</f>
        <v>0</v>
      </c>
    </row>
    <row r="15" spans="1:10" ht="12.75" customHeight="1" x14ac:dyDescent="0.2">
      <c r="A15" s="509"/>
      <c r="B15" s="509" t="s">
        <v>572</v>
      </c>
      <c r="C15" s="229"/>
      <c r="D15" s="310"/>
      <c r="E15" s="512"/>
      <c r="F15" s="243">
        <f>D15*E15</f>
        <v>0</v>
      </c>
    </row>
    <row r="16" spans="1:10" ht="12.75" customHeight="1" x14ac:dyDescent="0.2">
      <c r="A16" s="509" t="s">
        <v>22</v>
      </c>
      <c r="B16" s="509"/>
      <c r="C16" s="229"/>
      <c r="D16" s="243">
        <f>SUM(D12:D15)</f>
        <v>0</v>
      </c>
      <c r="E16" s="513"/>
      <c r="F16" s="243">
        <f>SUM(F13:F15)</f>
        <v>0</v>
      </c>
    </row>
    <row r="17" spans="1:8" ht="12.75" customHeight="1" x14ac:dyDescent="0.25">
      <c r="A17" s="509"/>
      <c r="B17" s="509"/>
      <c r="C17" s="229"/>
      <c r="D17" s="189"/>
      <c r="E17" s="189"/>
      <c r="F17" s="189"/>
    </row>
    <row r="18" spans="1:8" ht="12.75" customHeight="1" x14ac:dyDescent="0.2">
      <c r="A18" s="509"/>
      <c r="B18" s="509"/>
      <c r="C18" s="229"/>
      <c r="D18" s="920"/>
      <c r="E18" s="920"/>
      <c r="F18" s="920"/>
    </row>
    <row r="19" spans="1:8" ht="26.25" customHeight="1" x14ac:dyDescent="0.25">
      <c r="A19" s="922" t="s">
        <v>394</v>
      </c>
      <c r="B19" s="923"/>
      <c r="C19" s="514"/>
      <c r="D19" s="924" t="s">
        <v>47</v>
      </c>
      <c r="E19" s="924"/>
      <c r="F19" s="924"/>
      <c r="G19" s="508"/>
    </row>
    <row r="20" spans="1:8" ht="12.75" customHeight="1" x14ac:dyDescent="0.2">
      <c r="A20" s="509"/>
      <c r="B20" s="509" t="s">
        <v>48</v>
      </c>
      <c r="C20" s="510"/>
      <c r="D20" s="310"/>
      <c r="E20" s="511">
        <v>0</v>
      </c>
      <c r="F20" s="520"/>
      <c r="H20" s="214"/>
    </row>
    <row r="21" spans="1:8" ht="12.75" customHeight="1" x14ac:dyDescent="0.2">
      <c r="A21" s="509"/>
      <c r="B21" s="509" t="s">
        <v>49</v>
      </c>
      <c r="C21" s="510"/>
      <c r="D21" s="310"/>
      <c r="E21" s="511">
        <v>0.2</v>
      </c>
      <c r="F21" s="243">
        <f>D21*E21</f>
        <v>0</v>
      </c>
      <c r="H21" s="214"/>
    </row>
    <row r="22" spans="1:8" ht="12.75" customHeight="1" x14ac:dyDescent="0.2">
      <c r="A22" s="509"/>
      <c r="B22" s="509" t="s">
        <v>50</v>
      </c>
      <c r="C22" s="510"/>
      <c r="D22" s="310"/>
      <c r="E22" s="511">
        <v>0.5</v>
      </c>
      <c r="F22" s="243">
        <f>D22*E22</f>
        <v>0</v>
      </c>
      <c r="H22" s="214"/>
    </row>
    <row r="23" spans="1:8" ht="12.75" customHeight="1" x14ac:dyDescent="0.2">
      <c r="A23" s="509"/>
      <c r="B23" s="509" t="s">
        <v>572</v>
      </c>
      <c r="C23" s="229"/>
      <c r="D23" s="310"/>
      <c r="E23" s="512"/>
      <c r="F23" s="243">
        <f>D23*E23</f>
        <v>0</v>
      </c>
      <c r="H23" s="214"/>
    </row>
    <row r="24" spans="1:8" ht="12.75" customHeight="1" x14ac:dyDescent="0.2">
      <c r="A24" s="509" t="s">
        <v>22</v>
      </c>
      <c r="B24" s="509"/>
      <c r="C24" s="229"/>
      <c r="D24" s="243">
        <f>SUM(D20:D23)</f>
        <v>0</v>
      </c>
      <c r="E24" s="513"/>
      <c r="F24" s="243">
        <f>SUM(F21:F23)</f>
        <v>0</v>
      </c>
      <c r="H24" s="214"/>
    </row>
    <row r="25" spans="1:8" ht="15.75" x14ac:dyDescent="0.25">
      <c r="A25" s="509"/>
      <c r="B25" s="509"/>
      <c r="C25" s="229"/>
      <c r="D25" s="189"/>
      <c r="E25" s="189"/>
      <c r="F25" s="189"/>
      <c r="H25" s="214"/>
    </row>
    <row r="26" spans="1:8" ht="12.75" customHeight="1" x14ac:dyDescent="0.2">
      <c r="A26" s="515" t="s">
        <v>51</v>
      </c>
      <c r="B26" s="515"/>
      <c r="C26" s="216"/>
      <c r="D26" s="216"/>
      <c r="E26" s="216"/>
      <c r="F26" s="516"/>
      <c r="H26" s="214"/>
    </row>
    <row r="27" spans="1:8" ht="26.25" customHeight="1" x14ac:dyDescent="0.2">
      <c r="B27" s="517" t="s">
        <v>52</v>
      </c>
      <c r="C27" s="225"/>
      <c r="D27" s="310"/>
      <c r="E27" s="511">
        <v>1</v>
      </c>
      <c r="F27" s="243">
        <f>D27*E27</f>
        <v>0</v>
      </c>
      <c r="H27" s="214"/>
    </row>
    <row r="28" spans="1:8" ht="12.75" customHeight="1" x14ac:dyDescent="0.2">
      <c r="B28" s="509" t="s">
        <v>56</v>
      </c>
      <c r="C28" s="225"/>
      <c r="D28" s="310"/>
      <c r="E28" s="511">
        <v>1</v>
      </c>
      <c r="F28" s="243">
        <f t="shared" ref="F28:F35" si="0">D28*E28</f>
        <v>0</v>
      </c>
      <c r="H28" s="214"/>
    </row>
    <row r="29" spans="1:8" ht="12.75" customHeight="1" x14ac:dyDescent="0.2">
      <c r="B29" s="509" t="s">
        <v>59</v>
      </c>
      <c r="C29" s="225"/>
      <c r="D29" s="310"/>
      <c r="E29" s="511">
        <v>0.5</v>
      </c>
      <c r="F29" s="243">
        <f t="shared" si="0"/>
        <v>0</v>
      </c>
      <c r="H29" s="214"/>
    </row>
    <row r="30" spans="1:8" ht="25.5" customHeight="1" x14ac:dyDescent="0.2">
      <c r="B30" s="517" t="s">
        <v>62</v>
      </c>
      <c r="C30" s="225"/>
      <c r="D30" s="310"/>
      <c r="E30" s="511">
        <v>0.2</v>
      </c>
      <c r="F30" s="243">
        <f t="shared" si="0"/>
        <v>0</v>
      </c>
      <c r="H30" s="214"/>
    </row>
    <row r="31" spans="1:8" ht="12.75" customHeight="1" x14ac:dyDescent="0.2">
      <c r="B31" s="509" t="s">
        <v>64</v>
      </c>
      <c r="C31" s="225"/>
      <c r="D31" s="310"/>
      <c r="E31" s="511">
        <v>1</v>
      </c>
      <c r="F31" s="243">
        <f t="shared" si="0"/>
        <v>0</v>
      </c>
      <c r="H31" s="214"/>
    </row>
    <row r="32" spans="1:8" ht="12.75" customHeight="1" x14ac:dyDescent="0.2">
      <c r="B32" s="509" t="s">
        <v>67</v>
      </c>
      <c r="C32" s="518"/>
      <c r="D32" s="310"/>
      <c r="E32" s="511">
        <v>1</v>
      </c>
      <c r="F32" s="243">
        <f t="shared" si="0"/>
        <v>0</v>
      </c>
      <c r="H32" s="214"/>
    </row>
    <row r="33" spans="1:8" ht="12.75" customHeight="1" x14ac:dyDescent="0.2">
      <c r="B33" s="509" t="s">
        <v>68</v>
      </c>
      <c r="C33" s="518"/>
      <c r="D33" s="310"/>
      <c r="E33" s="511">
        <v>1</v>
      </c>
      <c r="F33" s="243">
        <f t="shared" si="0"/>
        <v>0</v>
      </c>
      <c r="H33" s="214"/>
    </row>
    <row r="34" spans="1:8" ht="12.75" customHeight="1" x14ac:dyDescent="0.2">
      <c r="B34" s="509" t="s">
        <v>69</v>
      </c>
      <c r="C34" s="518"/>
      <c r="D34" s="310"/>
      <c r="E34" s="511">
        <v>1</v>
      </c>
      <c r="F34" s="243">
        <f t="shared" si="0"/>
        <v>0</v>
      </c>
      <c r="H34" s="214"/>
    </row>
    <row r="35" spans="1:8" ht="25.5" customHeight="1" x14ac:dyDescent="0.2">
      <c r="B35" s="517" t="s">
        <v>70</v>
      </c>
      <c r="C35" s="518"/>
      <c r="D35" s="310"/>
      <c r="E35" s="511">
        <v>0.5</v>
      </c>
      <c r="F35" s="243">
        <f t="shared" si="0"/>
        <v>0</v>
      </c>
      <c r="H35" s="214"/>
    </row>
    <row r="36" spans="1:8" ht="12.75" customHeight="1" x14ac:dyDescent="0.2">
      <c r="A36" s="509" t="s">
        <v>22</v>
      </c>
      <c r="B36" s="509"/>
      <c r="C36" s="229"/>
      <c r="D36" s="243">
        <f>SUM(D27:D35)</f>
        <v>0</v>
      </c>
      <c r="E36" s="513"/>
      <c r="F36" s="243">
        <f>SUM(F27:F35)</f>
        <v>0</v>
      </c>
      <c r="H36" s="214"/>
    </row>
    <row r="37" spans="1:8" ht="12.75" customHeight="1" x14ac:dyDescent="0.25">
      <c r="A37" s="519"/>
      <c r="D37" s="189"/>
      <c r="E37" s="189"/>
      <c r="F37" s="364"/>
    </row>
    <row r="38" spans="1:8" ht="12.75" customHeight="1" x14ac:dyDescent="0.25">
      <c r="A38" s="515" t="s">
        <v>771</v>
      </c>
      <c r="D38" s="189"/>
      <c r="E38" s="189"/>
      <c r="F38" s="243">
        <f>F16+F24+F36</f>
        <v>0</v>
      </c>
    </row>
    <row r="39" spans="1:8" ht="12.75" customHeight="1" x14ac:dyDescent="0.25">
      <c r="A39" s="519"/>
      <c r="D39" s="189"/>
      <c r="E39" s="189"/>
      <c r="F39" s="189"/>
    </row>
    <row r="40" spans="1:8" ht="12.75" customHeight="1" x14ac:dyDescent="0.2">
      <c r="A40" s="208">
        <v>1</v>
      </c>
      <c r="B40" s="191" t="s">
        <v>71</v>
      </c>
    </row>
    <row r="41" spans="1:8" ht="12.75" customHeight="1" x14ac:dyDescent="0.2"/>
    <row r="42" spans="1:8" ht="12.75" customHeight="1" x14ac:dyDescent="0.25">
      <c r="A42" s="189"/>
    </row>
    <row r="43" spans="1:8" ht="12.75" customHeight="1" x14ac:dyDescent="0.2"/>
    <row r="44" spans="1:8" ht="12.75" customHeight="1" x14ac:dyDescent="0.2"/>
    <row r="45" spans="1:8" ht="12.75" customHeight="1" x14ac:dyDescent="0.2"/>
    <row r="46" spans="1:8" ht="12.75" customHeight="1" x14ac:dyDescent="0.2"/>
    <row r="47" spans="1:8" ht="12.75" customHeight="1" x14ac:dyDescent="0.2"/>
    <row r="48" spans="1:8" ht="12.75" customHeight="1" x14ac:dyDescent="0.2"/>
    <row r="49" spans="7:7" ht="12.75" customHeight="1" x14ac:dyDescent="0.2"/>
    <row r="50" spans="7:7" x14ac:dyDescent="0.2">
      <c r="G50" s="191"/>
    </row>
    <row r="51" spans="7:7" x14ac:dyDescent="0.2">
      <c r="G51" s="191"/>
    </row>
    <row r="52" spans="7:7" x14ac:dyDescent="0.2">
      <c r="G52" s="191"/>
    </row>
    <row r="53" spans="7:7" x14ac:dyDescent="0.2">
      <c r="G53" s="191"/>
    </row>
    <row r="54" spans="7:7" x14ac:dyDescent="0.2">
      <c r="G54" s="191"/>
    </row>
    <row r="55" spans="7:7" x14ac:dyDescent="0.2">
      <c r="G55" s="191"/>
    </row>
    <row r="56" spans="7:7" x14ac:dyDescent="0.2">
      <c r="G56" s="191"/>
    </row>
    <row r="57" spans="7:7" x14ac:dyDescent="0.2">
      <c r="G57" s="191"/>
    </row>
    <row r="58" spans="7:7" x14ac:dyDescent="0.2">
      <c r="G58" s="191"/>
    </row>
    <row r="59" spans="7:7" x14ac:dyDescent="0.2">
      <c r="G59" s="191"/>
    </row>
    <row r="60" spans="7:7" x14ac:dyDescent="0.2">
      <c r="G60" s="191"/>
    </row>
    <row r="61" spans="7:7" x14ac:dyDescent="0.2">
      <c r="G61" s="191"/>
    </row>
    <row r="62" spans="7:7" x14ac:dyDescent="0.2">
      <c r="G62" s="191"/>
    </row>
    <row r="63" spans="7:7" x14ac:dyDescent="0.2">
      <c r="G63" s="191"/>
    </row>
    <row r="64" spans="7:7" x14ac:dyDescent="0.2">
      <c r="G64" s="191"/>
    </row>
    <row r="65" spans="7:7" x14ac:dyDescent="0.2">
      <c r="G65" s="191"/>
    </row>
    <row r="66" spans="7:7" x14ac:dyDescent="0.2">
      <c r="G66" s="191"/>
    </row>
    <row r="67" spans="7:7" x14ac:dyDescent="0.2">
      <c r="G67" s="191"/>
    </row>
    <row r="68" spans="7:7" x14ac:dyDescent="0.2">
      <c r="G68" s="191"/>
    </row>
    <row r="69" spans="7:7" x14ac:dyDescent="0.2">
      <c r="G69" s="191"/>
    </row>
    <row r="70" spans="7:7" x14ac:dyDescent="0.2">
      <c r="G70" s="191"/>
    </row>
    <row r="71" spans="7:7" x14ac:dyDescent="0.2">
      <c r="G71" s="191"/>
    </row>
    <row r="72" spans="7:7" x14ac:dyDescent="0.2">
      <c r="G72" s="191"/>
    </row>
    <row r="73" spans="7:7" x14ac:dyDescent="0.2">
      <c r="G73" s="191"/>
    </row>
    <row r="74" spans="7:7" x14ac:dyDescent="0.2">
      <c r="G74" s="191"/>
    </row>
    <row r="75" spans="7:7" x14ac:dyDescent="0.2">
      <c r="G75" s="191"/>
    </row>
    <row r="76" spans="7:7" x14ac:dyDescent="0.2">
      <c r="G76" s="191"/>
    </row>
    <row r="77" spans="7:7" x14ac:dyDescent="0.2">
      <c r="G77" s="191"/>
    </row>
    <row r="78" spans="7:7" x14ac:dyDescent="0.2">
      <c r="G78" s="191"/>
    </row>
    <row r="79" spans="7:7" x14ac:dyDescent="0.2">
      <c r="G79" s="191"/>
    </row>
    <row r="80" spans="7:7" x14ac:dyDescent="0.2">
      <c r="G80" s="191"/>
    </row>
    <row r="81" spans="7:7" x14ac:dyDescent="0.2">
      <c r="G81" s="191"/>
    </row>
    <row r="82" spans="7:7" x14ac:dyDescent="0.2">
      <c r="G82" s="191"/>
    </row>
    <row r="83" spans="7:7" x14ac:dyDescent="0.2">
      <c r="G83" s="191"/>
    </row>
    <row r="84" spans="7:7" x14ac:dyDescent="0.2">
      <c r="G84" s="191"/>
    </row>
    <row r="85" spans="7:7" x14ac:dyDescent="0.2">
      <c r="G85" s="191"/>
    </row>
    <row r="86" spans="7:7" x14ac:dyDescent="0.2">
      <c r="G86" s="191"/>
    </row>
    <row r="87" spans="7:7" x14ac:dyDescent="0.2">
      <c r="G87" s="191"/>
    </row>
    <row r="88" spans="7:7" x14ac:dyDescent="0.2">
      <c r="G88" s="191"/>
    </row>
    <row r="89" spans="7:7" x14ac:dyDescent="0.2">
      <c r="G89" s="191"/>
    </row>
    <row r="90" spans="7:7" x14ac:dyDescent="0.2">
      <c r="G90" s="191"/>
    </row>
    <row r="91" spans="7:7" x14ac:dyDescent="0.2">
      <c r="G91" s="191"/>
    </row>
    <row r="92" spans="7:7" x14ac:dyDescent="0.2">
      <c r="G92" s="191"/>
    </row>
    <row r="93" spans="7:7" x14ac:dyDescent="0.2">
      <c r="G93" s="191"/>
    </row>
    <row r="94" spans="7:7" x14ac:dyDescent="0.2">
      <c r="G94" s="191"/>
    </row>
    <row r="95" spans="7:7" x14ac:dyDescent="0.2">
      <c r="G95" s="191"/>
    </row>
  </sheetData>
  <sheetProtection password="C03D" sheet="1" objects="1" scenarios="1"/>
  <mergeCells count="9">
    <mergeCell ref="D4:F4"/>
    <mergeCell ref="D5:F5"/>
    <mergeCell ref="A19:B19"/>
    <mergeCell ref="D19:F19"/>
    <mergeCell ref="A10:C10"/>
    <mergeCell ref="D10:F10"/>
    <mergeCell ref="A11:C11"/>
    <mergeCell ref="D11:F11"/>
    <mergeCell ref="D18:F18"/>
  </mergeCells>
  <hyperlinks>
    <hyperlink ref="B3" location="'Schedule Listing'!C42" display="Return to Schedule Listing"/>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5"/>
  <sheetViews>
    <sheetView zoomScale="130" zoomScaleNormal="130" zoomScalePageLayoutView="130" workbookViewId="0">
      <selection activeCell="E36" sqref="E36"/>
    </sheetView>
  </sheetViews>
  <sheetFormatPr defaultColWidth="10" defaultRowHeight="15.75" x14ac:dyDescent="0.25"/>
  <cols>
    <col min="1" max="2" width="4.125" style="189" customWidth="1"/>
    <col min="3" max="3" width="2.125" style="189" customWidth="1"/>
    <col min="4" max="4" width="2.875" style="189" customWidth="1"/>
    <col min="5" max="5" width="21.875" style="189" customWidth="1"/>
    <col min="6" max="7" width="7.625" style="189" customWidth="1"/>
    <col min="8" max="8" width="10" style="189" customWidth="1"/>
    <col min="9" max="9" width="8.625" style="189" bestFit="1" customWidth="1"/>
    <col min="10" max="11" width="10" style="189" customWidth="1"/>
    <col min="12" max="12" width="7.125" style="189" customWidth="1"/>
    <col min="13" max="13" width="7.875" style="189" customWidth="1"/>
    <col min="14" max="14" width="7" style="189" customWidth="1"/>
    <col min="15" max="15" width="7.625" style="189" customWidth="1"/>
    <col min="16" max="16" width="7" style="189" customWidth="1"/>
    <col min="17" max="17" width="7.625" style="189" customWidth="1"/>
    <col min="18" max="19" width="10" style="189" customWidth="1"/>
    <col min="20" max="21" width="6.625" style="189" customWidth="1"/>
    <col min="22" max="22" width="2.125" style="189" customWidth="1"/>
    <col min="23" max="16384" width="10" style="189"/>
  </cols>
  <sheetData>
    <row r="1" spans="1:19" x14ac:dyDescent="0.25">
      <c r="A1" s="212" t="s">
        <v>673</v>
      </c>
      <c r="B1" s="191"/>
      <c r="C1" s="191"/>
      <c r="D1" s="191"/>
      <c r="E1" s="191"/>
      <c r="F1" s="191"/>
      <c r="G1" s="191"/>
      <c r="H1" s="191"/>
      <c r="I1" s="191"/>
      <c r="J1" s="191"/>
      <c r="K1" s="191"/>
      <c r="L1" s="191"/>
      <c r="M1" s="191"/>
      <c r="N1" s="191"/>
      <c r="O1" s="191"/>
      <c r="P1" s="191"/>
    </row>
    <row r="2" spans="1:19" x14ac:dyDescent="0.25">
      <c r="A2" s="240" t="s">
        <v>391</v>
      </c>
      <c r="B2" s="191"/>
      <c r="C2" s="191"/>
      <c r="D2" s="191"/>
      <c r="E2" s="191"/>
      <c r="F2" s="191"/>
      <c r="G2" s="191"/>
      <c r="H2" s="191"/>
      <c r="I2" s="191"/>
      <c r="J2" s="191"/>
      <c r="K2" s="191"/>
      <c r="L2" s="191"/>
      <c r="M2" s="191"/>
      <c r="N2" s="191"/>
      <c r="O2" s="191"/>
      <c r="P2" s="191"/>
    </row>
    <row r="3" spans="1:19" x14ac:dyDescent="0.25">
      <c r="A3" s="190">
        <v>40</v>
      </c>
      <c r="B3" s="886" t="s">
        <v>1</v>
      </c>
      <c r="C3" s="887"/>
      <c r="D3" s="887"/>
      <c r="E3" s="888"/>
      <c r="F3" s="193"/>
      <c r="G3" s="191"/>
      <c r="H3" s="191"/>
      <c r="I3" s="191"/>
      <c r="J3" s="191"/>
      <c r="K3" s="191"/>
      <c r="L3" s="191"/>
      <c r="M3" s="191"/>
      <c r="N3" s="191"/>
      <c r="O3" s="191"/>
      <c r="P3" s="191"/>
    </row>
    <row r="4" spans="1:19" ht="33.75" customHeight="1" x14ac:dyDescent="0.25">
      <c r="A4" s="194" t="s">
        <v>576</v>
      </c>
      <c r="B4" s="191"/>
      <c r="C4" s="191"/>
      <c r="D4" s="191"/>
      <c r="E4" s="191"/>
      <c r="F4" s="895" t="s">
        <v>131</v>
      </c>
      <c r="G4" s="896"/>
      <c r="H4" s="895" t="s">
        <v>132</v>
      </c>
      <c r="I4" s="896"/>
      <c r="J4" s="895" t="s">
        <v>133</v>
      </c>
      <c r="K4" s="896"/>
      <c r="L4" s="895" t="s">
        <v>134</v>
      </c>
      <c r="M4" s="896"/>
      <c r="N4" s="895" t="s">
        <v>135</v>
      </c>
      <c r="O4" s="896"/>
      <c r="P4" s="895" t="s">
        <v>136</v>
      </c>
      <c r="Q4" s="896"/>
      <c r="R4" s="895" t="s">
        <v>137</v>
      </c>
      <c r="S4" s="896"/>
    </row>
    <row r="5" spans="1:19" ht="12.75" customHeight="1" x14ac:dyDescent="0.25">
      <c r="B5" s="191"/>
      <c r="C5" s="191"/>
      <c r="D5" s="191"/>
      <c r="E5" s="191"/>
      <c r="F5" s="337" t="s">
        <v>138</v>
      </c>
      <c r="G5" s="337" t="s">
        <v>139</v>
      </c>
      <c r="H5" s="895" t="s">
        <v>22</v>
      </c>
      <c r="I5" s="896"/>
      <c r="J5" s="895" t="s">
        <v>22</v>
      </c>
      <c r="K5" s="896"/>
      <c r="L5" s="895" t="s">
        <v>22</v>
      </c>
      <c r="M5" s="896"/>
      <c r="N5" s="895" t="s">
        <v>22</v>
      </c>
      <c r="O5" s="896"/>
      <c r="P5" s="895" t="s">
        <v>22</v>
      </c>
      <c r="Q5" s="896"/>
      <c r="R5" s="895" t="s">
        <v>22</v>
      </c>
      <c r="S5" s="896"/>
    </row>
    <row r="6" spans="1:19" ht="12.6" customHeight="1" x14ac:dyDescent="0.25">
      <c r="A6" s="331" t="s">
        <v>53</v>
      </c>
      <c r="B6" s="331" t="s">
        <v>140</v>
      </c>
      <c r="C6" s="191"/>
      <c r="D6" s="191"/>
      <c r="E6" s="191"/>
      <c r="F6" s="342"/>
      <c r="G6" s="342"/>
      <c r="H6" s="342"/>
      <c r="I6" s="342"/>
      <c r="J6" s="342"/>
      <c r="K6" s="342"/>
      <c r="L6" s="342"/>
      <c r="M6" s="342"/>
      <c r="N6" s="342"/>
      <c r="O6" s="342"/>
      <c r="P6" s="342"/>
      <c r="Q6" s="342"/>
      <c r="R6" s="342"/>
      <c r="S6" s="342"/>
    </row>
    <row r="7" spans="1:19" ht="12.6" customHeight="1" x14ac:dyDescent="0.25">
      <c r="A7" s="191" t="s">
        <v>141</v>
      </c>
      <c r="B7" s="191"/>
      <c r="C7" s="191"/>
      <c r="D7" s="191"/>
      <c r="E7" s="191"/>
      <c r="F7" s="191"/>
      <c r="G7" s="191"/>
      <c r="H7" s="191"/>
      <c r="I7" s="191"/>
      <c r="J7" s="191"/>
      <c r="K7" s="191"/>
      <c r="L7" s="191"/>
      <c r="M7" s="191"/>
      <c r="N7" s="191"/>
      <c r="O7" s="191"/>
      <c r="P7" s="204"/>
      <c r="R7" s="191"/>
    </row>
    <row r="8" spans="1:19" ht="12.6" customHeight="1" x14ac:dyDescent="0.25">
      <c r="A8" s="191"/>
      <c r="B8" s="943" t="s">
        <v>149</v>
      </c>
      <c r="C8" s="521" t="s">
        <v>142</v>
      </c>
      <c r="D8" s="522"/>
      <c r="E8" s="523"/>
      <c r="F8" s="277"/>
      <c r="G8" s="277"/>
      <c r="H8" s="935"/>
      <c r="I8" s="936"/>
      <c r="J8" s="935"/>
      <c r="K8" s="936"/>
      <c r="L8" s="935"/>
      <c r="M8" s="936"/>
      <c r="N8" s="935"/>
      <c r="O8" s="936"/>
      <c r="P8" s="935"/>
      <c r="Q8" s="936"/>
      <c r="R8" s="930">
        <f>SUM(H8:Q8)</f>
        <v>0</v>
      </c>
      <c r="S8" s="931"/>
    </row>
    <row r="9" spans="1:19" ht="12.6" customHeight="1" x14ac:dyDescent="0.25">
      <c r="A9" s="191"/>
      <c r="B9" s="944"/>
      <c r="C9" s="521" t="s">
        <v>143</v>
      </c>
      <c r="D9" s="522"/>
      <c r="E9" s="523"/>
      <c r="F9" s="310"/>
      <c r="G9" s="310"/>
      <c r="H9" s="935"/>
      <c r="I9" s="936"/>
      <c r="J9" s="935"/>
      <c r="K9" s="936"/>
      <c r="L9" s="935"/>
      <c r="M9" s="936"/>
      <c r="N9" s="935"/>
      <c r="O9" s="936"/>
      <c r="P9" s="935"/>
      <c r="Q9" s="936"/>
      <c r="R9" s="930">
        <f>SUM(F9:Q9)</f>
        <v>0</v>
      </c>
      <c r="S9" s="931"/>
    </row>
    <row r="10" spans="1:19" ht="12.6" customHeight="1" x14ac:dyDescent="0.25">
      <c r="A10" s="191"/>
      <c r="B10" s="944"/>
      <c r="C10" s="521" t="s">
        <v>144</v>
      </c>
      <c r="D10" s="522"/>
      <c r="E10" s="523"/>
      <c r="F10" s="544"/>
      <c r="G10" s="310"/>
      <c r="H10" s="935"/>
      <c r="I10" s="936"/>
      <c r="J10" s="935"/>
      <c r="K10" s="936"/>
      <c r="L10" s="935"/>
      <c r="M10" s="936"/>
      <c r="N10" s="935"/>
      <c r="O10" s="936"/>
      <c r="P10" s="935"/>
      <c r="Q10" s="936"/>
      <c r="R10" s="930">
        <f>SUM(G10:Q10)</f>
        <v>0</v>
      </c>
      <c r="S10" s="931"/>
    </row>
    <row r="11" spans="1:19" ht="12.6" customHeight="1" x14ac:dyDescent="0.25">
      <c r="A11" s="214"/>
      <c r="B11" s="944"/>
      <c r="C11" s="524" t="s">
        <v>145</v>
      </c>
      <c r="D11" s="525"/>
      <c r="E11" s="526"/>
      <c r="F11" s="310"/>
      <c r="G11" s="544"/>
      <c r="H11" s="935"/>
      <c r="I11" s="936"/>
      <c r="J11" s="935"/>
      <c r="K11" s="936"/>
      <c r="L11" s="935"/>
      <c r="M11" s="936"/>
      <c r="N11" s="935"/>
      <c r="O11" s="936"/>
      <c r="P11" s="935"/>
      <c r="Q11" s="936"/>
      <c r="R11" s="930">
        <f>SUM(H11:Q11)+F11</f>
        <v>0</v>
      </c>
      <c r="S11" s="931"/>
    </row>
    <row r="12" spans="1:19" ht="12.6" customHeight="1" x14ac:dyDescent="0.25">
      <c r="A12" s="214"/>
      <c r="B12" s="945"/>
      <c r="C12" s="524" t="s">
        <v>22</v>
      </c>
      <c r="D12" s="525"/>
      <c r="E12" s="526"/>
      <c r="F12" s="243">
        <f>F11+F9</f>
        <v>0</v>
      </c>
      <c r="G12" s="243">
        <f>G10+G9</f>
        <v>0</v>
      </c>
      <c r="H12" s="930">
        <f>SUM(H8:I11)</f>
        <v>0</v>
      </c>
      <c r="I12" s="931"/>
      <c r="J12" s="930">
        <f>SUM(J8:K11)</f>
        <v>0</v>
      </c>
      <c r="K12" s="931"/>
      <c r="L12" s="930">
        <f>SUM(L8:M11)</f>
        <v>0</v>
      </c>
      <c r="M12" s="931"/>
      <c r="N12" s="930">
        <f>SUM(N8:O11)</f>
        <v>0</v>
      </c>
      <c r="O12" s="931"/>
      <c r="P12" s="930">
        <f>SUM(P8:Q11)</f>
        <v>0</v>
      </c>
      <c r="Q12" s="931"/>
      <c r="R12" s="930">
        <f>SUM(R8:S11)</f>
        <v>0</v>
      </c>
      <c r="S12" s="931"/>
    </row>
    <row r="13" spans="1:19" ht="12.6" customHeight="1" x14ac:dyDescent="0.25">
      <c r="A13" s="527"/>
      <c r="B13" s="949" t="s">
        <v>146</v>
      </c>
      <c r="C13" s="521" t="s">
        <v>147</v>
      </c>
      <c r="D13" s="522"/>
      <c r="E13" s="523"/>
      <c r="F13" s="277"/>
      <c r="G13" s="277"/>
      <c r="H13" s="935"/>
      <c r="I13" s="936"/>
      <c r="J13" s="935"/>
      <c r="K13" s="936"/>
      <c r="L13" s="935"/>
      <c r="M13" s="936"/>
      <c r="N13" s="935"/>
      <c r="O13" s="936"/>
      <c r="P13" s="935"/>
      <c r="Q13" s="936"/>
      <c r="R13" s="930">
        <f>SUM(H13:Q13)</f>
        <v>0</v>
      </c>
      <c r="S13" s="931"/>
    </row>
    <row r="14" spans="1:19" ht="12.6" customHeight="1" x14ac:dyDescent="0.25">
      <c r="A14" s="527"/>
      <c r="B14" s="950"/>
      <c r="C14" s="521" t="s">
        <v>148</v>
      </c>
      <c r="D14" s="522"/>
      <c r="E14" s="523"/>
      <c r="F14" s="277"/>
      <c r="G14" s="277"/>
      <c r="H14" s="935"/>
      <c r="I14" s="936"/>
      <c r="J14" s="935"/>
      <c r="K14" s="936"/>
      <c r="L14" s="935"/>
      <c r="M14" s="936"/>
      <c r="N14" s="935"/>
      <c r="O14" s="936"/>
      <c r="P14" s="935"/>
      <c r="Q14" s="936"/>
      <c r="R14" s="930">
        <f>SUM(H14:Q14)</f>
        <v>0</v>
      </c>
      <c r="S14" s="931"/>
    </row>
    <row r="15" spans="1:19" ht="12.6" customHeight="1" x14ac:dyDescent="0.25">
      <c r="A15" s="527"/>
      <c r="B15" s="950"/>
      <c r="C15" s="521" t="s">
        <v>144</v>
      </c>
      <c r="D15" s="522"/>
      <c r="E15" s="523"/>
      <c r="F15" s="277"/>
      <c r="G15" s="277"/>
      <c r="H15" s="935"/>
      <c r="I15" s="936"/>
      <c r="J15" s="935"/>
      <c r="K15" s="936"/>
      <c r="L15" s="935"/>
      <c r="M15" s="936"/>
      <c r="N15" s="935"/>
      <c r="O15" s="936"/>
      <c r="P15" s="935"/>
      <c r="Q15" s="936"/>
      <c r="R15" s="930">
        <f>SUM(H15:Q15)</f>
        <v>0</v>
      </c>
      <c r="S15" s="931"/>
    </row>
    <row r="16" spans="1:19" ht="12.6" customHeight="1" x14ac:dyDescent="0.25">
      <c r="A16" s="528"/>
      <c r="B16" s="950"/>
      <c r="C16" s="521" t="s">
        <v>145</v>
      </c>
      <c r="D16" s="522"/>
      <c r="E16" s="523"/>
      <c r="F16" s="277"/>
      <c r="G16" s="277"/>
      <c r="H16" s="935"/>
      <c r="I16" s="936"/>
      <c r="J16" s="935"/>
      <c r="K16" s="936"/>
      <c r="L16" s="935"/>
      <c r="M16" s="936"/>
      <c r="N16" s="935"/>
      <c r="O16" s="936"/>
      <c r="P16" s="935"/>
      <c r="Q16" s="936"/>
      <c r="R16" s="930">
        <f>SUM(H16:Q16)</f>
        <v>0</v>
      </c>
      <c r="S16" s="931"/>
    </row>
    <row r="17" spans="1:19" ht="12.6" customHeight="1" x14ac:dyDescent="0.25">
      <c r="A17" s="528"/>
      <c r="B17" s="952"/>
      <c r="C17" s="524" t="s">
        <v>22</v>
      </c>
      <c r="D17" s="525"/>
      <c r="E17" s="526"/>
      <c r="F17" s="277"/>
      <c r="G17" s="277"/>
      <c r="H17" s="930">
        <f>SUM(H13:I16)</f>
        <v>0</v>
      </c>
      <c r="I17" s="931"/>
      <c r="J17" s="930">
        <f>SUM(J13:K16)</f>
        <v>0</v>
      </c>
      <c r="K17" s="931"/>
      <c r="L17" s="930">
        <f>SUM(L13:M16)</f>
        <v>0</v>
      </c>
      <c r="M17" s="931"/>
      <c r="N17" s="930">
        <f>SUM(N13:O16)</f>
        <v>0</v>
      </c>
      <c r="O17" s="931"/>
      <c r="P17" s="930">
        <f>SUM(P13:Q16)</f>
        <v>0</v>
      </c>
      <c r="Q17" s="931"/>
      <c r="R17" s="930">
        <f>SUM(R13:S16)</f>
        <v>0</v>
      </c>
      <c r="S17" s="931"/>
    </row>
    <row r="18" spans="1:19" ht="12.6" customHeight="1" x14ac:dyDescent="0.25">
      <c r="A18" s="214"/>
      <c r="B18" s="522" t="s">
        <v>22</v>
      </c>
      <c r="C18" s="522"/>
      <c r="D18" s="522"/>
      <c r="E18" s="523"/>
      <c r="F18" s="243">
        <f>F12</f>
        <v>0</v>
      </c>
      <c r="G18" s="243">
        <f>G12</f>
        <v>0</v>
      </c>
      <c r="H18" s="930">
        <f>H17+H12</f>
        <v>0</v>
      </c>
      <c r="I18" s="931"/>
      <c r="J18" s="930">
        <f>J17+J12</f>
        <v>0</v>
      </c>
      <c r="K18" s="931"/>
      <c r="L18" s="930">
        <f>L17+L12</f>
        <v>0</v>
      </c>
      <c r="M18" s="931"/>
      <c r="N18" s="930">
        <f>N17+N12</f>
        <v>0</v>
      </c>
      <c r="O18" s="931"/>
      <c r="P18" s="930">
        <f>P17+P12</f>
        <v>0</v>
      </c>
      <c r="Q18" s="931"/>
      <c r="R18" s="930">
        <f>R17+R12</f>
        <v>0</v>
      </c>
      <c r="S18" s="931"/>
    </row>
    <row r="19" spans="1:19" ht="12.6" customHeight="1" x14ac:dyDescent="0.25">
      <c r="A19" s="191" t="s">
        <v>150</v>
      </c>
      <c r="B19" s="191"/>
      <c r="C19" s="191"/>
      <c r="D19" s="191"/>
      <c r="E19" s="191"/>
      <c r="F19" s="191"/>
      <c r="G19" s="191"/>
      <c r="H19" s="191"/>
      <c r="I19" s="191"/>
      <c r="J19" s="191"/>
      <c r="K19" s="191"/>
      <c r="L19" s="191"/>
      <c r="M19" s="191"/>
      <c r="N19" s="191"/>
      <c r="O19" s="191"/>
      <c r="P19" s="191"/>
      <c r="Q19" s="191"/>
    </row>
    <row r="20" spans="1:19" ht="12.6" customHeight="1" x14ac:dyDescent="0.25">
      <c r="A20" s="191"/>
      <c r="B20" s="943" t="s">
        <v>149</v>
      </c>
      <c r="C20" s="521" t="s">
        <v>142</v>
      </c>
      <c r="D20" s="522"/>
      <c r="E20" s="523"/>
      <c r="F20" s="277"/>
      <c r="G20" s="277"/>
      <c r="H20" s="935"/>
      <c r="I20" s="936"/>
      <c r="J20" s="935"/>
      <c r="K20" s="936"/>
      <c r="L20" s="935"/>
      <c r="M20" s="936"/>
      <c r="N20" s="935"/>
      <c r="O20" s="936"/>
      <c r="P20" s="935"/>
      <c r="Q20" s="936"/>
      <c r="R20" s="930">
        <f>SUM(H20:Q20)</f>
        <v>0</v>
      </c>
      <c r="S20" s="931"/>
    </row>
    <row r="21" spans="1:19" ht="12.6" customHeight="1" x14ac:dyDescent="0.25">
      <c r="A21" s="191"/>
      <c r="B21" s="944"/>
      <c r="C21" s="521" t="s">
        <v>143</v>
      </c>
      <c r="D21" s="522"/>
      <c r="E21" s="523"/>
      <c r="F21" s="310"/>
      <c r="G21" s="310"/>
      <c r="H21" s="935"/>
      <c r="I21" s="936"/>
      <c r="J21" s="935"/>
      <c r="K21" s="936"/>
      <c r="L21" s="935"/>
      <c r="M21" s="936"/>
      <c r="N21" s="935"/>
      <c r="O21" s="936"/>
      <c r="P21" s="935"/>
      <c r="Q21" s="936"/>
      <c r="R21" s="930">
        <f>SUM(F21:Q21)</f>
        <v>0</v>
      </c>
      <c r="S21" s="931"/>
    </row>
    <row r="22" spans="1:19" ht="12.6" customHeight="1" x14ac:dyDescent="0.25">
      <c r="A22" s="191"/>
      <c r="B22" s="944"/>
      <c r="C22" s="521" t="s">
        <v>144</v>
      </c>
      <c r="D22" s="522"/>
      <c r="E22" s="523"/>
      <c r="F22" s="544"/>
      <c r="G22" s="310"/>
      <c r="H22" s="935"/>
      <c r="I22" s="936"/>
      <c r="J22" s="935"/>
      <c r="K22" s="936"/>
      <c r="L22" s="935"/>
      <c r="M22" s="936"/>
      <c r="N22" s="935"/>
      <c r="O22" s="936"/>
      <c r="P22" s="935"/>
      <c r="Q22" s="936"/>
      <c r="R22" s="930">
        <f>SUM(G22:Q22)</f>
        <v>0</v>
      </c>
      <c r="S22" s="931"/>
    </row>
    <row r="23" spans="1:19" ht="12.6" customHeight="1" x14ac:dyDescent="0.25">
      <c r="A23" s="191"/>
      <c r="B23" s="944"/>
      <c r="C23" s="521" t="s">
        <v>145</v>
      </c>
      <c r="D23" s="522"/>
      <c r="E23" s="523"/>
      <c r="F23" s="310"/>
      <c r="G23" s="544"/>
      <c r="H23" s="935"/>
      <c r="I23" s="936"/>
      <c r="J23" s="935"/>
      <c r="K23" s="936"/>
      <c r="L23" s="935"/>
      <c r="M23" s="936"/>
      <c r="N23" s="935"/>
      <c r="O23" s="936"/>
      <c r="P23" s="935"/>
      <c r="Q23" s="936"/>
      <c r="R23" s="930">
        <f>SUM(H23:Q23)+F23</f>
        <v>0</v>
      </c>
      <c r="S23" s="931"/>
    </row>
    <row r="24" spans="1:19" ht="12.6" customHeight="1" x14ac:dyDescent="0.25">
      <c r="A24" s="214"/>
      <c r="B24" s="945"/>
      <c r="C24" s="521" t="s">
        <v>22</v>
      </c>
      <c r="D24" s="522"/>
      <c r="E24" s="523"/>
      <c r="F24" s="243">
        <f>F23+F21</f>
        <v>0</v>
      </c>
      <c r="G24" s="243">
        <f>G21+G22</f>
        <v>0</v>
      </c>
      <c r="H24" s="930">
        <f>SUM(H20:I23)</f>
        <v>0</v>
      </c>
      <c r="I24" s="931"/>
      <c r="J24" s="930">
        <f>SUM(J20:K23)</f>
        <v>0</v>
      </c>
      <c r="K24" s="931"/>
      <c r="L24" s="930">
        <f>SUM(L20:M23)</f>
        <v>0</v>
      </c>
      <c r="M24" s="931"/>
      <c r="N24" s="930">
        <f>SUM(N20:O23)</f>
        <v>0</v>
      </c>
      <c r="O24" s="931"/>
      <c r="P24" s="930">
        <f>SUM(P20:Q23)</f>
        <v>0</v>
      </c>
      <c r="Q24" s="931"/>
      <c r="R24" s="930">
        <f>SUM(R20:S23)</f>
        <v>0</v>
      </c>
      <c r="S24" s="931"/>
    </row>
    <row r="25" spans="1:19" ht="12.6" customHeight="1" x14ac:dyDescent="0.25">
      <c r="A25" s="527"/>
      <c r="B25" s="949" t="s">
        <v>146</v>
      </c>
      <c r="C25" s="521" t="s">
        <v>147</v>
      </c>
      <c r="D25" s="522"/>
      <c r="E25" s="523"/>
      <c r="F25" s="277"/>
      <c r="G25" s="277"/>
      <c r="H25" s="935"/>
      <c r="I25" s="936"/>
      <c r="J25" s="935"/>
      <c r="K25" s="936"/>
      <c r="L25" s="935"/>
      <c r="M25" s="936"/>
      <c r="N25" s="935"/>
      <c r="O25" s="936"/>
      <c r="P25" s="935"/>
      <c r="Q25" s="936"/>
      <c r="R25" s="930">
        <f>SUM(H25:Q25)</f>
        <v>0</v>
      </c>
      <c r="S25" s="931"/>
    </row>
    <row r="26" spans="1:19" ht="12.6" customHeight="1" x14ac:dyDescent="0.25">
      <c r="A26" s="528"/>
      <c r="B26" s="950"/>
      <c r="C26" s="521" t="s">
        <v>148</v>
      </c>
      <c r="D26" s="522"/>
      <c r="E26" s="523"/>
      <c r="F26" s="277"/>
      <c r="G26" s="277"/>
      <c r="H26" s="935"/>
      <c r="I26" s="936"/>
      <c r="J26" s="935"/>
      <c r="K26" s="936"/>
      <c r="L26" s="935"/>
      <c r="M26" s="936"/>
      <c r="N26" s="935"/>
      <c r="O26" s="936"/>
      <c r="P26" s="935"/>
      <c r="Q26" s="936"/>
      <c r="R26" s="930">
        <f>SUM(H26:Q26)</f>
        <v>0</v>
      </c>
      <c r="S26" s="931"/>
    </row>
    <row r="27" spans="1:19" ht="12.6" customHeight="1" x14ac:dyDescent="0.25">
      <c r="A27" s="528"/>
      <c r="B27" s="950"/>
      <c r="C27" s="521" t="s">
        <v>144</v>
      </c>
      <c r="D27" s="522"/>
      <c r="E27" s="523"/>
      <c r="F27" s="277"/>
      <c r="G27" s="277"/>
      <c r="H27" s="935"/>
      <c r="I27" s="936"/>
      <c r="J27" s="935"/>
      <c r="K27" s="936"/>
      <c r="L27" s="935"/>
      <c r="M27" s="936"/>
      <c r="N27" s="935"/>
      <c r="O27" s="936"/>
      <c r="P27" s="935"/>
      <c r="Q27" s="936"/>
      <c r="R27" s="930">
        <f>SUM(H27:Q27)</f>
        <v>0</v>
      </c>
      <c r="S27" s="931"/>
    </row>
    <row r="28" spans="1:19" ht="12.6" customHeight="1" x14ac:dyDescent="0.25">
      <c r="A28" s="528"/>
      <c r="B28" s="950"/>
      <c r="C28" s="521" t="s">
        <v>145</v>
      </c>
      <c r="D28" s="522"/>
      <c r="E28" s="523"/>
      <c r="F28" s="277"/>
      <c r="G28" s="277"/>
      <c r="H28" s="935"/>
      <c r="I28" s="936"/>
      <c r="J28" s="935"/>
      <c r="K28" s="936"/>
      <c r="L28" s="935"/>
      <c r="M28" s="936"/>
      <c r="N28" s="935"/>
      <c r="O28" s="936"/>
      <c r="P28" s="935"/>
      <c r="Q28" s="936"/>
      <c r="R28" s="930">
        <f>SUM(H28:Q28)</f>
        <v>0</v>
      </c>
      <c r="S28" s="931"/>
    </row>
    <row r="29" spans="1:19" ht="12.6" customHeight="1" x14ac:dyDescent="0.25">
      <c r="A29" s="528"/>
      <c r="B29" s="952"/>
      <c r="C29" s="521" t="s">
        <v>22</v>
      </c>
      <c r="D29" s="522"/>
      <c r="E29" s="523"/>
      <c r="F29" s="277"/>
      <c r="G29" s="277"/>
      <c r="H29" s="930">
        <f>SUM(H25:I28)</f>
        <v>0</v>
      </c>
      <c r="I29" s="931"/>
      <c r="J29" s="930">
        <f>SUM(J25:K28)</f>
        <v>0</v>
      </c>
      <c r="K29" s="931"/>
      <c r="L29" s="930">
        <f>SUM(L25:M28)</f>
        <v>0</v>
      </c>
      <c r="M29" s="931"/>
      <c r="N29" s="930">
        <f>SUM(N25:O28)</f>
        <v>0</v>
      </c>
      <c r="O29" s="931"/>
      <c r="P29" s="930">
        <f>SUM(P25:Q28)</f>
        <v>0</v>
      </c>
      <c r="Q29" s="931"/>
      <c r="R29" s="930">
        <f>SUM(R25:S28)</f>
        <v>0</v>
      </c>
      <c r="S29" s="931"/>
    </row>
    <row r="30" spans="1:19" ht="12.6" customHeight="1" x14ac:dyDescent="0.25">
      <c r="A30" s="214"/>
      <c r="B30" s="522" t="s">
        <v>22</v>
      </c>
      <c r="C30" s="529"/>
      <c r="D30" s="522"/>
      <c r="E30" s="523"/>
      <c r="F30" s="243">
        <f>F24</f>
        <v>0</v>
      </c>
      <c r="G30" s="243">
        <f>G24</f>
        <v>0</v>
      </c>
      <c r="H30" s="930">
        <f>H29+H24</f>
        <v>0</v>
      </c>
      <c r="I30" s="931"/>
      <c r="J30" s="930">
        <f>J29+J24</f>
        <v>0</v>
      </c>
      <c r="K30" s="931"/>
      <c r="L30" s="930">
        <f>L29+L24</f>
        <v>0</v>
      </c>
      <c r="M30" s="931"/>
      <c r="N30" s="930">
        <f>N29+N24</f>
        <v>0</v>
      </c>
      <c r="O30" s="931"/>
      <c r="P30" s="930">
        <f>P29+P24</f>
        <v>0</v>
      </c>
      <c r="Q30" s="931"/>
      <c r="R30" s="930">
        <f>R29+R24</f>
        <v>0</v>
      </c>
      <c r="S30" s="931"/>
    </row>
    <row r="31" spans="1:19" ht="12.6" customHeight="1" x14ac:dyDescent="0.25">
      <c r="A31" s="191" t="s">
        <v>151</v>
      </c>
      <c r="B31" s="191"/>
      <c r="C31" s="191"/>
      <c r="D31" s="191"/>
      <c r="E31" s="191"/>
      <c r="F31" s="530"/>
      <c r="G31" s="530"/>
      <c r="H31" s="191"/>
      <c r="I31" s="191"/>
      <c r="J31" s="191"/>
      <c r="K31" s="191"/>
      <c r="L31" s="191"/>
      <c r="M31" s="191"/>
      <c r="N31" s="191"/>
      <c r="O31" s="191"/>
      <c r="P31" s="191"/>
      <c r="Q31" s="191"/>
    </row>
    <row r="32" spans="1:19" ht="12.6" customHeight="1" x14ac:dyDescent="0.25">
      <c r="A32" s="191"/>
      <c r="B32" s="943" t="s">
        <v>149</v>
      </c>
      <c r="C32" s="521" t="s">
        <v>142</v>
      </c>
      <c r="D32" s="522"/>
      <c r="E32" s="523"/>
      <c r="F32" s="277"/>
      <c r="G32" s="277"/>
      <c r="H32" s="935"/>
      <c r="I32" s="936"/>
      <c r="J32" s="935"/>
      <c r="K32" s="936"/>
      <c r="L32" s="935"/>
      <c r="M32" s="936"/>
      <c r="N32" s="935"/>
      <c r="O32" s="936"/>
      <c r="P32" s="935"/>
      <c r="Q32" s="936"/>
      <c r="R32" s="930">
        <f>SUM(H32:Q32)</f>
        <v>0</v>
      </c>
      <c r="S32" s="931"/>
    </row>
    <row r="33" spans="1:19" ht="12.6" customHeight="1" x14ac:dyDescent="0.25">
      <c r="A33" s="191"/>
      <c r="B33" s="944"/>
      <c r="C33" s="521" t="s">
        <v>143</v>
      </c>
      <c r="D33" s="522"/>
      <c r="E33" s="523"/>
      <c r="F33" s="310"/>
      <c r="G33" s="310"/>
      <c r="H33" s="935"/>
      <c r="I33" s="936"/>
      <c r="J33" s="935"/>
      <c r="K33" s="936"/>
      <c r="L33" s="935"/>
      <c r="M33" s="936"/>
      <c r="N33" s="935"/>
      <c r="O33" s="936"/>
      <c r="P33" s="935"/>
      <c r="Q33" s="936"/>
      <c r="R33" s="930">
        <f>SUM(F33:Q33)</f>
        <v>0</v>
      </c>
      <c r="S33" s="931"/>
    </row>
    <row r="34" spans="1:19" ht="12.6" customHeight="1" x14ac:dyDescent="0.25">
      <c r="A34" s="191"/>
      <c r="B34" s="944"/>
      <c r="C34" s="521" t="s">
        <v>144</v>
      </c>
      <c r="D34" s="522"/>
      <c r="E34" s="523"/>
      <c r="F34" s="544"/>
      <c r="G34" s="310"/>
      <c r="H34" s="935"/>
      <c r="I34" s="936"/>
      <c r="J34" s="935"/>
      <c r="K34" s="936"/>
      <c r="L34" s="935"/>
      <c r="M34" s="936"/>
      <c r="N34" s="935"/>
      <c r="O34" s="936"/>
      <c r="P34" s="935"/>
      <c r="Q34" s="936"/>
      <c r="R34" s="930">
        <f>SUM(G34:Q34)</f>
        <v>0</v>
      </c>
      <c r="S34" s="931"/>
    </row>
    <row r="35" spans="1:19" ht="12.6" customHeight="1" x14ac:dyDescent="0.25">
      <c r="A35" s="191"/>
      <c r="B35" s="944"/>
      <c r="C35" s="521" t="s">
        <v>145</v>
      </c>
      <c r="D35" s="522"/>
      <c r="E35" s="523"/>
      <c r="F35" s="310"/>
      <c r="G35" s="544"/>
      <c r="H35" s="935"/>
      <c r="I35" s="936"/>
      <c r="J35" s="935"/>
      <c r="K35" s="936"/>
      <c r="L35" s="935"/>
      <c r="M35" s="936"/>
      <c r="N35" s="935"/>
      <c r="O35" s="936"/>
      <c r="P35" s="935"/>
      <c r="Q35" s="936"/>
      <c r="R35" s="930">
        <f>SUM(H35:Q35)+F35</f>
        <v>0</v>
      </c>
      <c r="S35" s="931"/>
    </row>
    <row r="36" spans="1:19" ht="12.6" customHeight="1" x14ac:dyDescent="0.25">
      <c r="A36" s="191"/>
      <c r="B36" s="945"/>
      <c r="C36" s="521" t="s">
        <v>22</v>
      </c>
      <c r="D36" s="522"/>
      <c r="E36" s="523"/>
      <c r="F36" s="243">
        <f>F35+F33</f>
        <v>0</v>
      </c>
      <c r="G36" s="243">
        <f>G33+G34</f>
        <v>0</v>
      </c>
      <c r="H36" s="930">
        <f>SUM(H32:I35)</f>
        <v>0</v>
      </c>
      <c r="I36" s="931"/>
      <c r="J36" s="930">
        <f>SUM(J32:K35)</f>
        <v>0</v>
      </c>
      <c r="K36" s="931"/>
      <c r="L36" s="930">
        <f>SUM(L32:M35)</f>
        <v>0</v>
      </c>
      <c r="M36" s="931"/>
      <c r="N36" s="930">
        <f>SUM(N32:O35)</f>
        <v>0</v>
      </c>
      <c r="O36" s="931"/>
      <c r="P36" s="930">
        <f>SUM(P32:Q35)</f>
        <v>0</v>
      </c>
      <c r="Q36" s="931"/>
      <c r="R36" s="930">
        <f>SUM(R32:S35)</f>
        <v>0</v>
      </c>
      <c r="S36" s="931"/>
    </row>
    <row r="37" spans="1:19" ht="12.6" customHeight="1" x14ac:dyDescent="0.25">
      <c r="A37" s="191"/>
      <c r="B37" s="949" t="s">
        <v>146</v>
      </c>
      <c r="C37" s="521" t="s">
        <v>147</v>
      </c>
      <c r="D37" s="522"/>
      <c r="E37" s="523"/>
      <c r="F37" s="277"/>
      <c r="G37" s="277"/>
      <c r="H37" s="935"/>
      <c r="I37" s="936"/>
      <c r="J37" s="935"/>
      <c r="K37" s="936"/>
      <c r="L37" s="935"/>
      <c r="M37" s="936"/>
      <c r="N37" s="935"/>
      <c r="O37" s="936"/>
      <c r="P37" s="935"/>
      <c r="Q37" s="936"/>
      <c r="R37" s="930">
        <f>SUM(H37:Q37)</f>
        <v>0</v>
      </c>
      <c r="S37" s="931"/>
    </row>
    <row r="38" spans="1:19" ht="12.6" customHeight="1" x14ac:dyDescent="0.25">
      <c r="A38" s="191"/>
      <c r="B38" s="950"/>
      <c r="C38" s="521" t="s">
        <v>148</v>
      </c>
      <c r="D38" s="522"/>
      <c r="E38" s="523"/>
      <c r="F38" s="277"/>
      <c r="G38" s="277"/>
      <c r="H38" s="935"/>
      <c r="I38" s="936"/>
      <c r="J38" s="935"/>
      <c r="K38" s="936"/>
      <c r="L38" s="935"/>
      <c r="M38" s="936"/>
      <c r="N38" s="935"/>
      <c r="O38" s="936"/>
      <c r="P38" s="935"/>
      <c r="Q38" s="936"/>
      <c r="R38" s="930">
        <f>SUM(H38:Q38)</f>
        <v>0</v>
      </c>
      <c r="S38" s="931"/>
    </row>
    <row r="39" spans="1:19" ht="12.6" customHeight="1" x14ac:dyDescent="0.25">
      <c r="A39" s="191"/>
      <c r="B39" s="950"/>
      <c r="C39" s="521" t="s">
        <v>144</v>
      </c>
      <c r="D39" s="522"/>
      <c r="E39" s="523"/>
      <c r="F39" s="277"/>
      <c r="G39" s="277"/>
      <c r="H39" s="935"/>
      <c r="I39" s="936"/>
      <c r="J39" s="935"/>
      <c r="K39" s="936"/>
      <c r="L39" s="935"/>
      <c r="M39" s="936"/>
      <c r="N39" s="935"/>
      <c r="O39" s="936"/>
      <c r="P39" s="935"/>
      <c r="Q39" s="936"/>
      <c r="R39" s="930">
        <f>SUM(H39:Q39)</f>
        <v>0</v>
      </c>
      <c r="S39" s="931"/>
    </row>
    <row r="40" spans="1:19" ht="12.6" customHeight="1" x14ac:dyDescent="0.25">
      <c r="A40" s="191"/>
      <c r="B40" s="950"/>
      <c r="C40" s="521" t="s">
        <v>145</v>
      </c>
      <c r="D40" s="522"/>
      <c r="E40" s="523"/>
      <c r="F40" s="277"/>
      <c r="G40" s="277"/>
      <c r="H40" s="935"/>
      <c r="I40" s="936"/>
      <c r="J40" s="935"/>
      <c r="K40" s="936"/>
      <c r="L40" s="935"/>
      <c r="M40" s="936"/>
      <c r="N40" s="935"/>
      <c r="O40" s="936"/>
      <c r="P40" s="935"/>
      <c r="Q40" s="936"/>
      <c r="R40" s="930">
        <f>SUM(H40:Q40)</f>
        <v>0</v>
      </c>
      <c r="S40" s="931"/>
    </row>
    <row r="41" spans="1:19" ht="12.6" customHeight="1" x14ac:dyDescent="0.25">
      <c r="A41" s="191"/>
      <c r="B41" s="951"/>
      <c r="C41" s="521" t="s">
        <v>22</v>
      </c>
      <c r="D41" s="522"/>
      <c r="E41" s="523"/>
      <c r="F41" s="277"/>
      <c r="G41" s="277"/>
      <c r="H41" s="930">
        <f>SUM(H37:I40)</f>
        <v>0</v>
      </c>
      <c r="I41" s="931"/>
      <c r="J41" s="930">
        <f>SUM(J37:K40)</f>
        <v>0</v>
      </c>
      <c r="K41" s="931"/>
      <c r="L41" s="930">
        <f>SUM(L37:M40)</f>
        <v>0</v>
      </c>
      <c r="M41" s="931"/>
      <c r="N41" s="930">
        <f>SUM(N37:O40)</f>
        <v>0</v>
      </c>
      <c r="O41" s="931"/>
      <c r="P41" s="930">
        <f>SUM(P37:Q40)</f>
        <v>0</v>
      </c>
      <c r="Q41" s="931"/>
      <c r="R41" s="930">
        <f>SUM(R37:S40)</f>
        <v>0</v>
      </c>
      <c r="S41" s="931"/>
    </row>
    <row r="42" spans="1:19" ht="12.6" customHeight="1" x14ac:dyDescent="0.25">
      <c r="A42" s="191"/>
      <c r="B42" s="521" t="s">
        <v>22</v>
      </c>
      <c r="C42" s="529"/>
      <c r="D42" s="522"/>
      <c r="E42" s="523"/>
      <c r="F42" s="243">
        <f>F36</f>
        <v>0</v>
      </c>
      <c r="G42" s="243">
        <f>G36</f>
        <v>0</v>
      </c>
      <c r="H42" s="930">
        <f>H41+H36</f>
        <v>0</v>
      </c>
      <c r="I42" s="931"/>
      <c r="J42" s="930">
        <f>J41+J36</f>
        <v>0</v>
      </c>
      <c r="K42" s="931"/>
      <c r="L42" s="930">
        <f>L41+L36</f>
        <v>0</v>
      </c>
      <c r="M42" s="931"/>
      <c r="N42" s="930">
        <f>N41+N36</f>
        <v>0</v>
      </c>
      <c r="O42" s="931"/>
      <c r="P42" s="930">
        <f>P41+P36</f>
        <v>0</v>
      </c>
      <c r="Q42" s="931"/>
      <c r="R42" s="930">
        <f>R41+R36</f>
        <v>0</v>
      </c>
      <c r="S42" s="931"/>
    </row>
    <row r="43" spans="1:19" s="198" customFormat="1" x14ac:dyDescent="0.25">
      <c r="A43" s="204"/>
      <c r="B43" s="206"/>
      <c r="C43" s="199"/>
      <c r="D43" s="206"/>
      <c r="E43" s="206"/>
      <c r="F43" s="206"/>
      <c r="G43" s="206"/>
      <c r="H43" s="206"/>
      <c r="I43" s="206"/>
      <c r="J43" s="206"/>
      <c r="K43" s="206"/>
      <c r="L43" s="206"/>
      <c r="M43" s="206"/>
      <c r="N43" s="206"/>
      <c r="O43" s="206"/>
      <c r="P43" s="206"/>
      <c r="Q43" s="206"/>
      <c r="R43" s="206"/>
      <c r="S43" s="206"/>
    </row>
    <row r="44" spans="1:19" s="198" customFormat="1" ht="33.75" customHeight="1" x14ac:dyDescent="0.25">
      <c r="A44" s="204"/>
      <c r="B44" s="206"/>
      <c r="C44" s="199"/>
      <c r="D44" s="206"/>
      <c r="E44" s="206"/>
      <c r="F44" s="941" t="s">
        <v>131</v>
      </c>
      <c r="G44" s="942"/>
      <c r="H44" s="941" t="s">
        <v>132</v>
      </c>
      <c r="I44" s="942"/>
      <c r="J44" s="941" t="s">
        <v>133</v>
      </c>
      <c r="K44" s="942"/>
      <c r="L44" s="941" t="s">
        <v>134</v>
      </c>
      <c r="M44" s="942"/>
      <c r="N44" s="941" t="s">
        <v>135</v>
      </c>
      <c r="O44" s="942"/>
      <c r="P44" s="941" t="s">
        <v>136</v>
      </c>
      <c r="Q44" s="942"/>
      <c r="R44" s="941" t="s">
        <v>137</v>
      </c>
      <c r="S44" s="942"/>
    </row>
    <row r="45" spans="1:19" ht="22.5" customHeight="1" x14ac:dyDescent="0.25">
      <c r="A45" s="191"/>
      <c r="B45" s="214"/>
      <c r="C45" s="188"/>
      <c r="D45" s="214"/>
      <c r="E45" s="214"/>
      <c r="F45" s="315" t="s">
        <v>22</v>
      </c>
      <c r="G45" s="315" t="s">
        <v>152</v>
      </c>
      <c r="H45" s="315" t="s">
        <v>22</v>
      </c>
      <c r="I45" s="315" t="s">
        <v>152</v>
      </c>
      <c r="J45" s="315" t="s">
        <v>22</v>
      </c>
      <c r="K45" s="315" t="s">
        <v>152</v>
      </c>
      <c r="L45" s="315" t="s">
        <v>22</v>
      </c>
      <c r="M45" s="315" t="s">
        <v>152</v>
      </c>
      <c r="N45" s="315" t="s">
        <v>22</v>
      </c>
      <c r="O45" s="315" t="s">
        <v>152</v>
      </c>
      <c r="P45" s="315" t="s">
        <v>22</v>
      </c>
      <c r="Q45" s="315" t="s">
        <v>152</v>
      </c>
      <c r="R45" s="315" t="s">
        <v>22</v>
      </c>
      <c r="S45" s="315" t="s">
        <v>152</v>
      </c>
    </row>
    <row r="46" spans="1:19" ht="12.6" customHeight="1" x14ac:dyDescent="0.25">
      <c r="A46" s="191" t="s">
        <v>153</v>
      </c>
      <c r="B46" s="191"/>
      <c r="C46" s="191"/>
      <c r="D46" s="191"/>
      <c r="E46" s="191"/>
      <c r="F46" s="191"/>
      <c r="G46" s="191"/>
      <c r="H46" s="191"/>
      <c r="I46" s="191"/>
      <c r="J46" s="191"/>
      <c r="K46" s="191"/>
      <c r="L46" s="191"/>
      <c r="M46" s="191"/>
      <c r="N46" s="191"/>
      <c r="O46" s="191"/>
      <c r="P46" s="191"/>
      <c r="R46" s="191"/>
    </row>
    <row r="47" spans="1:19" ht="12.6" customHeight="1" x14ac:dyDescent="0.25">
      <c r="A47" s="191"/>
      <c r="B47" s="943" t="s">
        <v>149</v>
      </c>
      <c r="C47" s="521" t="s">
        <v>142</v>
      </c>
      <c r="D47" s="522"/>
      <c r="E47" s="523"/>
      <c r="F47" s="520"/>
      <c r="G47" s="520"/>
      <c r="H47" s="243">
        <f>H8+H20+H32</f>
        <v>0</v>
      </c>
      <c r="I47" s="310"/>
      <c r="J47" s="243">
        <f>J8+J20+J32</f>
        <v>0</v>
      </c>
      <c r="K47" s="310"/>
      <c r="L47" s="243">
        <f>L8+L20+L32</f>
        <v>0</v>
      </c>
      <c r="M47" s="310"/>
      <c r="N47" s="243">
        <f>N8+N20+N32</f>
        <v>0</v>
      </c>
      <c r="O47" s="310"/>
      <c r="P47" s="243">
        <f>P8+P20+P32</f>
        <v>0</v>
      </c>
      <c r="Q47" s="310"/>
      <c r="R47" s="243">
        <f>R8+R20+R32</f>
        <v>0</v>
      </c>
      <c r="S47" s="310"/>
    </row>
    <row r="48" spans="1:19" ht="12.6" customHeight="1" x14ac:dyDescent="0.25">
      <c r="A48" s="191"/>
      <c r="B48" s="944"/>
      <c r="C48" s="521" t="s">
        <v>143</v>
      </c>
      <c r="D48" s="522"/>
      <c r="E48" s="523"/>
      <c r="F48" s="243">
        <f>F9+F21+F33</f>
        <v>0</v>
      </c>
      <c r="G48" s="310"/>
      <c r="H48" s="243">
        <f>H9+H21+H33</f>
        <v>0</v>
      </c>
      <c r="I48" s="310"/>
      <c r="J48" s="243">
        <f>J9+J21+J33</f>
        <v>0</v>
      </c>
      <c r="K48" s="310"/>
      <c r="L48" s="243">
        <f>L9+L21+L33</f>
        <v>0</v>
      </c>
      <c r="M48" s="310"/>
      <c r="N48" s="243">
        <f>N9+N21+N33</f>
        <v>0</v>
      </c>
      <c r="O48" s="310"/>
      <c r="P48" s="243">
        <f>P9+P21+P33</f>
        <v>0</v>
      </c>
      <c r="Q48" s="310"/>
      <c r="R48" s="243">
        <f>R9+R21+R33</f>
        <v>0</v>
      </c>
      <c r="S48" s="310"/>
    </row>
    <row r="49" spans="1:19" ht="12.6" customHeight="1" x14ac:dyDescent="0.25">
      <c r="A49" s="191"/>
      <c r="B49" s="944"/>
      <c r="C49" s="521" t="s">
        <v>144</v>
      </c>
      <c r="D49" s="522"/>
      <c r="E49" s="523"/>
      <c r="F49" s="243"/>
      <c r="G49" s="310"/>
      <c r="H49" s="243">
        <f>H10+H22+H34</f>
        <v>0</v>
      </c>
      <c r="I49" s="310"/>
      <c r="J49" s="243">
        <f>J10+J22+J34</f>
        <v>0</v>
      </c>
      <c r="K49" s="310"/>
      <c r="L49" s="243">
        <f>L10+L22+L34</f>
        <v>0</v>
      </c>
      <c r="M49" s="310"/>
      <c r="N49" s="243">
        <f>N10+N22+N34</f>
        <v>0</v>
      </c>
      <c r="O49" s="310"/>
      <c r="P49" s="243">
        <f>P10+P22+P34</f>
        <v>0</v>
      </c>
      <c r="Q49" s="310"/>
      <c r="R49" s="243">
        <f>R10+R22+R34</f>
        <v>0</v>
      </c>
      <c r="S49" s="310"/>
    </row>
    <row r="50" spans="1:19" ht="12.6" customHeight="1" x14ac:dyDescent="0.25">
      <c r="A50" s="191"/>
      <c r="B50" s="944"/>
      <c r="C50" s="521" t="s">
        <v>145</v>
      </c>
      <c r="D50" s="522"/>
      <c r="E50" s="523"/>
      <c r="F50" s="243">
        <f>F11+F23+F35</f>
        <v>0</v>
      </c>
      <c r="G50" s="310"/>
      <c r="H50" s="243">
        <f>H11+H23+H35</f>
        <v>0</v>
      </c>
      <c r="I50" s="310"/>
      <c r="J50" s="243">
        <f>J11+J23+J35</f>
        <v>0</v>
      </c>
      <c r="K50" s="310"/>
      <c r="L50" s="243">
        <f>L11+L23+L35</f>
        <v>0</v>
      </c>
      <c r="M50" s="310"/>
      <c r="N50" s="243">
        <f>N11+N23+N35</f>
        <v>0</v>
      </c>
      <c r="O50" s="310"/>
      <c r="P50" s="243">
        <f>P11+P23+P35</f>
        <v>0</v>
      </c>
      <c r="Q50" s="310"/>
      <c r="R50" s="243">
        <f>R11+R23+R35</f>
        <v>0</v>
      </c>
      <c r="S50" s="310"/>
    </row>
    <row r="51" spans="1:19" ht="12.6" customHeight="1" x14ac:dyDescent="0.25">
      <c r="A51" s="191"/>
      <c r="B51" s="945"/>
      <c r="C51" s="521" t="s">
        <v>22</v>
      </c>
      <c r="D51" s="522"/>
      <c r="E51" s="523"/>
      <c r="F51" s="243">
        <f>F48+F50</f>
        <v>0</v>
      </c>
      <c r="G51" s="243">
        <f>SUM(G48:G50)</f>
        <v>0</v>
      </c>
      <c r="H51" s="243">
        <f>SUM(H47:H50)</f>
        <v>0</v>
      </c>
      <c r="I51" s="243">
        <f t="shared" ref="I51:S51" si="0">SUM(I47:I50)</f>
        <v>0</v>
      </c>
      <c r="J51" s="243">
        <f t="shared" si="0"/>
        <v>0</v>
      </c>
      <c r="K51" s="243">
        <f t="shared" si="0"/>
        <v>0</v>
      </c>
      <c r="L51" s="243">
        <f t="shared" si="0"/>
        <v>0</v>
      </c>
      <c r="M51" s="243">
        <f t="shared" si="0"/>
        <v>0</v>
      </c>
      <c r="N51" s="243">
        <f t="shared" si="0"/>
        <v>0</v>
      </c>
      <c r="O51" s="243">
        <f t="shared" si="0"/>
        <v>0</v>
      </c>
      <c r="P51" s="243">
        <f t="shared" si="0"/>
        <v>0</v>
      </c>
      <c r="Q51" s="243">
        <f t="shared" si="0"/>
        <v>0</v>
      </c>
      <c r="R51" s="243">
        <f t="shared" si="0"/>
        <v>0</v>
      </c>
      <c r="S51" s="243">
        <f t="shared" si="0"/>
        <v>0</v>
      </c>
    </row>
    <row r="52" spans="1:19" ht="12.6" customHeight="1" x14ac:dyDescent="0.25">
      <c r="A52" s="191"/>
      <c r="B52" s="946" t="s">
        <v>146</v>
      </c>
      <c r="C52" s="521" t="s">
        <v>147</v>
      </c>
      <c r="D52" s="522"/>
      <c r="E52" s="523"/>
      <c r="F52" s="520"/>
      <c r="G52" s="520"/>
      <c r="H52" s="243">
        <f>H13+H25+H37</f>
        <v>0</v>
      </c>
      <c r="I52" s="310"/>
      <c r="J52" s="243">
        <f>J13+J25+J37</f>
        <v>0</v>
      </c>
      <c r="K52" s="310"/>
      <c r="L52" s="243">
        <f>L13+L25+L37</f>
        <v>0</v>
      </c>
      <c r="M52" s="310"/>
      <c r="N52" s="243">
        <f>N13+N25+N37</f>
        <v>0</v>
      </c>
      <c r="O52" s="310"/>
      <c r="P52" s="243">
        <f>P13+P25+P37</f>
        <v>0</v>
      </c>
      <c r="Q52" s="310"/>
      <c r="R52" s="243">
        <f>R13+R25+R37</f>
        <v>0</v>
      </c>
      <c r="S52" s="310"/>
    </row>
    <row r="53" spans="1:19" ht="12.6" customHeight="1" x14ac:dyDescent="0.25">
      <c r="A53" s="191"/>
      <c r="B53" s="947"/>
      <c r="C53" s="521" t="s">
        <v>148</v>
      </c>
      <c r="D53" s="522"/>
      <c r="E53" s="523"/>
      <c r="F53" s="520"/>
      <c r="G53" s="520"/>
      <c r="H53" s="243">
        <f>H14+H26+H38</f>
        <v>0</v>
      </c>
      <c r="I53" s="310"/>
      <c r="J53" s="243">
        <f>J14+J26+J38</f>
        <v>0</v>
      </c>
      <c r="K53" s="310"/>
      <c r="L53" s="243">
        <f>L14+L26+L38</f>
        <v>0</v>
      </c>
      <c r="M53" s="310"/>
      <c r="N53" s="243">
        <f>N14+N26+N38</f>
        <v>0</v>
      </c>
      <c r="O53" s="310"/>
      <c r="P53" s="243">
        <f>P14+P26+P38</f>
        <v>0</v>
      </c>
      <c r="Q53" s="310"/>
      <c r="R53" s="243">
        <f>R14+R26+R38</f>
        <v>0</v>
      </c>
      <c r="S53" s="310"/>
    </row>
    <row r="54" spans="1:19" ht="12.6" customHeight="1" x14ac:dyDescent="0.25">
      <c r="A54" s="191"/>
      <c r="B54" s="947"/>
      <c r="C54" s="521" t="s">
        <v>144</v>
      </c>
      <c r="D54" s="522"/>
      <c r="E54" s="523"/>
      <c r="F54" s="520"/>
      <c r="G54" s="520"/>
      <c r="H54" s="243">
        <f>H15+H27+H39</f>
        <v>0</v>
      </c>
      <c r="I54" s="310"/>
      <c r="J54" s="243">
        <f>J15+J27+J39</f>
        <v>0</v>
      </c>
      <c r="K54" s="310"/>
      <c r="L54" s="243">
        <f>L15+L27+L39</f>
        <v>0</v>
      </c>
      <c r="M54" s="310"/>
      <c r="N54" s="243">
        <f>N15+N27+N39</f>
        <v>0</v>
      </c>
      <c r="O54" s="310"/>
      <c r="P54" s="243">
        <f>P15+P27+P39</f>
        <v>0</v>
      </c>
      <c r="Q54" s="310"/>
      <c r="R54" s="243">
        <f>R15+R27+R39</f>
        <v>0</v>
      </c>
      <c r="S54" s="310"/>
    </row>
    <row r="55" spans="1:19" ht="12.6" customHeight="1" x14ac:dyDescent="0.25">
      <c r="A55" s="191"/>
      <c r="B55" s="947"/>
      <c r="C55" s="521" t="s">
        <v>145</v>
      </c>
      <c r="D55" s="522"/>
      <c r="E55" s="523"/>
      <c r="F55" s="520"/>
      <c r="G55" s="520"/>
      <c r="H55" s="243">
        <f>H16+H28+H40</f>
        <v>0</v>
      </c>
      <c r="I55" s="310"/>
      <c r="J55" s="243">
        <f>J16+J28+J40</f>
        <v>0</v>
      </c>
      <c r="K55" s="310"/>
      <c r="L55" s="243">
        <f>L16+L28+L40</f>
        <v>0</v>
      </c>
      <c r="M55" s="310"/>
      <c r="N55" s="243">
        <f>N16+N28+N40</f>
        <v>0</v>
      </c>
      <c r="O55" s="310"/>
      <c r="P55" s="243">
        <f>P16+P28+P40</f>
        <v>0</v>
      </c>
      <c r="Q55" s="310"/>
      <c r="R55" s="243">
        <f>R16+R28+R40</f>
        <v>0</v>
      </c>
      <c r="S55" s="310"/>
    </row>
    <row r="56" spans="1:19" ht="12.6" customHeight="1" x14ac:dyDescent="0.25">
      <c r="A56" s="191"/>
      <c r="B56" s="948"/>
      <c r="C56" s="522" t="s">
        <v>22</v>
      </c>
      <c r="D56" s="522"/>
      <c r="E56" s="523"/>
      <c r="F56" s="277"/>
      <c r="G56" s="277"/>
      <c r="H56" s="243">
        <f>SUM(H52:H55)</f>
        <v>0</v>
      </c>
      <c r="I56" s="243">
        <f t="shared" ref="I56:S56" si="1">SUM(I52:I55)</f>
        <v>0</v>
      </c>
      <c r="J56" s="243">
        <f t="shared" si="1"/>
        <v>0</v>
      </c>
      <c r="K56" s="243">
        <f t="shared" si="1"/>
        <v>0</v>
      </c>
      <c r="L56" s="243">
        <f t="shared" si="1"/>
        <v>0</v>
      </c>
      <c r="M56" s="243">
        <f t="shared" si="1"/>
        <v>0</v>
      </c>
      <c r="N56" s="243">
        <f t="shared" si="1"/>
        <v>0</v>
      </c>
      <c r="O56" s="243">
        <f t="shared" si="1"/>
        <v>0</v>
      </c>
      <c r="P56" s="243">
        <f t="shared" si="1"/>
        <v>0</v>
      </c>
      <c r="Q56" s="243">
        <f t="shared" si="1"/>
        <v>0</v>
      </c>
      <c r="R56" s="243">
        <f t="shared" si="1"/>
        <v>0</v>
      </c>
      <c r="S56" s="243">
        <f t="shared" si="1"/>
        <v>0</v>
      </c>
    </row>
    <row r="57" spans="1:19" ht="12.6" customHeight="1" x14ac:dyDescent="0.25">
      <c r="A57" s="191"/>
      <c r="B57" s="521" t="s">
        <v>22</v>
      </c>
      <c r="C57" s="529"/>
      <c r="D57" s="522"/>
      <c r="E57" s="523"/>
      <c r="F57" s="243">
        <f>F51</f>
        <v>0</v>
      </c>
      <c r="G57" s="243">
        <f>G51</f>
        <v>0</v>
      </c>
      <c r="H57" s="243">
        <f>H56+H51</f>
        <v>0</v>
      </c>
      <c r="I57" s="243">
        <f t="shared" ref="I57:S57" si="2">I56+I51</f>
        <v>0</v>
      </c>
      <c r="J57" s="243">
        <f t="shared" si="2"/>
        <v>0</v>
      </c>
      <c r="K57" s="243">
        <f t="shared" si="2"/>
        <v>0</v>
      </c>
      <c r="L57" s="243">
        <f t="shared" si="2"/>
        <v>0</v>
      </c>
      <c r="M57" s="243">
        <f t="shared" si="2"/>
        <v>0</v>
      </c>
      <c r="N57" s="243">
        <f t="shared" si="2"/>
        <v>0</v>
      </c>
      <c r="O57" s="243">
        <f t="shared" si="2"/>
        <v>0</v>
      </c>
      <c r="P57" s="243">
        <f t="shared" si="2"/>
        <v>0</v>
      </c>
      <c r="Q57" s="243">
        <f t="shared" si="2"/>
        <v>0</v>
      </c>
      <c r="R57" s="243">
        <f t="shared" si="2"/>
        <v>0</v>
      </c>
      <c r="S57" s="243">
        <f t="shared" si="2"/>
        <v>0</v>
      </c>
    </row>
    <row r="58" spans="1:19" ht="6" customHeight="1" x14ac:dyDescent="0.25">
      <c r="A58" s="191"/>
      <c r="B58" s="214"/>
      <c r="C58" s="188"/>
      <c r="D58" s="214"/>
      <c r="E58" s="214"/>
      <c r="F58" s="214"/>
      <c r="G58" s="214"/>
      <c r="H58" s="214"/>
      <c r="I58" s="214"/>
      <c r="J58" s="214"/>
      <c r="K58" s="214"/>
      <c r="L58" s="214"/>
      <c r="M58" s="214"/>
      <c r="N58" s="214"/>
      <c r="O58" s="214"/>
      <c r="P58" s="214"/>
      <c r="Q58" s="214"/>
      <c r="R58" s="214"/>
      <c r="S58" s="214"/>
    </row>
    <row r="59" spans="1:19" x14ac:dyDescent="0.25">
      <c r="A59" s="531" t="s">
        <v>154</v>
      </c>
      <c r="B59" s="204"/>
      <c r="C59" s="204"/>
      <c r="D59" s="204"/>
      <c r="E59" s="204"/>
      <c r="F59" s="191"/>
      <c r="G59" s="191"/>
      <c r="H59" s="191"/>
      <c r="I59" s="191"/>
      <c r="J59" s="191"/>
      <c r="K59" s="191"/>
      <c r="L59" s="191"/>
      <c r="M59" s="191"/>
      <c r="N59" s="191"/>
      <c r="O59" s="191"/>
      <c r="P59" s="191"/>
      <c r="R59" s="191"/>
    </row>
    <row r="60" spans="1:19" ht="6" customHeight="1" x14ac:dyDescent="0.25">
      <c r="A60" s="204"/>
      <c r="B60" s="204"/>
      <c r="C60" s="204"/>
      <c r="D60" s="204"/>
      <c r="E60" s="204"/>
      <c r="F60" s="191"/>
      <c r="G60" s="191"/>
      <c r="H60" s="191"/>
      <c r="I60" s="191"/>
      <c r="J60" s="191"/>
      <c r="K60" s="191"/>
      <c r="L60" s="191"/>
      <c r="M60" s="191"/>
      <c r="N60" s="191"/>
      <c r="O60" s="191"/>
      <c r="P60" s="191"/>
      <c r="R60" s="191"/>
    </row>
    <row r="61" spans="1:19" ht="12.6" customHeight="1" x14ac:dyDescent="0.25">
      <c r="A61" s="260" t="s">
        <v>57</v>
      </c>
      <c r="B61" s="260" t="s">
        <v>155</v>
      </c>
      <c r="C61" s="204"/>
      <c r="D61" s="204"/>
      <c r="E61" s="204"/>
      <c r="F61" s="204"/>
      <c r="G61" s="204"/>
      <c r="H61" s="204"/>
      <c r="I61" s="204"/>
      <c r="J61" s="191"/>
      <c r="K61" s="191"/>
      <c r="L61" s="191"/>
      <c r="M61" s="191"/>
      <c r="N61" s="191"/>
      <c r="O61" s="191"/>
      <c r="P61" s="191"/>
      <c r="R61" s="191"/>
    </row>
    <row r="62" spans="1:19" ht="6" customHeight="1" x14ac:dyDescent="0.25">
      <c r="A62" s="260"/>
      <c r="B62" s="204"/>
      <c r="C62" s="204"/>
      <c r="D62" s="204"/>
      <c r="E62" s="204"/>
      <c r="F62" s="191"/>
      <c r="G62" s="191"/>
      <c r="H62" s="191"/>
      <c r="I62" s="191"/>
      <c r="J62" s="191"/>
      <c r="K62" s="191"/>
      <c r="L62" s="191"/>
      <c r="M62" s="191"/>
      <c r="N62" s="191"/>
      <c r="O62" s="191"/>
      <c r="P62" s="191"/>
      <c r="R62" s="191"/>
    </row>
    <row r="63" spans="1:19" ht="33.75" customHeight="1" x14ac:dyDescent="0.25">
      <c r="A63" s="532" t="s">
        <v>156</v>
      </c>
      <c r="B63" s="939" t="s">
        <v>157</v>
      </c>
      <c r="C63" s="939"/>
      <c r="D63" s="939"/>
      <c r="E63" s="940"/>
      <c r="F63" s="941" t="s">
        <v>131</v>
      </c>
      <c r="G63" s="942"/>
      <c r="H63" s="941" t="s">
        <v>132</v>
      </c>
      <c r="I63" s="942"/>
      <c r="J63" s="941" t="s">
        <v>133</v>
      </c>
      <c r="K63" s="942"/>
      <c r="L63" s="941" t="s">
        <v>134</v>
      </c>
      <c r="M63" s="942"/>
      <c r="N63" s="941" t="s">
        <v>135</v>
      </c>
      <c r="O63" s="942"/>
      <c r="P63" s="941" t="s">
        <v>136</v>
      </c>
      <c r="Q63" s="942"/>
      <c r="R63" s="941" t="s">
        <v>137</v>
      </c>
      <c r="S63" s="942"/>
    </row>
    <row r="64" spans="1:19" ht="12.6" customHeight="1" x14ac:dyDescent="0.25">
      <c r="A64" s="533" t="s">
        <v>14</v>
      </c>
      <c r="B64" s="534" t="s">
        <v>149</v>
      </c>
      <c r="C64" s="535"/>
      <c r="D64" s="535"/>
      <c r="E64" s="536"/>
      <c r="F64" s="342"/>
      <c r="G64" s="342"/>
      <c r="H64" s="342"/>
      <c r="I64" s="342"/>
      <c r="J64" s="342"/>
      <c r="K64" s="342"/>
      <c r="L64" s="342"/>
      <c r="M64" s="342"/>
      <c r="N64" s="342"/>
      <c r="O64" s="342"/>
      <c r="P64" s="342"/>
      <c r="Q64" s="342"/>
      <c r="R64" s="342"/>
      <c r="S64" s="342"/>
    </row>
    <row r="65" spans="1:19" ht="12.6" customHeight="1" x14ac:dyDescent="0.25">
      <c r="A65" s="204" t="s">
        <v>158</v>
      </c>
      <c r="B65" s="535"/>
      <c r="C65" s="535"/>
      <c r="D65" s="535"/>
      <c r="E65" s="536"/>
      <c r="F65" s="342"/>
      <c r="G65" s="342"/>
      <c r="H65" s="342"/>
      <c r="I65" s="342"/>
      <c r="J65" s="342"/>
      <c r="K65" s="342"/>
      <c r="L65" s="342"/>
      <c r="M65" s="342"/>
      <c r="N65" s="342"/>
      <c r="O65" s="342"/>
      <c r="P65" s="342"/>
      <c r="Q65" s="342"/>
      <c r="R65" s="342"/>
      <c r="S65" s="342"/>
    </row>
    <row r="66" spans="1:19" ht="12.6" customHeight="1" x14ac:dyDescent="0.25">
      <c r="A66" s="204"/>
      <c r="B66" s="204" t="s">
        <v>159</v>
      </c>
      <c r="C66" s="204"/>
      <c r="D66" s="204"/>
      <c r="E66" s="204"/>
      <c r="F66" s="935"/>
      <c r="G66" s="936"/>
      <c r="H66" s="935"/>
      <c r="I66" s="936"/>
      <c r="J66" s="935"/>
      <c r="K66" s="936"/>
      <c r="L66" s="935"/>
      <c r="M66" s="936"/>
      <c r="N66" s="935"/>
      <c r="O66" s="936"/>
      <c r="P66" s="935"/>
      <c r="Q66" s="936"/>
      <c r="R66" s="930">
        <f>SUM(F66:Q66)</f>
        <v>0</v>
      </c>
      <c r="S66" s="931"/>
    </row>
    <row r="67" spans="1:19" ht="12.6" customHeight="1" x14ac:dyDescent="0.25">
      <c r="A67" s="204"/>
      <c r="B67" s="204" t="s">
        <v>160</v>
      </c>
      <c r="C67" s="204"/>
      <c r="D67" s="204"/>
      <c r="E67" s="204"/>
      <c r="F67" s="933"/>
      <c r="G67" s="934"/>
      <c r="H67" s="935"/>
      <c r="I67" s="936"/>
      <c r="J67" s="935"/>
      <c r="K67" s="936"/>
      <c r="L67" s="935"/>
      <c r="M67" s="936"/>
      <c r="N67" s="935"/>
      <c r="O67" s="936"/>
      <c r="P67" s="935"/>
      <c r="Q67" s="936"/>
      <c r="R67" s="930">
        <f>SUM(H67:Q67)</f>
        <v>0</v>
      </c>
      <c r="S67" s="931"/>
    </row>
    <row r="68" spans="1:19" ht="12.6" customHeight="1" x14ac:dyDescent="0.25">
      <c r="A68" s="191" t="s">
        <v>161</v>
      </c>
      <c r="B68" s="191"/>
      <c r="C68" s="191"/>
      <c r="D68" s="191"/>
      <c r="E68" s="191"/>
      <c r="H68" s="537"/>
      <c r="I68" s="537"/>
      <c r="J68" s="537"/>
      <c r="L68" s="537"/>
      <c r="R68" s="538"/>
      <c r="S68" s="538"/>
    </row>
    <row r="69" spans="1:19" ht="12.6" customHeight="1" x14ac:dyDescent="0.25">
      <c r="A69" s="191"/>
      <c r="B69" s="191" t="s">
        <v>14</v>
      </c>
      <c r="C69" s="191" t="s">
        <v>159</v>
      </c>
      <c r="D69" s="191"/>
      <c r="E69" s="191"/>
      <c r="F69" s="191"/>
      <c r="G69" s="191"/>
      <c r="H69" s="537"/>
      <c r="I69" s="191"/>
      <c r="J69" s="191"/>
      <c r="K69" s="191"/>
      <c r="L69" s="191"/>
      <c r="M69" s="191"/>
      <c r="N69" s="191"/>
      <c r="O69" s="191"/>
      <c r="P69" s="191"/>
      <c r="Q69" s="191"/>
      <c r="R69" s="539"/>
      <c r="S69" s="539"/>
    </row>
    <row r="70" spans="1:19" ht="12.6" customHeight="1" x14ac:dyDescent="0.25">
      <c r="A70" s="191"/>
      <c r="B70" s="191"/>
      <c r="C70" s="191" t="s">
        <v>162</v>
      </c>
      <c r="D70" s="191"/>
      <c r="E70" s="191"/>
      <c r="F70" s="191"/>
      <c r="G70" s="191"/>
      <c r="H70" s="191"/>
      <c r="I70" s="191"/>
      <c r="J70" s="191"/>
      <c r="K70" s="191"/>
      <c r="L70" s="191"/>
      <c r="M70" s="191"/>
      <c r="N70" s="191"/>
      <c r="O70" s="191"/>
      <c r="P70" s="191"/>
      <c r="Q70" s="191"/>
      <c r="R70" s="539"/>
      <c r="S70" s="539"/>
    </row>
    <row r="71" spans="1:19" ht="12.6" customHeight="1" x14ac:dyDescent="0.25">
      <c r="A71" s="191"/>
      <c r="B71" s="191"/>
      <c r="C71" s="191"/>
      <c r="D71" s="191" t="s">
        <v>163</v>
      </c>
      <c r="E71" s="191"/>
      <c r="F71" s="935"/>
      <c r="G71" s="936"/>
      <c r="H71" s="935"/>
      <c r="I71" s="936"/>
      <c r="J71" s="935"/>
      <c r="K71" s="936"/>
      <c r="L71" s="935"/>
      <c r="M71" s="936"/>
      <c r="N71" s="935"/>
      <c r="O71" s="936"/>
      <c r="P71" s="935"/>
      <c r="Q71" s="936"/>
      <c r="R71" s="930">
        <f>SUM(F71:Q71)</f>
        <v>0</v>
      </c>
      <c r="S71" s="931"/>
    </row>
    <row r="72" spans="1:19" ht="12.6" customHeight="1" x14ac:dyDescent="0.25">
      <c r="A72" s="191"/>
      <c r="B72" s="191"/>
      <c r="C72" s="191"/>
      <c r="D72" s="191" t="s">
        <v>164</v>
      </c>
      <c r="E72" s="191"/>
      <c r="F72" s="935"/>
      <c r="G72" s="936"/>
      <c r="H72" s="935"/>
      <c r="I72" s="936"/>
      <c r="J72" s="935"/>
      <c r="K72" s="936"/>
      <c r="L72" s="935"/>
      <c r="M72" s="936"/>
      <c r="N72" s="935"/>
      <c r="O72" s="936"/>
      <c r="P72" s="935"/>
      <c r="Q72" s="936"/>
      <c r="R72" s="930">
        <f>SUM(H72:Q72)</f>
        <v>0</v>
      </c>
      <c r="S72" s="931"/>
    </row>
    <row r="73" spans="1:19" ht="12.6" customHeight="1" x14ac:dyDescent="0.25">
      <c r="A73" s="191"/>
      <c r="B73" s="191" t="s">
        <v>15</v>
      </c>
      <c r="C73" s="191" t="s">
        <v>160</v>
      </c>
      <c r="D73" s="191"/>
      <c r="E73" s="191"/>
      <c r="F73" s="191"/>
      <c r="G73" s="191"/>
      <c r="H73" s="191"/>
      <c r="I73" s="191"/>
      <c r="J73" s="191"/>
      <c r="K73" s="191"/>
      <c r="L73" s="191"/>
      <c r="M73" s="191"/>
      <c r="N73" s="191"/>
      <c r="O73" s="191"/>
      <c r="P73" s="191"/>
      <c r="Q73" s="191"/>
      <c r="R73" s="191"/>
      <c r="S73" s="191"/>
    </row>
    <row r="74" spans="1:19" ht="12.6" customHeight="1" x14ac:dyDescent="0.25">
      <c r="A74" s="191"/>
      <c r="B74" s="191"/>
      <c r="C74" s="191" t="s">
        <v>165</v>
      </c>
      <c r="D74" s="191"/>
      <c r="E74" s="191"/>
      <c r="F74" s="191"/>
      <c r="G74" s="191"/>
      <c r="H74" s="191"/>
      <c r="I74" s="191"/>
      <c r="J74" s="191"/>
      <c r="K74" s="191"/>
      <c r="L74" s="191"/>
      <c r="M74" s="191"/>
      <c r="N74" s="191"/>
      <c r="O74" s="191"/>
      <c r="P74" s="191"/>
      <c r="Q74" s="191"/>
      <c r="R74" s="191"/>
      <c r="S74" s="191"/>
    </row>
    <row r="75" spans="1:19" ht="12.6" customHeight="1" x14ac:dyDescent="0.25">
      <c r="A75" s="191"/>
      <c r="B75" s="191"/>
      <c r="C75" s="191"/>
      <c r="D75" s="191" t="s">
        <v>163</v>
      </c>
      <c r="E75" s="191"/>
      <c r="F75" s="933"/>
      <c r="G75" s="934"/>
      <c r="H75" s="935"/>
      <c r="I75" s="936"/>
      <c r="J75" s="935"/>
      <c r="K75" s="936"/>
      <c r="L75" s="935"/>
      <c r="M75" s="936"/>
      <c r="N75" s="935"/>
      <c r="O75" s="936"/>
      <c r="P75" s="935"/>
      <c r="Q75" s="936"/>
      <c r="R75" s="930">
        <f>SUM(H75:Q75)</f>
        <v>0</v>
      </c>
      <c r="S75" s="931"/>
    </row>
    <row r="76" spans="1:19" ht="12.6" customHeight="1" x14ac:dyDescent="0.25">
      <c r="A76" s="191"/>
      <c r="B76" s="191"/>
      <c r="C76" s="191"/>
      <c r="D76" s="191" t="s">
        <v>164</v>
      </c>
      <c r="E76" s="191"/>
      <c r="F76" s="933"/>
      <c r="G76" s="934"/>
      <c r="H76" s="935"/>
      <c r="I76" s="936"/>
      <c r="J76" s="935"/>
      <c r="K76" s="936"/>
      <c r="L76" s="935"/>
      <c r="M76" s="936"/>
      <c r="N76" s="935"/>
      <c r="O76" s="936"/>
      <c r="P76" s="935"/>
      <c r="Q76" s="936"/>
      <c r="R76" s="930">
        <f>SUM(H76:Q76)</f>
        <v>0</v>
      </c>
      <c r="S76" s="931"/>
    </row>
    <row r="77" spans="1:19" ht="12.6" customHeight="1" x14ac:dyDescent="0.25">
      <c r="A77" s="191"/>
      <c r="B77" s="191" t="s">
        <v>16</v>
      </c>
      <c r="C77" s="191" t="s">
        <v>166</v>
      </c>
      <c r="D77" s="191"/>
      <c r="E77" s="191"/>
      <c r="F77" s="191"/>
      <c r="G77" s="191"/>
      <c r="H77" s="191"/>
      <c r="I77" s="191"/>
      <c r="J77" s="191"/>
      <c r="K77" s="191"/>
      <c r="L77" s="191"/>
      <c r="M77" s="191"/>
      <c r="N77" s="191"/>
      <c r="O77" s="191"/>
      <c r="P77" s="191"/>
      <c r="Q77" s="191"/>
      <c r="R77" s="191"/>
      <c r="S77" s="191"/>
    </row>
    <row r="78" spans="1:19" ht="12.6" customHeight="1" x14ac:dyDescent="0.25">
      <c r="A78" s="191"/>
      <c r="B78" s="191"/>
      <c r="C78" s="191" t="s">
        <v>167</v>
      </c>
      <c r="D78" s="191"/>
      <c r="E78" s="191"/>
      <c r="F78" s="191"/>
      <c r="G78" s="191"/>
      <c r="H78" s="191"/>
      <c r="I78" s="191"/>
      <c r="J78" s="191"/>
      <c r="K78" s="191"/>
      <c r="L78" s="191"/>
      <c r="M78" s="191"/>
      <c r="N78" s="191"/>
      <c r="O78" s="191"/>
      <c r="P78" s="191"/>
      <c r="Q78" s="191"/>
      <c r="R78" s="191"/>
      <c r="S78" s="191"/>
    </row>
    <row r="79" spans="1:19" ht="12.6" customHeight="1" x14ac:dyDescent="0.25">
      <c r="A79" s="191"/>
      <c r="B79" s="191"/>
      <c r="C79" s="191"/>
      <c r="D79" s="191" t="s">
        <v>163</v>
      </c>
      <c r="E79" s="191"/>
      <c r="F79" s="935"/>
      <c r="G79" s="936"/>
      <c r="H79" s="935"/>
      <c r="I79" s="936"/>
      <c r="J79" s="935"/>
      <c r="K79" s="936"/>
      <c r="L79" s="935"/>
      <c r="M79" s="936"/>
      <c r="N79" s="935"/>
      <c r="O79" s="936"/>
      <c r="P79" s="935"/>
      <c r="Q79" s="936"/>
      <c r="R79" s="930">
        <f>SUM(F79:Q79)</f>
        <v>0</v>
      </c>
      <c r="S79" s="931"/>
    </row>
    <row r="80" spans="1:19" ht="12.6" customHeight="1" x14ac:dyDescent="0.25">
      <c r="A80" s="191"/>
      <c r="B80" s="191"/>
      <c r="C80" s="191"/>
      <c r="D80" s="191" t="s">
        <v>164</v>
      </c>
      <c r="E80" s="191"/>
      <c r="F80" s="935"/>
      <c r="G80" s="936"/>
      <c r="H80" s="935"/>
      <c r="I80" s="936"/>
      <c r="J80" s="935"/>
      <c r="K80" s="936"/>
      <c r="L80" s="935"/>
      <c r="M80" s="936"/>
      <c r="N80" s="935"/>
      <c r="O80" s="936"/>
      <c r="P80" s="935"/>
      <c r="Q80" s="936"/>
      <c r="R80" s="930">
        <f>SUM(F80:Q80)</f>
        <v>0</v>
      </c>
      <c r="S80" s="931"/>
    </row>
    <row r="81" spans="1:19" ht="12.6" customHeight="1" x14ac:dyDescent="0.25">
      <c r="A81" s="191"/>
      <c r="B81" s="191"/>
      <c r="C81" s="191"/>
      <c r="D81" s="191" t="s">
        <v>168</v>
      </c>
      <c r="E81" s="191"/>
      <c r="F81" s="935"/>
      <c r="G81" s="936"/>
      <c r="H81" s="935"/>
      <c r="I81" s="936"/>
      <c r="J81" s="935"/>
      <c r="K81" s="936"/>
      <c r="L81" s="935"/>
      <c r="M81" s="936"/>
      <c r="N81" s="935"/>
      <c r="O81" s="936"/>
      <c r="P81" s="935"/>
      <c r="Q81" s="936"/>
      <c r="R81" s="930">
        <f>SUM(F81:Q81)</f>
        <v>0</v>
      </c>
      <c r="S81" s="931"/>
    </row>
    <row r="82" spans="1:19" ht="12.6" customHeight="1" x14ac:dyDescent="0.25">
      <c r="A82" s="191"/>
      <c r="B82" s="191" t="s">
        <v>17</v>
      </c>
      <c r="C82" s="191" t="s">
        <v>169</v>
      </c>
      <c r="D82" s="191"/>
      <c r="E82" s="191"/>
      <c r="F82" s="191"/>
      <c r="G82" s="191"/>
      <c r="H82" s="191"/>
      <c r="I82" s="191"/>
      <c r="J82" s="191"/>
      <c r="K82" s="191"/>
      <c r="L82" s="191"/>
      <c r="M82" s="191"/>
      <c r="N82" s="191"/>
      <c r="O82" s="191"/>
      <c r="P82" s="191"/>
      <c r="Q82" s="191"/>
      <c r="R82" s="191"/>
      <c r="S82" s="191"/>
    </row>
    <row r="83" spans="1:19" ht="12.6" customHeight="1" x14ac:dyDescent="0.25">
      <c r="A83" s="191"/>
      <c r="B83" s="191"/>
      <c r="C83" s="191"/>
      <c r="D83" s="191" t="s">
        <v>163</v>
      </c>
      <c r="E83" s="191"/>
      <c r="F83" s="935"/>
      <c r="G83" s="936"/>
      <c r="H83" s="935"/>
      <c r="I83" s="936"/>
      <c r="J83" s="935"/>
      <c r="K83" s="936"/>
      <c r="L83" s="935"/>
      <c r="M83" s="936"/>
      <c r="N83" s="935"/>
      <c r="O83" s="936"/>
      <c r="P83" s="935"/>
      <c r="Q83" s="936"/>
      <c r="R83" s="930">
        <f>SUM(F83:Q83)</f>
        <v>0</v>
      </c>
      <c r="S83" s="931"/>
    </row>
    <row r="84" spans="1:19" ht="12.6" customHeight="1" x14ac:dyDescent="0.25">
      <c r="A84" s="204" t="s">
        <v>170</v>
      </c>
      <c r="B84" s="204"/>
      <c r="C84" s="204"/>
      <c r="D84" s="204"/>
      <c r="E84" s="204"/>
      <c r="F84" s="191"/>
      <c r="G84" s="191"/>
      <c r="H84" s="191"/>
      <c r="I84" s="191"/>
      <c r="J84" s="191"/>
      <c r="K84" s="191"/>
      <c r="L84" s="191"/>
      <c r="M84" s="191"/>
      <c r="N84" s="191"/>
      <c r="O84" s="191"/>
      <c r="P84" s="191"/>
      <c r="Q84" s="191"/>
      <c r="R84" s="191"/>
      <c r="S84" s="191"/>
    </row>
    <row r="85" spans="1:19" ht="12.6" customHeight="1" x14ac:dyDescent="0.25">
      <c r="A85" s="191"/>
      <c r="B85" s="191" t="s">
        <v>171</v>
      </c>
      <c r="C85" s="191"/>
      <c r="D85" s="191"/>
      <c r="E85" s="191"/>
      <c r="F85" s="935"/>
      <c r="G85" s="936"/>
      <c r="H85" s="935"/>
      <c r="I85" s="936"/>
      <c r="J85" s="935"/>
      <c r="K85" s="936"/>
      <c r="L85" s="935"/>
      <c r="M85" s="936"/>
      <c r="N85" s="935"/>
      <c r="O85" s="936"/>
      <c r="P85" s="935"/>
      <c r="Q85" s="936"/>
      <c r="R85" s="930">
        <f>SUM(F85:Q85)</f>
        <v>0</v>
      </c>
      <c r="S85" s="931"/>
    </row>
    <row r="86" spans="1:19" ht="12.6" customHeight="1" x14ac:dyDescent="0.25">
      <c r="A86" s="191"/>
      <c r="B86" s="191" t="s">
        <v>166</v>
      </c>
      <c r="C86" s="191"/>
      <c r="D86" s="191"/>
      <c r="E86" s="191"/>
      <c r="F86" s="935"/>
      <c r="G86" s="936"/>
      <c r="H86" s="935"/>
      <c r="I86" s="936"/>
      <c r="J86" s="935"/>
      <c r="K86" s="936"/>
      <c r="L86" s="935"/>
      <c r="M86" s="936"/>
      <c r="N86" s="935"/>
      <c r="O86" s="936"/>
      <c r="P86" s="935"/>
      <c r="Q86" s="936"/>
      <c r="R86" s="930">
        <f>SUM(F86:Q86)</f>
        <v>0</v>
      </c>
      <c r="S86" s="931"/>
    </row>
    <row r="87" spans="1:19" ht="12.6" customHeight="1" x14ac:dyDescent="0.25">
      <c r="A87" s="204" t="s">
        <v>634</v>
      </c>
      <c r="B87" s="204"/>
      <c r="C87" s="204"/>
      <c r="D87" s="204"/>
      <c r="E87" s="204"/>
      <c r="F87" s="204"/>
      <c r="G87" s="204"/>
      <c r="H87" s="204"/>
      <c r="I87" s="204"/>
      <c r="J87" s="191"/>
      <c r="K87" s="191"/>
      <c r="L87" s="191"/>
      <c r="M87" s="191"/>
      <c r="N87" s="191"/>
      <c r="O87" s="191"/>
      <c r="P87" s="191"/>
      <c r="Q87" s="191"/>
      <c r="R87" s="191"/>
      <c r="S87" s="191"/>
    </row>
    <row r="88" spans="1:19" ht="12.6" customHeight="1" x14ac:dyDescent="0.25">
      <c r="A88" s="191"/>
      <c r="B88" s="191" t="s">
        <v>171</v>
      </c>
      <c r="C88" s="191"/>
      <c r="D88" s="191"/>
      <c r="E88" s="191"/>
      <c r="F88" s="935"/>
      <c r="G88" s="936"/>
      <c r="H88" s="935"/>
      <c r="I88" s="936"/>
      <c r="J88" s="935"/>
      <c r="K88" s="936"/>
      <c r="L88" s="935"/>
      <c r="M88" s="936"/>
      <c r="N88" s="935"/>
      <c r="O88" s="936"/>
      <c r="P88" s="935"/>
      <c r="Q88" s="936"/>
      <c r="R88" s="930">
        <f>SUM(F88:Q88)</f>
        <v>0</v>
      </c>
      <c r="S88" s="931"/>
    </row>
    <row r="89" spans="1:19" ht="12.6" customHeight="1" x14ac:dyDescent="0.25">
      <c r="A89" s="191"/>
      <c r="B89" s="191" t="s">
        <v>166</v>
      </c>
      <c r="C89" s="191"/>
      <c r="D89" s="191"/>
      <c r="E89" s="191"/>
      <c r="F89" s="935"/>
      <c r="G89" s="936"/>
      <c r="H89" s="935"/>
      <c r="I89" s="936"/>
      <c r="J89" s="935"/>
      <c r="K89" s="936"/>
      <c r="L89" s="935"/>
      <c r="M89" s="936"/>
      <c r="N89" s="935"/>
      <c r="O89" s="936"/>
      <c r="P89" s="935"/>
      <c r="Q89" s="936"/>
      <c r="R89" s="930">
        <f>SUM(F89:Q89)</f>
        <v>0</v>
      </c>
      <c r="S89" s="931"/>
    </row>
    <row r="90" spans="1:19" ht="12.6" customHeight="1" x14ac:dyDescent="0.25">
      <c r="A90" s="204" t="s">
        <v>635</v>
      </c>
      <c r="B90" s="198"/>
      <c r="C90" s="198"/>
      <c r="D90" s="198"/>
      <c r="E90" s="198"/>
      <c r="F90" s="198"/>
      <c r="G90" s="198"/>
      <c r="H90" s="198"/>
      <c r="I90" s="198"/>
    </row>
    <row r="91" spans="1:19" ht="12.6" customHeight="1" x14ac:dyDescent="0.25">
      <c r="B91" s="191" t="s">
        <v>171</v>
      </c>
      <c r="F91" s="935"/>
      <c r="G91" s="936"/>
      <c r="H91" s="935"/>
      <c r="I91" s="936"/>
      <c r="J91" s="935"/>
      <c r="K91" s="936"/>
      <c r="L91" s="935"/>
      <c r="M91" s="936"/>
      <c r="N91" s="935"/>
      <c r="O91" s="936"/>
      <c r="P91" s="935"/>
      <c r="Q91" s="936"/>
      <c r="R91" s="930">
        <f>SUM(F91:Q91)</f>
        <v>0</v>
      </c>
      <c r="S91" s="931"/>
    </row>
    <row r="92" spans="1:19" ht="12.6" customHeight="1" x14ac:dyDescent="0.25">
      <c r="B92" s="191" t="s">
        <v>166</v>
      </c>
      <c r="F92" s="935"/>
      <c r="G92" s="936"/>
      <c r="H92" s="935"/>
      <c r="I92" s="936"/>
      <c r="J92" s="935"/>
      <c r="K92" s="936"/>
      <c r="L92" s="935"/>
      <c r="M92" s="936"/>
      <c r="N92" s="935"/>
      <c r="O92" s="936"/>
      <c r="P92" s="935"/>
      <c r="Q92" s="936"/>
      <c r="R92" s="930">
        <f>SUM(F92:Q92)</f>
        <v>0</v>
      </c>
      <c r="S92" s="931"/>
    </row>
    <row r="93" spans="1:19" ht="12.6" customHeight="1" x14ac:dyDescent="0.25"/>
    <row r="94" spans="1:19" ht="36" customHeight="1" x14ac:dyDescent="0.25">
      <c r="A94" s="532" t="s">
        <v>156</v>
      </c>
      <c r="B94" s="939" t="s">
        <v>172</v>
      </c>
      <c r="C94" s="939"/>
      <c r="D94" s="939"/>
      <c r="E94" s="940"/>
      <c r="F94" s="937" t="s">
        <v>131</v>
      </c>
      <c r="G94" s="938"/>
      <c r="H94" s="937" t="s">
        <v>132</v>
      </c>
      <c r="I94" s="938"/>
      <c r="J94" s="937" t="s">
        <v>133</v>
      </c>
      <c r="K94" s="938"/>
      <c r="L94" s="937" t="s">
        <v>134</v>
      </c>
      <c r="M94" s="938"/>
      <c r="N94" s="937" t="s">
        <v>135</v>
      </c>
      <c r="O94" s="938"/>
      <c r="P94" s="937" t="s">
        <v>136</v>
      </c>
      <c r="Q94" s="938"/>
      <c r="R94" s="937" t="s">
        <v>137</v>
      </c>
      <c r="S94" s="938"/>
    </row>
    <row r="95" spans="1:19" ht="33.75" customHeight="1" x14ac:dyDescent="0.25">
      <c r="A95" s="533" t="s">
        <v>15</v>
      </c>
      <c r="B95" s="534" t="s">
        <v>611</v>
      </c>
      <c r="C95" s="535"/>
      <c r="D95" s="535"/>
      <c r="E95" s="536"/>
      <c r="F95" s="408"/>
      <c r="G95" s="408"/>
      <c r="H95" s="408"/>
      <c r="I95" s="408"/>
      <c r="J95" s="408"/>
      <c r="K95" s="408"/>
      <c r="L95" s="408"/>
      <c r="M95" s="408"/>
      <c r="N95" s="408"/>
      <c r="O95" s="408"/>
      <c r="P95" s="408"/>
      <c r="Q95" s="408"/>
      <c r="R95" s="408"/>
      <c r="S95" s="408"/>
    </row>
    <row r="96" spans="1:19" ht="12.6" customHeight="1" x14ac:dyDescent="0.25">
      <c r="A96" s="204" t="s">
        <v>158</v>
      </c>
      <c r="B96" s="535"/>
      <c r="C96" s="535"/>
      <c r="D96" s="535"/>
      <c r="E96" s="536"/>
      <c r="F96" s="408"/>
      <c r="G96" s="408"/>
      <c r="H96" s="408"/>
      <c r="I96" s="408"/>
      <c r="J96" s="408"/>
      <c r="K96" s="408"/>
      <c r="L96" s="408"/>
      <c r="M96" s="408"/>
      <c r="N96" s="408"/>
      <c r="O96" s="408"/>
      <c r="P96" s="408"/>
      <c r="Q96" s="408"/>
      <c r="R96" s="408"/>
      <c r="S96" s="408"/>
    </row>
    <row r="97" spans="1:19" ht="12.6" customHeight="1" x14ac:dyDescent="0.25">
      <c r="A97" s="204"/>
      <c r="B97" s="204" t="s">
        <v>159</v>
      </c>
      <c r="C97" s="204"/>
      <c r="D97" s="204"/>
      <c r="E97" s="204"/>
      <c r="F97" s="932"/>
      <c r="G97" s="932"/>
      <c r="H97" s="928"/>
      <c r="I97" s="929"/>
      <c r="J97" s="928"/>
      <c r="K97" s="929"/>
      <c r="L97" s="928"/>
      <c r="M97" s="929"/>
      <c r="N97" s="928"/>
      <c r="O97" s="929"/>
      <c r="P97" s="928"/>
      <c r="Q97" s="929"/>
      <c r="R97" s="930">
        <f>SUM(F97:Q97)</f>
        <v>0</v>
      </c>
      <c r="S97" s="931"/>
    </row>
    <row r="98" spans="1:19" ht="12.6" customHeight="1" x14ac:dyDescent="0.25">
      <c r="A98" s="204"/>
      <c r="B98" s="204" t="s">
        <v>160</v>
      </c>
      <c r="C98" s="204"/>
      <c r="D98" s="204"/>
      <c r="E98" s="204"/>
      <c r="F98" s="933"/>
      <c r="G98" s="934"/>
      <c r="H98" s="928"/>
      <c r="I98" s="929"/>
      <c r="J98" s="928"/>
      <c r="K98" s="929"/>
      <c r="L98" s="928"/>
      <c r="M98" s="929"/>
      <c r="N98" s="928"/>
      <c r="O98" s="929"/>
      <c r="P98" s="928"/>
      <c r="Q98" s="929"/>
      <c r="R98" s="930">
        <f>SUM(H98:Q98)</f>
        <v>0</v>
      </c>
      <c r="S98" s="931"/>
    </row>
    <row r="99" spans="1:19" ht="12.6" customHeight="1" x14ac:dyDescent="0.25">
      <c r="A99" s="204" t="s">
        <v>161</v>
      </c>
      <c r="B99" s="204"/>
      <c r="C99" s="204"/>
      <c r="D99" s="204"/>
      <c r="E99" s="204"/>
      <c r="F99" s="198"/>
      <c r="G99" s="198"/>
      <c r="H99" s="540"/>
      <c r="I99" s="540"/>
      <c r="J99" s="540"/>
      <c r="K99" s="198"/>
      <c r="L99" s="540"/>
      <c r="M99" s="198"/>
      <c r="N99" s="198"/>
      <c r="O99" s="198"/>
      <c r="P99" s="198"/>
      <c r="Q99" s="198"/>
      <c r="R99" s="541"/>
      <c r="S99" s="541"/>
    </row>
    <row r="100" spans="1:19" ht="12.6" customHeight="1" x14ac:dyDescent="0.25">
      <c r="A100" s="204"/>
      <c r="B100" s="204" t="s">
        <v>14</v>
      </c>
      <c r="C100" s="204" t="s">
        <v>159</v>
      </c>
      <c r="D100" s="204"/>
      <c r="E100" s="204"/>
      <c r="F100" s="204"/>
      <c r="G100" s="204"/>
      <c r="H100" s="540"/>
      <c r="I100" s="204"/>
      <c r="J100" s="204"/>
      <c r="K100" s="204"/>
      <c r="L100" s="204"/>
      <c r="M100" s="204"/>
      <c r="N100" s="204"/>
      <c r="O100" s="204"/>
      <c r="P100" s="204"/>
      <c r="Q100" s="204"/>
      <c r="R100" s="542"/>
      <c r="S100" s="542"/>
    </row>
    <row r="101" spans="1:19" ht="12.6" customHeight="1" x14ac:dyDescent="0.25">
      <c r="A101" s="204"/>
      <c r="B101" s="204"/>
      <c r="C101" s="204" t="s">
        <v>162</v>
      </c>
      <c r="D101" s="204"/>
      <c r="E101" s="204"/>
      <c r="F101" s="204"/>
      <c r="G101" s="204"/>
      <c r="H101" s="204"/>
      <c r="I101" s="204"/>
      <c r="J101" s="204"/>
      <c r="K101" s="204"/>
      <c r="L101" s="204"/>
      <c r="M101" s="204"/>
      <c r="N101" s="204"/>
      <c r="O101" s="204"/>
      <c r="P101" s="204"/>
      <c r="Q101" s="204"/>
      <c r="R101" s="542"/>
      <c r="S101" s="542"/>
    </row>
    <row r="102" spans="1:19" ht="12.6" customHeight="1" x14ac:dyDescent="0.25">
      <c r="A102" s="204"/>
      <c r="B102" s="204"/>
      <c r="C102" s="204"/>
      <c r="D102" s="204" t="s">
        <v>163</v>
      </c>
      <c r="E102" s="204"/>
      <c r="F102" s="932"/>
      <c r="G102" s="932"/>
      <c r="H102" s="932"/>
      <c r="I102" s="932"/>
      <c r="J102" s="932"/>
      <c r="K102" s="932"/>
      <c r="L102" s="932"/>
      <c r="M102" s="932"/>
      <c r="N102" s="932"/>
      <c r="O102" s="932"/>
      <c r="P102" s="932"/>
      <c r="Q102" s="932"/>
      <c r="R102" s="930">
        <f>SUM(F102:Q102)</f>
        <v>0</v>
      </c>
      <c r="S102" s="931"/>
    </row>
    <row r="103" spans="1:19" ht="12.6" customHeight="1" x14ac:dyDescent="0.25">
      <c r="A103" s="204"/>
      <c r="B103" s="204"/>
      <c r="C103" s="204"/>
      <c r="D103" s="204" t="s">
        <v>164</v>
      </c>
      <c r="E103" s="204"/>
      <c r="F103" s="932"/>
      <c r="G103" s="932"/>
      <c r="H103" s="932"/>
      <c r="I103" s="932"/>
      <c r="J103" s="932"/>
      <c r="K103" s="932"/>
      <c r="L103" s="932"/>
      <c r="M103" s="932"/>
      <c r="N103" s="932"/>
      <c r="O103" s="932"/>
      <c r="P103" s="932"/>
      <c r="Q103" s="932"/>
      <c r="R103" s="930">
        <f>SUM(F103:Q103)</f>
        <v>0</v>
      </c>
      <c r="S103" s="931"/>
    </row>
    <row r="104" spans="1:19" ht="12.6" customHeight="1" x14ac:dyDescent="0.25">
      <c r="A104" s="204"/>
      <c r="B104" s="204" t="s">
        <v>15</v>
      </c>
      <c r="C104" s="204" t="s">
        <v>160</v>
      </c>
      <c r="D104" s="204"/>
      <c r="E104" s="204"/>
      <c r="F104" s="204"/>
      <c r="G104" s="204"/>
      <c r="H104" s="204"/>
      <c r="I104" s="204"/>
      <c r="J104" s="204"/>
      <c r="K104" s="204"/>
      <c r="L104" s="204"/>
      <c r="M104" s="204"/>
      <c r="N104" s="204"/>
      <c r="O104" s="204"/>
      <c r="P104" s="204"/>
      <c r="Q104" s="204"/>
      <c r="R104" s="204"/>
      <c r="S104" s="204"/>
    </row>
    <row r="105" spans="1:19" ht="12.6" customHeight="1" x14ac:dyDescent="0.25">
      <c r="A105" s="204"/>
      <c r="B105" s="204"/>
      <c r="C105" s="204" t="s">
        <v>165</v>
      </c>
      <c r="D105" s="204"/>
      <c r="E105" s="204"/>
      <c r="F105" s="204"/>
      <c r="G105" s="204"/>
      <c r="H105" s="204"/>
      <c r="I105" s="204"/>
      <c r="J105" s="204"/>
      <c r="K105" s="204"/>
      <c r="L105" s="204"/>
      <c r="M105" s="204"/>
      <c r="N105" s="204"/>
      <c r="O105" s="204"/>
      <c r="P105" s="204"/>
      <c r="Q105" s="204"/>
      <c r="R105" s="204"/>
      <c r="S105" s="204"/>
    </row>
    <row r="106" spans="1:19" ht="12.6" customHeight="1" x14ac:dyDescent="0.25">
      <c r="A106" s="204"/>
      <c r="B106" s="204"/>
      <c r="C106" s="204"/>
      <c r="D106" s="204" t="s">
        <v>163</v>
      </c>
      <c r="E106" s="204"/>
      <c r="F106" s="933"/>
      <c r="G106" s="934"/>
      <c r="H106" s="932"/>
      <c r="I106" s="932"/>
      <c r="J106" s="932"/>
      <c r="K106" s="932"/>
      <c r="L106" s="932"/>
      <c r="M106" s="932"/>
      <c r="N106" s="932"/>
      <c r="O106" s="932"/>
      <c r="P106" s="932"/>
      <c r="Q106" s="932"/>
      <c r="R106" s="930">
        <f>SUM(H106:Q106)</f>
        <v>0</v>
      </c>
      <c r="S106" s="931"/>
    </row>
    <row r="107" spans="1:19" ht="12.6" customHeight="1" x14ac:dyDescent="0.25">
      <c r="A107" s="204"/>
      <c r="B107" s="204"/>
      <c r="C107" s="204"/>
      <c r="D107" s="204" t="s">
        <v>164</v>
      </c>
      <c r="E107" s="204"/>
      <c r="F107" s="933"/>
      <c r="G107" s="934"/>
      <c r="H107" s="932"/>
      <c r="I107" s="932"/>
      <c r="J107" s="932"/>
      <c r="K107" s="932"/>
      <c r="L107" s="932"/>
      <c r="M107" s="932"/>
      <c r="N107" s="932"/>
      <c r="O107" s="932"/>
      <c r="P107" s="932"/>
      <c r="Q107" s="932"/>
      <c r="R107" s="930">
        <f>SUM(H107:Q107)</f>
        <v>0</v>
      </c>
      <c r="S107" s="931"/>
    </row>
    <row r="108" spans="1:19" ht="12.6" customHeight="1" x14ac:dyDescent="0.25">
      <c r="A108" s="204"/>
      <c r="B108" s="204" t="s">
        <v>16</v>
      </c>
      <c r="C108" s="204" t="s">
        <v>166</v>
      </c>
      <c r="D108" s="204"/>
      <c r="E108" s="204"/>
      <c r="F108" s="204"/>
      <c r="G108" s="204"/>
      <c r="H108" s="204"/>
      <c r="I108" s="204"/>
      <c r="J108" s="204"/>
      <c r="K108" s="204"/>
      <c r="L108" s="204"/>
      <c r="M108" s="204"/>
      <c r="N108" s="204"/>
      <c r="O108" s="204"/>
      <c r="P108" s="204"/>
      <c r="Q108" s="204"/>
      <c r="R108" s="204"/>
      <c r="S108" s="204"/>
    </row>
    <row r="109" spans="1:19" ht="12.6" customHeight="1" x14ac:dyDescent="0.25">
      <c r="A109" s="204"/>
      <c r="B109" s="204"/>
      <c r="C109" s="204" t="s">
        <v>167</v>
      </c>
      <c r="D109" s="204"/>
      <c r="E109" s="204"/>
      <c r="F109" s="204"/>
      <c r="G109" s="204"/>
      <c r="H109" s="204"/>
      <c r="I109" s="204"/>
      <c r="J109" s="204"/>
      <c r="K109" s="204"/>
      <c r="L109" s="204"/>
      <c r="M109" s="204"/>
      <c r="N109" s="204"/>
      <c r="O109" s="204"/>
      <c r="P109" s="204"/>
      <c r="Q109" s="204"/>
      <c r="R109" s="204"/>
      <c r="S109" s="204"/>
    </row>
    <row r="110" spans="1:19" ht="12.6" customHeight="1" x14ac:dyDescent="0.25">
      <c r="A110" s="204"/>
      <c r="B110" s="204"/>
      <c r="C110" s="204"/>
      <c r="D110" s="204" t="s">
        <v>163</v>
      </c>
      <c r="E110" s="204"/>
      <c r="F110" s="932"/>
      <c r="G110" s="932"/>
      <c r="H110" s="932"/>
      <c r="I110" s="932"/>
      <c r="J110" s="932"/>
      <c r="K110" s="932"/>
      <c r="L110" s="932"/>
      <c r="M110" s="932"/>
      <c r="N110" s="932"/>
      <c r="O110" s="932"/>
      <c r="P110" s="932"/>
      <c r="Q110" s="932"/>
      <c r="R110" s="930">
        <f>SUM(F110:Q110)</f>
        <v>0</v>
      </c>
      <c r="S110" s="931"/>
    </row>
    <row r="111" spans="1:19" ht="12.6" customHeight="1" x14ac:dyDescent="0.25">
      <c r="A111" s="204"/>
      <c r="B111" s="204"/>
      <c r="C111" s="204"/>
      <c r="D111" s="204" t="s">
        <v>164</v>
      </c>
      <c r="E111" s="204"/>
      <c r="F111" s="932"/>
      <c r="G111" s="932"/>
      <c r="H111" s="932"/>
      <c r="I111" s="932"/>
      <c r="J111" s="932"/>
      <c r="K111" s="932"/>
      <c r="L111" s="932"/>
      <c r="M111" s="932"/>
      <c r="N111" s="932"/>
      <c r="O111" s="932"/>
      <c r="P111" s="932"/>
      <c r="Q111" s="932"/>
      <c r="R111" s="930">
        <f>SUM(F111:Q111)</f>
        <v>0</v>
      </c>
      <c r="S111" s="931"/>
    </row>
    <row r="112" spans="1:19" ht="12.6" customHeight="1" x14ac:dyDescent="0.25">
      <c r="A112" s="204"/>
      <c r="B112" s="204"/>
      <c r="C112" s="204"/>
      <c r="D112" s="204" t="s">
        <v>168</v>
      </c>
      <c r="E112" s="204"/>
      <c r="F112" s="932"/>
      <c r="G112" s="932"/>
      <c r="H112" s="932"/>
      <c r="I112" s="932"/>
      <c r="J112" s="932"/>
      <c r="K112" s="932"/>
      <c r="L112" s="932"/>
      <c r="M112" s="932"/>
      <c r="N112" s="932"/>
      <c r="O112" s="932"/>
      <c r="P112" s="932"/>
      <c r="Q112" s="932"/>
      <c r="R112" s="930">
        <f>SUM(F112:Q112)</f>
        <v>0</v>
      </c>
      <c r="S112" s="931"/>
    </row>
    <row r="113" spans="1:21" ht="12.6" customHeight="1" x14ac:dyDescent="0.25">
      <c r="A113" s="204"/>
      <c r="B113" s="204" t="s">
        <v>17</v>
      </c>
      <c r="C113" s="204" t="s">
        <v>169</v>
      </c>
      <c r="D113" s="204"/>
      <c r="E113" s="204"/>
      <c r="F113" s="204"/>
      <c r="G113" s="204"/>
      <c r="H113" s="204"/>
      <c r="I113" s="204"/>
      <c r="J113" s="204"/>
      <c r="K113" s="204"/>
      <c r="L113" s="204"/>
      <c r="M113" s="204"/>
      <c r="N113" s="204"/>
      <c r="O113" s="204"/>
      <c r="P113" s="204"/>
      <c r="Q113" s="204"/>
      <c r="R113" s="204"/>
      <c r="S113" s="204"/>
    </row>
    <row r="114" spans="1:21" ht="12.6" customHeight="1" x14ac:dyDescent="0.25">
      <c r="A114" s="204"/>
      <c r="B114" s="204"/>
      <c r="C114" s="204"/>
      <c r="D114" s="204" t="s">
        <v>163</v>
      </c>
      <c r="E114" s="204"/>
      <c r="F114" s="928"/>
      <c r="G114" s="929"/>
      <c r="H114" s="928"/>
      <c r="I114" s="929"/>
      <c r="J114" s="928"/>
      <c r="K114" s="929"/>
      <c r="L114" s="928"/>
      <c r="M114" s="929"/>
      <c r="N114" s="928"/>
      <c r="O114" s="929"/>
      <c r="P114" s="928"/>
      <c r="Q114" s="929"/>
      <c r="R114" s="930">
        <f>SUM(F114:Q114)</f>
        <v>0</v>
      </c>
      <c r="S114" s="931"/>
    </row>
    <row r="115" spans="1:21" ht="12.6" customHeight="1" x14ac:dyDescent="0.25">
      <c r="A115" s="204" t="s">
        <v>170</v>
      </c>
      <c r="B115" s="204"/>
      <c r="C115" s="204"/>
      <c r="D115" s="204"/>
      <c r="E115" s="204"/>
      <c r="F115" s="204"/>
      <c r="G115" s="204"/>
      <c r="H115" s="204"/>
      <c r="I115" s="204"/>
      <c r="J115" s="204"/>
      <c r="K115" s="204"/>
      <c r="L115" s="204"/>
      <c r="M115" s="204"/>
      <c r="N115" s="204"/>
      <c r="O115" s="204"/>
      <c r="P115" s="204"/>
      <c r="Q115" s="204"/>
      <c r="R115" s="204"/>
      <c r="S115" s="204"/>
    </row>
    <row r="116" spans="1:21" ht="12.6" customHeight="1" x14ac:dyDescent="0.25">
      <c r="A116" s="204"/>
      <c r="B116" s="204" t="s">
        <v>171</v>
      </c>
      <c r="C116" s="204"/>
      <c r="D116" s="204"/>
      <c r="E116" s="204"/>
      <c r="F116" s="932"/>
      <c r="G116" s="932"/>
      <c r="H116" s="932"/>
      <c r="I116" s="932"/>
      <c r="J116" s="932"/>
      <c r="K116" s="932"/>
      <c r="L116" s="932"/>
      <c r="M116" s="932"/>
      <c r="N116" s="932"/>
      <c r="O116" s="932"/>
      <c r="P116" s="932"/>
      <c r="Q116" s="932"/>
      <c r="R116" s="930">
        <f>SUM(F116:Q116)</f>
        <v>0</v>
      </c>
      <c r="S116" s="931"/>
    </row>
    <row r="117" spans="1:21" ht="12.6" customHeight="1" x14ac:dyDescent="0.25">
      <c r="A117" s="204"/>
      <c r="B117" s="204" t="s">
        <v>166</v>
      </c>
      <c r="C117" s="204"/>
      <c r="D117" s="204"/>
      <c r="E117" s="204"/>
      <c r="F117" s="932"/>
      <c r="G117" s="932"/>
      <c r="H117" s="932"/>
      <c r="I117" s="932"/>
      <c r="J117" s="932"/>
      <c r="K117" s="932"/>
      <c r="L117" s="932"/>
      <c r="M117" s="932"/>
      <c r="N117" s="932"/>
      <c r="O117" s="932"/>
      <c r="P117" s="932"/>
      <c r="Q117" s="932"/>
      <c r="R117" s="930">
        <f>SUM(F117:Q117)</f>
        <v>0</v>
      </c>
      <c r="S117" s="931"/>
    </row>
    <row r="118" spans="1:21" ht="12.6" customHeight="1" x14ac:dyDescent="0.25">
      <c r="A118" s="204" t="s">
        <v>634</v>
      </c>
      <c r="B118" s="204"/>
      <c r="C118" s="204"/>
      <c r="D118" s="204"/>
      <c r="E118" s="204"/>
      <c r="F118" s="204"/>
      <c r="G118" s="204"/>
      <c r="H118" s="204"/>
      <c r="I118" s="204"/>
      <c r="J118" s="204"/>
      <c r="K118" s="204"/>
      <c r="L118" s="204"/>
      <c r="M118" s="204"/>
      <c r="N118" s="204"/>
      <c r="O118" s="204"/>
      <c r="P118" s="204"/>
      <c r="Q118" s="204"/>
      <c r="R118" s="204"/>
      <c r="S118" s="204"/>
    </row>
    <row r="119" spans="1:21" ht="12.6" customHeight="1" x14ac:dyDescent="0.25">
      <c r="A119" s="204"/>
      <c r="B119" s="204" t="s">
        <v>171</v>
      </c>
      <c r="C119" s="204"/>
      <c r="D119" s="204"/>
      <c r="E119" s="204"/>
      <c r="F119" s="928"/>
      <c r="G119" s="929"/>
      <c r="H119" s="928"/>
      <c r="I119" s="929"/>
      <c r="J119" s="928"/>
      <c r="K119" s="929"/>
      <c r="L119" s="928"/>
      <c r="M119" s="929"/>
      <c r="N119" s="928"/>
      <c r="O119" s="929"/>
      <c r="P119" s="928"/>
      <c r="Q119" s="929"/>
      <c r="R119" s="930">
        <f>SUM(F119:Q119)</f>
        <v>0</v>
      </c>
      <c r="S119" s="931"/>
    </row>
    <row r="120" spans="1:21" ht="12.6" customHeight="1" x14ac:dyDescent="0.25">
      <c r="A120" s="204"/>
      <c r="B120" s="204" t="s">
        <v>166</v>
      </c>
      <c r="C120" s="204"/>
      <c r="D120" s="204"/>
      <c r="E120" s="204"/>
      <c r="F120" s="928"/>
      <c r="G120" s="929"/>
      <c r="H120" s="928"/>
      <c r="I120" s="929"/>
      <c r="J120" s="928"/>
      <c r="K120" s="929"/>
      <c r="L120" s="928"/>
      <c r="M120" s="929"/>
      <c r="N120" s="928"/>
      <c r="O120" s="929"/>
      <c r="P120" s="928"/>
      <c r="Q120" s="929"/>
      <c r="R120" s="930">
        <f>SUM(F120:Q120)</f>
        <v>0</v>
      </c>
      <c r="S120" s="931"/>
    </row>
    <row r="121" spans="1:21" ht="12.6" customHeight="1" x14ac:dyDescent="0.25">
      <c r="A121" s="204" t="s">
        <v>635</v>
      </c>
      <c r="B121" s="198"/>
      <c r="C121" s="198"/>
      <c r="D121" s="198"/>
      <c r="E121" s="198"/>
      <c r="F121" s="198"/>
      <c r="G121" s="198"/>
      <c r="H121" s="198"/>
      <c r="I121" s="198"/>
      <c r="J121" s="198"/>
      <c r="K121" s="198"/>
      <c r="L121" s="198"/>
      <c r="M121" s="198"/>
      <c r="N121" s="198"/>
      <c r="O121" s="198"/>
      <c r="P121" s="198"/>
      <c r="Q121" s="198"/>
      <c r="R121" s="198"/>
      <c r="S121" s="198"/>
    </row>
    <row r="122" spans="1:21" ht="12.6" customHeight="1" x14ac:dyDescent="0.25">
      <c r="A122" s="198"/>
      <c r="B122" s="204" t="s">
        <v>171</v>
      </c>
      <c r="C122" s="198"/>
      <c r="D122" s="198"/>
      <c r="E122" s="198"/>
      <c r="F122" s="932"/>
      <c r="G122" s="932"/>
      <c r="H122" s="932"/>
      <c r="I122" s="932"/>
      <c r="J122" s="932"/>
      <c r="K122" s="932"/>
      <c r="L122" s="932"/>
      <c r="M122" s="932"/>
      <c r="N122" s="932"/>
      <c r="O122" s="932"/>
      <c r="P122" s="932"/>
      <c r="Q122" s="932"/>
      <c r="R122" s="930">
        <f>SUM(F122:Q122)</f>
        <v>0</v>
      </c>
      <c r="S122" s="931"/>
    </row>
    <row r="123" spans="1:21" ht="12.6" customHeight="1" x14ac:dyDescent="0.25">
      <c r="A123" s="198"/>
      <c r="B123" s="204" t="s">
        <v>166</v>
      </c>
      <c r="C123" s="198"/>
      <c r="D123" s="198"/>
      <c r="E123" s="198"/>
      <c r="F123" s="932"/>
      <c r="G123" s="932"/>
      <c r="H123" s="932"/>
      <c r="I123" s="932"/>
      <c r="J123" s="932"/>
      <c r="K123" s="932"/>
      <c r="L123" s="932"/>
      <c r="M123" s="932"/>
      <c r="N123" s="932"/>
      <c r="O123" s="932"/>
      <c r="P123" s="932"/>
      <c r="Q123" s="932"/>
      <c r="R123" s="930">
        <f>SUM(F123:Q123)</f>
        <v>0</v>
      </c>
      <c r="S123" s="931"/>
    </row>
    <row r="124" spans="1:21" ht="12.6" customHeight="1" x14ac:dyDescent="0.25">
      <c r="A124" s="198"/>
      <c r="B124" s="198"/>
      <c r="C124" s="198"/>
      <c r="D124" s="198"/>
    </row>
    <row r="125" spans="1:21" ht="6" customHeight="1" x14ac:dyDescent="0.25"/>
    <row r="126" spans="1:21" ht="12.6" customHeight="1" x14ac:dyDescent="0.25">
      <c r="B126" s="191"/>
      <c r="C126" s="191"/>
      <c r="D126" s="191"/>
      <c r="E126" s="191"/>
      <c r="F126" s="543"/>
      <c r="G126" s="543"/>
      <c r="H126" s="543"/>
      <c r="I126" s="543"/>
      <c r="J126" s="543"/>
      <c r="K126" s="543"/>
      <c r="L126" s="543"/>
      <c r="M126" s="543"/>
      <c r="N126" s="543"/>
      <c r="O126" s="543"/>
      <c r="P126" s="543"/>
      <c r="Q126" s="543"/>
      <c r="R126" s="237"/>
      <c r="S126" s="237"/>
      <c r="T126" s="394"/>
      <c r="U126" s="394"/>
    </row>
    <row r="127" spans="1:21" ht="6" customHeight="1" x14ac:dyDescent="0.25">
      <c r="B127" s="191"/>
      <c r="C127" s="191"/>
      <c r="D127" s="191"/>
      <c r="E127" s="191"/>
      <c r="F127" s="543"/>
      <c r="G127" s="543"/>
      <c r="H127" s="543"/>
      <c r="I127" s="543"/>
      <c r="J127" s="543"/>
      <c r="K127" s="543"/>
      <c r="L127" s="543"/>
      <c r="M127" s="543"/>
      <c r="N127" s="543"/>
      <c r="O127" s="543"/>
      <c r="P127" s="543"/>
      <c r="Q127" s="543"/>
      <c r="R127" s="237"/>
      <c r="S127" s="237"/>
      <c r="T127" s="394"/>
      <c r="U127" s="394"/>
    </row>
    <row r="128" spans="1:21" ht="21.95" customHeight="1" x14ac:dyDescent="0.25"/>
    <row r="130" ht="12.6" customHeight="1" x14ac:dyDescent="0.25"/>
    <row r="131" ht="12.6" customHeight="1" x14ac:dyDescent="0.25"/>
    <row r="132" ht="12.6" customHeight="1" x14ac:dyDescent="0.25"/>
    <row r="133" ht="12.6" customHeight="1" x14ac:dyDescent="0.25"/>
    <row r="134" ht="12.6" customHeight="1" x14ac:dyDescent="0.25"/>
    <row r="135" ht="12.6" customHeight="1" x14ac:dyDescent="0.25"/>
    <row r="136" ht="12.6" customHeight="1" x14ac:dyDescent="0.25"/>
    <row r="137" ht="12.6" customHeight="1" x14ac:dyDescent="0.25"/>
    <row r="138" ht="12.6" customHeight="1" x14ac:dyDescent="0.25"/>
    <row r="139" ht="12.6" customHeight="1" x14ac:dyDescent="0.25"/>
    <row r="140" ht="12.6" customHeight="1" x14ac:dyDescent="0.25"/>
    <row r="141" ht="12.6" customHeight="1" x14ac:dyDescent="0.25"/>
    <row r="142" ht="12.6" customHeight="1" x14ac:dyDescent="0.25"/>
    <row r="143" ht="12.6" customHeight="1" x14ac:dyDescent="0.25"/>
    <row r="144" ht="12.6" customHeight="1" x14ac:dyDescent="0.25"/>
    <row r="145" ht="12.6" customHeight="1" x14ac:dyDescent="0.25"/>
  </sheetData>
  <sheetProtection password="C03D" sheet="1" objects="1" scenarios="1"/>
  <mergeCells count="467">
    <mergeCell ref="P4:Q4"/>
    <mergeCell ref="R4:S4"/>
    <mergeCell ref="H5:I5"/>
    <mergeCell ref="J5:K5"/>
    <mergeCell ref="L5:M5"/>
    <mergeCell ref="N5:O5"/>
    <mergeCell ref="P5:Q5"/>
    <mergeCell ref="R5:S5"/>
    <mergeCell ref="B3:E3"/>
    <mergeCell ref="F4:G4"/>
    <mergeCell ref="H4:I4"/>
    <mergeCell ref="J4:K4"/>
    <mergeCell ref="L4:M4"/>
    <mergeCell ref="N4:O4"/>
    <mergeCell ref="R8:S8"/>
    <mergeCell ref="H9:I9"/>
    <mergeCell ref="J9:K9"/>
    <mergeCell ref="L9:M9"/>
    <mergeCell ref="N9:O9"/>
    <mergeCell ref="P9:Q9"/>
    <mergeCell ref="R9:S9"/>
    <mergeCell ref="B8:B12"/>
    <mergeCell ref="H8:I8"/>
    <mergeCell ref="J8:K8"/>
    <mergeCell ref="L8:M8"/>
    <mergeCell ref="N8:O8"/>
    <mergeCell ref="P8:Q8"/>
    <mergeCell ref="H10:I10"/>
    <mergeCell ref="J10:K10"/>
    <mergeCell ref="L10:M10"/>
    <mergeCell ref="N10:O10"/>
    <mergeCell ref="H12:I12"/>
    <mergeCell ref="J12:K12"/>
    <mergeCell ref="L12:M12"/>
    <mergeCell ref="N12:O12"/>
    <mergeCell ref="P12:Q12"/>
    <mergeCell ref="R12:S12"/>
    <mergeCell ref="P10:Q10"/>
    <mergeCell ref="R10:S10"/>
    <mergeCell ref="H11:I11"/>
    <mergeCell ref="J11:K11"/>
    <mergeCell ref="L11:M11"/>
    <mergeCell ref="N11:O11"/>
    <mergeCell ref="P11:Q11"/>
    <mergeCell ref="R11:S11"/>
    <mergeCell ref="N15:O15"/>
    <mergeCell ref="H17:I17"/>
    <mergeCell ref="P13:Q13"/>
    <mergeCell ref="R13:S13"/>
    <mergeCell ref="H14:I14"/>
    <mergeCell ref="J14:K14"/>
    <mergeCell ref="L14:M14"/>
    <mergeCell ref="N14:O14"/>
    <mergeCell ref="P14:Q14"/>
    <mergeCell ref="R14:S14"/>
    <mergeCell ref="P15:Q15"/>
    <mergeCell ref="R15:S15"/>
    <mergeCell ref="B13:B17"/>
    <mergeCell ref="H13:I13"/>
    <mergeCell ref="J13:K13"/>
    <mergeCell ref="L13:M13"/>
    <mergeCell ref="N13:O13"/>
    <mergeCell ref="H15:I15"/>
    <mergeCell ref="J15:K15"/>
    <mergeCell ref="L15:M15"/>
    <mergeCell ref="H16:I16"/>
    <mergeCell ref="H18:I18"/>
    <mergeCell ref="J18:K18"/>
    <mergeCell ref="L18:M18"/>
    <mergeCell ref="N18:O18"/>
    <mergeCell ref="P18:Q18"/>
    <mergeCell ref="J17:K17"/>
    <mergeCell ref="L17:M17"/>
    <mergeCell ref="N17:O17"/>
    <mergeCell ref="P17:Q17"/>
    <mergeCell ref="R18:S18"/>
    <mergeCell ref="J16:K16"/>
    <mergeCell ref="L16:M16"/>
    <mergeCell ref="N16:O16"/>
    <mergeCell ref="P16:Q16"/>
    <mergeCell ref="R16:S16"/>
    <mergeCell ref="R17:S17"/>
    <mergeCell ref="R20:S20"/>
    <mergeCell ref="H21:I21"/>
    <mergeCell ref="J21:K21"/>
    <mergeCell ref="L21:M21"/>
    <mergeCell ref="N21:O21"/>
    <mergeCell ref="P21:Q21"/>
    <mergeCell ref="R21:S21"/>
    <mergeCell ref="B20:B24"/>
    <mergeCell ref="H20:I20"/>
    <mergeCell ref="J20:K20"/>
    <mergeCell ref="L20:M20"/>
    <mergeCell ref="N20:O20"/>
    <mergeCell ref="P20:Q20"/>
    <mergeCell ref="H22:I22"/>
    <mergeCell ref="J22:K22"/>
    <mergeCell ref="L22:M22"/>
    <mergeCell ref="N22:O22"/>
    <mergeCell ref="H24:I24"/>
    <mergeCell ref="J24:K24"/>
    <mergeCell ref="L24:M24"/>
    <mergeCell ref="N24:O24"/>
    <mergeCell ref="P24:Q24"/>
    <mergeCell ref="R24:S24"/>
    <mergeCell ref="P22:Q22"/>
    <mergeCell ref="R22:S22"/>
    <mergeCell ref="H23:I23"/>
    <mergeCell ref="J23:K23"/>
    <mergeCell ref="L23:M23"/>
    <mergeCell ref="N23:O23"/>
    <mergeCell ref="P23:Q23"/>
    <mergeCell ref="R23:S23"/>
    <mergeCell ref="N27:O27"/>
    <mergeCell ref="H29:I29"/>
    <mergeCell ref="P25:Q25"/>
    <mergeCell ref="R25:S25"/>
    <mergeCell ref="H26:I26"/>
    <mergeCell ref="J26:K26"/>
    <mergeCell ref="L26:M26"/>
    <mergeCell ref="N26:O26"/>
    <mergeCell ref="P26:Q26"/>
    <mergeCell ref="R26:S26"/>
    <mergeCell ref="P27:Q27"/>
    <mergeCell ref="R27:S27"/>
    <mergeCell ref="B25:B29"/>
    <mergeCell ref="H25:I25"/>
    <mergeCell ref="J25:K25"/>
    <mergeCell ref="L25:M25"/>
    <mergeCell ref="N25:O25"/>
    <mergeCell ref="H27:I27"/>
    <mergeCell ref="J27:K27"/>
    <mergeCell ref="L27:M27"/>
    <mergeCell ref="H28:I28"/>
    <mergeCell ref="H30:I30"/>
    <mergeCell ref="J30:K30"/>
    <mergeCell ref="L30:M30"/>
    <mergeCell ref="N30:O30"/>
    <mergeCell ref="P30:Q30"/>
    <mergeCell ref="J29:K29"/>
    <mergeCell ref="L29:M29"/>
    <mergeCell ref="N29:O29"/>
    <mergeCell ref="P29:Q29"/>
    <mergeCell ref="R30:S30"/>
    <mergeCell ref="J28:K28"/>
    <mergeCell ref="L28:M28"/>
    <mergeCell ref="N28:O28"/>
    <mergeCell ref="P28:Q28"/>
    <mergeCell ref="R28:S28"/>
    <mergeCell ref="R29:S29"/>
    <mergeCell ref="R32:S32"/>
    <mergeCell ref="H33:I33"/>
    <mergeCell ref="J33:K33"/>
    <mergeCell ref="L33:M33"/>
    <mergeCell ref="N33:O33"/>
    <mergeCell ref="P33:Q33"/>
    <mergeCell ref="R33:S33"/>
    <mergeCell ref="B32:B36"/>
    <mergeCell ref="H32:I32"/>
    <mergeCell ref="J32:K32"/>
    <mergeCell ref="L32:M32"/>
    <mergeCell ref="N32:O32"/>
    <mergeCell ref="P32:Q32"/>
    <mergeCell ref="H34:I34"/>
    <mergeCell ref="J34:K34"/>
    <mergeCell ref="L34:M34"/>
    <mergeCell ref="N34:O34"/>
    <mergeCell ref="H36:I36"/>
    <mergeCell ref="J36:K36"/>
    <mergeCell ref="L36:M36"/>
    <mergeCell ref="N36:O36"/>
    <mergeCell ref="P36:Q36"/>
    <mergeCell ref="R36:S36"/>
    <mergeCell ref="P34:Q34"/>
    <mergeCell ref="R34:S34"/>
    <mergeCell ref="H35:I35"/>
    <mergeCell ref="J35:K35"/>
    <mergeCell ref="L35:M35"/>
    <mergeCell ref="N35:O35"/>
    <mergeCell ref="P35:Q35"/>
    <mergeCell ref="R35:S35"/>
    <mergeCell ref="N39:O39"/>
    <mergeCell ref="H41:I41"/>
    <mergeCell ref="P37:Q37"/>
    <mergeCell ref="R37:S37"/>
    <mergeCell ref="H38:I38"/>
    <mergeCell ref="J38:K38"/>
    <mergeCell ref="L38:M38"/>
    <mergeCell ref="N38:O38"/>
    <mergeCell ref="P38:Q38"/>
    <mergeCell ref="R38:S38"/>
    <mergeCell ref="P39:Q39"/>
    <mergeCell ref="R39:S39"/>
    <mergeCell ref="B37:B41"/>
    <mergeCell ref="H37:I37"/>
    <mergeCell ref="J37:K37"/>
    <mergeCell ref="L37:M37"/>
    <mergeCell ref="N37:O37"/>
    <mergeCell ref="H39:I39"/>
    <mergeCell ref="J39:K39"/>
    <mergeCell ref="L39:M39"/>
    <mergeCell ref="H40:I40"/>
    <mergeCell ref="H42:I42"/>
    <mergeCell ref="J42:K42"/>
    <mergeCell ref="L42:M42"/>
    <mergeCell ref="N42:O42"/>
    <mergeCell ref="P42:Q42"/>
    <mergeCell ref="J41:K41"/>
    <mergeCell ref="L41:M41"/>
    <mergeCell ref="N41:O41"/>
    <mergeCell ref="P41:Q41"/>
    <mergeCell ref="R42:S42"/>
    <mergeCell ref="J40:K40"/>
    <mergeCell ref="L40:M40"/>
    <mergeCell ref="N40:O40"/>
    <mergeCell ref="P40:Q40"/>
    <mergeCell ref="R40:S40"/>
    <mergeCell ref="R41:S41"/>
    <mergeCell ref="R44:S44"/>
    <mergeCell ref="B47:B51"/>
    <mergeCell ref="B52:B56"/>
    <mergeCell ref="B63:E63"/>
    <mergeCell ref="F63:G63"/>
    <mergeCell ref="H63:I63"/>
    <mergeCell ref="J63:K63"/>
    <mergeCell ref="L63:M63"/>
    <mergeCell ref="F44:G44"/>
    <mergeCell ref="H44:I44"/>
    <mergeCell ref="J44:K44"/>
    <mergeCell ref="L44:M44"/>
    <mergeCell ref="N44:O44"/>
    <mergeCell ref="P44:Q44"/>
    <mergeCell ref="N63:O63"/>
    <mergeCell ref="P63:Q63"/>
    <mergeCell ref="R63:S63"/>
    <mergeCell ref="F66:G66"/>
    <mergeCell ref="H66:I66"/>
    <mergeCell ref="J66:K66"/>
    <mergeCell ref="L66:M66"/>
    <mergeCell ref="N66:O66"/>
    <mergeCell ref="P66:Q66"/>
    <mergeCell ref="R66:S66"/>
    <mergeCell ref="R67:S67"/>
    <mergeCell ref="F71:G71"/>
    <mergeCell ref="H71:I71"/>
    <mergeCell ref="J71:K71"/>
    <mergeCell ref="L71:M71"/>
    <mergeCell ref="N71:O71"/>
    <mergeCell ref="P71:Q71"/>
    <mergeCell ref="R71:S71"/>
    <mergeCell ref="F67:G67"/>
    <mergeCell ref="H67:I67"/>
    <mergeCell ref="J67:K67"/>
    <mergeCell ref="L67:M67"/>
    <mergeCell ref="N67:O67"/>
    <mergeCell ref="P67:Q67"/>
    <mergeCell ref="R72:S72"/>
    <mergeCell ref="F75:G75"/>
    <mergeCell ref="H75:I75"/>
    <mergeCell ref="J75:K75"/>
    <mergeCell ref="L75:M75"/>
    <mergeCell ref="N75:O75"/>
    <mergeCell ref="P75:Q75"/>
    <mergeCell ref="R75:S75"/>
    <mergeCell ref="F72:G72"/>
    <mergeCell ref="H72:I72"/>
    <mergeCell ref="J72:K72"/>
    <mergeCell ref="L72:M72"/>
    <mergeCell ref="N72:O72"/>
    <mergeCell ref="P72:Q72"/>
    <mergeCell ref="R76:S76"/>
    <mergeCell ref="F79:G79"/>
    <mergeCell ref="H79:I79"/>
    <mergeCell ref="J79:K79"/>
    <mergeCell ref="L79:M79"/>
    <mergeCell ref="N79:O79"/>
    <mergeCell ref="P79:Q79"/>
    <mergeCell ref="R79:S79"/>
    <mergeCell ref="F76:G76"/>
    <mergeCell ref="H76:I76"/>
    <mergeCell ref="J76:K76"/>
    <mergeCell ref="L76:M76"/>
    <mergeCell ref="N76:O76"/>
    <mergeCell ref="P76:Q76"/>
    <mergeCell ref="R80:S80"/>
    <mergeCell ref="F81:G81"/>
    <mergeCell ref="H81:I81"/>
    <mergeCell ref="J81:K81"/>
    <mergeCell ref="L81:M81"/>
    <mergeCell ref="N81:O81"/>
    <mergeCell ref="P81:Q81"/>
    <mergeCell ref="R81:S81"/>
    <mergeCell ref="F80:G80"/>
    <mergeCell ref="H80:I80"/>
    <mergeCell ref="J80:K80"/>
    <mergeCell ref="L80:M80"/>
    <mergeCell ref="N80:O80"/>
    <mergeCell ref="P80:Q80"/>
    <mergeCell ref="R83:S83"/>
    <mergeCell ref="F85:G85"/>
    <mergeCell ref="H85:I85"/>
    <mergeCell ref="J85:K85"/>
    <mergeCell ref="L85:M85"/>
    <mergeCell ref="N85:O85"/>
    <mergeCell ref="P85:Q85"/>
    <mergeCell ref="R85:S85"/>
    <mergeCell ref="F83:G83"/>
    <mergeCell ref="H83:I83"/>
    <mergeCell ref="J83:K83"/>
    <mergeCell ref="L83:M83"/>
    <mergeCell ref="N83:O83"/>
    <mergeCell ref="P83:Q83"/>
    <mergeCell ref="R86:S86"/>
    <mergeCell ref="F88:G88"/>
    <mergeCell ref="H88:I88"/>
    <mergeCell ref="J88:K88"/>
    <mergeCell ref="L88:M88"/>
    <mergeCell ref="N88:O88"/>
    <mergeCell ref="P88:Q88"/>
    <mergeCell ref="R88:S88"/>
    <mergeCell ref="F86:G86"/>
    <mergeCell ref="H86:I86"/>
    <mergeCell ref="J86:K86"/>
    <mergeCell ref="L86:M86"/>
    <mergeCell ref="N86:O86"/>
    <mergeCell ref="P86:Q86"/>
    <mergeCell ref="R89:S89"/>
    <mergeCell ref="F91:G91"/>
    <mergeCell ref="H91:I91"/>
    <mergeCell ref="J91:K91"/>
    <mergeCell ref="L91:M91"/>
    <mergeCell ref="N91:O91"/>
    <mergeCell ref="P91:Q91"/>
    <mergeCell ref="R91:S91"/>
    <mergeCell ref="F89:G89"/>
    <mergeCell ref="H89:I89"/>
    <mergeCell ref="J89:K89"/>
    <mergeCell ref="L89:M89"/>
    <mergeCell ref="N89:O89"/>
    <mergeCell ref="P89:Q89"/>
    <mergeCell ref="R92:S92"/>
    <mergeCell ref="B94:E94"/>
    <mergeCell ref="F94:G94"/>
    <mergeCell ref="H94:I94"/>
    <mergeCell ref="J94:K94"/>
    <mergeCell ref="L94:M94"/>
    <mergeCell ref="N94:O94"/>
    <mergeCell ref="F92:G92"/>
    <mergeCell ref="H92:I92"/>
    <mergeCell ref="J92:K92"/>
    <mergeCell ref="L92:M92"/>
    <mergeCell ref="N92:O92"/>
    <mergeCell ref="P92:Q92"/>
    <mergeCell ref="P94:Q94"/>
    <mergeCell ref="R94:S94"/>
    <mergeCell ref="F97:G97"/>
    <mergeCell ref="H97:I97"/>
    <mergeCell ref="J97:K97"/>
    <mergeCell ref="L97:M97"/>
    <mergeCell ref="N97:O97"/>
    <mergeCell ref="P97:Q97"/>
    <mergeCell ref="R97:S97"/>
    <mergeCell ref="R98:S98"/>
    <mergeCell ref="F102:G102"/>
    <mergeCell ref="H102:I102"/>
    <mergeCell ref="J102:K102"/>
    <mergeCell ref="L102:M102"/>
    <mergeCell ref="N102:O102"/>
    <mergeCell ref="P102:Q102"/>
    <mergeCell ref="R102:S102"/>
    <mergeCell ref="F98:G98"/>
    <mergeCell ref="H98:I98"/>
    <mergeCell ref="J98:K98"/>
    <mergeCell ref="L98:M98"/>
    <mergeCell ref="N98:O98"/>
    <mergeCell ref="P98:Q98"/>
    <mergeCell ref="R103:S103"/>
    <mergeCell ref="F106:G106"/>
    <mergeCell ref="H106:I106"/>
    <mergeCell ref="J106:K106"/>
    <mergeCell ref="L106:M106"/>
    <mergeCell ref="N106:O106"/>
    <mergeCell ref="P106:Q106"/>
    <mergeCell ref="R106:S106"/>
    <mergeCell ref="F103:G103"/>
    <mergeCell ref="H103:I103"/>
    <mergeCell ref="J103:K103"/>
    <mergeCell ref="L103:M103"/>
    <mergeCell ref="N103:O103"/>
    <mergeCell ref="P103:Q103"/>
    <mergeCell ref="R107:S107"/>
    <mergeCell ref="F110:G110"/>
    <mergeCell ref="H110:I110"/>
    <mergeCell ref="J110:K110"/>
    <mergeCell ref="L110:M110"/>
    <mergeCell ref="N110:O110"/>
    <mergeCell ref="P110:Q110"/>
    <mergeCell ref="R110:S110"/>
    <mergeCell ref="F107:G107"/>
    <mergeCell ref="H107:I107"/>
    <mergeCell ref="J107:K107"/>
    <mergeCell ref="L107:M107"/>
    <mergeCell ref="N107:O107"/>
    <mergeCell ref="P107:Q107"/>
    <mergeCell ref="R111:S111"/>
    <mergeCell ref="F112:G112"/>
    <mergeCell ref="H112:I112"/>
    <mergeCell ref="J112:K112"/>
    <mergeCell ref="L112:M112"/>
    <mergeCell ref="N112:O112"/>
    <mergeCell ref="P112:Q112"/>
    <mergeCell ref="R112:S112"/>
    <mergeCell ref="F111:G111"/>
    <mergeCell ref="H111:I111"/>
    <mergeCell ref="J111:K111"/>
    <mergeCell ref="L111:M111"/>
    <mergeCell ref="N111:O111"/>
    <mergeCell ref="P111:Q111"/>
    <mergeCell ref="R114:S114"/>
    <mergeCell ref="F116:G116"/>
    <mergeCell ref="H116:I116"/>
    <mergeCell ref="J116:K116"/>
    <mergeCell ref="L116:M116"/>
    <mergeCell ref="N116:O116"/>
    <mergeCell ref="P116:Q116"/>
    <mergeCell ref="R116:S116"/>
    <mergeCell ref="F114:G114"/>
    <mergeCell ref="H114:I114"/>
    <mergeCell ref="J114:K114"/>
    <mergeCell ref="L114:M114"/>
    <mergeCell ref="N114:O114"/>
    <mergeCell ref="P114:Q114"/>
    <mergeCell ref="R117:S117"/>
    <mergeCell ref="F119:G119"/>
    <mergeCell ref="H119:I119"/>
    <mergeCell ref="J119:K119"/>
    <mergeCell ref="L119:M119"/>
    <mergeCell ref="N119:O119"/>
    <mergeCell ref="P123:Q123"/>
    <mergeCell ref="P119:Q119"/>
    <mergeCell ref="R119:S119"/>
    <mergeCell ref="F117:G117"/>
    <mergeCell ref="H117:I117"/>
    <mergeCell ref="J117:K117"/>
    <mergeCell ref="L117:M117"/>
    <mergeCell ref="N117:O117"/>
    <mergeCell ref="P117:Q117"/>
    <mergeCell ref="P122:Q122"/>
    <mergeCell ref="R122:S122"/>
    <mergeCell ref="F120:G120"/>
    <mergeCell ref="H120:I120"/>
    <mergeCell ref="R123:S123"/>
    <mergeCell ref="F123:G123"/>
    <mergeCell ref="H123:I123"/>
    <mergeCell ref="J123:K123"/>
    <mergeCell ref="L123:M123"/>
    <mergeCell ref="N123:O123"/>
    <mergeCell ref="J120:K120"/>
    <mergeCell ref="L120:M120"/>
    <mergeCell ref="N120:O120"/>
    <mergeCell ref="P120:Q120"/>
    <mergeCell ref="R120:S120"/>
    <mergeCell ref="F122:G122"/>
    <mergeCell ref="H122:I122"/>
    <mergeCell ref="J122:K122"/>
    <mergeCell ref="L122:M122"/>
    <mergeCell ref="N122:O122"/>
  </mergeCells>
  <hyperlinks>
    <hyperlink ref="B3" location="Schedule_Listing" display="Return to Shedule Listing"/>
    <hyperlink ref="B3:E3" location="'Schedule Listing'!C43" display="Return to Schedule Listing"/>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tabSelected="1" topLeftCell="A10" zoomScale="160" zoomScaleNormal="160" workbookViewId="0">
      <selection activeCell="D23" sqref="D23"/>
    </sheetView>
  </sheetViews>
  <sheetFormatPr defaultColWidth="10" defaultRowHeight="12.75" x14ac:dyDescent="0.2"/>
  <cols>
    <col min="1" max="2" width="2.375" style="549" customWidth="1"/>
    <col min="3" max="3" width="38.125" style="549" customWidth="1"/>
    <col min="4" max="4" width="7.875" style="549" customWidth="1"/>
    <col min="5" max="5" width="0.625" style="565" customWidth="1"/>
    <col min="6" max="6" width="8.125" style="549" customWidth="1"/>
    <col min="7" max="7" width="10.125" style="549" customWidth="1"/>
    <col min="8" max="8" width="2.375" style="552" customWidth="1"/>
    <col min="9" max="9" width="8.125" style="549" customWidth="1"/>
    <col min="10" max="10" width="10.125" style="549" customWidth="1"/>
    <col min="11" max="11" width="2.375" style="551" customWidth="1"/>
    <col min="12" max="12" width="10.125" style="549" customWidth="1"/>
    <col min="13" max="13" width="2.875" style="549" customWidth="1"/>
    <col min="14" max="16384" width="10" style="549"/>
  </cols>
  <sheetData>
    <row r="1" spans="1:13" s="260" customFormat="1" ht="15.75" x14ac:dyDescent="0.25">
      <c r="A1" s="212" t="s">
        <v>674</v>
      </c>
      <c r="B1" s="420"/>
      <c r="C1" s="262"/>
      <c r="D1" s="262"/>
      <c r="E1" s="545"/>
      <c r="F1" s="262"/>
      <c r="G1" s="262"/>
      <c r="H1" s="545"/>
      <c r="I1" s="262"/>
      <c r="J1" s="262"/>
      <c r="K1" s="262"/>
      <c r="L1" s="262"/>
    </row>
    <row r="2" spans="1:13" s="260" customFormat="1" ht="15" x14ac:dyDescent="0.2">
      <c r="A2" s="190">
        <v>41</v>
      </c>
      <c r="B2" s="420"/>
      <c r="C2" s="309" t="s">
        <v>1</v>
      </c>
      <c r="D2" s="193"/>
      <c r="E2" s="545"/>
      <c r="F2" s="262"/>
      <c r="G2" s="262"/>
      <c r="H2" s="545"/>
      <c r="I2" s="262"/>
      <c r="J2" s="262"/>
      <c r="K2" s="262"/>
      <c r="L2" s="262"/>
    </row>
    <row r="3" spans="1:13" ht="12.75" customHeight="1" x14ac:dyDescent="0.2">
      <c r="A3" s="194" t="s">
        <v>576</v>
      </c>
      <c r="B3" s="760"/>
      <c r="C3" s="546"/>
      <c r="D3" s="953" t="s">
        <v>114</v>
      </c>
      <c r="E3" s="547"/>
      <c r="F3" s="955" t="s">
        <v>115</v>
      </c>
      <c r="G3" s="955"/>
      <c r="H3" s="547"/>
      <c r="I3" s="955" t="s">
        <v>116</v>
      </c>
      <c r="J3" s="955"/>
      <c r="K3" s="548"/>
      <c r="L3" s="757" t="s">
        <v>22</v>
      </c>
    </row>
    <row r="4" spans="1:13" ht="48" customHeight="1" x14ac:dyDescent="0.25">
      <c r="A4" s="956"/>
      <c r="B4" s="923"/>
      <c r="C4" s="957"/>
      <c r="D4" s="954"/>
      <c r="E4" s="547"/>
      <c r="F4" s="757" t="s">
        <v>117</v>
      </c>
      <c r="G4" s="337" t="s">
        <v>118</v>
      </c>
      <c r="H4" s="550"/>
      <c r="I4" s="757" t="s">
        <v>117</v>
      </c>
      <c r="J4" s="338" t="s">
        <v>118</v>
      </c>
      <c r="K4" s="339"/>
      <c r="L4" s="337" t="s">
        <v>118</v>
      </c>
    </row>
    <row r="5" spans="1:13" ht="30.75" customHeight="1" x14ac:dyDescent="0.25">
      <c r="A5" s="956" t="s">
        <v>47</v>
      </c>
      <c r="B5" s="958"/>
      <c r="C5" s="958"/>
      <c r="D5" s="216" t="s">
        <v>14</v>
      </c>
      <c r="E5" s="208"/>
      <c r="F5" s="234" t="s">
        <v>15</v>
      </c>
      <c r="G5" s="234" t="s">
        <v>16</v>
      </c>
      <c r="H5" s="208"/>
      <c r="I5" s="207" t="s">
        <v>17</v>
      </c>
      <c r="J5" s="234" t="s">
        <v>18</v>
      </c>
      <c r="K5" s="234"/>
      <c r="L5" s="234" t="s">
        <v>119</v>
      </c>
    </row>
    <row r="6" spans="1:13" ht="12.75" customHeight="1" x14ac:dyDescent="0.2">
      <c r="A6" s="423" t="s">
        <v>479</v>
      </c>
      <c r="B6" s="423"/>
      <c r="C6" s="206"/>
      <c r="D6" s="551"/>
      <c r="E6" s="552"/>
      <c r="F6" s="208"/>
      <c r="G6" s="208"/>
      <c r="H6" s="208"/>
      <c r="I6" s="553"/>
      <c r="J6" s="554"/>
      <c r="K6" s="554"/>
      <c r="L6" s="554"/>
    </row>
    <row r="7" spans="1:13" ht="12.75" customHeight="1" x14ac:dyDescent="0.2">
      <c r="B7" s="201" t="s">
        <v>120</v>
      </c>
      <c r="D7" s="551"/>
      <c r="E7" s="552"/>
      <c r="F7" s="282"/>
      <c r="G7" s="310"/>
      <c r="H7" s="555"/>
      <c r="I7" s="282"/>
      <c r="J7" s="310"/>
      <c r="K7" s="556"/>
      <c r="L7" s="759">
        <f>G7+J7</f>
        <v>0</v>
      </c>
    </row>
    <row r="8" spans="1:13" ht="12.75" customHeight="1" x14ac:dyDescent="0.2">
      <c r="B8" s="201" t="s">
        <v>121</v>
      </c>
      <c r="D8" s="551"/>
      <c r="E8" s="552"/>
      <c r="F8" s="282"/>
      <c r="G8" s="310"/>
      <c r="H8" s="555"/>
      <c r="I8" s="282"/>
      <c r="J8" s="310"/>
      <c r="K8" s="556"/>
      <c r="L8" s="759">
        <f>G8+J8</f>
        <v>0</v>
      </c>
    </row>
    <row r="9" spans="1:13" ht="12.75" customHeight="1" x14ac:dyDescent="0.2">
      <c r="A9" s="557"/>
      <c r="B9" s="201" t="s">
        <v>478</v>
      </c>
      <c r="C9" s="558"/>
      <c r="D9" s="415"/>
      <c r="E9" s="441"/>
      <c r="F9" s="282"/>
      <c r="G9" s="310"/>
      <c r="H9" s="555"/>
      <c r="I9" s="282"/>
      <c r="J9" s="310"/>
      <c r="K9" s="556"/>
      <c r="L9" s="759">
        <f>G9+J9</f>
        <v>0</v>
      </c>
    </row>
    <row r="10" spans="1:13" ht="12.75" customHeight="1" x14ac:dyDescent="0.2">
      <c r="A10" s="457" t="s">
        <v>481</v>
      </c>
      <c r="B10" s="559"/>
      <c r="C10" s="559"/>
      <c r="D10" s="214"/>
      <c r="E10" s="208"/>
      <c r="F10" s="283"/>
      <c r="G10" s="759">
        <f>G7+G8-G9</f>
        <v>0</v>
      </c>
      <c r="H10" s="555"/>
      <c r="I10" s="283"/>
      <c r="J10" s="759">
        <f>J7+J8-J9</f>
        <v>0</v>
      </c>
      <c r="K10" s="560"/>
      <c r="L10" s="759">
        <f>L7+L8-L9</f>
        <v>0</v>
      </c>
      <c r="M10" s="191" t="s">
        <v>53</v>
      </c>
    </row>
    <row r="11" spans="1:13" ht="12.75" customHeight="1" x14ac:dyDescent="0.2">
      <c r="A11" s="457"/>
      <c r="B11" s="559"/>
      <c r="C11" s="559"/>
      <c r="D11" s="214"/>
      <c r="E11" s="208"/>
      <c r="F11" s="206"/>
      <c r="G11" s="237"/>
      <c r="H11" s="208"/>
      <c r="I11" s="206"/>
      <c r="J11" s="237"/>
      <c r="K11" s="234"/>
      <c r="L11" s="237"/>
      <c r="M11" s="191"/>
    </row>
    <row r="12" spans="1:13" x14ac:dyDescent="0.2">
      <c r="A12" s="423" t="s">
        <v>480</v>
      </c>
      <c r="B12" s="423"/>
      <c r="C12" s="206"/>
      <c r="D12" s="551"/>
      <c r="E12" s="552"/>
      <c r="F12" s="208"/>
      <c r="G12" s="208"/>
      <c r="H12" s="208"/>
      <c r="I12" s="208"/>
      <c r="J12" s="206"/>
      <c r="K12" s="206"/>
      <c r="L12" s="206"/>
    </row>
    <row r="13" spans="1:13" x14ac:dyDescent="0.2">
      <c r="B13" s="201" t="s">
        <v>120</v>
      </c>
      <c r="D13" s="551"/>
      <c r="E13" s="552"/>
      <c r="F13" s="553"/>
      <c r="G13" s="234" t="s">
        <v>122</v>
      </c>
      <c r="H13" s="208"/>
      <c r="I13" s="553"/>
      <c r="J13" s="234" t="s">
        <v>123</v>
      </c>
      <c r="K13" s="234"/>
      <c r="L13" s="561"/>
    </row>
    <row r="14" spans="1:13" x14ac:dyDescent="0.2">
      <c r="B14" s="201"/>
      <c r="C14" s="206" t="s">
        <v>713</v>
      </c>
      <c r="D14" s="799">
        <v>0.2</v>
      </c>
      <c r="E14" s="552"/>
      <c r="F14" s="293"/>
      <c r="G14" s="759">
        <f>D14*F14</f>
        <v>0</v>
      </c>
      <c r="H14" s="208"/>
      <c r="I14" s="293"/>
      <c r="J14" s="759">
        <f>D14*I14</f>
        <v>0</v>
      </c>
      <c r="K14" s="234"/>
      <c r="L14" s="759">
        <f>G14+J14</f>
        <v>0</v>
      </c>
    </row>
    <row r="15" spans="1:13" x14ac:dyDescent="0.2">
      <c r="A15" s="562"/>
      <c r="B15" s="562"/>
      <c r="C15" s="206" t="s">
        <v>714</v>
      </c>
      <c r="D15" s="799">
        <v>0.5</v>
      </c>
      <c r="E15" s="441"/>
      <c r="F15" s="310"/>
      <c r="G15" s="759">
        <f>D15*F15</f>
        <v>0</v>
      </c>
      <c r="H15" s="555"/>
      <c r="I15" s="310"/>
      <c r="J15" s="759">
        <f>D15*I15</f>
        <v>0</v>
      </c>
      <c r="K15" s="560"/>
      <c r="L15" s="759">
        <f>G15+J15</f>
        <v>0</v>
      </c>
    </row>
    <row r="16" spans="1:13" ht="22.5" customHeight="1" x14ac:dyDescent="0.2">
      <c r="A16" s="562"/>
      <c r="B16" s="562"/>
      <c r="C16" s="559" t="s">
        <v>125</v>
      </c>
      <c r="D16" s="799">
        <v>1</v>
      </c>
      <c r="E16" s="441"/>
      <c r="F16" s="310"/>
      <c r="G16" s="759">
        <f>D16*F16</f>
        <v>0</v>
      </c>
      <c r="H16" s="555"/>
      <c r="I16" s="310"/>
      <c r="J16" s="759">
        <f>D16*I16</f>
        <v>0</v>
      </c>
      <c r="K16" s="560"/>
      <c r="L16" s="759">
        <f>G16+J16</f>
        <v>0</v>
      </c>
    </row>
    <row r="17" spans="1:13" ht="22.5" customHeight="1" x14ac:dyDescent="0.2">
      <c r="A17" s="562"/>
      <c r="B17" s="562"/>
      <c r="C17" s="559" t="s">
        <v>126</v>
      </c>
      <c r="D17" s="799">
        <v>0</v>
      </c>
      <c r="E17" s="441"/>
      <c r="F17" s="310"/>
      <c r="G17" s="520"/>
      <c r="H17" s="555"/>
      <c r="I17" s="310"/>
      <c r="J17" s="520"/>
      <c r="K17" s="560"/>
      <c r="L17" s="520"/>
    </row>
    <row r="18" spans="1:13" ht="22.5" customHeight="1" x14ac:dyDescent="0.2">
      <c r="A18" s="562"/>
      <c r="B18" s="562"/>
      <c r="C18" s="559" t="s">
        <v>127</v>
      </c>
      <c r="D18" s="799">
        <v>1</v>
      </c>
      <c r="E18" s="441"/>
      <c r="F18" s="310"/>
      <c r="G18" s="759">
        <f>D18*F18</f>
        <v>0</v>
      </c>
      <c r="H18" s="555"/>
      <c r="I18" s="310"/>
      <c r="J18" s="759">
        <f>D18*I18</f>
        <v>0</v>
      </c>
      <c r="K18" s="560"/>
      <c r="L18" s="759">
        <f>G18+J18</f>
        <v>0</v>
      </c>
    </row>
    <row r="19" spans="1:13" ht="13.5" customHeight="1" x14ac:dyDescent="0.2">
      <c r="A19" s="562"/>
      <c r="B19" s="562"/>
      <c r="C19" s="559" t="s">
        <v>631</v>
      </c>
      <c r="D19" s="799">
        <v>1</v>
      </c>
      <c r="E19" s="441"/>
      <c r="F19" s="310"/>
      <c r="G19" s="759">
        <f>D19*F19</f>
        <v>0</v>
      </c>
      <c r="H19" s="555"/>
      <c r="I19" s="310"/>
      <c r="J19" s="759">
        <f>D19*I19</f>
        <v>0</v>
      </c>
      <c r="K19" s="560"/>
      <c r="L19" s="759">
        <f>G19+J19</f>
        <v>0</v>
      </c>
    </row>
    <row r="20" spans="1:13" x14ac:dyDescent="0.2">
      <c r="A20" s="562"/>
      <c r="B20" s="562"/>
      <c r="C20" s="206" t="s">
        <v>128</v>
      </c>
      <c r="D20" s="799">
        <v>1</v>
      </c>
      <c r="E20" s="441"/>
      <c r="F20" s="310"/>
      <c r="G20" s="759">
        <f>D20*F20</f>
        <v>0</v>
      </c>
      <c r="H20" s="555"/>
      <c r="I20" s="310"/>
      <c r="J20" s="759">
        <f>D20*I20</f>
        <v>0</v>
      </c>
      <c r="K20" s="560"/>
      <c r="L20" s="759">
        <f>G20+J20</f>
        <v>0</v>
      </c>
    </row>
    <row r="21" spans="1:13" x14ac:dyDescent="0.2">
      <c r="A21" s="562"/>
      <c r="B21" s="562"/>
      <c r="C21" s="206" t="s">
        <v>130</v>
      </c>
      <c r="D21" s="799">
        <v>1</v>
      </c>
      <c r="E21" s="441"/>
      <c r="F21" s="310"/>
      <c r="G21" s="759">
        <f>D21*F21</f>
        <v>0</v>
      </c>
      <c r="H21" s="208"/>
      <c r="I21" s="310"/>
      <c r="J21" s="759">
        <f>D21*I21</f>
        <v>0</v>
      </c>
      <c r="K21" s="234"/>
      <c r="L21" s="759">
        <f>G21+J21</f>
        <v>0</v>
      </c>
    </row>
    <row r="22" spans="1:13" x14ac:dyDescent="0.2">
      <c r="B22" s="201" t="s">
        <v>121</v>
      </c>
      <c r="C22" s="206"/>
      <c r="D22" s="799"/>
      <c r="E22" s="441"/>
      <c r="F22" s="563"/>
      <c r="G22" s="563"/>
      <c r="H22" s="208"/>
      <c r="I22" s="564"/>
      <c r="J22" s="563"/>
      <c r="K22" s="206"/>
      <c r="L22" s="460"/>
      <c r="M22" s="551"/>
    </row>
    <row r="23" spans="1:13" x14ac:dyDescent="0.2">
      <c r="A23" s="562"/>
      <c r="B23" s="562"/>
      <c r="C23" s="206" t="s">
        <v>129</v>
      </c>
      <c r="D23" s="799">
        <v>1</v>
      </c>
      <c r="E23" s="441"/>
      <c r="F23" s="310"/>
      <c r="G23" s="759">
        <f>D23*F23</f>
        <v>0</v>
      </c>
      <c r="H23" s="555"/>
      <c r="I23" s="310"/>
      <c r="J23" s="759">
        <f>D23*I23</f>
        <v>0</v>
      </c>
      <c r="K23" s="560"/>
      <c r="L23" s="759">
        <f>G23+J23</f>
        <v>0</v>
      </c>
    </row>
    <row r="24" spans="1:13" x14ac:dyDescent="0.2">
      <c r="A24" s="562"/>
      <c r="B24" s="562"/>
      <c r="C24" s="206" t="s">
        <v>130</v>
      </c>
      <c r="D24" s="799">
        <v>1</v>
      </c>
      <c r="E24" s="441"/>
      <c r="F24" s="310"/>
      <c r="G24" s="759">
        <f>D24*F24</f>
        <v>0</v>
      </c>
      <c r="H24" s="555"/>
      <c r="I24" s="310"/>
      <c r="J24" s="759">
        <f>D24*I24</f>
        <v>0</v>
      </c>
      <c r="K24" s="560"/>
      <c r="L24" s="759">
        <f>G24+J24</f>
        <v>0</v>
      </c>
    </row>
    <row r="25" spans="1:13" x14ac:dyDescent="0.2">
      <c r="A25" s="557"/>
      <c r="B25" s="201" t="s">
        <v>478</v>
      </c>
      <c r="C25" s="558"/>
      <c r="D25" s="415"/>
      <c r="E25" s="441"/>
      <c r="F25" s="282"/>
      <c r="G25" s="310"/>
      <c r="H25" s="555"/>
      <c r="I25" s="282"/>
      <c r="J25" s="310"/>
      <c r="K25" s="556"/>
      <c r="L25" s="759">
        <f>G25+J25</f>
        <v>0</v>
      </c>
    </row>
    <row r="26" spans="1:13" ht="12.75" customHeight="1" x14ac:dyDescent="0.2">
      <c r="A26" s="457" t="s">
        <v>481</v>
      </c>
      <c r="B26" s="559"/>
      <c r="C26" s="559"/>
      <c r="D26" s="214"/>
      <c r="E26" s="208"/>
      <c r="F26" s="283"/>
      <c r="G26" s="759">
        <f>G14+G15+G16+G18+G19+G20+G21+G23+G24-G25</f>
        <v>0</v>
      </c>
      <c r="H26" s="555"/>
      <c r="I26" s="283"/>
      <c r="J26" s="759">
        <f>J14+J15+J16+J18+J19+J20+J21+J23+J24-J25</f>
        <v>0</v>
      </c>
      <c r="K26" s="560"/>
      <c r="L26" s="759">
        <f>G26+J26</f>
        <v>0</v>
      </c>
      <c r="M26" s="191" t="s">
        <v>57</v>
      </c>
    </row>
    <row r="27" spans="1:13" x14ac:dyDescent="0.2">
      <c r="F27" s="191"/>
      <c r="G27" s="191"/>
      <c r="H27" s="208"/>
      <c r="I27" s="191"/>
      <c r="J27" s="191"/>
      <c r="K27" s="214"/>
      <c r="L27" s="191"/>
    </row>
    <row r="28" spans="1:13" x14ac:dyDescent="0.2">
      <c r="F28" s="191"/>
      <c r="G28" s="191"/>
      <c r="H28" s="208"/>
      <c r="I28" s="191"/>
      <c r="J28" s="191"/>
      <c r="K28" s="214"/>
      <c r="L28" s="191"/>
    </row>
    <row r="29" spans="1:13" ht="15.75" x14ac:dyDescent="0.25">
      <c r="C29" s="758"/>
      <c r="D29" s="758"/>
      <c r="F29" s="191"/>
      <c r="G29" s="191"/>
      <c r="H29" s="208"/>
      <c r="I29" s="191"/>
      <c r="J29" s="191"/>
      <c r="K29" s="214"/>
      <c r="L29" s="191"/>
    </row>
    <row r="30" spans="1:13" ht="15.75" x14ac:dyDescent="0.25">
      <c r="C30" s="758"/>
      <c r="D30" s="758"/>
      <c r="F30" s="191"/>
      <c r="G30" s="191"/>
      <c r="H30" s="208"/>
      <c r="I30" s="191"/>
      <c r="J30" s="191"/>
      <c r="K30" s="214"/>
      <c r="L30" s="191"/>
    </row>
    <row r="31" spans="1:13" ht="15.75" x14ac:dyDescent="0.25">
      <c r="C31" s="758"/>
      <c r="D31" s="758"/>
      <c r="F31" s="191"/>
      <c r="G31" s="191"/>
      <c r="H31" s="208"/>
      <c r="I31" s="191"/>
      <c r="J31" s="191"/>
      <c r="K31" s="214"/>
      <c r="L31" s="191"/>
    </row>
    <row r="32" spans="1:13" ht="15.75" x14ac:dyDescent="0.25">
      <c r="C32" s="758"/>
      <c r="D32" s="758"/>
      <c r="F32" s="191"/>
      <c r="G32" s="191"/>
      <c r="H32" s="208"/>
      <c r="I32" s="191"/>
      <c r="J32" s="191"/>
      <c r="K32" s="214"/>
      <c r="L32" s="191"/>
    </row>
    <row r="33" spans="6:12" x14ac:dyDescent="0.2">
      <c r="F33" s="191"/>
      <c r="G33" s="191"/>
      <c r="H33" s="208"/>
      <c r="I33" s="191"/>
      <c r="J33" s="191"/>
      <c r="K33" s="214"/>
      <c r="L33" s="191"/>
    </row>
  </sheetData>
  <sheetProtection password="C03D" sheet="1" objects="1" scenarios="1"/>
  <mergeCells count="5">
    <mergeCell ref="D3:D4"/>
    <mergeCell ref="F3:G3"/>
    <mergeCell ref="I3:J3"/>
    <mergeCell ref="A4:C4"/>
    <mergeCell ref="A5:C5"/>
  </mergeCells>
  <hyperlinks>
    <hyperlink ref="C2" location="'Schedule Listing'!C44" display="Return to Schedule Listing"/>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47"/>
  <sheetViews>
    <sheetView workbookViewId="0">
      <selection activeCell="AI9" sqref="AI9"/>
    </sheetView>
  </sheetViews>
  <sheetFormatPr defaultColWidth="8.875" defaultRowHeight="15.75" x14ac:dyDescent="0.25"/>
  <cols>
    <col min="1" max="1" width="8.875" style="189"/>
    <col min="2" max="2" width="16.75" style="189" customWidth="1"/>
    <col min="3" max="3" width="13.875" style="189" customWidth="1"/>
    <col min="4" max="4" width="14.875" style="189" customWidth="1"/>
    <col min="5" max="5" width="8.875" style="189"/>
    <col min="6" max="6" width="1.125" style="189" customWidth="1"/>
    <col min="7" max="7" width="8.875" style="189"/>
    <col min="8" max="8" width="1.125" style="189" customWidth="1"/>
    <col min="9" max="9" width="8.875" style="189"/>
    <col min="10" max="10" width="0.875" style="189" customWidth="1"/>
    <col min="11" max="11" width="8.875" style="189"/>
    <col min="12" max="12" width="1.125" style="189" customWidth="1"/>
    <col min="13" max="13" width="8.875" style="189"/>
    <col min="14" max="14" width="1.125" style="189" customWidth="1"/>
    <col min="15" max="15" width="8.875" style="189"/>
    <col min="16" max="16" width="1" style="189" customWidth="1"/>
    <col min="17" max="17" width="8.875" style="189"/>
    <col min="18" max="18" width="1" style="189" customWidth="1"/>
    <col min="19" max="19" width="8.875" style="189"/>
    <col min="20" max="20" width="0.875" style="189" customWidth="1"/>
    <col min="21" max="21" width="8.875" style="189"/>
    <col min="22" max="22" width="1.125" style="189" customWidth="1"/>
    <col min="23" max="23" width="8.875" style="189"/>
    <col min="24" max="24" width="1.125" style="189" customWidth="1"/>
    <col min="25" max="25" width="8.875" style="189"/>
    <col min="26" max="26" width="0.875" style="189" customWidth="1"/>
    <col min="27" max="27" width="8.875" style="189"/>
    <col min="28" max="28" width="1" style="189" customWidth="1"/>
    <col min="29" max="29" width="8.875" style="189"/>
    <col min="30" max="30" width="0.875" style="189" customWidth="1"/>
    <col min="31" max="31" width="8.875" style="189"/>
    <col min="32" max="32" width="1.125" style="189" customWidth="1"/>
    <col min="33" max="33" width="8.875" style="189"/>
    <col min="34" max="34" width="1.125" style="189" customWidth="1"/>
    <col min="35" max="35" width="8.875" style="189"/>
    <col min="36" max="36" width="0.625" style="189" customWidth="1"/>
    <col min="37" max="37" width="8.875" style="189"/>
    <col min="38" max="38" width="0.875" style="189" customWidth="1"/>
    <col min="39" max="39" width="8.875" style="189"/>
    <col min="40" max="40" width="1" style="189" customWidth="1"/>
    <col min="41" max="41" width="8.875" style="189"/>
    <col min="42" max="42" width="1.625" style="189" customWidth="1"/>
    <col min="43" max="16384" width="8.875" style="189"/>
  </cols>
  <sheetData>
    <row r="1" spans="1:43" x14ac:dyDescent="0.25">
      <c r="A1" s="566" t="s">
        <v>675</v>
      </c>
      <c r="B1" s="214"/>
      <c r="C1" s="567"/>
      <c r="D1" s="567"/>
      <c r="E1" s="567"/>
      <c r="F1" s="568"/>
      <c r="G1" s="567"/>
    </row>
    <row r="2" spans="1:43" x14ac:dyDescent="0.25">
      <c r="A2" s="569">
        <v>42</v>
      </c>
      <c r="B2" s="886" t="s">
        <v>1</v>
      </c>
      <c r="C2" s="887"/>
      <c r="D2" s="888"/>
      <c r="E2" s="193"/>
      <c r="F2" s="568"/>
      <c r="G2" s="567"/>
    </row>
    <row r="3" spans="1:43" x14ac:dyDescent="0.25">
      <c r="A3" s="194" t="s">
        <v>576</v>
      </c>
      <c r="E3" s="214"/>
      <c r="F3" s="214"/>
      <c r="G3" s="214"/>
    </row>
    <row r="5" spans="1:43" x14ac:dyDescent="0.25">
      <c r="A5" s="956" t="s">
        <v>286</v>
      </c>
      <c r="B5" s="958"/>
      <c r="C5" s="958"/>
    </row>
    <row r="7" spans="1:43" ht="15.75" customHeight="1" x14ac:dyDescent="0.25">
      <c r="A7" s="973" t="s">
        <v>216</v>
      </c>
      <c r="B7" s="974"/>
      <c r="C7" s="974"/>
      <c r="D7" s="974"/>
      <c r="E7" s="974"/>
      <c r="F7" s="974"/>
      <c r="G7" s="974"/>
      <c r="H7" s="974"/>
      <c r="I7" s="974"/>
      <c r="J7" s="974"/>
      <c r="K7" s="974"/>
      <c r="L7" s="974"/>
      <c r="M7" s="974"/>
      <c r="N7" s="974"/>
      <c r="O7" s="974"/>
      <c r="P7" s="974"/>
      <c r="Q7" s="974"/>
      <c r="R7" s="974"/>
      <c r="S7" s="974"/>
      <c r="T7" s="974"/>
      <c r="U7" s="974"/>
      <c r="V7" s="974"/>
      <c r="W7" s="974"/>
      <c r="X7" s="974"/>
      <c r="Y7" s="974"/>
      <c r="Z7" s="974"/>
      <c r="AA7" s="974"/>
      <c r="AB7" s="974"/>
      <c r="AC7" s="974"/>
      <c r="AD7" s="974"/>
      <c r="AE7" s="974"/>
      <c r="AF7" s="974"/>
      <c r="AG7" s="974"/>
      <c r="AH7" s="974"/>
      <c r="AI7" s="974"/>
      <c r="AJ7" s="974"/>
      <c r="AK7" s="974"/>
      <c r="AL7" s="974"/>
      <c r="AM7" s="974"/>
      <c r="AN7" s="974"/>
      <c r="AO7" s="974"/>
      <c r="AP7" s="975"/>
      <c r="AQ7" s="570"/>
    </row>
    <row r="8" spans="1:43" x14ac:dyDescent="0.25">
      <c r="A8" s="571"/>
      <c r="B8" s="572"/>
      <c r="C8" s="572"/>
      <c r="D8" s="572"/>
      <c r="E8" s="572"/>
      <c r="F8" s="573"/>
      <c r="G8" s="572"/>
      <c r="H8" s="572"/>
      <c r="I8" s="572"/>
      <c r="J8" s="572"/>
      <c r="K8" s="572"/>
      <c r="L8" s="572"/>
      <c r="M8" s="572"/>
      <c r="N8" s="572"/>
      <c r="O8" s="572"/>
      <c r="P8" s="572"/>
      <c r="Q8" s="572"/>
      <c r="R8" s="572"/>
      <c r="S8" s="572"/>
      <c r="T8" s="572"/>
      <c r="U8" s="572"/>
      <c r="V8" s="572"/>
      <c r="W8" s="572"/>
      <c r="X8" s="572"/>
      <c r="Y8" s="572"/>
      <c r="Z8" s="572"/>
      <c r="AA8" s="572"/>
      <c r="AB8" s="572"/>
      <c r="AC8" s="572"/>
      <c r="AD8" s="572"/>
      <c r="AE8" s="572"/>
      <c r="AF8" s="572"/>
      <c r="AG8" s="976" t="s">
        <v>217</v>
      </c>
      <c r="AH8" s="976"/>
      <c r="AI8" s="976"/>
      <c r="AJ8" s="976"/>
      <c r="AK8" s="976"/>
      <c r="AL8" s="976"/>
      <c r="AM8" s="976"/>
      <c r="AN8" s="976"/>
      <c r="AO8" s="976"/>
      <c r="AP8" s="574"/>
      <c r="AQ8" s="570"/>
    </row>
    <row r="9" spans="1:43" x14ac:dyDescent="0.25">
      <c r="A9" s="575"/>
      <c r="B9" s="576"/>
      <c r="C9" s="576"/>
      <c r="D9" s="576"/>
      <c r="E9" s="577" t="s">
        <v>218</v>
      </c>
      <c r="F9" s="578"/>
      <c r="G9" s="579" t="s">
        <v>219</v>
      </c>
      <c r="H9" s="579"/>
      <c r="I9" s="579" t="s">
        <v>220</v>
      </c>
      <c r="J9" s="579"/>
      <c r="K9" s="579" t="s">
        <v>221</v>
      </c>
      <c r="L9" s="579"/>
      <c r="M9" s="579" t="s">
        <v>222</v>
      </c>
      <c r="N9" s="579"/>
      <c r="O9" s="579" t="s">
        <v>223</v>
      </c>
      <c r="P9" s="579"/>
      <c r="Q9" s="579" t="s">
        <v>224</v>
      </c>
      <c r="R9" s="579"/>
      <c r="S9" s="579" t="s">
        <v>225</v>
      </c>
      <c r="T9" s="579"/>
      <c r="U9" s="579" t="s">
        <v>226</v>
      </c>
      <c r="V9" s="579"/>
      <c r="W9" s="579" t="s">
        <v>227</v>
      </c>
      <c r="X9" s="579"/>
      <c r="Y9" s="579" t="s">
        <v>228</v>
      </c>
      <c r="Z9" s="579"/>
      <c r="AA9" s="576" t="s">
        <v>229</v>
      </c>
      <c r="AB9" s="576"/>
      <c r="AC9" s="576" t="s">
        <v>230</v>
      </c>
      <c r="AD9" s="576"/>
      <c r="AE9" s="576" t="s">
        <v>231</v>
      </c>
      <c r="AF9" s="578"/>
      <c r="AG9" s="61"/>
      <c r="AH9" s="62"/>
      <c r="AI9" s="62"/>
      <c r="AJ9" s="62"/>
      <c r="AK9" s="62"/>
      <c r="AL9" s="62"/>
      <c r="AM9" s="62"/>
      <c r="AN9" s="62"/>
      <c r="AO9" s="63"/>
      <c r="AP9" s="581"/>
      <c r="AQ9" s="570"/>
    </row>
    <row r="10" spans="1:43" x14ac:dyDescent="0.25">
      <c r="A10" s="582">
        <v>1</v>
      </c>
      <c r="B10" s="583"/>
      <c r="C10" s="584" t="s">
        <v>232</v>
      </c>
      <c r="D10" s="585"/>
      <c r="E10" s="586"/>
      <c r="F10" s="585"/>
      <c r="G10" s="587"/>
      <c r="H10" s="583"/>
      <c r="I10" s="587"/>
      <c r="J10" s="583"/>
      <c r="K10" s="587"/>
      <c r="L10" s="583"/>
      <c r="M10" s="587"/>
      <c r="N10" s="583"/>
      <c r="O10" s="583"/>
      <c r="P10" s="583"/>
      <c r="Q10" s="583"/>
      <c r="R10" s="583"/>
      <c r="S10" s="583"/>
      <c r="T10" s="583"/>
      <c r="U10" s="583"/>
      <c r="V10" s="583"/>
      <c r="W10" s="583"/>
      <c r="X10" s="583"/>
      <c r="Y10" s="583"/>
      <c r="Z10" s="583"/>
      <c r="AA10" s="588"/>
      <c r="AB10" s="583"/>
      <c r="AC10" s="588"/>
      <c r="AD10" s="583"/>
      <c r="AE10" s="588"/>
      <c r="AF10" s="583"/>
      <c r="AG10" s="583"/>
      <c r="AH10" s="583"/>
      <c r="AI10" s="583"/>
      <c r="AJ10" s="583"/>
      <c r="AK10" s="583"/>
      <c r="AL10" s="583"/>
      <c r="AM10" s="583"/>
      <c r="AN10" s="583"/>
      <c r="AO10" s="583"/>
      <c r="AP10" s="589"/>
      <c r="AQ10" s="570"/>
    </row>
    <row r="11" spans="1:43" x14ac:dyDescent="0.25">
      <c r="A11" s="590"/>
      <c r="B11" s="591"/>
      <c r="C11" s="592"/>
      <c r="D11" s="593" t="s">
        <v>233</v>
      </c>
      <c r="E11" s="594"/>
      <c r="F11" s="591"/>
      <c r="G11" s="595"/>
      <c r="H11" s="11"/>
      <c r="I11" s="595"/>
      <c r="J11" s="11"/>
      <c r="K11" s="595"/>
      <c r="L11" s="11"/>
      <c r="M11" s="595"/>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596"/>
      <c r="AO11" s="597"/>
      <c r="AP11" s="14"/>
      <c r="AQ11" s="570"/>
    </row>
    <row r="12" spans="1:43" x14ac:dyDescent="0.25">
      <c r="A12" s="598">
        <v>11</v>
      </c>
      <c r="B12" s="592"/>
      <c r="C12" s="592" t="s">
        <v>234</v>
      </c>
      <c r="D12" s="592"/>
      <c r="E12" s="45">
        <f>IF(SUM(G12:AO12)&lt;SUM(E14:E16),D$11,SUM(G12:AO12))</f>
        <v>0</v>
      </c>
      <c r="F12" s="592"/>
      <c r="G12" s="50"/>
      <c r="H12" s="71"/>
      <c r="I12" s="51"/>
      <c r="J12" s="71"/>
      <c r="K12" s="51"/>
      <c r="L12" s="71"/>
      <c r="M12" s="51"/>
      <c r="N12" s="71"/>
      <c r="O12" s="51"/>
      <c r="P12" s="71"/>
      <c r="Q12" s="51"/>
      <c r="R12" s="71"/>
      <c r="S12" s="51"/>
      <c r="T12" s="71"/>
      <c r="U12" s="51"/>
      <c r="V12" s="71"/>
      <c r="W12" s="51"/>
      <c r="X12" s="71"/>
      <c r="Y12" s="51"/>
      <c r="Z12" s="71"/>
      <c r="AA12" s="51"/>
      <c r="AB12" s="71"/>
      <c r="AC12" s="51"/>
      <c r="AD12" s="71"/>
      <c r="AE12" s="51"/>
      <c r="AF12" s="71"/>
      <c r="AG12" s="51"/>
      <c r="AH12" s="71"/>
      <c r="AI12" s="51"/>
      <c r="AJ12" s="71"/>
      <c r="AK12" s="51"/>
      <c r="AL12" s="71"/>
      <c r="AM12" s="51"/>
      <c r="AN12" s="71"/>
      <c r="AO12" s="51"/>
      <c r="AP12" s="13"/>
      <c r="AQ12" s="570"/>
    </row>
    <row r="13" spans="1:43" x14ac:dyDescent="0.25">
      <c r="A13" s="575"/>
      <c r="B13" s="11"/>
      <c r="C13" s="591" t="s">
        <v>235</v>
      </c>
      <c r="D13" s="11"/>
      <c r="E13" s="46"/>
      <c r="F13" s="11"/>
      <c r="G13" s="52"/>
      <c r="H13" s="53"/>
      <c r="I13" s="52"/>
      <c r="J13" s="53"/>
      <c r="K13" s="52"/>
      <c r="L13" s="53"/>
      <c r="M13" s="52"/>
      <c r="N13" s="53"/>
      <c r="O13" s="52"/>
      <c r="P13" s="53"/>
      <c r="Q13" s="52"/>
      <c r="R13" s="53"/>
      <c r="S13" s="52"/>
      <c r="T13" s="53"/>
      <c r="U13" s="52"/>
      <c r="V13" s="53"/>
      <c r="W13" s="52"/>
      <c r="X13" s="53"/>
      <c r="Y13" s="52"/>
      <c r="Z13" s="53"/>
      <c r="AA13" s="52"/>
      <c r="AB13" s="53"/>
      <c r="AC13" s="52"/>
      <c r="AD13" s="53"/>
      <c r="AE13" s="53"/>
      <c r="AF13" s="53"/>
      <c r="AG13" s="52"/>
      <c r="AH13" s="53"/>
      <c r="AI13" s="52"/>
      <c r="AJ13" s="53"/>
      <c r="AK13" s="52"/>
      <c r="AL13" s="53"/>
      <c r="AM13" s="52"/>
      <c r="AN13" s="53"/>
      <c r="AO13" s="53"/>
      <c r="AP13" s="14"/>
      <c r="AQ13" s="570"/>
    </row>
    <row r="14" spans="1:43" x14ac:dyDescent="0.25">
      <c r="A14" s="575"/>
      <c r="B14" s="599">
        <v>1101</v>
      </c>
      <c r="C14" s="11" t="s">
        <v>236</v>
      </c>
      <c r="D14" s="11"/>
      <c r="E14" s="47">
        <f>+G14+I14+K14+M14+O14+Q14+S14+U14+W14+Y14+AA14+AC14+AE14+AG14+AI14+AK14+AM14+AO14</f>
        <v>0</v>
      </c>
      <c r="F14" s="11"/>
      <c r="G14" s="54"/>
      <c r="H14" s="53"/>
      <c r="I14" s="54"/>
      <c r="J14" s="53"/>
      <c r="K14" s="54"/>
      <c r="L14" s="53"/>
      <c r="M14" s="54"/>
      <c r="N14" s="53"/>
      <c r="O14" s="54"/>
      <c r="P14" s="53"/>
      <c r="Q14" s="54"/>
      <c r="R14" s="53"/>
      <c r="S14" s="54"/>
      <c r="T14" s="53"/>
      <c r="U14" s="54"/>
      <c r="V14" s="53"/>
      <c r="W14" s="54"/>
      <c r="X14" s="53"/>
      <c r="Y14" s="54"/>
      <c r="Z14" s="53"/>
      <c r="AA14" s="54"/>
      <c r="AB14" s="53"/>
      <c r="AC14" s="54"/>
      <c r="AD14" s="53"/>
      <c r="AE14" s="55"/>
      <c r="AF14" s="53"/>
      <c r="AG14" s="54"/>
      <c r="AH14" s="53"/>
      <c r="AI14" s="54"/>
      <c r="AJ14" s="53"/>
      <c r="AK14" s="54"/>
      <c r="AL14" s="53"/>
      <c r="AM14" s="54"/>
      <c r="AN14" s="53"/>
      <c r="AO14" s="55"/>
      <c r="AP14" s="14"/>
      <c r="AQ14" s="570"/>
    </row>
    <row r="15" spans="1:43" x14ac:dyDescent="0.25">
      <c r="A15" s="575"/>
      <c r="B15" s="599">
        <v>1103</v>
      </c>
      <c r="C15" s="11" t="s">
        <v>237</v>
      </c>
      <c r="D15" s="11"/>
      <c r="E15" s="47">
        <f>+G15+I15+K15+M15+O15+Q15+S15+U15+W15+Y15+AA15+AC15+AE15+AG15+AI15+AK15+AM15+AO15</f>
        <v>0</v>
      </c>
      <c r="F15" s="11"/>
      <c r="G15" s="56"/>
      <c r="H15" s="53"/>
      <c r="I15" s="56"/>
      <c r="J15" s="53"/>
      <c r="K15" s="56"/>
      <c r="L15" s="53"/>
      <c r="M15" s="56"/>
      <c r="N15" s="53"/>
      <c r="O15" s="56"/>
      <c r="P15" s="53"/>
      <c r="Q15" s="56"/>
      <c r="R15" s="53"/>
      <c r="S15" s="56"/>
      <c r="T15" s="53"/>
      <c r="U15" s="56"/>
      <c r="V15" s="53"/>
      <c r="W15" s="56"/>
      <c r="X15" s="53"/>
      <c r="Y15" s="56"/>
      <c r="Z15" s="53"/>
      <c r="AA15" s="56"/>
      <c r="AB15" s="53"/>
      <c r="AC15" s="56"/>
      <c r="AD15" s="53"/>
      <c r="AE15" s="57"/>
      <c r="AF15" s="53"/>
      <c r="AG15" s="56"/>
      <c r="AH15" s="53"/>
      <c r="AI15" s="56"/>
      <c r="AJ15" s="53"/>
      <c r="AK15" s="56"/>
      <c r="AL15" s="53"/>
      <c r="AM15" s="56"/>
      <c r="AN15" s="53"/>
      <c r="AO15" s="57"/>
      <c r="AP15" s="14"/>
      <c r="AQ15" s="570"/>
    </row>
    <row r="16" spans="1:43" x14ac:dyDescent="0.25">
      <c r="A16" s="575"/>
      <c r="B16" s="599">
        <v>1104</v>
      </c>
      <c r="C16" s="960" t="s">
        <v>238</v>
      </c>
      <c r="D16" s="960"/>
      <c r="E16" s="47">
        <f>+G16+I16+K16+M16+O16+Q16+S16+U16+W16+Y16+AA16+AC16+AE16+AG16+AI16+AK16+AM16+AO16</f>
        <v>0</v>
      </c>
      <c r="F16" s="12"/>
      <c r="G16" s="56"/>
      <c r="H16" s="53"/>
      <c r="I16" s="56"/>
      <c r="J16" s="53"/>
      <c r="K16" s="56"/>
      <c r="L16" s="53"/>
      <c r="M16" s="56"/>
      <c r="N16" s="53"/>
      <c r="O16" s="56"/>
      <c r="P16" s="53"/>
      <c r="Q16" s="56"/>
      <c r="R16" s="53"/>
      <c r="S16" s="56"/>
      <c r="T16" s="53"/>
      <c r="U16" s="56"/>
      <c r="V16" s="53"/>
      <c r="W16" s="56"/>
      <c r="X16" s="53"/>
      <c r="Y16" s="56"/>
      <c r="Z16" s="53"/>
      <c r="AA16" s="56"/>
      <c r="AB16" s="53"/>
      <c r="AC16" s="56"/>
      <c r="AD16" s="53"/>
      <c r="AE16" s="57"/>
      <c r="AF16" s="53"/>
      <c r="AG16" s="56"/>
      <c r="AH16" s="53"/>
      <c r="AI16" s="56"/>
      <c r="AJ16" s="53"/>
      <c r="AK16" s="56"/>
      <c r="AL16" s="53"/>
      <c r="AM16" s="56"/>
      <c r="AN16" s="53"/>
      <c r="AO16" s="57"/>
      <c r="AP16" s="10"/>
      <c r="AQ16" s="570"/>
    </row>
    <row r="17" spans="1:43" x14ac:dyDescent="0.25">
      <c r="A17" s="598">
        <v>12</v>
      </c>
      <c r="B17" s="592"/>
      <c r="C17" s="959" t="s">
        <v>239</v>
      </c>
      <c r="D17" s="959"/>
      <c r="E17" s="45">
        <f>+G17+I17+K17+M17+O17+Q17+S17+U17+W17+Y17+AA17+AC17+AE17+AG17+AI17+AK17+AM17+AO17</f>
        <v>0</v>
      </c>
      <c r="F17" s="600"/>
      <c r="G17" s="58"/>
      <c r="H17" s="71"/>
      <c r="I17" s="58"/>
      <c r="J17" s="71"/>
      <c r="K17" s="58"/>
      <c r="L17" s="71"/>
      <c r="M17" s="58"/>
      <c r="N17" s="71"/>
      <c r="O17" s="58"/>
      <c r="P17" s="71"/>
      <c r="Q17" s="58"/>
      <c r="R17" s="71"/>
      <c r="S17" s="58"/>
      <c r="T17" s="71"/>
      <c r="U17" s="58"/>
      <c r="V17" s="71"/>
      <c r="W17" s="58"/>
      <c r="X17" s="71"/>
      <c r="Y17" s="58"/>
      <c r="Z17" s="71"/>
      <c r="AA17" s="58"/>
      <c r="AB17" s="71"/>
      <c r="AC17" s="58"/>
      <c r="AD17" s="71"/>
      <c r="AE17" s="59"/>
      <c r="AF17" s="71"/>
      <c r="AG17" s="58"/>
      <c r="AH17" s="71"/>
      <c r="AI17" s="58"/>
      <c r="AJ17" s="71"/>
      <c r="AK17" s="58"/>
      <c r="AL17" s="71"/>
      <c r="AM17" s="58"/>
      <c r="AN17" s="71"/>
      <c r="AO17" s="59"/>
      <c r="AP17" s="9"/>
      <c r="AQ17" s="570"/>
    </row>
    <row r="18" spans="1:43" x14ac:dyDescent="0.25">
      <c r="A18" s="598">
        <v>13</v>
      </c>
      <c r="B18" s="592"/>
      <c r="C18" s="592" t="s">
        <v>240</v>
      </c>
      <c r="D18" s="592"/>
      <c r="E18" s="45">
        <f>IF(SUM(G18:AO18)&lt;(E20+E21+E23+E24),D$11,SUM(G18:AO18))</f>
        <v>0</v>
      </c>
      <c r="F18" s="592"/>
      <c r="G18" s="51"/>
      <c r="H18" s="71"/>
      <c r="I18" s="51"/>
      <c r="J18" s="71"/>
      <c r="K18" s="51"/>
      <c r="L18" s="71"/>
      <c r="M18" s="51"/>
      <c r="N18" s="71"/>
      <c r="O18" s="51"/>
      <c r="P18" s="71"/>
      <c r="Q18" s="51"/>
      <c r="R18" s="71"/>
      <c r="S18" s="51"/>
      <c r="T18" s="71"/>
      <c r="U18" s="51"/>
      <c r="V18" s="71"/>
      <c r="W18" s="51"/>
      <c r="X18" s="71"/>
      <c r="Y18" s="51"/>
      <c r="Z18" s="71"/>
      <c r="AA18" s="51"/>
      <c r="AB18" s="71"/>
      <c r="AC18" s="51"/>
      <c r="AD18" s="71"/>
      <c r="AE18" s="59"/>
      <c r="AF18" s="71"/>
      <c r="AG18" s="51"/>
      <c r="AH18" s="71"/>
      <c r="AI18" s="51"/>
      <c r="AJ18" s="71"/>
      <c r="AK18" s="51"/>
      <c r="AL18" s="71"/>
      <c r="AM18" s="51"/>
      <c r="AN18" s="71"/>
      <c r="AO18" s="59"/>
      <c r="AP18" s="9"/>
      <c r="AQ18" s="570"/>
    </row>
    <row r="19" spans="1:43" x14ac:dyDescent="0.25">
      <c r="A19" s="575"/>
      <c r="B19" s="11"/>
      <c r="C19" s="591" t="s">
        <v>235</v>
      </c>
      <c r="D19" s="11"/>
      <c r="E19" s="48"/>
      <c r="F19" s="11"/>
      <c r="G19" s="52"/>
      <c r="H19" s="53"/>
      <c r="I19" s="52"/>
      <c r="J19" s="53"/>
      <c r="K19" s="52"/>
      <c r="L19" s="53"/>
      <c r="M19" s="52"/>
      <c r="N19" s="53"/>
      <c r="O19" s="52"/>
      <c r="P19" s="53"/>
      <c r="Q19" s="52"/>
      <c r="R19" s="53"/>
      <c r="S19" s="52"/>
      <c r="T19" s="53"/>
      <c r="U19" s="52"/>
      <c r="V19" s="53"/>
      <c r="W19" s="52"/>
      <c r="X19" s="53"/>
      <c r="Y19" s="52"/>
      <c r="Z19" s="53"/>
      <c r="AA19" s="52"/>
      <c r="AB19" s="53"/>
      <c r="AC19" s="52"/>
      <c r="AD19" s="53"/>
      <c r="AE19" s="60"/>
      <c r="AF19" s="53"/>
      <c r="AG19" s="52"/>
      <c r="AH19" s="53"/>
      <c r="AI19" s="52"/>
      <c r="AJ19" s="53"/>
      <c r="AK19" s="52"/>
      <c r="AL19" s="53"/>
      <c r="AM19" s="52"/>
      <c r="AN19" s="53"/>
      <c r="AO19" s="60"/>
      <c r="AP19" s="10"/>
      <c r="AQ19" s="570"/>
    </row>
    <row r="20" spans="1:43" x14ac:dyDescent="0.25">
      <c r="A20" s="590"/>
      <c r="B20" s="599">
        <v>1301</v>
      </c>
      <c r="C20" s="960" t="s">
        <v>241</v>
      </c>
      <c r="D20" s="960"/>
      <c r="E20" s="47">
        <f>+G20+I20+K20+M20+O20+Q20+S20+U20+W20+Y20+AA20+AC20+AE20+AG20+AI20+AK20+AM20+AO20</f>
        <v>0</v>
      </c>
      <c r="F20" s="600"/>
      <c r="G20" s="54"/>
      <c r="H20" s="53"/>
      <c r="I20" s="54"/>
      <c r="J20" s="53"/>
      <c r="K20" s="54"/>
      <c r="L20" s="53"/>
      <c r="M20" s="54"/>
      <c r="N20" s="53"/>
      <c r="O20" s="54"/>
      <c r="P20" s="53"/>
      <c r="Q20" s="54"/>
      <c r="R20" s="53"/>
      <c r="S20" s="54"/>
      <c r="T20" s="53"/>
      <c r="U20" s="54"/>
      <c r="V20" s="53"/>
      <c r="W20" s="54"/>
      <c r="X20" s="53"/>
      <c r="Y20" s="54"/>
      <c r="Z20" s="53"/>
      <c r="AA20" s="54"/>
      <c r="AB20" s="53"/>
      <c r="AC20" s="54"/>
      <c r="AD20" s="53"/>
      <c r="AE20" s="55"/>
      <c r="AF20" s="53"/>
      <c r="AG20" s="54"/>
      <c r="AH20" s="53"/>
      <c r="AI20" s="54"/>
      <c r="AJ20" s="53"/>
      <c r="AK20" s="54"/>
      <c r="AL20" s="53"/>
      <c r="AM20" s="54"/>
      <c r="AN20" s="53"/>
      <c r="AO20" s="55"/>
      <c r="AP20" s="10"/>
      <c r="AQ20" s="570"/>
    </row>
    <row r="21" spans="1:43" x14ac:dyDescent="0.25">
      <c r="A21" s="590"/>
      <c r="B21" s="599">
        <v>1302</v>
      </c>
      <c r="C21" s="960" t="s">
        <v>242</v>
      </c>
      <c r="D21" s="960"/>
      <c r="E21" s="47">
        <f>IF(SUM(G21:AO21)&lt;E22,D$11,SUM(G21:AO21))</f>
        <v>0</v>
      </c>
      <c r="F21" s="600"/>
      <c r="G21" s="56"/>
      <c r="H21" s="53"/>
      <c r="I21" s="56"/>
      <c r="J21" s="53"/>
      <c r="K21" s="56"/>
      <c r="L21" s="53"/>
      <c r="M21" s="56"/>
      <c r="N21" s="53"/>
      <c r="O21" s="56"/>
      <c r="P21" s="53"/>
      <c r="Q21" s="56"/>
      <c r="R21" s="53"/>
      <c r="S21" s="56"/>
      <c r="T21" s="53"/>
      <c r="U21" s="56"/>
      <c r="V21" s="53"/>
      <c r="W21" s="56"/>
      <c r="X21" s="53"/>
      <c r="Y21" s="56"/>
      <c r="Z21" s="53"/>
      <c r="AA21" s="56"/>
      <c r="AB21" s="53"/>
      <c r="AC21" s="56"/>
      <c r="AD21" s="53"/>
      <c r="AE21" s="57"/>
      <c r="AF21" s="53"/>
      <c r="AG21" s="56"/>
      <c r="AH21" s="53"/>
      <c r="AI21" s="56"/>
      <c r="AJ21" s="53"/>
      <c r="AK21" s="56"/>
      <c r="AL21" s="53"/>
      <c r="AM21" s="56"/>
      <c r="AN21" s="53"/>
      <c r="AO21" s="57"/>
      <c r="AP21" s="10"/>
      <c r="AQ21" s="570"/>
    </row>
    <row r="22" spans="1:43" x14ac:dyDescent="0.25">
      <c r="A22" s="590"/>
      <c r="B22" s="599"/>
      <c r="C22" s="972" t="s">
        <v>243</v>
      </c>
      <c r="D22" s="960"/>
      <c r="E22" s="47">
        <f>+G22+I22+K22+M22+O22+Q22+S22+U22+W22+Y22+AA22+AC22+AE22+AG22+AI22+AK22+AM22+AO22</f>
        <v>0</v>
      </c>
      <c r="F22" s="600"/>
      <c r="G22" s="56"/>
      <c r="H22" s="53"/>
      <c r="I22" s="56"/>
      <c r="J22" s="53"/>
      <c r="K22" s="56"/>
      <c r="L22" s="53"/>
      <c r="M22" s="56"/>
      <c r="N22" s="53"/>
      <c r="O22" s="56"/>
      <c r="P22" s="53"/>
      <c r="Q22" s="56"/>
      <c r="R22" s="53"/>
      <c r="S22" s="56"/>
      <c r="T22" s="53"/>
      <c r="U22" s="56"/>
      <c r="V22" s="53"/>
      <c r="W22" s="56"/>
      <c r="X22" s="53"/>
      <c r="Y22" s="56"/>
      <c r="Z22" s="53"/>
      <c r="AA22" s="56"/>
      <c r="AB22" s="53"/>
      <c r="AC22" s="56"/>
      <c r="AD22" s="53"/>
      <c r="AE22" s="57"/>
      <c r="AF22" s="53"/>
      <c r="AG22" s="56"/>
      <c r="AH22" s="53"/>
      <c r="AI22" s="56"/>
      <c r="AJ22" s="53"/>
      <c r="AK22" s="56"/>
      <c r="AL22" s="53"/>
      <c r="AM22" s="56"/>
      <c r="AN22" s="53"/>
      <c r="AO22" s="57"/>
      <c r="AP22" s="10"/>
      <c r="AQ22" s="570"/>
    </row>
    <row r="23" spans="1:43" x14ac:dyDescent="0.25">
      <c r="A23" s="590"/>
      <c r="B23" s="599">
        <v>1307</v>
      </c>
      <c r="C23" s="960" t="s">
        <v>244</v>
      </c>
      <c r="D23" s="960"/>
      <c r="E23" s="47">
        <f>+G23+I23+K23+M23+O23+Q23+S23+U23+W23+Y23+AA23+AC23+AE23+AG23+AI23+AK23+AM23+AO23</f>
        <v>0</v>
      </c>
      <c r="F23" s="600"/>
      <c r="G23" s="56"/>
      <c r="H23" s="53"/>
      <c r="I23" s="56"/>
      <c r="J23" s="53"/>
      <c r="K23" s="56"/>
      <c r="L23" s="53"/>
      <c r="M23" s="56"/>
      <c r="N23" s="53"/>
      <c r="O23" s="56"/>
      <c r="P23" s="53"/>
      <c r="Q23" s="56"/>
      <c r="R23" s="53"/>
      <c r="S23" s="56"/>
      <c r="T23" s="53"/>
      <c r="U23" s="56"/>
      <c r="V23" s="53"/>
      <c r="W23" s="56"/>
      <c r="X23" s="53"/>
      <c r="Y23" s="56"/>
      <c r="Z23" s="53"/>
      <c r="AA23" s="56"/>
      <c r="AB23" s="53"/>
      <c r="AC23" s="56"/>
      <c r="AD23" s="53"/>
      <c r="AE23" s="57"/>
      <c r="AF23" s="53"/>
      <c r="AG23" s="56"/>
      <c r="AH23" s="53"/>
      <c r="AI23" s="56"/>
      <c r="AJ23" s="53"/>
      <c r="AK23" s="56"/>
      <c r="AL23" s="53"/>
      <c r="AM23" s="56"/>
      <c r="AN23" s="53"/>
      <c r="AO23" s="57"/>
      <c r="AP23" s="10"/>
      <c r="AQ23" s="570"/>
    </row>
    <row r="24" spans="1:43" x14ac:dyDescent="0.25">
      <c r="A24" s="590"/>
      <c r="B24" s="599">
        <v>1308</v>
      </c>
      <c r="C24" s="11" t="s">
        <v>245</v>
      </c>
      <c r="D24" s="11"/>
      <c r="E24" s="45">
        <f>IF(SUM(G24:AO24)&lt;(E25+E26),D$11,SUM(G24:AO24))</f>
        <v>0</v>
      </c>
      <c r="F24" s="600"/>
      <c r="G24" s="56"/>
      <c r="H24" s="53"/>
      <c r="I24" s="56"/>
      <c r="J24" s="53"/>
      <c r="K24" s="56"/>
      <c r="L24" s="53"/>
      <c r="M24" s="56"/>
      <c r="N24" s="53"/>
      <c r="O24" s="56"/>
      <c r="P24" s="53"/>
      <c r="Q24" s="56"/>
      <c r="R24" s="53"/>
      <c r="S24" s="56"/>
      <c r="T24" s="53"/>
      <c r="U24" s="56"/>
      <c r="V24" s="53"/>
      <c r="W24" s="56"/>
      <c r="X24" s="53"/>
      <c r="Y24" s="56"/>
      <c r="Z24" s="53"/>
      <c r="AA24" s="56"/>
      <c r="AB24" s="53"/>
      <c r="AC24" s="56"/>
      <c r="AD24" s="53"/>
      <c r="AE24" s="57"/>
      <c r="AF24" s="53"/>
      <c r="AG24" s="56"/>
      <c r="AH24" s="53"/>
      <c r="AI24" s="56"/>
      <c r="AJ24" s="53"/>
      <c r="AK24" s="56"/>
      <c r="AL24" s="53"/>
      <c r="AM24" s="56"/>
      <c r="AN24" s="53"/>
      <c r="AO24" s="57"/>
      <c r="AP24" s="10"/>
      <c r="AQ24" s="570"/>
    </row>
    <row r="25" spans="1:43" x14ac:dyDescent="0.25">
      <c r="A25" s="590"/>
      <c r="B25" s="599">
        <v>130801</v>
      </c>
      <c r="C25" s="960" t="s">
        <v>246</v>
      </c>
      <c r="D25" s="960"/>
      <c r="E25" s="47">
        <f>+G25+I25+K25+M25+O25+Q25+S25+U25+W25+Y25+AA25+AC25+AE25+AG25+AI25+AK25+AM25+AO25</f>
        <v>0</v>
      </c>
      <c r="F25" s="600"/>
      <c r="G25" s="54"/>
      <c r="H25" s="53"/>
      <c r="I25" s="54"/>
      <c r="J25" s="53"/>
      <c r="K25" s="54"/>
      <c r="L25" s="53"/>
      <c r="M25" s="54"/>
      <c r="N25" s="53"/>
      <c r="O25" s="54"/>
      <c r="P25" s="53"/>
      <c r="Q25" s="54"/>
      <c r="R25" s="53"/>
      <c r="S25" s="54"/>
      <c r="T25" s="53"/>
      <c r="U25" s="54"/>
      <c r="V25" s="53"/>
      <c r="W25" s="54"/>
      <c r="X25" s="53"/>
      <c r="Y25" s="54"/>
      <c r="Z25" s="53"/>
      <c r="AA25" s="54"/>
      <c r="AB25" s="53"/>
      <c r="AC25" s="54"/>
      <c r="AD25" s="53"/>
      <c r="AE25" s="53"/>
      <c r="AF25" s="53"/>
      <c r="AG25" s="54"/>
      <c r="AH25" s="53"/>
      <c r="AI25" s="54"/>
      <c r="AJ25" s="53"/>
      <c r="AK25" s="54"/>
      <c r="AL25" s="53"/>
      <c r="AM25" s="54"/>
      <c r="AN25" s="53"/>
      <c r="AO25" s="57"/>
      <c r="AP25" s="10"/>
      <c r="AQ25" s="570"/>
    </row>
    <row r="26" spans="1:43" x14ac:dyDescent="0.25">
      <c r="A26" s="590"/>
      <c r="B26" s="599">
        <v>130802</v>
      </c>
      <c r="C26" s="960" t="s">
        <v>247</v>
      </c>
      <c r="D26" s="960"/>
      <c r="E26" s="47">
        <f>+G26+I26+K26+M26+O26+Q26+S26+U26+W26+Y26+AA26+AC26+AE26+AG26+AI26+AK26+AM26+AO26</f>
        <v>0</v>
      </c>
      <c r="F26" s="600"/>
      <c r="G26" s="56"/>
      <c r="H26" s="53"/>
      <c r="I26" s="56"/>
      <c r="J26" s="53"/>
      <c r="K26" s="56"/>
      <c r="L26" s="53"/>
      <c r="M26" s="56"/>
      <c r="N26" s="53"/>
      <c r="O26" s="56"/>
      <c r="P26" s="53"/>
      <c r="Q26" s="56"/>
      <c r="R26" s="53"/>
      <c r="S26" s="56"/>
      <c r="T26" s="53"/>
      <c r="U26" s="56"/>
      <c r="V26" s="53"/>
      <c r="W26" s="56"/>
      <c r="X26" s="53"/>
      <c r="Y26" s="56"/>
      <c r="Z26" s="53"/>
      <c r="AA26" s="56"/>
      <c r="AB26" s="53"/>
      <c r="AC26" s="56"/>
      <c r="AD26" s="53"/>
      <c r="AE26" s="57"/>
      <c r="AF26" s="53"/>
      <c r="AG26" s="56"/>
      <c r="AH26" s="53"/>
      <c r="AI26" s="56"/>
      <c r="AJ26" s="53"/>
      <c r="AK26" s="56"/>
      <c r="AL26" s="53"/>
      <c r="AM26" s="56"/>
      <c r="AN26" s="53"/>
      <c r="AO26" s="57"/>
      <c r="AP26" s="10"/>
      <c r="AQ26" s="570"/>
    </row>
    <row r="27" spans="1:43" x14ac:dyDescent="0.25">
      <c r="A27" s="598">
        <v>14</v>
      </c>
      <c r="B27" s="592"/>
      <c r="C27" s="959" t="s">
        <v>248</v>
      </c>
      <c r="D27" s="959"/>
      <c r="E27" s="45">
        <f>+G27+I27+K27+M27+O27+Q27+S27+U27+W27+Y27+AA27+AC27+AE27+AG27+AI27+AK27+AM27+AO27</f>
        <v>0</v>
      </c>
      <c r="F27" s="600"/>
      <c r="G27" s="51"/>
      <c r="H27" s="71"/>
      <c r="I27" s="51"/>
      <c r="J27" s="71"/>
      <c r="K27" s="51"/>
      <c r="L27" s="71"/>
      <c r="M27" s="51"/>
      <c r="N27" s="71"/>
      <c r="O27" s="51"/>
      <c r="P27" s="71"/>
      <c r="Q27" s="51"/>
      <c r="R27" s="71"/>
      <c r="S27" s="51"/>
      <c r="T27" s="71"/>
      <c r="U27" s="51"/>
      <c r="V27" s="71"/>
      <c r="W27" s="51"/>
      <c r="X27" s="71"/>
      <c r="Y27" s="51"/>
      <c r="Z27" s="71"/>
      <c r="AA27" s="51"/>
      <c r="AB27" s="71"/>
      <c r="AC27" s="51"/>
      <c r="AD27" s="71"/>
      <c r="AE27" s="50"/>
      <c r="AF27" s="71"/>
      <c r="AG27" s="51"/>
      <c r="AH27" s="71"/>
      <c r="AI27" s="51"/>
      <c r="AJ27" s="71"/>
      <c r="AK27" s="51"/>
      <c r="AL27" s="71"/>
      <c r="AM27" s="51"/>
      <c r="AN27" s="71"/>
      <c r="AO27" s="50"/>
      <c r="AP27" s="9"/>
      <c r="AQ27" s="570"/>
    </row>
    <row r="28" spans="1:43" x14ac:dyDescent="0.25">
      <c r="A28" s="598">
        <v>15</v>
      </c>
      <c r="B28" s="592"/>
      <c r="C28" s="959" t="s">
        <v>249</v>
      </c>
      <c r="D28" s="959"/>
      <c r="E28" s="45">
        <f>IF(SUM(G28:AO28)&lt;(E30+E31+E32+E33),D$11,SUM(G28:AO28))</f>
        <v>0</v>
      </c>
      <c r="F28" s="600"/>
      <c r="G28" s="58"/>
      <c r="H28" s="71"/>
      <c r="I28" s="58"/>
      <c r="J28" s="71"/>
      <c r="K28" s="58"/>
      <c r="L28" s="71"/>
      <c r="M28" s="58"/>
      <c r="N28" s="71"/>
      <c r="O28" s="58"/>
      <c r="P28" s="71"/>
      <c r="Q28" s="58"/>
      <c r="R28" s="71"/>
      <c r="S28" s="58"/>
      <c r="T28" s="71"/>
      <c r="U28" s="58"/>
      <c r="V28" s="71"/>
      <c r="W28" s="58"/>
      <c r="X28" s="71"/>
      <c r="Y28" s="58"/>
      <c r="Z28" s="71"/>
      <c r="AA28" s="58"/>
      <c r="AB28" s="71"/>
      <c r="AC28" s="58"/>
      <c r="AD28" s="71"/>
      <c r="AE28" s="59"/>
      <c r="AF28" s="71"/>
      <c r="AG28" s="58"/>
      <c r="AH28" s="71"/>
      <c r="AI28" s="58"/>
      <c r="AJ28" s="71"/>
      <c r="AK28" s="58"/>
      <c r="AL28" s="71"/>
      <c r="AM28" s="58"/>
      <c r="AN28" s="71"/>
      <c r="AO28" s="59"/>
      <c r="AP28" s="9"/>
      <c r="AQ28" s="570"/>
    </row>
    <row r="29" spans="1:43" x14ac:dyDescent="0.25">
      <c r="A29" s="590"/>
      <c r="B29" s="601"/>
      <c r="C29" s="591" t="s">
        <v>235</v>
      </c>
      <c r="D29" s="11"/>
      <c r="E29" s="44"/>
      <c r="F29" s="600"/>
      <c r="G29" s="52"/>
      <c r="H29" s="53"/>
      <c r="I29" s="52"/>
      <c r="J29" s="53"/>
      <c r="K29" s="52"/>
      <c r="L29" s="53"/>
      <c r="M29" s="52"/>
      <c r="N29" s="53"/>
      <c r="O29" s="52"/>
      <c r="P29" s="53"/>
      <c r="Q29" s="52"/>
      <c r="R29" s="53"/>
      <c r="S29" s="52"/>
      <c r="T29" s="53"/>
      <c r="U29" s="52"/>
      <c r="V29" s="53"/>
      <c r="W29" s="52"/>
      <c r="X29" s="53"/>
      <c r="Y29" s="52"/>
      <c r="Z29" s="53"/>
      <c r="AA29" s="52"/>
      <c r="AB29" s="53"/>
      <c r="AC29" s="52"/>
      <c r="AD29" s="53"/>
      <c r="AE29" s="53"/>
      <c r="AF29" s="53"/>
      <c r="AG29" s="52"/>
      <c r="AH29" s="53"/>
      <c r="AI29" s="52"/>
      <c r="AJ29" s="53"/>
      <c r="AK29" s="52"/>
      <c r="AL29" s="53"/>
      <c r="AM29" s="52"/>
      <c r="AN29" s="53"/>
      <c r="AO29" s="53"/>
      <c r="AP29" s="10"/>
      <c r="AQ29" s="570"/>
    </row>
    <row r="30" spans="1:43" x14ac:dyDescent="0.25">
      <c r="A30" s="590"/>
      <c r="B30" s="599">
        <v>1501</v>
      </c>
      <c r="C30" s="11" t="s">
        <v>250</v>
      </c>
      <c r="D30" s="11"/>
      <c r="E30" s="47">
        <f t="shared" ref="E30:E36" si="0">+G30+I30+K30+M30+O30+Q30+S30+U30+W30+Y30+AA30+AC30+AE30+AG30+AI30+AK30+AM30+AO30</f>
        <v>0</v>
      </c>
      <c r="F30" s="600"/>
      <c r="G30" s="54"/>
      <c r="H30" s="53"/>
      <c r="I30" s="54"/>
      <c r="J30" s="53"/>
      <c r="K30" s="54"/>
      <c r="L30" s="53"/>
      <c r="M30" s="54"/>
      <c r="N30" s="53"/>
      <c r="O30" s="54"/>
      <c r="P30" s="53"/>
      <c r="Q30" s="54"/>
      <c r="R30" s="53"/>
      <c r="S30" s="54"/>
      <c r="T30" s="53"/>
      <c r="U30" s="54"/>
      <c r="V30" s="53"/>
      <c r="W30" s="54"/>
      <c r="X30" s="53"/>
      <c r="Y30" s="54"/>
      <c r="Z30" s="53"/>
      <c r="AA30" s="54"/>
      <c r="AB30" s="53"/>
      <c r="AC30" s="54"/>
      <c r="AD30" s="53"/>
      <c r="AE30" s="55"/>
      <c r="AF30" s="53"/>
      <c r="AG30" s="54"/>
      <c r="AH30" s="53"/>
      <c r="AI30" s="54"/>
      <c r="AJ30" s="53"/>
      <c r="AK30" s="54"/>
      <c r="AL30" s="53"/>
      <c r="AM30" s="54"/>
      <c r="AN30" s="53"/>
      <c r="AO30" s="55"/>
      <c r="AP30" s="10"/>
      <c r="AQ30" s="570"/>
    </row>
    <row r="31" spans="1:43" x14ac:dyDescent="0.25">
      <c r="A31" s="590"/>
      <c r="B31" s="599">
        <v>1502</v>
      </c>
      <c r="C31" s="11" t="s">
        <v>251</v>
      </c>
      <c r="D31" s="11"/>
      <c r="E31" s="47">
        <f t="shared" si="0"/>
        <v>0</v>
      </c>
      <c r="F31" s="600"/>
      <c r="G31" s="56"/>
      <c r="H31" s="53"/>
      <c r="I31" s="56"/>
      <c r="J31" s="53"/>
      <c r="K31" s="56"/>
      <c r="L31" s="53"/>
      <c r="M31" s="56"/>
      <c r="N31" s="53"/>
      <c r="O31" s="56"/>
      <c r="P31" s="53"/>
      <c r="Q31" s="56"/>
      <c r="R31" s="53"/>
      <c r="S31" s="56"/>
      <c r="T31" s="53"/>
      <c r="U31" s="56"/>
      <c r="V31" s="53"/>
      <c r="W31" s="56"/>
      <c r="X31" s="53"/>
      <c r="Y31" s="56"/>
      <c r="Z31" s="53"/>
      <c r="AA31" s="56"/>
      <c r="AB31" s="53"/>
      <c r="AC31" s="56"/>
      <c r="AD31" s="53"/>
      <c r="AE31" s="57"/>
      <c r="AF31" s="53"/>
      <c r="AG31" s="56"/>
      <c r="AH31" s="53"/>
      <c r="AI31" s="56"/>
      <c r="AJ31" s="53"/>
      <c r="AK31" s="56"/>
      <c r="AL31" s="53"/>
      <c r="AM31" s="56"/>
      <c r="AN31" s="53"/>
      <c r="AO31" s="57"/>
      <c r="AP31" s="10"/>
      <c r="AQ31" s="570"/>
    </row>
    <row r="32" spans="1:43" x14ac:dyDescent="0.25">
      <c r="A32" s="590"/>
      <c r="B32" s="599">
        <v>1504</v>
      </c>
      <c r="C32" s="11" t="s">
        <v>252</v>
      </c>
      <c r="D32" s="11"/>
      <c r="E32" s="47">
        <f t="shared" si="0"/>
        <v>0</v>
      </c>
      <c r="F32" s="600"/>
      <c r="G32" s="56"/>
      <c r="H32" s="53"/>
      <c r="I32" s="56"/>
      <c r="J32" s="53"/>
      <c r="K32" s="56"/>
      <c r="L32" s="53"/>
      <c r="M32" s="56"/>
      <c r="N32" s="53"/>
      <c r="O32" s="56"/>
      <c r="P32" s="53"/>
      <c r="Q32" s="56"/>
      <c r="R32" s="53"/>
      <c r="S32" s="56"/>
      <c r="T32" s="53"/>
      <c r="U32" s="56"/>
      <c r="V32" s="53"/>
      <c r="W32" s="56"/>
      <c r="X32" s="53"/>
      <c r="Y32" s="56"/>
      <c r="Z32" s="53"/>
      <c r="AA32" s="56"/>
      <c r="AB32" s="53"/>
      <c r="AC32" s="56"/>
      <c r="AD32" s="53"/>
      <c r="AE32" s="57"/>
      <c r="AF32" s="53"/>
      <c r="AG32" s="56"/>
      <c r="AH32" s="53"/>
      <c r="AI32" s="56"/>
      <c r="AJ32" s="53"/>
      <c r="AK32" s="56"/>
      <c r="AL32" s="53"/>
      <c r="AM32" s="56"/>
      <c r="AN32" s="53"/>
      <c r="AO32" s="57"/>
      <c r="AP32" s="10"/>
      <c r="AQ32" s="570"/>
    </row>
    <row r="33" spans="1:43" x14ac:dyDescent="0.25">
      <c r="A33" s="590"/>
      <c r="B33" s="599">
        <v>1506</v>
      </c>
      <c r="C33" s="11" t="s">
        <v>253</v>
      </c>
      <c r="D33" s="11"/>
      <c r="E33" s="47">
        <f t="shared" si="0"/>
        <v>0</v>
      </c>
      <c r="F33" s="600"/>
      <c r="G33" s="56"/>
      <c r="H33" s="53"/>
      <c r="I33" s="56"/>
      <c r="J33" s="53"/>
      <c r="K33" s="56"/>
      <c r="L33" s="53"/>
      <c r="M33" s="56"/>
      <c r="N33" s="53"/>
      <c r="O33" s="56"/>
      <c r="P33" s="53"/>
      <c r="Q33" s="56"/>
      <c r="R33" s="53"/>
      <c r="S33" s="56"/>
      <c r="T33" s="53"/>
      <c r="U33" s="56"/>
      <c r="V33" s="53"/>
      <c r="W33" s="56"/>
      <c r="X33" s="53"/>
      <c r="Y33" s="56"/>
      <c r="Z33" s="53"/>
      <c r="AA33" s="56"/>
      <c r="AB33" s="53"/>
      <c r="AC33" s="56"/>
      <c r="AD33" s="53"/>
      <c r="AE33" s="57"/>
      <c r="AF33" s="53"/>
      <c r="AG33" s="56"/>
      <c r="AH33" s="53"/>
      <c r="AI33" s="56"/>
      <c r="AJ33" s="53"/>
      <c r="AK33" s="56"/>
      <c r="AL33" s="53"/>
      <c r="AM33" s="56"/>
      <c r="AN33" s="53"/>
      <c r="AO33" s="57"/>
      <c r="AP33" s="10"/>
      <c r="AQ33" s="570"/>
    </row>
    <row r="34" spans="1:43" x14ac:dyDescent="0.25">
      <c r="A34" s="598">
        <v>16</v>
      </c>
      <c r="B34" s="592"/>
      <c r="C34" s="959" t="s">
        <v>254</v>
      </c>
      <c r="D34" s="959"/>
      <c r="E34" s="45">
        <f t="shared" si="0"/>
        <v>0</v>
      </c>
      <c r="F34" s="600"/>
      <c r="G34" s="58"/>
      <c r="H34" s="71"/>
      <c r="I34" s="58"/>
      <c r="J34" s="71"/>
      <c r="K34" s="58"/>
      <c r="L34" s="71"/>
      <c r="M34" s="58"/>
      <c r="N34" s="71"/>
      <c r="O34" s="58"/>
      <c r="P34" s="71"/>
      <c r="Q34" s="58"/>
      <c r="R34" s="71"/>
      <c r="S34" s="58"/>
      <c r="T34" s="71"/>
      <c r="U34" s="58"/>
      <c r="V34" s="71"/>
      <c r="W34" s="58"/>
      <c r="X34" s="71"/>
      <c r="Y34" s="58"/>
      <c r="Z34" s="71"/>
      <c r="AA34" s="58"/>
      <c r="AB34" s="71"/>
      <c r="AC34" s="58"/>
      <c r="AD34" s="71"/>
      <c r="AE34" s="59"/>
      <c r="AF34" s="71"/>
      <c r="AG34" s="58"/>
      <c r="AH34" s="71"/>
      <c r="AI34" s="58"/>
      <c r="AJ34" s="71"/>
      <c r="AK34" s="58"/>
      <c r="AL34" s="71"/>
      <c r="AM34" s="58"/>
      <c r="AN34" s="71"/>
      <c r="AO34" s="59"/>
      <c r="AP34" s="13"/>
      <c r="AQ34" s="570"/>
    </row>
    <row r="35" spans="1:43" x14ac:dyDescent="0.25">
      <c r="A35" s="598">
        <v>17</v>
      </c>
      <c r="B35" s="592"/>
      <c r="C35" s="959" t="s">
        <v>255</v>
      </c>
      <c r="D35" s="959"/>
      <c r="E35" s="45">
        <f t="shared" si="0"/>
        <v>0</v>
      </c>
      <c r="F35" s="600"/>
      <c r="G35" s="58"/>
      <c r="H35" s="71"/>
      <c r="I35" s="58"/>
      <c r="J35" s="71"/>
      <c r="K35" s="58"/>
      <c r="L35" s="71"/>
      <c r="M35" s="58"/>
      <c r="N35" s="71"/>
      <c r="O35" s="58"/>
      <c r="P35" s="71"/>
      <c r="Q35" s="58"/>
      <c r="R35" s="71"/>
      <c r="S35" s="58"/>
      <c r="T35" s="71"/>
      <c r="U35" s="58"/>
      <c r="V35" s="71"/>
      <c r="W35" s="58"/>
      <c r="X35" s="71"/>
      <c r="Y35" s="58"/>
      <c r="Z35" s="71"/>
      <c r="AA35" s="58"/>
      <c r="AB35" s="71"/>
      <c r="AC35" s="58"/>
      <c r="AD35" s="71"/>
      <c r="AE35" s="59"/>
      <c r="AF35" s="71"/>
      <c r="AG35" s="58"/>
      <c r="AH35" s="71"/>
      <c r="AI35" s="58"/>
      <c r="AJ35" s="71"/>
      <c r="AK35" s="58"/>
      <c r="AL35" s="71"/>
      <c r="AM35" s="58"/>
      <c r="AN35" s="71"/>
      <c r="AO35" s="59"/>
      <c r="AP35" s="13"/>
      <c r="AQ35" s="570"/>
    </row>
    <row r="36" spans="1:43" x14ac:dyDescent="0.25">
      <c r="A36" s="598">
        <v>19</v>
      </c>
      <c r="B36" s="592"/>
      <c r="C36" s="959" t="s">
        <v>256</v>
      </c>
      <c r="D36" s="959"/>
      <c r="E36" s="45">
        <f t="shared" si="0"/>
        <v>0</v>
      </c>
      <c r="F36" s="600"/>
      <c r="G36" s="58"/>
      <c r="H36" s="71"/>
      <c r="I36" s="58"/>
      <c r="J36" s="71"/>
      <c r="K36" s="58"/>
      <c r="L36" s="71"/>
      <c r="M36" s="58"/>
      <c r="N36" s="71"/>
      <c r="O36" s="58"/>
      <c r="P36" s="71"/>
      <c r="Q36" s="58"/>
      <c r="R36" s="71"/>
      <c r="S36" s="58"/>
      <c r="T36" s="71"/>
      <c r="U36" s="58"/>
      <c r="V36" s="71"/>
      <c r="W36" s="58"/>
      <c r="X36" s="71"/>
      <c r="Y36" s="58"/>
      <c r="Z36" s="71"/>
      <c r="AA36" s="58"/>
      <c r="AB36" s="71"/>
      <c r="AC36" s="58"/>
      <c r="AD36" s="71"/>
      <c r="AE36" s="59"/>
      <c r="AF36" s="71"/>
      <c r="AG36" s="58"/>
      <c r="AH36" s="71"/>
      <c r="AI36" s="58"/>
      <c r="AJ36" s="71"/>
      <c r="AK36" s="58"/>
      <c r="AL36" s="71"/>
      <c r="AM36" s="58"/>
      <c r="AN36" s="71"/>
      <c r="AO36" s="59"/>
      <c r="AP36" s="13"/>
      <c r="AQ36" s="570"/>
    </row>
    <row r="37" spans="1:43" x14ac:dyDescent="0.25">
      <c r="A37" s="598"/>
      <c r="B37" s="592"/>
      <c r="C37" s="600" t="s">
        <v>257</v>
      </c>
      <c r="D37" s="600"/>
      <c r="E37" s="49">
        <f>+E12+E17+E18+E27+E28+E34+E35+E36</f>
        <v>0</v>
      </c>
      <c r="F37" s="602"/>
      <c r="G37" s="49">
        <f>+G12+G17+G18+G27+G28+G34+G35+G36</f>
        <v>0</v>
      </c>
      <c r="H37" s="602"/>
      <c r="I37" s="49">
        <f>+I12+I17+I18+I27+I28+I34+I35+I36</f>
        <v>0</v>
      </c>
      <c r="J37" s="49"/>
      <c r="K37" s="49">
        <f>+K12+K17+K18+K27+K28+K34+K35+K36</f>
        <v>0</v>
      </c>
      <c r="L37" s="49"/>
      <c r="M37" s="49">
        <f>+M12+M17+M18+M27+M28+M34+M35+M36</f>
        <v>0</v>
      </c>
      <c r="N37" s="49"/>
      <c r="O37" s="49">
        <f>+O12+O17+O18+O27+O28+O34+O35+O36</f>
        <v>0</v>
      </c>
      <c r="P37" s="49"/>
      <c r="Q37" s="49">
        <f>+Q12+Q17+Q18+Q27+Q28+Q34+Q35+Q36</f>
        <v>0</v>
      </c>
      <c r="R37" s="49"/>
      <c r="S37" s="49">
        <f>+S12+S17+S18+S27+S28+S34+S35+S36</f>
        <v>0</v>
      </c>
      <c r="T37" s="49"/>
      <c r="U37" s="49">
        <f>+U12+U17+U18+U27+U28+U34+U35+U36</f>
        <v>0</v>
      </c>
      <c r="V37" s="49"/>
      <c r="W37" s="49">
        <f>+W12+W17+W18+W27+W28+W34+W35+W36</f>
        <v>0</v>
      </c>
      <c r="X37" s="49"/>
      <c r="Y37" s="49">
        <f>+Y12+Y17+Y18+Y27+Y28+Y34+Y35+Y36</f>
        <v>0</v>
      </c>
      <c r="Z37" s="49"/>
      <c r="AA37" s="49">
        <f>+AA12+AA17+AA18+AA27+AA28+AA34+AA35+AA36</f>
        <v>0</v>
      </c>
      <c r="AB37" s="49"/>
      <c r="AC37" s="49">
        <f>+AC12+AC17+AC18+AC27+AC28+AC34+AC35+AC36</f>
        <v>0</v>
      </c>
      <c r="AD37" s="49"/>
      <c r="AE37" s="49">
        <f>+AE12+AE17+AE18+AE27+AE28+AE34+AE35+AE36</f>
        <v>0</v>
      </c>
      <c r="AF37" s="49"/>
      <c r="AG37" s="49">
        <f>+AG12+AG17+AG18+AG27+AG28+AG34+AG35+AG36</f>
        <v>0</v>
      </c>
      <c r="AH37" s="49"/>
      <c r="AI37" s="49">
        <f>+AI12+AI17+AI18+AI27+AI28+AI34+AI35+AI36</f>
        <v>0</v>
      </c>
      <c r="AJ37" s="49"/>
      <c r="AK37" s="49">
        <f>+AK12+AK17+AK18+AK27+AK28+AK34+AK35+AK36</f>
        <v>0</v>
      </c>
      <c r="AL37" s="49"/>
      <c r="AM37" s="49">
        <f>+AM12+AM17+AM18+AM27+AM28+AM34+AM35+AM36</f>
        <v>0</v>
      </c>
      <c r="AN37" s="49"/>
      <c r="AO37" s="49">
        <f>+AO12+AO17+AO18+AO27+AO28+AO34+AO35+AO36</f>
        <v>0</v>
      </c>
      <c r="AP37" s="13"/>
      <c r="AQ37" s="570"/>
    </row>
    <row r="38" spans="1:43" x14ac:dyDescent="0.25">
      <c r="A38" s="598"/>
      <c r="B38" s="592"/>
      <c r="C38" s="600"/>
      <c r="D38" s="600"/>
      <c r="E38" s="600"/>
      <c r="F38" s="600"/>
      <c r="G38" s="577"/>
      <c r="H38" s="592"/>
      <c r="I38" s="577"/>
      <c r="J38" s="592"/>
      <c r="K38" s="577"/>
      <c r="L38" s="592"/>
      <c r="M38" s="577"/>
      <c r="N38" s="592"/>
      <c r="O38" s="577"/>
      <c r="P38" s="592"/>
      <c r="Q38" s="577"/>
      <c r="R38" s="592"/>
      <c r="S38" s="577"/>
      <c r="T38" s="592"/>
      <c r="U38" s="577"/>
      <c r="V38" s="592"/>
      <c r="W38" s="577"/>
      <c r="X38" s="592"/>
      <c r="Y38" s="577"/>
      <c r="Z38" s="592"/>
      <c r="AA38" s="577"/>
      <c r="AB38" s="592"/>
      <c r="AC38" s="577"/>
      <c r="AD38" s="592"/>
      <c r="AE38" s="592"/>
      <c r="AF38" s="592"/>
      <c r="AG38" s="577"/>
      <c r="AH38" s="592"/>
      <c r="AI38" s="577"/>
      <c r="AJ38" s="592"/>
      <c r="AK38" s="577"/>
      <c r="AL38" s="592"/>
      <c r="AM38" s="577"/>
      <c r="AN38" s="592"/>
      <c r="AO38" s="592"/>
      <c r="AP38" s="13"/>
      <c r="AQ38" s="570"/>
    </row>
    <row r="39" spans="1:43" x14ac:dyDescent="0.25">
      <c r="A39" s="598">
        <v>20</v>
      </c>
      <c r="B39" s="11"/>
      <c r="C39" s="12" t="s">
        <v>258</v>
      </c>
      <c r="D39" s="12"/>
      <c r="E39" s="64">
        <f>SUM(E40:E42)</f>
        <v>0</v>
      </c>
      <c r="F39" s="603"/>
      <c r="G39" s="64">
        <f>SUM(G40:G42)</f>
        <v>0</v>
      </c>
      <c r="H39" s="64"/>
      <c r="I39" s="64">
        <f>SUM(I40:I42)</f>
        <v>0</v>
      </c>
      <c r="J39" s="64"/>
      <c r="K39" s="64">
        <f>SUM(K40:K42)</f>
        <v>0</v>
      </c>
      <c r="L39" s="64"/>
      <c r="M39" s="64">
        <f>SUM(M40:M42)</f>
        <v>0</v>
      </c>
      <c r="N39" s="64"/>
      <c r="O39" s="64">
        <f>SUM(O40:O42)</f>
        <v>0</v>
      </c>
      <c r="P39" s="64"/>
      <c r="Q39" s="64">
        <f>SUM(Q40:Q42)</f>
        <v>0</v>
      </c>
      <c r="R39" s="64"/>
      <c r="S39" s="64">
        <f>SUM(S40:S42)</f>
        <v>0</v>
      </c>
      <c r="T39" s="64"/>
      <c r="U39" s="64">
        <f>SUM(U40:U42)</f>
        <v>0</v>
      </c>
      <c r="V39" s="64"/>
      <c r="W39" s="64">
        <f>SUM(W40:W42)</f>
        <v>0</v>
      </c>
      <c r="X39" s="64"/>
      <c r="Y39" s="64">
        <f>SUM(Y40:Y42)</f>
        <v>0</v>
      </c>
      <c r="Z39" s="64"/>
      <c r="AA39" s="64">
        <f>SUM(AA40:AA42)</f>
        <v>0</v>
      </c>
      <c r="AB39" s="64"/>
      <c r="AC39" s="64">
        <f>SUM(AC40:AC42)</f>
        <v>0</v>
      </c>
      <c r="AD39" s="64"/>
      <c r="AE39" s="64">
        <f>SUM(AE40:AE42)</f>
        <v>0</v>
      </c>
      <c r="AF39" s="64"/>
      <c r="AG39" s="64">
        <f>SUM(AG40:AG42)</f>
        <v>0</v>
      </c>
      <c r="AH39" s="64"/>
      <c r="AI39" s="64">
        <f>SUM(AI40:AI42)</f>
        <v>0</v>
      </c>
      <c r="AJ39" s="64"/>
      <c r="AK39" s="64">
        <f>SUM(AK40:AK42)</f>
        <v>0</v>
      </c>
      <c r="AL39" s="64"/>
      <c r="AM39" s="64">
        <f>SUM(AM40:AM42)</f>
        <v>0</v>
      </c>
      <c r="AN39" s="64"/>
      <c r="AO39" s="64">
        <f>SUM(AO40:AO42)</f>
        <v>0</v>
      </c>
      <c r="AP39" s="604"/>
      <c r="AQ39" s="570"/>
    </row>
    <row r="40" spans="1:43" x14ac:dyDescent="0.25">
      <c r="A40" s="590"/>
      <c r="B40" s="11"/>
      <c r="C40" s="12" t="s">
        <v>259</v>
      </c>
      <c r="D40" s="12"/>
      <c r="E40" s="47">
        <f>+G40+I40+K40+M40+O40+Q40+S40+U40+W40+Y40+AA40+AC40+AE40+AG40+AI40+AK40+AM40+AO40</f>
        <v>0</v>
      </c>
      <c r="F40" s="12"/>
      <c r="G40" s="54"/>
      <c r="H40" s="53"/>
      <c r="I40" s="54"/>
      <c r="J40" s="53"/>
      <c r="K40" s="54"/>
      <c r="L40" s="53"/>
      <c r="M40" s="54"/>
      <c r="N40" s="53"/>
      <c r="O40" s="54"/>
      <c r="P40" s="53"/>
      <c r="Q40" s="54"/>
      <c r="R40" s="53"/>
      <c r="S40" s="54"/>
      <c r="T40" s="53"/>
      <c r="U40" s="54"/>
      <c r="V40" s="53"/>
      <c r="W40" s="54"/>
      <c r="X40" s="53"/>
      <c r="Y40" s="54"/>
      <c r="Z40" s="53"/>
      <c r="AA40" s="54"/>
      <c r="AB40" s="53"/>
      <c r="AC40" s="54"/>
      <c r="AD40" s="53"/>
      <c r="AE40" s="55"/>
      <c r="AF40" s="53"/>
      <c r="AG40" s="54"/>
      <c r="AH40" s="53"/>
      <c r="AI40" s="54"/>
      <c r="AJ40" s="53"/>
      <c r="AK40" s="54"/>
      <c r="AL40" s="53"/>
      <c r="AM40" s="54"/>
      <c r="AN40" s="53"/>
      <c r="AO40" s="55"/>
      <c r="AP40" s="14"/>
      <c r="AQ40" s="570"/>
    </row>
    <row r="41" spans="1:43" x14ac:dyDescent="0.25">
      <c r="A41" s="590"/>
      <c r="B41" s="11"/>
      <c r="C41" s="12" t="s">
        <v>259</v>
      </c>
      <c r="D41" s="12"/>
      <c r="E41" s="47">
        <f>+G41+I41+K41+M41+O41+Q41+S41+U41+W41+Y41+AA41+AC41+AE41+AG41+AI41+AK41+AM41+AO41</f>
        <v>0</v>
      </c>
      <c r="F41" s="12"/>
      <c r="G41" s="54"/>
      <c r="H41" s="53"/>
      <c r="I41" s="54"/>
      <c r="J41" s="53"/>
      <c r="K41" s="54"/>
      <c r="L41" s="53"/>
      <c r="M41" s="54"/>
      <c r="N41" s="53"/>
      <c r="O41" s="54"/>
      <c r="P41" s="53"/>
      <c r="Q41" s="54"/>
      <c r="R41" s="53"/>
      <c r="S41" s="54"/>
      <c r="T41" s="53"/>
      <c r="U41" s="54"/>
      <c r="V41" s="53"/>
      <c r="W41" s="54"/>
      <c r="X41" s="53"/>
      <c r="Y41" s="54"/>
      <c r="Z41" s="53"/>
      <c r="AA41" s="54"/>
      <c r="AB41" s="53"/>
      <c r="AC41" s="54"/>
      <c r="AD41" s="53"/>
      <c r="AE41" s="57"/>
      <c r="AF41" s="53"/>
      <c r="AG41" s="54"/>
      <c r="AH41" s="53"/>
      <c r="AI41" s="54"/>
      <c r="AJ41" s="53"/>
      <c r="AK41" s="54"/>
      <c r="AL41" s="53"/>
      <c r="AM41" s="54"/>
      <c r="AN41" s="53"/>
      <c r="AO41" s="55"/>
      <c r="AP41" s="14"/>
      <c r="AQ41" s="570"/>
    </row>
    <row r="42" spans="1:43" x14ac:dyDescent="0.25">
      <c r="A42" s="590"/>
      <c r="B42" s="11"/>
      <c r="C42" s="12" t="s">
        <v>259</v>
      </c>
      <c r="D42" s="12"/>
      <c r="E42" s="47">
        <f>+G42+I42+K42+M42+O42+Q42+S42+U42+W42+Y42+AA42+AC42+AE42+AG42+AI42+AK42+AM42+AO42</f>
        <v>0</v>
      </c>
      <c r="F42" s="12"/>
      <c r="G42" s="54"/>
      <c r="H42" s="53"/>
      <c r="I42" s="54"/>
      <c r="J42" s="53"/>
      <c r="K42" s="54"/>
      <c r="L42" s="53"/>
      <c r="M42" s="54"/>
      <c r="N42" s="53"/>
      <c r="O42" s="54"/>
      <c r="P42" s="53"/>
      <c r="Q42" s="54"/>
      <c r="R42" s="53"/>
      <c r="S42" s="54"/>
      <c r="T42" s="53"/>
      <c r="U42" s="54"/>
      <c r="V42" s="53"/>
      <c r="W42" s="54"/>
      <c r="X42" s="53"/>
      <c r="Y42" s="54"/>
      <c r="Z42" s="53"/>
      <c r="AA42" s="54"/>
      <c r="AB42" s="53"/>
      <c r="AC42" s="54"/>
      <c r="AD42" s="53"/>
      <c r="AE42" s="57"/>
      <c r="AF42" s="53"/>
      <c r="AG42" s="54"/>
      <c r="AH42" s="53"/>
      <c r="AI42" s="54"/>
      <c r="AJ42" s="53"/>
      <c r="AK42" s="54"/>
      <c r="AL42" s="53"/>
      <c r="AM42" s="54"/>
      <c r="AN42" s="53"/>
      <c r="AO42" s="57"/>
      <c r="AP42" s="14"/>
      <c r="AQ42" s="570"/>
    </row>
    <row r="43" spans="1:43" x14ac:dyDescent="0.25">
      <c r="A43" s="598" t="s">
        <v>260</v>
      </c>
      <c r="B43" s="577"/>
      <c r="C43" s="959" t="s">
        <v>261</v>
      </c>
      <c r="D43" s="959"/>
      <c r="E43" s="64">
        <f>+E37+E39</f>
        <v>0</v>
      </c>
      <c r="F43" s="603"/>
      <c r="G43" s="64">
        <f>+G37+G39</f>
        <v>0</v>
      </c>
      <c r="H43" s="64"/>
      <c r="I43" s="64">
        <f>+I37+I39</f>
        <v>0</v>
      </c>
      <c r="J43" s="64"/>
      <c r="K43" s="64">
        <f>+K37+K39</f>
        <v>0</v>
      </c>
      <c r="L43" s="64"/>
      <c r="M43" s="64">
        <f>+M37+M39</f>
        <v>0</v>
      </c>
      <c r="N43" s="64"/>
      <c r="O43" s="64">
        <f>+O37+O39</f>
        <v>0</v>
      </c>
      <c r="P43" s="64"/>
      <c r="Q43" s="64">
        <f>+Q37+Q39</f>
        <v>0</v>
      </c>
      <c r="R43" s="64"/>
      <c r="S43" s="64">
        <f>+S37+S39</f>
        <v>0</v>
      </c>
      <c r="T43" s="64"/>
      <c r="U43" s="64">
        <f>+U37+U39</f>
        <v>0</v>
      </c>
      <c r="V43" s="64"/>
      <c r="W43" s="64">
        <f>+W37+W39</f>
        <v>0</v>
      </c>
      <c r="X43" s="64"/>
      <c r="Y43" s="64">
        <f>+Y37+Y39</f>
        <v>0</v>
      </c>
      <c r="Z43" s="64"/>
      <c r="AA43" s="64">
        <f>+AA37+AA39</f>
        <v>0</v>
      </c>
      <c r="AB43" s="64"/>
      <c r="AC43" s="64">
        <f>+AC37+AC39</f>
        <v>0</v>
      </c>
      <c r="AD43" s="64"/>
      <c r="AE43" s="64">
        <f>+AE37+AE39</f>
        <v>0</v>
      </c>
      <c r="AF43" s="64"/>
      <c r="AG43" s="64">
        <f>+AG37+AG39</f>
        <v>0</v>
      </c>
      <c r="AH43" s="64"/>
      <c r="AI43" s="64">
        <f>+AI37+AI39</f>
        <v>0</v>
      </c>
      <c r="AJ43" s="64"/>
      <c r="AK43" s="64">
        <f>+AK37+AK39</f>
        <v>0</v>
      </c>
      <c r="AL43" s="64"/>
      <c r="AM43" s="64">
        <f>+AM37+AM39</f>
        <v>0</v>
      </c>
      <c r="AN43" s="64"/>
      <c r="AO43" s="64">
        <f>+AO37+AO39</f>
        <v>0</v>
      </c>
      <c r="AP43" s="13"/>
      <c r="AQ43" s="570"/>
    </row>
    <row r="44" spans="1:43" x14ac:dyDescent="0.25">
      <c r="A44" s="590"/>
      <c r="B44" s="11"/>
      <c r="C44" s="12"/>
      <c r="D44" s="11"/>
      <c r="E44" s="592"/>
      <c r="F44" s="11"/>
      <c r="G44" s="579"/>
      <c r="H44" s="11"/>
      <c r="I44" s="579"/>
      <c r="J44" s="11"/>
      <c r="K44" s="579"/>
      <c r="L44" s="11"/>
      <c r="M44" s="579"/>
      <c r="N44" s="11"/>
      <c r="O44" s="579"/>
      <c r="P44" s="11"/>
      <c r="Q44" s="579"/>
      <c r="R44" s="11"/>
      <c r="S44" s="579"/>
      <c r="T44" s="11"/>
      <c r="U44" s="579"/>
      <c r="V44" s="11"/>
      <c r="W44" s="579"/>
      <c r="X44" s="11"/>
      <c r="Y44" s="579"/>
      <c r="Z44" s="11"/>
      <c r="AA44" s="579"/>
      <c r="AB44" s="11"/>
      <c r="AC44" s="579"/>
      <c r="AD44" s="11"/>
      <c r="AE44" s="11"/>
      <c r="AF44" s="11"/>
      <c r="AG44" s="579"/>
      <c r="AH44" s="11"/>
      <c r="AI44" s="579"/>
      <c r="AJ44" s="11"/>
      <c r="AK44" s="579"/>
      <c r="AL44" s="11"/>
      <c r="AM44" s="579"/>
      <c r="AN44" s="11"/>
      <c r="AO44" s="11"/>
      <c r="AP44" s="14"/>
      <c r="AQ44" s="570"/>
    </row>
    <row r="45" spans="1:43" x14ac:dyDescent="0.25">
      <c r="A45" s="605"/>
      <c r="B45" s="606"/>
      <c r="C45" s="607"/>
      <c r="D45" s="606"/>
      <c r="E45" s="608"/>
      <c r="F45" s="606"/>
      <c r="G45" s="576"/>
      <c r="H45" s="606"/>
      <c r="I45" s="576"/>
      <c r="J45" s="606"/>
      <c r="K45" s="576"/>
      <c r="L45" s="606"/>
      <c r="M45" s="576"/>
      <c r="N45" s="606"/>
      <c r="O45" s="576"/>
      <c r="P45" s="606"/>
      <c r="Q45" s="576"/>
      <c r="R45" s="606"/>
      <c r="S45" s="576"/>
      <c r="T45" s="606"/>
      <c r="U45" s="576"/>
      <c r="V45" s="606"/>
      <c r="W45" s="576"/>
      <c r="X45" s="606"/>
      <c r="Y45" s="576"/>
      <c r="Z45" s="606"/>
      <c r="AA45" s="576"/>
      <c r="AB45" s="606"/>
      <c r="AC45" s="576"/>
      <c r="AD45" s="606"/>
      <c r="AE45" s="606"/>
      <c r="AF45" s="606"/>
      <c r="AG45" s="576"/>
      <c r="AH45" s="606"/>
      <c r="AI45" s="576"/>
      <c r="AJ45" s="606"/>
      <c r="AK45" s="576"/>
      <c r="AL45" s="606"/>
      <c r="AM45" s="576"/>
      <c r="AN45" s="606"/>
      <c r="AO45" s="606"/>
      <c r="AP45" s="609"/>
      <c r="AQ45" s="570"/>
    </row>
    <row r="46" spans="1:43" x14ac:dyDescent="0.25">
      <c r="A46" s="582">
        <v>2</v>
      </c>
      <c r="B46" s="610"/>
      <c r="C46" s="611" t="s">
        <v>262</v>
      </c>
      <c r="D46" s="612"/>
      <c r="E46" s="611"/>
      <c r="F46" s="612"/>
      <c r="G46" s="587"/>
      <c r="H46" s="612"/>
      <c r="I46" s="587"/>
      <c r="J46" s="612"/>
      <c r="K46" s="587"/>
      <c r="L46" s="612"/>
      <c r="M46" s="587"/>
      <c r="N46" s="612"/>
      <c r="O46" s="587"/>
      <c r="P46" s="612"/>
      <c r="Q46" s="587"/>
      <c r="R46" s="612"/>
      <c r="S46" s="587"/>
      <c r="T46" s="612"/>
      <c r="U46" s="587"/>
      <c r="V46" s="612"/>
      <c r="W46" s="587"/>
      <c r="X46" s="612"/>
      <c r="Y46" s="587"/>
      <c r="Z46" s="612"/>
      <c r="AA46" s="587"/>
      <c r="AB46" s="612"/>
      <c r="AC46" s="587"/>
      <c r="AD46" s="612"/>
      <c r="AE46" s="610"/>
      <c r="AF46" s="612"/>
      <c r="AG46" s="613"/>
      <c r="AH46" s="612"/>
      <c r="AI46" s="613"/>
      <c r="AJ46" s="612"/>
      <c r="AK46" s="613"/>
      <c r="AL46" s="612"/>
      <c r="AM46" s="613"/>
      <c r="AN46" s="612"/>
      <c r="AO46" s="614"/>
      <c r="AP46" s="615"/>
      <c r="AQ46" s="570"/>
    </row>
    <row r="47" spans="1:43" x14ac:dyDescent="0.25">
      <c r="A47" s="616"/>
      <c r="B47" s="617"/>
      <c r="C47" s="618"/>
      <c r="D47" s="617"/>
      <c r="E47" s="619"/>
      <c r="F47" s="617"/>
      <c r="G47" s="620"/>
      <c r="H47" s="617"/>
      <c r="I47" s="620"/>
      <c r="J47" s="617"/>
      <c r="K47" s="620"/>
      <c r="L47" s="617"/>
      <c r="M47" s="620"/>
      <c r="N47" s="617"/>
      <c r="O47" s="620"/>
      <c r="P47" s="617"/>
      <c r="Q47" s="620"/>
      <c r="R47" s="617"/>
      <c r="S47" s="620"/>
      <c r="T47" s="617"/>
      <c r="U47" s="620"/>
      <c r="V47" s="617"/>
      <c r="W47" s="620"/>
      <c r="X47" s="617"/>
      <c r="Y47" s="620"/>
      <c r="Z47" s="617"/>
      <c r="AA47" s="620"/>
      <c r="AB47" s="617"/>
      <c r="AC47" s="620"/>
      <c r="AD47" s="617"/>
      <c r="AE47" s="11"/>
      <c r="AF47" s="617"/>
      <c r="AG47" s="620"/>
      <c r="AH47" s="617"/>
      <c r="AI47" s="620"/>
      <c r="AJ47" s="617"/>
      <c r="AK47" s="620"/>
      <c r="AL47" s="617"/>
      <c r="AM47" s="620"/>
      <c r="AN47" s="617"/>
      <c r="AO47" s="11"/>
      <c r="AP47" s="14"/>
      <c r="AQ47" s="570"/>
    </row>
    <row r="48" spans="1:43" x14ac:dyDescent="0.25">
      <c r="A48" s="598">
        <v>21</v>
      </c>
      <c r="B48" s="592"/>
      <c r="C48" s="592" t="s">
        <v>263</v>
      </c>
      <c r="D48" s="592"/>
      <c r="E48" s="45">
        <f>+G48+I48+K48+M48+O48+Q48+S48+U48+W48+Y48+AA48+AC48+AE48+AG48+AI48+AK48+AM48+AO48</f>
        <v>0</v>
      </c>
      <c r="F48" s="621"/>
      <c r="G48" s="70"/>
      <c r="H48" s="622"/>
      <c r="I48" s="70"/>
      <c r="J48" s="622"/>
      <c r="K48" s="70"/>
      <c r="L48" s="622"/>
      <c r="M48" s="70"/>
      <c r="N48" s="622"/>
      <c r="O48" s="70"/>
      <c r="P48" s="622"/>
      <c r="Q48" s="70"/>
      <c r="R48" s="622"/>
      <c r="S48" s="70"/>
      <c r="T48" s="622"/>
      <c r="U48" s="70"/>
      <c r="V48" s="622"/>
      <c r="W48" s="70"/>
      <c r="X48" s="622"/>
      <c r="Y48" s="70"/>
      <c r="Z48" s="622"/>
      <c r="AA48" s="70"/>
      <c r="AB48" s="622"/>
      <c r="AC48" s="70"/>
      <c r="AD48" s="622"/>
      <c r="AE48" s="71"/>
      <c r="AF48" s="622"/>
      <c r="AG48" s="70"/>
      <c r="AH48" s="622"/>
      <c r="AI48" s="70"/>
      <c r="AJ48" s="622"/>
      <c r="AK48" s="70"/>
      <c r="AL48" s="622"/>
      <c r="AM48" s="70"/>
      <c r="AN48" s="622"/>
      <c r="AO48" s="50"/>
      <c r="AP48" s="13"/>
      <c r="AQ48" s="570"/>
    </row>
    <row r="49" spans="1:43" x14ac:dyDescent="0.25">
      <c r="A49" s="598">
        <v>22</v>
      </c>
      <c r="B49" s="592"/>
      <c r="C49" s="592" t="s">
        <v>264</v>
      </c>
      <c r="D49" s="592"/>
      <c r="E49" s="45">
        <f>+G49+I49+K49+M49+O49+Q49+S49+U49+W49+Y49+AA49+AC49+AE49+AG49+AI49+AK49+AM49+AO49</f>
        <v>0</v>
      </c>
      <c r="F49" s="621"/>
      <c r="G49" s="72"/>
      <c r="H49" s="622"/>
      <c r="I49" s="72"/>
      <c r="J49" s="622"/>
      <c r="K49" s="72"/>
      <c r="L49" s="622"/>
      <c r="M49" s="72"/>
      <c r="N49" s="622"/>
      <c r="O49" s="72"/>
      <c r="P49" s="622"/>
      <c r="Q49" s="72"/>
      <c r="R49" s="622"/>
      <c r="S49" s="72"/>
      <c r="T49" s="622"/>
      <c r="U49" s="72"/>
      <c r="V49" s="622"/>
      <c r="W49" s="72"/>
      <c r="X49" s="622"/>
      <c r="Y49" s="72"/>
      <c r="Z49" s="622"/>
      <c r="AA49" s="72"/>
      <c r="AB49" s="622"/>
      <c r="AC49" s="72"/>
      <c r="AD49" s="622"/>
      <c r="AE49" s="59"/>
      <c r="AF49" s="622"/>
      <c r="AG49" s="72"/>
      <c r="AH49" s="622"/>
      <c r="AI49" s="72"/>
      <c r="AJ49" s="622"/>
      <c r="AK49" s="72"/>
      <c r="AL49" s="622"/>
      <c r="AM49" s="72"/>
      <c r="AN49" s="622"/>
      <c r="AO49" s="59"/>
      <c r="AP49" s="13"/>
      <c r="AQ49" s="570"/>
    </row>
    <row r="50" spans="1:43" x14ac:dyDescent="0.25">
      <c r="A50" s="598">
        <v>23</v>
      </c>
      <c r="B50" s="592"/>
      <c r="C50" s="592" t="s">
        <v>265</v>
      </c>
      <c r="D50" s="592"/>
      <c r="E50" s="45">
        <f>+G50+I50+K50+M50+O50+Q50+S50+U50+W50+Y50+AA50+AC50+AE50+AG50+AI50+AK50+AM50+AO50</f>
        <v>0</v>
      </c>
      <c r="F50" s="621"/>
      <c r="G50" s="72"/>
      <c r="H50" s="622"/>
      <c r="I50" s="72"/>
      <c r="J50" s="622"/>
      <c r="K50" s="72"/>
      <c r="L50" s="622"/>
      <c r="M50" s="72"/>
      <c r="N50" s="622"/>
      <c r="O50" s="72"/>
      <c r="P50" s="622"/>
      <c r="Q50" s="72"/>
      <c r="R50" s="622"/>
      <c r="S50" s="72"/>
      <c r="T50" s="622"/>
      <c r="U50" s="72"/>
      <c r="V50" s="622"/>
      <c r="W50" s="72"/>
      <c r="X50" s="622"/>
      <c r="Y50" s="72"/>
      <c r="Z50" s="622"/>
      <c r="AA50" s="72"/>
      <c r="AB50" s="622"/>
      <c r="AC50" s="72"/>
      <c r="AD50" s="622"/>
      <c r="AE50" s="59"/>
      <c r="AF50" s="622"/>
      <c r="AG50" s="72"/>
      <c r="AH50" s="622"/>
      <c r="AI50" s="72"/>
      <c r="AJ50" s="622"/>
      <c r="AK50" s="72"/>
      <c r="AL50" s="622"/>
      <c r="AM50" s="72"/>
      <c r="AN50" s="622"/>
      <c r="AO50" s="59"/>
      <c r="AP50" s="13"/>
      <c r="AQ50" s="570"/>
    </row>
    <row r="51" spans="1:43" x14ac:dyDescent="0.25">
      <c r="A51" s="598">
        <v>24</v>
      </c>
      <c r="B51" s="592"/>
      <c r="C51" s="592" t="s">
        <v>266</v>
      </c>
      <c r="D51" s="592"/>
      <c r="E51" s="45">
        <f>IF(SUM(G51:AO51)&lt;(E53+E54+E55),D$11,SUM(G51:AO51))</f>
        <v>0</v>
      </c>
      <c r="F51" s="621"/>
      <c r="G51" s="72"/>
      <c r="H51" s="622"/>
      <c r="I51" s="72"/>
      <c r="J51" s="622"/>
      <c r="K51" s="72"/>
      <c r="L51" s="622"/>
      <c r="M51" s="72"/>
      <c r="N51" s="622"/>
      <c r="O51" s="72"/>
      <c r="P51" s="622"/>
      <c r="Q51" s="72"/>
      <c r="R51" s="622"/>
      <c r="S51" s="72"/>
      <c r="T51" s="622"/>
      <c r="U51" s="72"/>
      <c r="V51" s="622"/>
      <c r="W51" s="72"/>
      <c r="X51" s="622"/>
      <c r="Y51" s="72"/>
      <c r="Z51" s="622"/>
      <c r="AA51" s="72"/>
      <c r="AB51" s="622"/>
      <c r="AC51" s="72"/>
      <c r="AD51" s="622"/>
      <c r="AE51" s="59"/>
      <c r="AF51" s="622"/>
      <c r="AG51" s="72"/>
      <c r="AH51" s="622"/>
      <c r="AI51" s="72"/>
      <c r="AJ51" s="622"/>
      <c r="AK51" s="72"/>
      <c r="AL51" s="622"/>
      <c r="AM51" s="72"/>
      <c r="AN51" s="622"/>
      <c r="AO51" s="59"/>
      <c r="AP51" s="13"/>
      <c r="AQ51" s="570"/>
    </row>
    <row r="52" spans="1:43" x14ac:dyDescent="0.25">
      <c r="A52" s="616"/>
      <c r="B52" s="579"/>
      <c r="C52" s="591" t="s">
        <v>267</v>
      </c>
      <c r="D52" s="11"/>
      <c r="E52" s="44"/>
      <c r="F52" s="596"/>
      <c r="G52" s="73"/>
      <c r="H52" s="623"/>
      <c r="I52" s="73"/>
      <c r="J52" s="623"/>
      <c r="K52" s="73"/>
      <c r="L52" s="623"/>
      <c r="M52" s="73"/>
      <c r="N52" s="623"/>
      <c r="O52" s="73"/>
      <c r="P52" s="623"/>
      <c r="Q52" s="73"/>
      <c r="R52" s="623"/>
      <c r="S52" s="73"/>
      <c r="T52" s="623"/>
      <c r="U52" s="73"/>
      <c r="V52" s="623"/>
      <c r="W52" s="73"/>
      <c r="X52" s="623"/>
      <c r="Y52" s="73"/>
      <c r="Z52" s="623"/>
      <c r="AA52" s="73"/>
      <c r="AB52" s="623"/>
      <c r="AC52" s="73"/>
      <c r="AD52" s="623"/>
      <c r="AE52" s="53"/>
      <c r="AF52" s="623"/>
      <c r="AG52" s="73"/>
      <c r="AH52" s="623"/>
      <c r="AI52" s="73"/>
      <c r="AJ52" s="623"/>
      <c r="AK52" s="73"/>
      <c r="AL52" s="623"/>
      <c r="AM52" s="73"/>
      <c r="AN52" s="623"/>
      <c r="AO52" s="53"/>
      <c r="AP52" s="14"/>
      <c r="AQ52" s="570"/>
    </row>
    <row r="53" spans="1:43" x14ac:dyDescent="0.25">
      <c r="A53" s="616"/>
      <c r="B53" s="599">
        <v>2401</v>
      </c>
      <c r="C53" s="11" t="s">
        <v>268</v>
      </c>
      <c r="D53" s="11"/>
      <c r="E53" s="47">
        <f>+G53+I53+K53+M53+O53+Q53+S53+U53+W53+Y53+AA53+AC53+AE53+AG53+AI53+AK53+AM53+AO53</f>
        <v>0</v>
      </c>
      <c r="F53" s="596"/>
      <c r="G53" s="74"/>
      <c r="H53" s="623"/>
      <c r="I53" s="74"/>
      <c r="J53" s="623"/>
      <c r="K53" s="74"/>
      <c r="L53" s="623"/>
      <c r="M53" s="74"/>
      <c r="N53" s="623"/>
      <c r="O53" s="74"/>
      <c r="P53" s="623"/>
      <c r="Q53" s="74"/>
      <c r="R53" s="623"/>
      <c r="S53" s="74"/>
      <c r="T53" s="623"/>
      <c r="U53" s="74"/>
      <c r="V53" s="623"/>
      <c r="W53" s="74"/>
      <c r="X53" s="623"/>
      <c r="Y53" s="74"/>
      <c r="Z53" s="623"/>
      <c r="AA53" s="74"/>
      <c r="AB53" s="623"/>
      <c r="AC53" s="74"/>
      <c r="AD53" s="623"/>
      <c r="AE53" s="53"/>
      <c r="AF53" s="623"/>
      <c r="AG53" s="74"/>
      <c r="AH53" s="623"/>
      <c r="AI53" s="74"/>
      <c r="AJ53" s="623"/>
      <c r="AK53" s="74"/>
      <c r="AL53" s="623"/>
      <c r="AM53" s="74"/>
      <c r="AN53" s="623"/>
      <c r="AO53" s="55"/>
      <c r="AP53" s="14"/>
      <c r="AQ53" s="570"/>
    </row>
    <row r="54" spans="1:43" x14ac:dyDescent="0.25">
      <c r="A54" s="616"/>
      <c r="B54" s="599">
        <v>2402</v>
      </c>
      <c r="C54" s="11" t="s">
        <v>269</v>
      </c>
      <c r="D54" s="617"/>
      <c r="E54" s="47">
        <f>+G54+I54+K54+M54+O54+Q54+S54+U54+W54+Y54+AA54+AC54+AE54+AG54+AI54+AK54+AM54+AO54</f>
        <v>0</v>
      </c>
      <c r="F54" s="624"/>
      <c r="G54" s="75"/>
      <c r="H54" s="623"/>
      <c r="I54" s="75"/>
      <c r="J54" s="623"/>
      <c r="K54" s="75"/>
      <c r="L54" s="623"/>
      <c r="M54" s="75"/>
      <c r="N54" s="623"/>
      <c r="O54" s="75"/>
      <c r="P54" s="623"/>
      <c r="Q54" s="75"/>
      <c r="R54" s="623"/>
      <c r="S54" s="75"/>
      <c r="T54" s="623"/>
      <c r="U54" s="75"/>
      <c r="V54" s="623"/>
      <c r="W54" s="75"/>
      <c r="X54" s="623"/>
      <c r="Y54" s="75"/>
      <c r="Z54" s="623"/>
      <c r="AA54" s="75"/>
      <c r="AB54" s="623"/>
      <c r="AC54" s="75"/>
      <c r="AD54" s="623"/>
      <c r="AE54" s="57"/>
      <c r="AF54" s="623"/>
      <c r="AG54" s="75"/>
      <c r="AH54" s="623"/>
      <c r="AI54" s="75"/>
      <c r="AJ54" s="623"/>
      <c r="AK54" s="75"/>
      <c r="AL54" s="623"/>
      <c r="AM54" s="75"/>
      <c r="AN54" s="623"/>
      <c r="AO54" s="57"/>
      <c r="AP54" s="14"/>
      <c r="AQ54" s="570"/>
    </row>
    <row r="55" spans="1:43" x14ac:dyDescent="0.25">
      <c r="A55" s="616"/>
      <c r="B55" s="599">
        <v>2403</v>
      </c>
      <c r="C55" s="11" t="s">
        <v>270</v>
      </c>
      <c r="D55" s="617"/>
      <c r="E55" s="47">
        <f>+G55+I55+K55+M55+O55+Q55+S55+U55+W55+Y55+AA55+AC55+AE55+AG55+AI55+AK55+AM55+AO55</f>
        <v>0</v>
      </c>
      <c r="F55" s="624"/>
      <c r="G55" s="75"/>
      <c r="H55" s="623"/>
      <c r="I55" s="75"/>
      <c r="J55" s="623"/>
      <c r="K55" s="75"/>
      <c r="L55" s="623"/>
      <c r="M55" s="75"/>
      <c r="N55" s="623"/>
      <c r="O55" s="75"/>
      <c r="P55" s="623"/>
      <c r="Q55" s="75"/>
      <c r="R55" s="623"/>
      <c r="S55" s="75"/>
      <c r="T55" s="623"/>
      <c r="U55" s="75"/>
      <c r="V55" s="623"/>
      <c r="W55" s="75"/>
      <c r="X55" s="623"/>
      <c r="Y55" s="75"/>
      <c r="Z55" s="623"/>
      <c r="AA55" s="75"/>
      <c r="AB55" s="623"/>
      <c r="AC55" s="75"/>
      <c r="AD55" s="623"/>
      <c r="AE55" s="57"/>
      <c r="AF55" s="623"/>
      <c r="AG55" s="75"/>
      <c r="AH55" s="623"/>
      <c r="AI55" s="75"/>
      <c r="AJ55" s="623"/>
      <c r="AK55" s="75"/>
      <c r="AL55" s="623"/>
      <c r="AM55" s="75"/>
      <c r="AN55" s="623"/>
      <c r="AO55" s="57"/>
      <c r="AP55" s="14"/>
      <c r="AQ55" s="570"/>
    </row>
    <row r="56" spans="1:43" x14ac:dyDescent="0.25">
      <c r="A56" s="598">
        <v>25</v>
      </c>
      <c r="B56" s="592"/>
      <c r="C56" s="592" t="s">
        <v>271</v>
      </c>
      <c r="D56" s="619"/>
      <c r="E56" s="45">
        <f>IF(SUM(G56:AO56)&lt;(E58+E59+E60+E61),D$11,SUM(G56:AO56))</f>
        <v>0</v>
      </c>
      <c r="F56" s="625"/>
      <c r="G56" s="72"/>
      <c r="H56" s="622"/>
      <c r="I56" s="72"/>
      <c r="J56" s="622"/>
      <c r="K56" s="72"/>
      <c r="L56" s="622"/>
      <c r="M56" s="72"/>
      <c r="N56" s="622"/>
      <c r="O56" s="72"/>
      <c r="P56" s="622"/>
      <c r="Q56" s="72"/>
      <c r="R56" s="622"/>
      <c r="S56" s="72"/>
      <c r="T56" s="622"/>
      <c r="U56" s="72"/>
      <c r="V56" s="622"/>
      <c r="W56" s="72"/>
      <c r="X56" s="622"/>
      <c r="Y56" s="72"/>
      <c r="Z56" s="622"/>
      <c r="AA56" s="72"/>
      <c r="AB56" s="622"/>
      <c r="AC56" s="72"/>
      <c r="AD56" s="622"/>
      <c r="AE56" s="59"/>
      <c r="AF56" s="622"/>
      <c r="AG56" s="72"/>
      <c r="AH56" s="622"/>
      <c r="AI56" s="72"/>
      <c r="AJ56" s="622"/>
      <c r="AK56" s="72"/>
      <c r="AL56" s="622"/>
      <c r="AM56" s="72"/>
      <c r="AN56" s="622"/>
      <c r="AO56" s="59"/>
      <c r="AP56" s="13"/>
      <c r="AQ56" s="570"/>
    </row>
    <row r="57" spans="1:43" x14ac:dyDescent="0.25">
      <c r="A57" s="575"/>
      <c r="B57" s="11"/>
      <c r="C57" s="591" t="s">
        <v>267</v>
      </c>
      <c r="D57" s="617"/>
      <c r="E57" s="65"/>
      <c r="F57" s="624"/>
      <c r="G57" s="76"/>
      <c r="H57" s="623"/>
      <c r="I57" s="76"/>
      <c r="J57" s="623"/>
      <c r="K57" s="76"/>
      <c r="L57" s="623"/>
      <c r="M57" s="76"/>
      <c r="N57" s="623"/>
      <c r="O57" s="76"/>
      <c r="P57" s="623"/>
      <c r="Q57" s="76"/>
      <c r="R57" s="623"/>
      <c r="S57" s="76"/>
      <c r="T57" s="623"/>
      <c r="U57" s="76"/>
      <c r="V57" s="623"/>
      <c r="W57" s="76"/>
      <c r="X57" s="623"/>
      <c r="Y57" s="76"/>
      <c r="Z57" s="623"/>
      <c r="AA57" s="76"/>
      <c r="AB57" s="623"/>
      <c r="AC57" s="76"/>
      <c r="AD57" s="623"/>
      <c r="AE57" s="53"/>
      <c r="AF57" s="623"/>
      <c r="AG57" s="76"/>
      <c r="AH57" s="623"/>
      <c r="AI57" s="76"/>
      <c r="AJ57" s="623"/>
      <c r="AK57" s="76"/>
      <c r="AL57" s="623"/>
      <c r="AM57" s="76"/>
      <c r="AN57" s="623"/>
      <c r="AO57" s="60"/>
      <c r="AP57" s="14"/>
      <c r="AQ57" s="570"/>
    </row>
    <row r="58" spans="1:43" x14ac:dyDescent="0.25">
      <c r="A58" s="575"/>
      <c r="B58" s="599">
        <v>2501</v>
      </c>
      <c r="C58" s="11" t="s">
        <v>272</v>
      </c>
      <c r="D58" s="617"/>
      <c r="E58" s="47">
        <f>+G58+I58+K58+M58+O58+Q58+S58+U58+W58+Y58+AA58+AC58+AE58+AG58+AI58+AK58+AM58+AO58</f>
        <v>0</v>
      </c>
      <c r="F58" s="624"/>
      <c r="G58" s="74"/>
      <c r="H58" s="623"/>
      <c r="I58" s="74"/>
      <c r="J58" s="623"/>
      <c r="K58" s="74"/>
      <c r="L58" s="623"/>
      <c r="M58" s="74"/>
      <c r="N58" s="623"/>
      <c r="O58" s="74"/>
      <c r="P58" s="623"/>
      <c r="Q58" s="74"/>
      <c r="R58" s="623"/>
      <c r="S58" s="74"/>
      <c r="T58" s="623"/>
      <c r="U58" s="74"/>
      <c r="V58" s="623"/>
      <c r="W58" s="74"/>
      <c r="X58" s="623"/>
      <c r="Y58" s="74"/>
      <c r="Z58" s="623"/>
      <c r="AA58" s="74"/>
      <c r="AB58" s="623"/>
      <c r="AC58" s="74"/>
      <c r="AD58" s="623"/>
      <c r="AE58" s="55"/>
      <c r="AF58" s="623"/>
      <c r="AG58" s="74"/>
      <c r="AH58" s="623"/>
      <c r="AI58" s="74"/>
      <c r="AJ58" s="623"/>
      <c r="AK58" s="74"/>
      <c r="AL58" s="623"/>
      <c r="AM58" s="74"/>
      <c r="AN58" s="623"/>
      <c r="AO58" s="55"/>
      <c r="AP58" s="14"/>
      <c r="AQ58" s="570"/>
    </row>
    <row r="59" spans="1:43" x14ac:dyDescent="0.25">
      <c r="A59" s="575"/>
      <c r="B59" s="599">
        <v>2502</v>
      </c>
      <c r="C59" s="11" t="s">
        <v>251</v>
      </c>
      <c r="D59" s="617"/>
      <c r="E59" s="47">
        <f>+G59+I59+K59+M59+O59+Q59+S59+U59+W59+Y59+AA59+AC59+AE59+AG59+AI59+AK59+AM59+AO59</f>
        <v>0</v>
      </c>
      <c r="F59" s="624"/>
      <c r="G59" s="75"/>
      <c r="H59" s="623"/>
      <c r="I59" s="75"/>
      <c r="J59" s="623"/>
      <c r="K59" s="75"/>
      <c r="L59" s="623"/>
      <c r="M59" s="75"/>
      <c r="N59" s="623"/>
      <c r="O59" s="75"/>
      <c r="P59" s="623"/>
      <c r="Q59" s="75"/>
      <c r="R59" s="623"/>
      <c r="S59" s="75"/>
      <c r="T59" s="623"/>
      <c r="U59" s="75"/>
      <c r="V59" s="623"/>
      <c r="W59" s="75"/>
      <c r="X59" s="623"/>
      <c r="Y59" s="75"/>
      <c r="Z59" s="623"/>
      <c r="AA59" s="75"/>
      <c r="AB59" s="623"/>
      <c r="AC59" s="75"/>
      <c r="AD59" s="623"/>
      <c r="AE59" s="55"/>
      <c r="AF59" s="623"/>
      <c r="AG59" s="75"/>
      <c r="AH59" s="623"/>
      <c r="AI59" s="75"/>
      <c r="AJ59" s="623"/>
      <c r="AK59" s="75"/>
      <c r="AL59" s="623"/>
      <c r="AM59" s="75"/>
      <c r="AN59" s="623"/>
      <c r="AO59" s="57"/>
      <c r="AP59" s="14"/>
      <c r="AQ59" s="570"/>
    </row>
    <row r="60" spans="1:43" x14ac:dyDescent="0.25">
      <c r="A60" s="575"/>
      <c r="B60" s="599">
        <v>2504</v>
      </c>
      <c r="C60" s="11" t="s">
        <v>252</v>
      </c>
      <c r="D60" s="617"/>
      <c r="E60" s="47">
        <f>+G60+I60+K60+M60+O60+Q60+S60+U60+W60+Y60+AA60+AC60+AE60+AG60+AI60+AK60+AM60+AO60</f>
        <v>0</v>
      </c>
      <c r="F60" s="624"/>
      <c r="G60" s="75"/>
      <c r="H60" s="623"/>
      <c r="I60" s="75"/>
      <c r="J60" s="623"/>
      <c r="K60" s="75"/>
      <c r="L60" s="623"/>
      <c r="M60" s="75"/>
      <c r="N60" s="623"/>
      <c r="O60" s="75"/>
      <c r="P60" s="623"/>
      <c r="Q60" s="75"/>
      <c r="R60" s="623"/>
      <c r="S60" s="75"/>
      <c r="T60" s="623"/>
      <c r="U60" s="75"/>
      <c r="V60" s="623"/>
      <c r="W60" s="75"/>
      <c r="X60" s="623"/>
      <c r="Y60" s="75"/>
      <c r="Z60" s="623"/>
      <c r="AA60" s="75"/>
      <c r="AB60" s="623"/>
      <c r="AC60" s="75"/>
      <c r="AD60" s="623"/>
      <c r="AE60" s="55"/>
      <c r="AF60" s="623"/>
      <c r="AG60" s="75"/>
      <c r="AH60" s="623"/>
      <c r="AI60" s="75"/>
      <c r="AJ60" s="623"/>
      <c r="AK60" s="75"/>
      <c r="AL60" s="623"/>
      <c r="AM60" s="75"/>
      <c r="AN60" s="623"/>
      <c r="AO60" s="57"/>
      <c r="AP60" s="14"/>
      <c r="AQ60" s="570"/>
    </row>
    <row r="61" spans="1:43" x14ac:dyDescent="0.25">
      <c r="A61" s="575"/>
      <c r="B61" s="599">
        <v>2506</v>
      </c>
      <c r="C61" s="11" t="s">
        <v>273</v>
      </c>
      <c r="D61" s="617"/>
      <c r="E61" s="47">
        <f>+G61+I61+K61+M61+O61+Q61+S61+U61+W61+Y61+AA61+AC61+AE61+AG61+AI61+AK61+AM61+AO61</f>
        <v>0</v>
      </c>
      <c r="F61" s="624"/>
      <c r="G61" s="75"/>
      <c r="H61" s="623"/>
      <c r="I61" s="75"/>
      <c r="J61" s="623"/>
      <c r="K61" s="75"/>
      <c r="L61" s="623"/>
      <c r="M61" s="75"/>
      <c r="N61" s="623"/>
      <c r="O61" s="75"/>
      <c r="P61" s="623"/>
      <c r="Q61" s="75"/>
      <c r="R61" s="623"/>
      <c r="S61" s="75"/>
      <c r="T61" s="623"/>
      <c r="U61" s="75"/>
      <c r="V61" s="623"/>
      <c r="W61" s="75"/>
      <c r="X61" s="623"/>
      <c r="Y61" s="75"/>
      <c r="Z61" s="623"/>
      <c r="AA61" s="75"/>
      <c r="AB61" s="623"/>
      <c r="AC61" s="75"/>
      <c r="AD61" s="623"/>
      <c r="AE61" s="55"/>
      <c r="AF61" s="623"/>
      <c r="AG61" s="75"/>
      <c r="AH61" s="623"/>
      <c r="AI61" s="75"/>
      <c r="AJ61" s="623"/>
      <c r="AK61" s="75"/>
      <c r="AL61" s="623"/>
      <c r="AM61" s="75"/>
      <c r="AN61" s="623"/>
      <c r="AO61" s="57"/>
      <c r="AP61" s="14"/>
      <c r="AQ61" s="570"/>
    </row>
    <row r="62" spans="1:43" x14ac:dyDescent="0.25">
      <c r="A62" s="598">
        <v>26</v>
      </c>
      <c r="B62" s="626"/>
      <c r="C62" s="592" t="s">
        <v>274</v>
      </c>
      <c r="D62" s="619"/>
      <c r="E62" s="45">
        <f>IF(SUM(G62:AO62)&lt;(E64),D$11,SUM(G62:AO62))</f>
        <v>0</v>
      </c>
      <c r="F62" s="625"/>
      <c r="G62" s="72"/>
      <c r="H62" s="622"/>
      <c r="I62" s="72"/>
      <c r="J62" s="622"/>
      <c r="K62" s="72"/>
      <c r="L62" s="622"/>
      <c r="M62" s="72"/>
      <c r="N62" s="622"/>
      <c r="O62" s="72"/>
      <c r="P62" s="622"/>
      <c r="Q62" s="72"/>
      <c r="R62" s="622"/>
      <c r="S62" s="72"/>
      <c r="T62" s="622"/>
      <c r="U62" s="72"/>
      <c r="V62" s="622"/>
      <c r="W62" s="72"/>
      <c r="X62" s="622"/>
      <c r="Y62" s="72"/>
      <c r="Z62" s="622"/>
      <c r="AA62" s="72"/>
      <c r="AB62" s="622"/>
      <c r="AC62" s="72"/>
      <c r="AD62" s="622"/>
      <c r="AE62" s="50"/>
      <c r="AF62" s="622"/>
      <c r="AG62" s="72"/>
      <c r="AH62" s="622"/>
      <c r="AI62" s="72"/>
      <c r="AJ62" s="622"/>
      <c r="AK62" s="72"/>
      <c r="AL62" s="622"/>
      <c r="AM62" s="72"/>
      <c r="AN62" s="622"/>
      <c r="AO62" s="59"/>
      <c r="AP62" s="13"/>
      <c r="AQ62" s="570"/>
    </row>
    <row r="63" spans="1:43" x14ac:dyDescent="0.25">
      <c r="A63" s="616"/>
      <c r="B63" s="627"/>
      <c r="C63" s="591" t="s">
        <v>267</v>
      </c>
      <c r="D63" s="617"/>
      <c r="E63" s="66"/>
      <c r="F63" s="624"/>
      <c r="G63" s="73"/>
      <c r="H63" s="623"/>
      <c r="I63" s="73"/>
      <c r="J63" s="623"/>
      <c r="K63" s="73"/>
      <c r="L63" s="623"/>
      <c r="M63" s="73"/>
      <c r="N63" s="623"/>
      <c r="O63" s="73"/>
      <c r="P63" s="623"/>
      <c r="Q63" s="73"/>
      <c r="R63" s="623"/>
      <c r="S63" s="73"/>
      <c r="T63" s="623"/>
      <c r="U63" s="73"/>
      <c r="V63" s="623"/>
      <c r="W63" s="73"/>
      <c r="X63" s="623"/>
      <c r="Y63" s="73"/>
      <c r="Z63" s="623"/>
      <c r="AA63" s="73"/>
      <c r="AB63" s="623"/>
      <c r="AC63" s="73"/>
      <c r="AD63" s="623"/>
      <c r="AE63" s="53"/>
      <c r="AF63" s="623"/>
      <c r="AG63" s="73"/>
      <c r="AH63" s="623"/>
      <c r="AI63" s="73"/>
      <c r="AJ63" s="623"/>
      <c r="AK63" s="73"/>
      <c r="AL63" s="623"/>
      <c r="AM63" s="73"/>
      <c r="AN63" s="623"/>
      <c r="AO63" s="53"/>
      <c r="AP63" s="14"/>
      <c r="AQ63" s="570"/>
    </row>
    <row r="64" spans="1:43" x14ac:dyDescent="0.25">
      <c r="A64" s="616"/>
      <c r="B64" s="599">
        <v>2605</v>
      </c>
      <c r="C64" s="11" t="s">
        <v>275</v>
      </c>
      <c r="D64" s="617"/>
      <c r="E64" s="47">
        <f>+G64+I64+K64+M64+O64+Q64+S64+U64+W64+Y64+AA64+AC64+AE64+AG64+AI64+AK64+AM64+AO64</f>
        <v>0</v>
      </c>
      <c r="F64" s="624"/>
      <c r="G64" s="74"/>
      <c r="H64" s="623"/>
      <c r="I64" s="74"/>
      <c r="J64" s="623"/>
      <c r="K64" s="74"/>
      <c r="L64" s="623"/>
      <c r="M64" s="74"/>
      <c r="N64" s="623"/>
      <c r="O64" s="74"/>
      <c r="P64" s="623"/>
      <c r="Q64" s="74"/>
      <c r="R64" s="623"/>
      <c r="S64" s="74"/>
      <c r="T64" s="623"/>
      <c r="U64" s="74"/>
      <c r="V64" s="623"/>
      <c r="W64" s="74"/>
      <c r="X64" s="623"/>
      <c r="Y64" s="74"/>
      <c r="Z64" s="623"/>
      <c r="AA64" s="74"/>
      <c r="AB64" s="623"/>
      <c r="AC64" s="74"/>
      <c r="AD64" s="623"/>
      <c r="AE64" s="53"/>
      <c r="AF64" s="623"/>
      <c r="AG64" s="74"/>
      <c r="AH64" s="623"/>
      <c r="AI64" s="74"/>
      <c r="AJ64" s="623"/>
      <c r="AK64" s="74"/>
      <c r="AL64" s="623"/>
      <c r="AM64" s="74"/>
      <c r="AN64" s="623"/>
      <c r="AO64" s="55"/>
      <c r="AP64" s="14"/>
      <c r="AQ64" s="570"/>
    </row>
    <row r="65" spans="1:43" x14ac:dyDescent="0.25">
      <c r="A65" s="598">
        <v>27</v>
      </c>
      <c r="B65" s="626"/>
      <c r="C65" s="592" t="s">
        <v>276</v>
      </c>
      <c r="D65" s="619"/>
      <c r="E65" s="45">
        <f>IF(SUM(G65:AO65)&lt;(E67+E68+E69),D$11,SUM(G65:AO65))</f>
        <v>0</v>
      </c>
      <c r="F65" s="625"/>
      <c r="G65" s="72"/>
      <c r="H65" s="622"/>
      <c r="I65" s="72"/>
      <c r="J65" s="622"/>
      <c r="K65" s="72"/>
      <c r="L65" s="622"/>
      <c r="M65" s="72"/>
      <c r="N65" s="622"/>
      <c r="O65" s="72"/>
      <c r="P65" s="622"/>
      <c r="Q65" s="72"/>
      <c r="R65" s="622"/>
      <c r="S65" s="72"/>
      <c r="T65" s="622"/>
      <c r="U65" s="72"/>
      <c r="V65" s="622"/>
      <c r="W65" s="72"/>
      <c r="X65" s="622"/>
      <c r="Y65" s="72"/>
      <c r="Z65" s="622"/>
      <c r="AA65" s="72"/>
      <c r="AB65" s="622"/>
      <c r="AC65" s="72"/>
      <c r="AD65" s="622"/>
      <c r="AE65" s="59"/>
      <c r="AF65" s="622"/>
      <c r="AG65" s="72"/>
      <c r="AH65" s="622"/>
      <c r="AI65" s="72"/>
      <c r="AJ65" s="622"/>
      <c r="AK65" s="72"/>
      <c r="AL65" s="622"/>
      <c r="AM65" s="72"/>
      <c r="AN65" s="622"/>
      <c r="AO65" s="59"/>
      <c r="AP65" s="13"/>
      <c r="AQ65" s="570"/>
    </row>
    <row r="66" spans="1:43" x14ac:dyDescent="0.25">
      <c r="A66" s="616"/>
      <c r="B66" s="627"/>
      <c r="C66" s="591" t="s">
        <v>267</v>
      </c>
      <c r="D66" s="617"/>
      <c r="E66" s="66"/>
      <c r="F66" s="624"/>
      <c r="G66" s="73"/>
      <c r="H66" s="623"/>
      <c r="I66" s="73"/>
      <c r="J66" s="623"/>
      <c r="K66" s="73"/>
      <c r="L66" s="623"/>
      <c r="M66" s="73"/>
      <c r="N66" s="623"/>
      <c r="O66" s="73"/>
      <c r="P66" s="623"/>
      <c r="Q66" s="73"/>
      <c r="R66" s="623"/>
      <c r="S66" s="73"/>
      <c r="T66" s="623"/>
      <c r="U66" s="73"/>
      <c r="V66" s="623"/>
      <c r="W66" s="73"/>
      <c r="X66" s="623"/>
      <c r="Y66" s="73"/>
      <c r="Z66" s="623"/>
      <c r="AA66" s="73"/>
      <c r="AB66" s="623"/>
      <c r="AC66" s="73"/>
      <c r="AD66" s="623"/>
      <c r="AE66" s="53"/>
      <c r="AF66" s="623"/>
      <c r="AG66" s="73"/>
      <c r="AH66" s="623"/>
      <c r="AI66" s="73"/>
      <c r="AJ66" s="623"/>
      <c r="AK66" s="73"/>
      <c r="AL66" s="623"/>
      <c r="AM66" s="73"/>
      <c r="AN66" s="623"/>
      <c r="AO66" s="53"/>
      <c r="AP66" s="14"/>
      <c r="AQ66" s="570"/>
    </row>
    <row r="67" spans="1:43" x14ac:dyDescent="0.25">
      <c r="A67" s="616"/>
      <c r="B67" s="599">
        <v>2701</v>
      </c>
      <c r="C67" s="11" t="s">
        <v>277</v>
      </c>
      <c r="D67" s="617"/>
      <c r="E67" s="47">
        <f>+G67+I67+K67+M67+O67+Q67+S67+U67+W67+Y67+AA67+AC67+AE67+AG67+AI67+AK67+AM67+AO67</f>
        <v>0</v>
      </c>
      <c r="F67" s="624"/>
      <c r="G67" s="74"/>
      <c r="H67" s="623"/>
      <c r="I67" s="74"/>
      <c r="J67" s="623"/>
      <c r="K67" s="74"/>
      <c r="L67" s="623"/>
      <c r="M67" s="74"/>
      <c r="N67" s="623"/>
      <c r="O67" s="74"/>
      <c r="P67" s="623"/>
      <c r="Q67" s="74"/>
      <c r="R67" s="623"/>
      <c r="S67" s="74"/>
      <c r="T67" s="623"/>
      <c r="U67" s="74"/>
      <c r="V67" s="623"/>
      <c r="W67" s="74"/>
      <c r="X67" s="623"/>
      <c r="Y67" s="74"/>
      <c r="Z67" s="623"/>
      <c r="AA67" s="74"/>
      <c r="AB67" s="623"/>
      <c r="AC67" s="74"/>
      <c r="AD67" s="623"/>
      <c r="AE67" s="53"/>
      <c r="AF67" s="623"/>
      <c r="AG67" s="74"/>
      <c r="AH67" s="623"/>
      <c r="AI67" s="74"/>
      <c r="AJ67" s="623"/>
      <c r="AK67" s="74"/>
      <c r="AL67" s="623"/>
      <c r="AM67" s="74"/>
      <c r="AN67" s="623"/>
      <c r="AO67" s="55"/>
      <c r="AP67" s="14"/>
      <c r="AQ67" s="570"/>
    </row>
    <row r="68" spans="1:43" x14ac:dyDescent="0.25">
      <c r="A68" s="616"/>
      <c r="B68" s="599">
        <v>2702</v>
      </c>
      <c r="C68" s="11" t="s">
        <v>278</v>
      </c>
      <c r="D68" s="617"/>
      <c r="E68" s="47">
        <f>+G68+I68+K68+M68+O68+Q68+S68+U68+W68+Y68+AA68+AC68+AE68+AG68+AI68+AK68+AM68+AO68</f>
        <v>0</v>
      </c>
      <c r="F68" s="624"/>
      <c r="G68" s="75"/>
      <c r="H68" s="623"/>
      <c r="I68" s="75"/>
      <c r="J68" s="623"/>
      <c r="K68" s="75"/>
      <c r="L68" s="623"/>
      <c r="M68" s="75"/>
      <c r="N68" s="623"/>
      <c r="O68" s="75"/>
      <c r="P68" s="623"/>
      <c r="Q68" s="75"/>
      <c r="R68" s="623"/>
      <c r="S68" s="75"/>
      <c r="T68" s="623"/>
      <c r="U68" s="75"/>
      <c r="V68" s="623"/>
      <c r="W68" s="75"/>
      <c r="X68" s="623"/>
      <c r="Y68" s="75"/>
      <c r="Z68" s="623"/>
      <c r="AA68" s="75"/>
      <c r="AB68" s="623"/>
      <c r="AC68" s="75"/>
      <c r="AD68" s="623"/>
      <c r="AE68" s="57"/>
      <c r="AF68" s="623"/>
      <c r="AG68" s="75"/>
      <c r="AH68" s="623"/>
      <c r="AI68" s="75"/>
      <c r="AJ68" s="623"/>
      <c r="AK68" s="75"/>
      <c r="AL68" s="623"/>
      <c r="AM68" s="75"/>
      <c r="AN68" s="623"/>
      <c r="AO68" s="57"/>
      <c r="AP68" s="14"/>
      <c r="AQ68" s="570"/>
    </row>
    <row r="69" spans="1:43" x14ac:dyDescent="0.25">
      <c r="A69" s="616"/>
      <c r="B69" s="599">
        <v>2703</v>
      </c>
      <c r="C69" s="11" t="s">
        <v>270</v>
      </c>
      <c r="D69" s="617"/>
      <c r="E69" s="47">
        <f>+G69+I69+K69+M69+O69+Q69+S69+U69+W69+Y69+AA69+AC69+AE69+AG69+AI69+AK69+AM69+AO69</f>
        <v>0</v>
      </c>
      <c r="F69" s="624"/>
      <c r="G69" s="75"/>
      <c r="H69" s="623"/>
      <c r="I69" s="75"/>
      <c r="J69" s="623"/>
      <c r="K69" s="75"/>
      <c r="L69" s="623"/>
      <c r="M69" s="75"/>
      <c r="N69" s="623"/>
      <c r="O69" s="75"/>
      <c r="P69" s="623"/>
      <c r="Q69" s="75"/>
      <c r="R69" s="623"/>
      <c r="S69" s="75"/>
      <c r="T69" s="623"/>
      <c r="U69" s="75"/>
      <c r="V69" s="623"/>
      <c r="W69" s="75"/>
      <c r="X69" s="623"/>
      <c r="Y69" s="75"/>
      <c r="Z69" s="623"/>
      <c r="AA69" s="75"/>
      <c r="AB69" s="623"/>
      <c r="AC69" s="75"/>
      <c r="AD69" s="623"/>
      <c r="AE69" s="57"/>
      <c r="AF69" s="623"/>
      <c r="AG69" s="75"/>
      <c r="AH69" s="623"/>
      <c r="AI69" s="75"/>
      <c r="AJ69" s="623"/>
      <c r="AK69" s="75"/>
      <c r="AL69" s="623"/>
      <c r="AM69" s="75"/>
      <c r="AN69" s="623"/>
      <c r="AO69" s="57"/>
      <c r="AP69" s="14"/>
      <c r="AQ69" s="570"/>
    </row>
    <row r="70" spans="1:43" x14ac:dyDescent="0.25">
      <c r="A70" s="616"/>
      <c r="B70" s="11"/>
      <c r="C70" s="592" t="s">
        <v>279</v>
      </c>
      <c r="D70" s="617"/>
      <c r="E70" s="67">
        <f>+E48+E49+E50+E51+E56+E62+E65</f>
        <v>0</v>
      </c>
      <c r="F70" s="628"/>
      <c r="G70" s="67">
        <f>+G48+G49+G50+G51+G56+G62+G65</f>
        <v>0</v>
      </c>
      <c r="H70" s="67"/>
      <c r="I70" s="67">
        <f>+I48+I49+I50+I51+I56+I62+I65</f>
        <v>0</v>
      </c>
      <c r="J70" s="67"/>
      <c r="K70" s="67">
        <f>+K48+K49+K50+K51+K56+K62+K65</f>
        <v>0</v>
      </c>
      <c r="L70" s="67"/>
      <c r="M70" s="67">
        <f>+M48+M49+M50+M51+M56+M62+M65</f>
        <v>0</v>
      </c>
      <c r="N70" s="67"/>
      <c r="O70" s="67">
        <f>+O48+O49+O50+O51+O56+O62+O65</f>
        <v>0</v>
      </c>
      <c r="P70" s="67"/>
      <c r="Q70" s="67">
        <f>+Q48+Q49+Q50+Q51+Q56+Q62+Q65</f>
        <v>0</v>
      </c>
      <c r="R70" s="67"/>
      <c r="S70" s="67">
        <f>+S48+S49+S50+S51+S56+S62+S65</f>
        <v>0</v>
      </c>
      <c r="T70" s="67"/>
      <c r="U70" s="67">
        <f>+U48+U49+U50+U51+U56+U62+U65</f>
        <v>0</v>
      </c>
      <c r="V70" s="67"/>
      <c r="W70" s="67">
        <f>+W48+W49+W50+W51+W56+W62+W65</f>
        <v>0</v>
      </c>
      <c r="X70" s="67"/>
      <c r="Y70" s="67">
        <f>+Y48+Y49+Y50+Y51+Y56+Y62+Y65</f>
        <v>0</v>
      </c>
      <c r="Z70" s="67"/>
      <c r="AA70" s="67">
        <f>+AA48+AA49+AA50+AA51+AA56+AA62+AA65</f>
        <v>0</v>
      </c>
      <c r="AB70" s="67"/>
      <c r="AC70" s="67">
        <f>+AC48+AC49+AC50+AC51+AC56+AC62+AC65</f>
        <v>0</v>
      </c>
      <c r="AD70" s="67"/>
      <c r="AE70" s="67">
        <f>+AE48+AE49+AE50+AE51+AE56+AE62+AE65</f>
        <v>0</v>
      </c>
      <c r="AF70" s="67"/>
      <c r="AG70" s="67">
        <f>+AG48+AG49+AG50+AG51+AG56+AG62+AG65</f>
        <v>0</v>
      </c>
      <c r="AH70" s="67"/>
      <c r="AI70" s="67">
        <f>+AI48+AI49+AI50+AI51+AI56+AI62+AI65</f>
        <v>0</v>
      </c>
      <c r="AJ70" s="67"/>
      <c r="AK70" s="67">
        <f>+AK48+AK49+AK50+AK51+AK56+AK62+AK65</f>
        <v>0</v>
      </c>
      <c r="AL70" s="67"/>
      <c r="AM70" s="67">
        <f>+AM48+AM49+AM50+AM51+AM56+AM62+AM65</f>
        <v>0</v>
      </c>
      <c r="AN70" s="67"/>
      <c r="AO70" s="67">
        <f>+AO48+AO49+AO50+AO51+AO56+AO62+AO65</f>
        <v>0</v>
      </c>
      <c r="AP70" s="14"/>
      <c r="AQ70" s="570"/>
    </row>
    <row r="71" spans="1:43" x14ac:dyDescent="0.25">
      <c r="A71" s="616"/>
      <c r="B71" s="11"/>
      <c r="C71" s="11"/>
      <c r="D71" s="617"/>
      <c r="E71" s="619"/>
      <c r="F71" s="617"/>
      <c r="G71" s="620"/>
      <c r="H71" s="617"/>
      <c r="I71" s="620"/>
      <c r="J71" s="617"/>
      <c r="K71" s="620"/>
      <c r="L71" s="617"/>
      <c r="M71" s="620"/>
      <c r="N71" s="617"/>
      <c r="O71" s="620"/>
      <c r="P71" s="617"/>
      <c r="Q71" s="620"/>
      <c r="R71" s="617"/>
      <c r="S71" s="620"/>
      <c r="T71" s="617"/>
      <c r="U71" s="620"/>
      <c r="V71" s="617"/>
      <c r="W71" s="620"/>
      <c r="X71" s="617"/>
      <c r="Y71" s="620"/>
      <c r="Z71" s="617"/>
      <c r="AA71" s="620"/>
      <c r="AB71" s="617"/>
      <c r="AC71" s="620"/>
      <c r="AD71" s="617"/>
      <c r="AE71" s="11"/>
      <c r="AF71" s="617"/>
      <c r="AG71" s="620"/>
      <c r="AH71" s="617"/>
      <c r="AI71" s="620"/>
      <c r="AJ71" s="617"/>
      <c r="AK71" s="620"/>
      <c r="AL71" s="617"/>
      <c r="AM71" s="620"/>
      <c r="AN71" s="617"/>
      <c r="AO71" s="11"/>
      <c r="AP71" s="14"/>
      <c r="AQ71" s="570"/>
    </row>
    <row r="72" spans="1:43" x14ac:dyDescent="0.25">
      <c r="A72" s="616">
        <v>28</v>
      </c>
      <c r="B72" s="11"/>
      <c r="C72" s="11" t="s">
        <v>258</v>
      </c>
      <c r="D72" s="617"/>
      <c r="E72" s="68">
        <f>SUM(E73:E75)</f>
        <v>0</v>
      </c>
      <c r="F72" s="68"/>
      <c r="G72" s="68">
        <f>SUM(G73:G75)</f>
        <v>0</v>
      </c>
      <c r="H72" s="68"/>
      <c r="I72" s="68">
        <f>SUM(I73:I75)</f>
        <v>0</v>
      </c>
      <c r="J72" s="68"/>
      <c r="K72" s="68">
        <f>SUM(K73:K75)</f>
        <v>0</v>
      </c>
      <c r="L72" s="68"/>
      <c r="M72" s="68">
        <f>SUM(M73:M75)</f>
        <v>0</v>
      </c>
      <c r="N72" s="68"/>
      <c r="O72" s="68">
        <f>SUM(O73:O75)</f>
        <v>0</v>
      </c>
      <c r="P72" s="68"/>
      <c r="Q72" s="68">
        <f>SUM(Q73:Q75)</f>
        <v>0</v>
      </c>
      <c r="R72" s="68"/>
      <c r="S72" s="68">
        <f>SUM(S73:S75)</f>
        <v>0</v>
      </c>
      <c r="T72" s="68"/>
      <c r="U72" s="68">
        <f>SUM(U73:U75)</f>
        <v>0</v>
      </c>
      <c r="V72" s="68"/>
      <c r="W72" s="68">
        <f>SUM(W73:W75)</f>
        <v>0</v>
      </c>
      <c r="X72" s="68"/>
      <c r="Y72" s="68">
        <f>SUM(Y73:Y75)</f>
        <v>0</v>
      </c>
      <c r="Z72" s="68"/>
      <c r="AA72" s="68">
        <f>SUM(AA73:AA75)</f>
        <v>0</v>
      </c>
      <c r="AB72" s="68"/>
      <c r="AC72" s="68">
        <f>SUM(AC73:AC75)</f>
        <v>0</v>
      </c>
      <c r="AD72" s="68"/>
      <c r="AE72" s="68">
        <f>SUM(AE73:AE75)</f>
        <v>0</v>
      </c>
      <c r="AF72" s="68"/>
      <c r="AG72" s="68">
        <f>SUM(AG73:AG75)</f>
        <v>0</v>
      </c>
      <c r="AH72" s="68"/>
      <c r="AI72" s="68">
        <f>SUM(AI73:AI75)</f>
        <v>0</v>
      </c>
      <c r="AJ72" s="68"/>
      <c r="AK72" s="68">
        <f>SUM(AK73:AK75)</f>
        <v>0</v>
      </c>
      <c r="AL72" s="68"/>
      <c r="AM72" s="68">
        <f>SUM(AM73:AM75)</f>
        <v>0</v>
      </c>
      <c r="AN72" s="68"/>
      <c r="AO72" s="68">
        <f>SUM(AO73:AO75)</f>
        <v>0</v>
      </c>
      <c r="AP72" s="14"/>
      <c r="AQ72" s="570"/>
    </row>
    <row r="73" spans="1:43" x14ac:dyDescent="0.25">
      <c r="A73" s="616"/>
      <c r="B73" s="11"/>
      <c r="C73" s="11" t="s">
        <v>259</v>
      </c>
      <c r="D73" s="617"/>
      <c r="E73" s="45">
        <f>+G73+I73+K73+M73+O73+Q73+S73+U73+W73+Y73+AA73+AC73+AE73+AG73+AI73+AK73+AM73+AO73</f>
        <v>0</v>
      </c>
      <c r="F73" s="624"/>
      <c r="G73" s="75"/>
      <c r="H73" s="623"/>
      <c r="I73" s="75"/>
      <c r="J73" s="623"/>
      <c r="K73" s="75"/>
      <c r="L73" s="623"/>
      <c r="M73" s="75"/>
      <c r="N73" s="623"/>
      <c r="O73" s="75"/>
      <c r="P73" s="623"/>
      <c r="Q73" s="75"/>
      <c r="R73" s="623"/>
      <c r="S73" s="75"/>
      <c r="T73" s="623"/>
      <c r="U73" s="75"/>
      <c r="V73" s="623"/>
      <c r="W73" s="75"/>
      <c r="X73" s="623"/>
      <c r="Y73" s="75"/>
      <c r="Z73" s="623"/>
      <c r="AA73" s="75"/>
      <c r="AB73" s="623"/>
      <c r="AC73" s="75"/>
      <c r="AD73" s="623"/>
      <c r="AE73" s="57"/>
      <c r="AF73" s="623"/>
      <c r="AG73" s="75"/>
      <c r="AH73" s="623"/>
      <c r="AI73" s="75"/>
      <c r="AJ73" s="623"/>
      <c r="AK73" s="75"/>
      <c r="AL73" s="623"/>
      <c r="AM73" s="75"/>
      <c r="AN73" s="623"/>
      <c r="AO73" s="57"/>
      <c r="AP73" s="14"/>
      <c r="AQ73" s="570"/>
    </row>
    <row r="74" spans="1:43" x14ac:dyDescent="0.25">
      <c r="A74" s="616"/>
      <c r="B74" s="11"/>
      <c r="C74" s="11" t="s">
        <v>259</v>
      </c>
      <c r="D74" s="617"/>
      <c r="E74" s="45">
        <f>+G74+I74+K74+M74+O74+Q74+S74+U74+W74+Y74+AA74+AC74+AE74+AG74+AI74+AK74+AM74+AO74</f>
        <v>0</v>
      </c>
      <c r="F74" s="624"/>
      <c r="G74" s="75"/>
      <c r="H74" s="623"/>
      <c r="I74" s="75"/>
      <c r="J74" s="623"/>
      <c r="K74" s="75"/>
      <c r="L74" s="623"/>
      <c r="M74" s="75"/>
      <c r="N74" s="623"/>
      <c r="O74" s="75"/>
      <c r="P74" s="623"/>
      <c r="Q74" s="75"/>
      <c r="R74" s="623"/>
      <c r="S74" s="75"/>
      <c r="T74" s="623"/>
      <c r="U74" s="75"/>
      <c r="V74" s="623"/>
      <c r="W74" s="75"/>
      <c r="X74" s="623"/>
      <c r="Y74" s="75"/>
      <c r="Z74" s="623"/>
      <c r="AA74" s="75"/>
      <c r="AB74" s="623"/>
      <c r="AC74" s="75"/>
      <c r="AD74" s="623"/>
      <c r="AE74" s="57"/>
      <c r="AF74" s="623"/>
      <c r="AG74" s="75"/>
      <c r="AH74" s="623"/>
      <c r="AI74" s="75"/>
      <c r="AJ74" s="623"/>
      <c r="AK74" s="75"/>
      <c r="AL74" s="623"/>
      <c r="AM74" s="75"/>
      <c r="AN74" s="623"/>
      <c r="AO74" s="57"/>
      <c r="AP74" s="14"/>
      <c r="AQ74" s="570"/>
    </row>
    <row r="75" spans="1:43" x14ac:dyDescent="0.25">
      <c r="A75" s="616"/>
      <c r="B75" s="11"/>
      <c r="C75" s="11" t="s">
        <v>259</v>
      </c>
      <c r="D75" s="617"/>
      <c r="E75" s="45">
        <f>+G75+I75+K75+M75+O75+Q75+S75+U75+W75+Y75+AA75+AC75+AE75+AG75+AI75+AK75+AM75+AO75</f>
        <v>0</v>
      </c>
      <c r="F75" s="624"/>
      <c r="G75" s="75"/>
      <c r="H75" s="623"/>
      <c r="I75" s="75"/>
      <c r="J75" s="623"/>
      <c r="K75" s="75"/>
      <c r="L75" s="623"/>
      <c r="M75" s="75"/>
      <c r="N75" s="623"/>
      <c r="O75" s="75"/>
      <c r="P75" s="623"/>
      <c r="Q75" s="75"/>
      <c r="R75" s="623"/>
      <c r="S75" s="75"/>
      <c r="T75" s="623"/>
      <c r="U75" s="75"/>
      <c r="V75" s="623"/>
      <c r="W75" s="75"/>
      <c r="X75" s="623"/>
      <c r="Y75" s="75"/>
      <c r="Z75" s="623"/>
      <c r="AA75" s="75"/>
      <c r="AB75" s="623"/>
      <c r="AC75" s="75"/>
      <c r="AD75" s="623"/>
      <c r="AE75" s="57"/>
      <c r="AF75" s="623"/>
      <c r="AG75" s="75"/>
      <c r="AH75" s="623"/>
      <c r="AI75" s="75"/>
      <c r="AJ75" s="623"/>
      <c r="AK75" s="75"/>
      <c r="AL75" s="623"/>
      <c r="AM75" s="75"/>
      <c r="AN75" s="623"/>
      <c r="AO75" s="57"/>
      <c r="AP75" s="14"/>
      <c r="AQ75" s="570"/>
    </row>
    <row r="76" spans="1:43" x14ac:dyDescent="0.25">
      <c r="A76" s="629"/>
      <c r="B76" s="592"/>
      <c r="C76" s="959" t="s">
        <v>280</v>
      </c>
      <c r="D76" s="960"/>
      <c r="E76" s="69">
        <f>+E72+E70</f>
        <v>0</v>
      </c>
      <c r="F76" s="630"/>
      <c r="G76" s="69">
        <f>+G72+G70</f>
        <v>0</v>
      </c>
      <c r="H76" s="69"/>
      <c r="I76" s="69">
        <f>+I72+I70</f>
        <v>0</v>
      </c>
      <c r="J76" s="69"/>
      <c r="K76" s="69">
        <f>+K72+K70</f>
        <v>0</v>
      </c>
      <c r="L76" s="69"/>
      <c r="M76" s="69">
        <f>+M72+M70</f>
        <v>0</v>
      </c>
      <c r="N76" s="69"/>
      <c r="O76" s="69">
        <f>+O72+O70</f>
        <v>0</v>
      </c>
      <c r="P76" s="69"/>
      <c r="Q76" s="69">
        <f>+Q72+Q70</f>
        <v>0</v>
      </c>
      <c r="R76" s="69"/>
      <c r="S76" s="69">
        <f>+S72+S70</f>
        <v>0</v>
      </c>
      <c r="T76" s="69"/>
      <c r="U76" s="69">
        <f>+U72+U70</f>
        <v>0</v>
      </c>
      <c r="V76" s="69"/>
      <c r="W76" s="69">
        <f>+W72+W70</f>
        <v>0</v>
      </c>
      <c r="X76" s="69"/>
      <c r="Y76" s="69">
        <f>+Y72+Y70</f>
        <v>0</v>
      </c>
      <c r="Z76" s="69"/>
      <c r="AA76" s="69">
        <f>+AA72+AA70</f>
        <v>0</v>
      </c>
      <c r="AB76" s="69"/>
      <c r="AC76" s="69">
        <f>+AC72+AC70</f>
        <v>0</v>
      </c>
      <c r="AD76" s="69"/>
      <c r="AE76" s="69">
        <f>+AE72+AE70</f>
        <v>0</v>
      </c>
      <c r="AF76" s="69"/>
      <c r="AG76" s="69">
        <f>+AG72+AG70</f>
        <v>0</v>
      </c>
      <c r="AH76" s="69"/>
      <c r="AI76" s="69">
        <f>+AI72+AI70</f>
        <v>0</v>
      </c>
      <c r="AJ76" s="69"/>
      <c r="AK76" s="69">
        <f>+AK72+AK70</f>
        <v>0</v>
      </c>
      <c r="AL76" s="69"/>
      <c r="AM76" s="69">
        <f>+AM72+AM70</f>
        <v>0</v>
      </c>
      <c r="AN76" s="69"/>
      <c r="AO76" s="69">
        <f>+AO72+AO70</f>
        <v>0</v>
      </c>
      <c r="AP76" s="13"/>
      <c r="AQ76" s="570"/>
    </row>
    <row r="77" spans="1:43" x14ac:dyDescent="0.25">
      <c r="A77" s="629"/>
      <c r="B77" s="592"/>
      <c r="C77" s="600"/>
      <c r="D77" s="12"/>
      <c r="E77" s="631"/>
      <c r="F77" s="631"/>
      <c r="G77" s="631"/>
      <c r="H77" s="619"/>
      <c r="I77" s="631"/>
      <c r="J77" s="619"/>
      <c r="K77" s="631"/>
      <c r="L77" s="619"/>
      <c r="M77" s="631"/>
      <c r="N77" s="619"/>
      <c r="O77" s="631"/>
      <c r="P77" s="619"/>
      <c r="Q77" s="631"/>
      <c r="R77" s="619"/>
      <c r="S77" s="631"/>
      <c r="T77" s="619"/>
      <c r="U77" s="631"/>
      <c r="V77" s="619"/>
      <c r="W77" s="631"/>
      <c r="X77" s="619"/>
      <c r="Y77" s="631"/>
      <c r="Z77" s="619"/>
      <c r="AA77" s="631"/>
      <c r="AB77" s="619"/>
      <c r="AC77" s="631"/>
      <c r="AD77" s="619"/>
      <c r="AE77" s="592"/>
      <c r="AF77" s="619"/>
      <c r="AG77" s="631"/>
      <c r="AH77" s="619"/>
      <c r="AI77" s="631"/>
      <c r="AJ77" s="619"/>
      <c r="AK77" s="631"/>
      <c r="AL77" s="619"/>
      <c r="AM77" s="631"/>
      <c r="AN77" s="619"/>
      <c r="AO77" s="631"/>
      <c r="AP77" s="13"/>
      <c r="AQ77" s="570"/>
    </row>
    <row r="78" spans="1:43" x14ac:dyDescent="0.25">
      <c r="A78" s="616"/>
      <c r="B78" s="11"/>
      <c r="C78" s="592"/>
      <c r="D78" s="617"/>
      <c r="E78" s="619"/>
      <c r="F78" s="617"/>
      <c r="G78" s="620"/>
      <c r="H78" s="617"/>
      <c r="I78" s="620"/>
      <c r="J78" s="617"/>
      <c r="K78" s="620"/>
      <c r="L78" s="617"/>
      <c r="M78" s="620"/>
      <c r="N78" s="617"/>
      <c r="O78" s="620"/>
      <c r="P78" s="617"/>
      <c r="Q78" s="620"/>
      <c r="R78" s="617"/>
      <c r="S78" s="620"/>
      <c r="T78" s="617"/>
      <c r="U78" s="620"/>
      <c r="V78" s="617"/>
      <c r="W78" s="620"/>
      <c r="X78" s="617"/>
      <c r="Y78" s="620"/>
      <c r="Z78" s="617"/>
      <c r="AA78" s="620"/>
      <c r="AB78" s="617"/>
      <c r="AC78" s="620"/>
      <c r="AD78" s="617"/>
      <c r="AE78" s="11"/>
      <c r="AF78" s="617"/>
      <c r="AG78" s="620"/>
      <c r="AH78" s="617"/>
      <c r="AI78" s="620"/>
      <c r="AJ78" s="617"/>
      <c r="AK78" s="620"/>
      <c r="AL78" s="617"/>
      <c r="AM78" s="620"/>
      <c r="AN78" s="617"/>
      <c r="AO78" s="11"/>
      <c r="AP78" s="14"/>
      <c r="AQ78" s="570"/>
    </row>
    <row r="79" spans="1:43" x14ac:dyDescent="0.25">
      <c r="A79" s="632">
        <v>3</v>
      </c>
      <c r="B79" s="614"/>
      <c r="C79" s="633" t="s">
        <v>281</v>
      </c>
      <c r="D79" s="634"/>
      <c r="E79" s="635"/>
      <c r="F79" s="634"/>
      <c r="G79" s="636"/>
      <c r="H79" s="634"/>
      <c r="I79" s="636"/>
      <c r="J79" s="634"/>
      <c r="K79" s="636"/>
      <c r="L79" s="634"/>
      <c r="M79" s="636"/>
      <c r="N79" s="634"/>
      <c r="O79" s="636"/>
      <c r="P79" s="634"/>
      <c r="Q79" s="636"/>
      <c r="R79" s="634"/>
      <c r="S79" s="636"/>
      <c r="T79" s="634"/>
      <c r="U79" s="636"/>
      <c r="V79" s="634"/>
      <c r="W79" s="636"/>
      <c r="X79" s="634"/>
      <c r="Y79" s="636"/>
      <c r="Z79" s="634"/>
      <c r="AA79" s="636"/>
      <c r="AB79" s="634"/>
      <c r="AC79" s="636"/>
      <c r="AD79" s="634"/>
      <c r="AE79" s="614"/>
      <c r="AF79" s="634"/>
      <c r="AG79" s="636"/>
      <c r="AH79" s="634"/>
      <c r="AI79" s="636"/>
      <c r="AJ79" s="634"/>
      <c r="AK79" s="636"/>
      <c r="AL79" s="634"/>
      <c r="AM79" s="636"/>
      <c r="AN79" s="634"/>
      <c r="AO79" s="614"/>
      <c r="AP79" s="637"/>
      <c r="AQ79" s="570"/>
    </row>
    <row r="80" spans="1:43" x14ac:dyDescent="0.25">
      <c r="A80" s="616"/>
      <c r="B80" s="11"/>
      <c r="C80" s="577"/>
      <c r="D80" s="617"/>
      <c r="E80" s="619"/>
      <c r="F80" s="617"/>
      <c r="G80" s="620"/>
      <c r="H80" s="617"/>
      <c r="I80" s="620"/>
      <c r="J80" s="617"/>
      <c r="K80" s="620"/>
      <c r="L80" s="617"/>
      <c r="M80" s="620"/>
      <c r="N80" s="617"/>
      <c r="O80" s="620"/>
      <c r="P80" s="617"/>
      <c r="Q80" s="620"/>
      <c r="R80" s="617"/>
      <c r="S80" s="620"/>
      <c r="T80" s="617"/>
      <c r="U80" s="620"/>
      <c r="V80" s="617"/>
      <c r="W80" s="620"/>
      <c r="X80" s="617"/>
      <c r="Y80" s="620"/>
      <c r="Z80" s="617"/>
      <c r="AA80" s="620"/>
      <c r="AB80" s="617"/>
      <c r="AC80" s="620"/>
      <c r="AD80" s="617"/>
      <c r="AE80" s="11"/>
      <c r="AF80" s="617"/>
      <c r="AG80" s="620"/>
      <c r="AH80" s="617"/>
      <c r="AI80" s="620"/>
      <c r="AJ80" s="617"/>
      <c r="AK80" s="620"/>
      <c r="AL80" s="617"/>
      <c r="AM80" s="620"/>
      <c r="AN80" s="617"/>
      <c r="AO80" s="11"/>
      <c r="AP80" s="14"/>
      <c r="AQ80" s="570"/>
    </row>
    <row r="81" spans="1:43" x14ac:dyDescent="0.25">
      <c r="A81" s="616"/>
      <c r="B81" s="577"/>
      <c r="C81" s="592" t="s">
        <v>282</v>
      </c>
      <c r="D81" s="617"/>
      <c r="E81" s="63">
        <f>+G81+I81+K81+M81+O81+Q81+S81+U81+W81+Y81+AA81+AC81+AE81+AG81+AI81+AK81+AM81+AO81</f>
        <v>0</v>
      </c>
      <c r="F81" s="617"/>
      <c r="G81" s="74"/>
      <c r="H81" s="623"/>
      <c r="I81" s="74"/>
      <c r="J81" s="623"/>
      <c r="K81" s="74"/>
      <c r="L81" s="623"/>
      <c r="M81" s="74"/>
      <c r="N81" s="623"/>
      <c r="O81" s="74"/>
      <c r="P81" s="623"/>
      <c r="Q81" s="74"/>
      <c r="R81" s="623"/>
      <c r="S81" s="74"/>
      <c r="T81" s="623"/>
      <c r="U81" s="74"/>
      <c r="V81" s="623"/>
      <c r="W81" s="74"/>
      <c r="X81" s="623"/>
      <c r="Y81" s="74"/>
      <c r="Z81" s="623"/>
      <c r="AA81" s="74"/>
      <c r="AB81" s="623"/>
      <c r="AC81" s="74"/>
      <c r="AD81" s="623"/>
      <c r="AE81" s="55"/>
      <c r="AF81" s="623"/>
      <c r="AG81" s="74"/>
      <c r="AH81" s="623"/>
      <c r="AI81" s="74"/>
      <c r="AJ81" s="623"/>
      <c r="AK81" s="74"/>
      <c r="AL81" s="623"/>
      <c r="AM81" s="74"/>
      <c r="AN81" s="623"/>
      <c r="AO81" s="55"/>
      <c r="AP81" s="10"/>
      <c r="AQ81" s="570"/>
    </row>
    <row r="82" spans="1:43" x14ac:dyDescent="0.25">
      <c r="A82" s="616"/>
      <c r="B82" s="577"/>
      <c r="C82" s="592"/>
      <c r="D82" s="617"/>
      <c r="E82" s="77"/>
      <c r="F82" s="617"/>
      <c r="G82" s="620"/>
      <c r="H82" s="617"/>
      <c r="I82" s="620"/>
      <c r="J82" s="617"/>
      <c r="K82" s="620"/>
      <c r="L82" s="617"/>
      <c r="M82" s="620"/>
      <c r="N82" s="617"/>
      <c r="O82" s="620"/>
      <c r="P82" s="617"/>
      <c r="Q82" s="620"/>
      <c r="R82" s="617"/>
      <c r="S82" s="620"/>
      <c r="T82" s="617"/>
      <c r="U82" s="620"/>
      <c r="V82" s="617"/>
      <c r="W82" s="620"/>
      <c r="X82" s="617"/>
      <c r="Y82" s="620"/>
      <c r="Z82" s="617"/>
      <c r="AA82" s="620"/>
      <c r="AB82" s="617"/>
      <c r="AC82" s="620"/>
      <c r="AD82" s="617"/>
      <c r="AE82" s="11"/>
      <c r="AF82" s="617"/>
      <c r="AG82" s="620"/>
      <c r="AH82" s="617"/>
      <c r="AI82" s="620"/>
      <c r="AJ82" s="617"/>
      <c r="AK82" s="620"/>
      <c r="AL82" s="617"/>
      <c r="AM82" s="620"/>
      <c r="AN82" s="617"/>
      <c r="AO82" s="11"/>
      <c r="AP82" s="14"/>
      <c r="AQ82" s="570"/>
    </row>
    <row r="83" spans="1:43" x14ac:dyDescent="0.25">
      <c r="A83" s="616"/>
      <c r="B83" s="577"/>
      <c r="C83" s="592"/>
      <c r="D83" s="617"/>
      <c r="E83" s="77"/>
      <c r="F83" s="617"/>
      <c r="G83" s="620"/>
      <c r="H83" s="617"/>
      <c r="I83" s="620"/>
      <c r="J83" s="617"/>
      <c r="K83" s="620"/>
      <c r="L83" s="617"/>
      <c r="M83" s="620"/>
      <c r="N83" s="617"/>
      <c r="O83" s="620"/>
      <c r="P83" s="617"/>
      <c r="Q83" s="620"/>
      <c r="R83" s="617"/>
      <c r="S83" s="620"/>
      <c r="T83" s="617"/>
      <c r="U83" s="620"/>
      <c r="V83" s="617"/>
      <c r="W83" s="620"/>
      <c r="X83" s="617"/>
      <c r="Y83" s="620"/>
      <c r="Z83" s="617"/>
      <c r="AA83" s="620"/>
      <c r="AB83" s="617"/>
      <c r="AC83" s="620"/>
      <c r="AD83" s="617"/>
      <c r="AE83" s="11"/>
      <c r="AF83" s="617"/>
      <c r="AG83" s="620"/>
      <c r="AH83" s="617"/>
      <c r="AI83" s="620"/>
      <c r="AJ83" s="617"/>
      <c r="AK83" s="620"/>
      <c r="AL83" s="617"/>
      <c r="AM83" s="620"/>
      <c r="AN83" s="617"/>
      <c r="AO83" s="11"/>
      <c r="AP83" s="14"/>
      <c r="AQ83" s="570"/>
    </row>
    <row r="84" spans="1:43" x14ac:dyDescent="0.25">
      <c r="A84" s="638" t="s">
        <v>283</v>
      </c>
      <c r="B84" s="600" t="s">
        <v>284</v>
      </c>
      <c r="C84" s="600"/>
      <c r="D84" s="12"/>
      <c r="E84" s="63">
        <f>+E81+E76</f>
        <v>0</v>
      </c>
      <c r="F84" s="603"/>
      <c r="G84" s="63">
        <f>+G81+G76</f>
        <v>0</v>
      </c>
      <c r="H84" s="63"/>
      <c r="I84" s="63">
        <f>+I81+I76</f>
        <v>0</v>
      </c>
      <c r="J84" s="63"/>
      <c r="K84" s="63">
        <f>+K81+K76</f>
        <v>0</v>
      </c>
      <c r="L84" s="63"/>
      <c r="M84" s="63">
        <f>+M81+M76</f>
        <v>0</v>
      </c>
      <c r="N84" s="63"/>
      <c r="O84" s="63">
        <f>+O81+O76</f>
        <v>0</v>
      </c>
      <c r="P84" s="63"/>
      <c r="Q84" s="63">
        <f>+Q81+Q76</f>
        <v>0</v>
      </c>
      <c r="R84" s="63"/>
      <c r="S84" s="63">
        <f>+S81+S76</f>
        <v>0</v>
      </c>
      <c r="T84" s="63"/>
      <c r="U84" s="63">
        <f>+U81+U76</f>
        <v>0</v>
      </c>
      <c r="V84" s="63"/>
      <c r="W84" s="63">
        <f>+W81+W76</f>
        <v>0</v>
      </c>
      <c r="X84" s="63"/>
      <c r="Y84" s="63">
        <f>+Y81+Y76</f>
        <v>0</v>
      </c>
      <c r="Z84" s="63"/>
      <c r="AA84" s="63">
        <f>+AA81+AA76</f>
        <v>0</v>
      </c>
      <c r="AB84" s="63"/>
      <c r="AC84" s="63">
        <f>+AC81+AC76</f>
        <v>0</v>
      </c>
      <c r="AD84" s="63"/>
      <c r="AE84" s="63">
        <f>+AE81+AE76</f>
        <v>0</v>
      </c>
      <c r="AF84" s="63"/>
      <c r="AG84" s="63">
        <f>+AG81+AG76</f>
        <v>0</v>
      </c>
      <c r="AH84" s="63"/>
      <c r="AI84" s="63">
        <f>+AI81+AI76</f>
        <v>0</v>
      </c>
      <c r="AJ84" s="63"/>
      <c r="AK84" s="63">
        <f>+AK81+AK76</f>
        <v>0</v>
      </c>
      <c r="AL84" s="63"/>
      <c r="AM84" s="63">
        <f>+AM81+AM76</f>
        <v>0</v>
      </c>
      <c r="AN84" s="63"/>
      <c r="AO84" s="63">
        <f>+AO81+AO76</f>
        <v>0</v>
      </c>
      <c r="AP84" s="639"/>
      <c r="AQ84" s="570"/>
    </row>
    <row r="85" spans="1:43" x14ac:dyDescent="0.25">
      <c r="A85" s="590"/>
      <c r="B85" s="11"/>
      <c r="C85" s="592"/>
      <c r="D85" s="11"/>
      <c r="E85" s="62"/>
      <c r="F85" s="11"/>
      <c r="G85" s="620"/>
      <c r="H85" s="11"/>
      <c r="I85" s="620"/>
      <c r="J85" s="11"/>
      <c r="K85" s="620"/>
      <c r="L85" s="11"/>
      <c r="M85" s="620"/>
      <c r="N85" s="11"/>
      <c r="O85" s="620"/>
      <c r="P85" s="11"/>
      <c r="Q85" s="620"/>
      <c r="R85" s="11"/>
      <c r="S85" s="620"/>
      <c r="T85" s="11"/>
      <c r="U85" s="620"/>
      <c r="V85" s="11"/>
      <c r="W85" s="620"/>
      <c r="X85" s="11"/>
      <c r="Y85" s="620"/>
      <c r="Z85" s="11"/>
      <c r="AA85" s="620"/>
      <c r="AB85" s="11"/>
      <c r="AC85" s="620"/>
      <c r="AD85" s="11"/>
      <c r="AE85" s="12"/>
      <c r="AF85" s="11"/>
      <c r="AG85" s="620"/>
      <c r="AH85" s="11"/>
      <c r="AI85" s="620"/>
      <c r="AJ85" s="11"/>
      <c r="AK85" s="620"/>
      <c r="AL85" s="11"/>
      <c r="AM85" s="620"/>
      <c r="AN85" s="11"/>
      <c r="AO85" s="12"/>
      <c r="AP85" s="640"/>
      <c r="AQ85" s="570"/>
    </row>
    <row r="86" spans="1:43" x14ac:dyDescent="0.25">
      <c r="A86" s="598"/>
      <c r="B86" s="959" t="s">
        <v>285</v>
      </c>
      <c r="C86" s="960"/>
      <c r="D86" s="641"/>
      <c r="E86" s="63">
        <f>E43-E84</f>
        <v>0</v>
      </c>
      <c r="F86" s="580"/>
      <c r="G86" s="63">
        <f>G43-G84</f>
        <v>0</v>
      </c>
      <c r="H86" s="63"/>
      <c r="I86" s="63">
        <f>I43-I84</f>
        <v>0</v>
      </c>
      <c r="J86" s="63"/>
      <c r="K86" s="63">
        <f>K43-K84</f>
        <v>0</v>
      </c>
      <c r="L86" s="63"/>
      <c r="M86" s="63">
        <f>M43-M84</f>
        <v>0</v>
      </c>
      <c r="N86" s="63"/>
      <c r="O86" s="63">
        <f>O43-O84</f>
        <v>0</v>
      </c>
      <c r="P86" s="63"/>
      <c r="Q86" s="63">
        <f>Q43-Q84</f>
        <v>0</v>
      </c>
      <c r="R86" s="63"/>
      <c r="S86" s="63">
        <f>S43-S84</f>
        <v>0</v>
      </c>
      <c r="T86" s="63"/>
      <c r="U86" s="63">
        <f>U43-U84</f>
        <v>0</v>
      </c>
      <c r="V86" s="63"/>
      <c r="W86" s="63">
        <f>W43-W84</f>
        <v>0</v>
      </c>
      <c r="X86" s="63"/>
      <c r="Y86" s="63">
        <f>Y43-Y84</f>
        <v>0</v>
      </c>
      <c r="Z86" s="63"/>
      <c r="AA86" s="63">
        <f>AA43-AA84</f>
        <v>0</v>
      </c>
      <c r="AB86" s="63"/>
      <c r="AC86" s="63">
        <f>AC43-AC84</f>
        <v>0</v>
      </c>
      <c r="AD86" s="63"/>
      <c r="AE86" s="63">
        <f>AE43-AE84</f>
        <v>0</v>
      </c>
      <c r="AF86" s="63"/>
      <c r="AG86" s="63">
        <f>AG43-AG84</f>
        <v>0</v>
      </c>
      <c r="AH86" s="63"/>
      <c r="AI86" s="63">
        <f>AI43-AI84</f>
        <v>0</v>
      </c>
      <c r="AJ86" s="63"/>
      <c r="AK86" s="63">
        <f>AK43-AK84</f>
        <v>0</v>
      </c>
      <c r="AL86" s="63"/>
      <c r="AM86" s="63">
        <f>AM43-AM84</f>
        <v>0</v>
      </c>
      <c r="AN86" s="63"/>
      <c r="AO86" s="63">
        <f>AO43-AO84</f>
        <v>0</v>
      </c>
      <c r="AP86" s="9"/>
      <c r="AQ86" s="570"/>
    </row>
    <row r="87" spans="1:43" x14ac:dyDescent="0.25">
      <c r="A87" s="590"/>
      <c r="B87" s="592"/>
      <c r="C87" s="642"/>
      <c r="D87" s="643"/>
      <c r="E87" s="579"/>
      <c r="F87" s="643"/>
      <c r="G87" s="11"/>
      <c r="H87" s="12"/>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4"/>
      <c r="AQ87" s="570"/>
    </row>
    <row r="88" spans="1:43" x14ac:dyDescent="0.25">
      <c r="A88" s="590"/>
      <c r="B88" s="592"/>
      <c r="C88" s="644"/>
      <c r="D88" s="641"/>
      <c r="E88" s="641"/>
      <c r="F88" s="641"/>
      <c r="G88" s="11"/>
      <c r="H88" s="12"/>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4"/>
      <c r="AQ88" s="570"/>
    </row>
    <row r="89" spans="1:43" x14ac:dyDescent="0.25">
      <c r="A89" s="605"/>
      <c r="B89" s="645"/>
      <c r="C89" s="606"/>
      <c r="D89" s="606"/>
      <c r="E89" s="606"/>
      <c r="F89" s="606"/>
      <c r="G89" s="606"/>
      <c r="H89" s="606"/>
      <c r="I89" s="606"/>
      <c r="J89" s="606"/>
      <c r="K89" s="606"/>
      <c r="L89" s="606"/>
      <c r="M89" s="606"/>
      <c r="N89" s="606"/>
      <c r="O89" s="606"/>
      <c r="P89" s="606"/>
      <c r="Q89" s="606"/>
      <c r="R89" s="606"/>
      <c r="S89" s="606"/>
      <c r="T89" s="606"/>
      <c r="U89" s="606"/>
      <c r="V89" s="606"/>
      <c r="W89" s="606"/>
      <c r="X89" s="606"/>
      <c r="Y89" s="606"/>
      <c r="Z89" s="606"/>
      <c r="AA89" s="606"/>
      <c r="AB89" s="606"/>
      <c r="AC89" s="606"/>
      <c r="AD89" s="606"/>
      <c r="AE89" s="606"/>
      <c r="AF89" s="606"/>
      <c r="AG89" s="606"/>
      <c r="AH89" s="606"/>
      <c r="AI89" s="606"/>
      <c r="AJ89" s="606"/>
      <c r="AK89" s="606"/>
      <c r="AL89" s="606"/>
      <c r="AM89" s="606"/>
      <c r="AN89" s="606"/>
      <c r="AO89" s="606"/>
      <c r="AP89" s="609"/>
      <c r="AQ89" s="570"/>
    </row>
    <row r="90" spans="1:43" x14ac:dyDescent="0.25">
      <c r="A90" s="397"/>
      <c r="B90" s="397"/>
      <c r="C90" s="397"/>
      <c r="D90" s="397"/>
      <c r="E90" s="397"/>
      <c r="F90" s="397"/>
      <c r="G90" s="397"/>
      <c r="H90" s="397"/>
      <c r="I90" s="397"/>
      <c r="J90" s="397"/>
      <c r="K90" s="397"/>
      <c r="L90" s="397"/>
      <c r="M90" s="397"/>
      <c r="N90" s="397"/>
      <c r="O90" s="397"/>
      <c r="P90" s="397"/>
      <c r="Q90" s="397"/>
      <c r="R90" s="397"/>
      <c r="S90" s="397"/>
      <c r="T90" s="397"/>
      <c r="U90" s="397"/>
      <c r="V90" s="397"/>
      <c r="W90" s="397"/>
      <c r="X90" s="397"/>
      <c r="Y90" s="397"/>
      <c r="Z90" s="397"/>
      <c r="AA90" s="397"/>
      <c r="AB90" s="397"/>
      <c r="AC90" s="397"/>
      <c r="AD90" s="397"/>
      <c r="AE90" s="397"/>
      <c r="AF90" s="397"/>
      <c r="AG90" s="397"/>
      <c r="AH90" s="397"/>
      <c r="AI90" s="397"/>
      <c r="AJ90" s="397"/>
      <c r="AK90" s="397"/>
      <c r="AL90" s="397"/>
      <c r="AM90" s="397"/>
      <c r="AN90" s="397"/>
      <c r="AO90" s="397"/>
      <c r="AP90" s="397"/>
    </row>
    <row r="91" spans="1:43" x14ac:dyDescent="0.25">
      <c r="A91" s="397"/>
      <c r="B91" s="397"/>
      <c r="C91" s="397"/>
      <c r="D91" s="397"/>
      <c r="E91" s="397"/>
      <c r="F91" s="397"/>
      <c r="G91" s="397"/>
      <c r="H91" s="397"/>
      <c r="I91" s="397"/>
      <c r="J91" s="397"/>
      <c r="K91" s="397"/>
      <c r="L91" s="397"/>
      <c r="M91" s="397"/>
      <c r="N91" s="397"/>
      <c r="O91" s="397"/>
      <c r="P91" s="397"/>
      <c r="Q91" s="397"/>
      <c r="R91" s="397"/>
      <c r="S91" s="397"/>
      <c r="T91" s="397"/>
      <c r="U91" s="397"/>
      <c r="V91" s="397"/>
      <c r="W91" s="397"/>
      <c r="X91" s="397"/>
      <c r="Y91" s="397"/>
      <c r="Z91" s="397"/>
      <c r="AA91" s="397"/>
      <c r="AB91" s="397"/>
      <c r="AC91" s="397"/>
      <c r="AD91" s="397"/>
      <c r="AE91" s="397"/>
      <c r="AF91" s="397"/>
      <c r="AG91" s="397"/>
      <c r="AH91" s="397"/>
      <c r="AI91" s="397"/>
      <c r="AJ91" s="397"/>
      <c r="AK91" s="397"/>
      <c r="AL91" s="397"/>
      <c r="AM91" s="397"/>
      <c r="AN91" s="397"/>
      <c r="AO91" s="397"/>
      <c r="AP91" s="397"/>
    </row>
    <row r="92" spans="1:43" x14ac:dyDescent="0.25">
      <c r="A92" s="397"/>
      <c r="B92" s="397"/>
      <c r="C92" s="397"/>
      <c r="D92" s="397"/>
      <c r="E92" s="397"/>
      <c r="F92" s="397"/>
      <c r="G92" s="397"/>
      <c r="H92" s="397"/>
      <c r="I92" s="397"/>
      <c r="J92" s="397"/>
      <c r="K92" s="397"/>
      <c r="L92" s="397"/>
      <c r="M92" s="397"/>
      <c r="N92" s="397"/>
      <c r="O92" s="397"/>
      <c r="P92" s="397"/>
      <c r="Q92" s="397"/>
      <c r="R92" s="397"/>
      <c r="S92" s="397"/>
      <c r="T92" s="397"/>
      <c r="U92" s="397"/>
      <c r="V92" s="397"/>
      <c r="W92" s="397"/>
      <c r="X92" s="397"/>
      <c r="Y92" s="397"/>
      <c r="Z92" s="397"/>
      <c r="AA92" s="397"/>
      <c r="AB92" s="397"/>
      <c r="AC92" s="397"/>
      <c r="AD92" s="397"/>
      <c r="AE92" s="397"/>
      <c r="AF92" s="397"/>
      <c r="AG92" s="397"/>
      <c r="AH92" s="397"/>
      <c r="AI92" s="397"/>
      <c r="AJ92" s="397"/>
      <c r="AK92" s="397"/>
      <c r="AL92" s="397"/>
      <c r="AM92" s="397"/>
      <c r="AN92" s="397"/>
      <c r="AO92" s="397"/>
      <c r="AP92" s="397"/>
    </row>
    <row r="93" spans="1:43" ht="15.75" customHeight="1" x14ac:dyDescent="0.25">
      <c r="A93" s="969" t="s">
        <v>294</v>
      </c>
      <c r="B93" s="970"/>
      <c r="C93" s="970"/>
      <c r="D93" s="971"/>
      <c r="E93" s="864"/>
      <c r="F93" s="397"/>
      <c r="G93" s="397"/>
      <c r="H93" s="397"/>
      <c r="I93" s="397"/>
      <c r="J93" s="397"/>
      <c r="K93" s="397"/>
      <c r="L93" s="397"/>
      <c r="M93" s="397"/>
      <c r="N93" s="397"/>
      <c r="O93" s="397"/>
      <c r="P93" s="397"/>
      <c r="Q93" s="397"/>
      <c r="R93" s="397"/>
      <c r="S93" s="397"/>
      <c r="T93" s="397"/>
      <c r="U93" s="397"/>
      <c r="V93" s="397"/>
      <c r="W93" s="397"/>
      <c r="X93" s="397"/>
      <c r="Y93" s="397"/>
      <c r="Z93" s="397"/>
      <c r="AA93" s="397"/>
      <c r="AB93" s="397"/>
      <c r="AC93" s="397"/>
      <c r="AD93" s="397"/>
      <c r="AE93" s="397"/>
      <c r="AF93" s="397"/>
      <c r="AG93" s="397"/>
      <c r="AH93" s="397"/>
      <c r="AI93" s="397"/>
      <c r="AJ93" s="397"/>
      <c r="AK93" s="397"/>
      <c r="AL93" s="397"/>
      <c r="AM93" s="397"/>
      <c r="AN93" s="397"/>
      <c r="AO93" s="397"/>
      <c r="AP93" s="397"/>
    </row>
    <row r="94" spans="1:43" x14ac:dyDescent="0.25">
      <c r="A94" s="397"/>
      <c r="B94" s="397"/>
      <c r="C94" s="397"/>
      <c r="D94" s="397"/>
      <c r="E94" s="397"/>
      <c r="F94" s="397"/>
      <c r="G94" s="397"/>
      <c r="H94" s="397"/>
      <c r="I94" s="397"/>
      <c r="J94" s="397"/>
      <c r="K94" s="397"/>
      <c r="L94" s="397"/>
      <c r="M94" s="397"/>
      <c r="N94" s="397"/>
      <c r="O94" s="397"/>
      <c r="P94" s="397"/>
      <c r="Q94" s="397"/>
      <c r="R94" s="397"/>
      <c r="S94" s="397"/>
      <c r="T94" s="397"/>
      <c r="U94" s="397"/>
      <c r="V94" s="397"/>
      <c r="W94" s="397"/>
      <c r="X94" s="397"/>
      <c r="Y94" s="397"/>
      <c r="Z94" s="397"/>
      <c r="AA94" s="397"/>
      <c r="AB94" s="397"/>
      <c r="AC94" s="397"/>
      <c r="AD94" s="397"/>
      <c r="AE94" s="397"/>
      <c r="AF94" s="397"/>
      <c r="AG94" s="397"/>
      <c r="AH94" s="397"/>
      <c r="AI94" s="397"/>
      <c r="AJ94" s="397"/>
      <c r="AK94" s="397"/>
      <c r="AL94" s="397"/>
      <c r="AM94" s="397"/>
      <c r="AN94" s="397"/>
      <c r="AO94" s="397"/>
      <c r="AP94" s="397"/>
    </row>
    <row r="95" spans="1:43" x14ac:dyDescent="0.25">
      <c r="A95" s="397"/>
      <c r="B95" s="397"/>
      <c r="C95" s="965" t="s">
        <v>287</v>
      </c>
      <c r="D95" s="966"/>
      <c r="E95" s="397"/>
      <c r="F95" s="397"/>
      <c r="G95" s="397"/>
      <c r="H95" s="397"/>
      <c r="I95" s="397"/>
      <c r="J95" s="397"/>
      <c r="K95" s="397"/>
      <c r="L95" s="397"/>
      <c r="M95" s="397"/>
      <c r="N95" s="397"/>
      <c r="O95" s="397"/>
      <c r="P95" s="397"/>
      <c r="Q95" s="397"/>
      <c r="R95" s="397"/>
      <c r="S95" s="397"/>
      <c r="T95" s="397"/>
      <c r="U95" s="397"/>
      <c r="V95" s="397"/>
      <c r="W95" s="397"/>
      <c r="X95" s="397"/>
      <c r="Y95" s="397"/>
      <c r="Z95" s="397"/>
      <c r="AA95" s="397"/>
      <c r="AB95" s="397"/>
      <c r="AC95" s="397"/>
      <c r="AD95" s="397"/>
      <c r="AE95" s="397"/>
      <c r="AF95" s="397"/>
      <c r="AG95" s="397"/>
      <c r="AH95" s="397"/>
      <c r="AI95" s="397"/>
      <c r="AJ95" s="397"/>
      <c r="AK95" s="397"/>
      <c r="AL95" s="397"/>
      <c r="AM95" s="397"/>
      <c r="AN95" s="397"/>
      <c r="AO95" s="397"/>
      <c r="AP95" s="397"/>
    </row>
    <row r="96" spans="1:43" x14ac:dyDescent="0.25">
      <c r="A96" s="397"/>
      <c r="B96" s="397"/>
      <c r="C96" s="967" t="s">
        <v>288</v>
      </c>
      <c r="D96" s="646" t="s">
        <v>289</v>
      </c>
      <c r="E96" s="397"/>
      <c r="F96" s="397"/>
      <c r="G96" s="397"/>
      <c r="H96" s="397"/>
      <c r="I96" s="397"/>
      <c r="J96" s="397"/>
      <c r="K96" s="397"/>
      <c r="L96" s="397"/>
      <c r="M96" s="397"/>
      <c r="N96" s="397"/>
      <c r="O96" s="397"/>
      <c r="P96" s="397"/>
      <c r="Q96" s="397"/>
      <c r="R96" s="397"/>
      <c r="S96" s="397"/>
      <c r="T96" s="397"/>
      <c r="U96" s="397"/>
      <c r="V96" s="397"/>
      <c r="W96" s="397"/>
      <c r="X96" s="397"/>
      <c r="Y96" s="397"/>
      <c r="Z96" s="397"/>
      <c r="AA96" s="397"/>
      <c r="AB96" s="397"/>
      <c r="AC96" s="397"/>
      <c r="AD96" s="397"/>
      <c r="AE96" s="397"/>
      <c r="AF96" s="397"/>
      <c r="AG96" s="397"/>
      <c r="AH96" s="397"/>
      <c r="AI96" s="397"/>
      <c r="AJ96" s="397"/>
      <c r="AK96" s="397"/>
      <c r="AL96" s="397"/>
      <c r="AM96" s="397"/>
      <c r="AN96" s="397"/>
      <c r="AO96" s="397"/>
      <c r="AP96" s="397"/>
    </row>
    <row r="97" spans="1:42" x14ac:dyDescent="0.25">
      <c r="A97" s="397"/>
      <c r="B97" s="397"/>
      <c r="C97" s="968"/>
      <c r="D97" s="647" t="s">
        <v>290</v>
      </c>
      <c r="E97" s="397"/>
      <c r="F97" s="397"/>
      <c r="G97" s="397"/>
      <c r="H97" s="397"/>
      <c r="I97" s="397"/>
      <c r="J97" s="397"/>
      <c r="K97" s="397"/>
      <c r="L97" s="397"/>
      <c r="M97" s="397"/>
      <c r="N97" s="397"/>
      <c r="O97" s="397"/>
      <c r="P97" s="397"/>
      <c r="Q97" s="397"/>
      <c r="R97" s="397"/>
      <c r="S97" s="397"/>
      <c r="T97" s="397"/>
      <c r="U97" s="397"/>
      <c r="V97" s="397"/>
      <c r="W97" s="397"/>
      <c r="X97" s="397"/>
      <c r="Y97" s="397"/>
      <c r="Z97" s="397"/>
      <c r="AA97" s="397"/>
      <c r="AB97" s="397"/>
      <c r="AC97" s="397"/>
      <c r="AD97" s="397"/>
      <c r="AE97" s="397"/>
      <c r="AF97" s="397"/>
      <c r="AG97" s="397"/>
      <c r="AH97" s="397"/>
      <c r="AI97" s="397"/>
      <c r="AJ97" s="397"/>
      <c r="AK97" s="397"/>
      <c r="AL97" s="397"/>
      <c r="AM97" s="397"/>
      <c r="AN97" s="397"/>
      <c r="AO97" s="397"/>
      <c r="AP97" s="397"/>
    </row>
    <row r="98" spans="1:42" x14ac:dyDescent="0.25">
      <c r="A98" s="397"/>
      <c r="B98" s="397"/>
      <c r="C98" s="648"/>
      <c r="D98" s="646" t="s">
        <v>291</v>
      </c>
      <c r="E98" s="397"/>
      <c r="F98" s="397"/>
      <c r="G98" s="397"/>
      <c r="H98" s="397"/>
      <c r="I98" s="397"/>
      <c r="J98" s="397"/>
      <c r="K98" s="397"/>
      <c r="L98" s="397"/>
      <c r="M98" s="397"/>
      <c r="N98" s="397"/>
      <c r="O98" s="397"/>
      <c r="P98" s="397"/>
      <c r="Q98" s="397"/>
      <c r="R98" s="397"/>
      <c r="S98" s="397"/>
      <c r="T98" s="397"/>
      <c r="U98" s="397"/>
      <c r="V98" s="397"/>
      <c r="W98" s="397"/>
      <c r="X98" s="397"/>
      <c r="Y98" s="397"/>
      <c r="Z98" s="397"/>
      <c r="AA98" s="397"/>
      <c r="AB98" s="397"/>
      <c r="AC98" s="397"/>
      <c r="AD98" s="397"/>
      <c r="AE98" s="397"/>
      <c r="AF98" s="397"/>
      <c r="AG98" s="397"/>
      <c r="AH98" s="397"/>
      <c r="AI98" s="397"/>
      <c r="AJ98" s="397"/>
      <c r="AK98" s="397"/>
      <c r="AL98" s="397"/>
      <c r="AM98" s="397"/>
      <c r="AN98" s="397"/>
      <c r="AO98" s="397"/>
      <c r="AP98" s="397"/>
    </row>
    <row r="99" spans="1:42" x14ac:dyDescent="0.25">
      <c r="A99" s="397"/>
      <c r="B99" s="397"/>
      <c r="C99" s="649"/>
      <c r="D99" s="647"/>
      <c r="E99" s="397"/>
      <c r="F99" s="397"/>
      <c r="G99" s="397"/>
      <c r="H99" s="397"/>
      <c r="I99" s="397"/>
      <c r="J99" s="397"/>
      <c r="K99" s="397"/>
      <c r="L99" s="397"/>
      <c r="M99" s="397"/>
      <c r="N99" s="397"/>
      <c r="O99" s="397"/>
      <c r="P99" s="397"/>
      <c r="Q99" s="397"/>
      <c r="R99" s="397"/>
      <c r="S99" s="397"/>
      <c r="T99" s="397"/>
      <c r="U99" s="397"/>
      <c r="V99" s="397"/>
      <c r="W99" s="397"/>
      <c r="X99" s="397"/>
      <c r="Y99" s="397"/>
      <c r="Z99" s="397"/>
      <c r="AA99" s="397"/>
      <c r="AB99" s="397"/>
      <c r="AC99" s="397"/>
      <c r="AD99" s="397"/>
      <c r="AE99" s="397"/>
      <c r="AF99" s="397"/>
      <c r="AG99" s="397"/>
      <c r="AH99" s="397"/>
      <c r="AI99" s="397"/>
      <c r="AJ99" s="397"/>
      <c r="AK99" s="397"/>
      <c r="AL99" s="397"/>
      <c r="AM99" s="397"/>
      <c r="AN99" s="397"/>
      <c r="AO99" s="397"/>
      <c r="AP99" s="397"/>
    </row>
    <row r="100" spans="1:42" x14ac:dyDescent="0.25">
      <c r="A100" s="397"/>
      <c r="B100" s="397"/>
      <c r="C100" s="20" t="str">
        <f>G9</f>
        <v>USD</v>
      </c>
      <c r="D100" s="19">
        <f>G86</f>
        <v>0</v>
      </c>
      <c r="E100" s="397"/>
      <c r="F100" s="397"/>
      <c r="G100" s="397"/>
      <c r="H100" s="397"/>
      <c r="I100" s="397"/>
      <c r="J100" s="397"/>
      <c r="K100" s="397"/>
      <c r="L100" s="397"/>
      <c r="M100" s="397"/>
      <c r="N100" s="397"/>
      <c r="O100" s="397"/>
      <c r="P100" s="397"/>
      <c r="Q100" s="397"/>
      <c r="R100" s="397"/>
      <c r="S100" s="397"/>
      <c r="T100" s="397"/>
      <c r="U100" s="397"/>
      <c r="V100" s="397"/>
      <c r="W100" s="397"/>
      <c r="X100" s="397"/>
      <c r="Y100" s="397"/>
      <c r="Z100" s="397"/>
      <c r="AA100" s="397"/>
      <c r="AB100" s="397"/>
      <c r="AC100" s="397"/>
      <c r="AD100" s="397"/>
      <c r="AE100" s="397"/>
      <c r="AF100" s="397"/>
      <c r="AG100" s="397"/>
      <c r="AH100" s="397"/>
      <c r="AI100" s="397"/>
      <c r="AJ100" s="397"/>
      <c r="AK100" s="397"/>
      <c r="AL100" s="397"/>
      <c r="AM100" s="397"/>
      <c r="AN100" s="397"/>
      <c r="AO100" s="397"/>
      <c r="AP100" s="397"/>
    </row>
    <row r="101" spans="1:42" x14ac:dyDescent="0.25">
      <c r="A101" s="397"/>
      <c r="B101" s="397"/>
      <c r="C101" s="20" t="str">
        <f>I9</f>
        <v>CAD</v>
      </c>
      <c r="D101" s="19">
        <f>I86</f>
        <v>0</v>
      </c>
      <c r="E101" s="397"/>
      <c r="F101" s="397"/>
      <c r="G101" s="397"/>
      <c r="H101" s="397"/>
      <c r="I101" s="397"/>
      <c r="J101" s="397"/>
      <c r="K101" s="397"/>
      <c r="L101" s="397"/>
      <c r="M101" s="397"/>
      <c r="N101" s="397"/>
      <c r="O101" s="397"/>
      <c r="P101" s="397"/>
      <c r="Q101" s="397"/>
      <c r="R101" s="397"/>
      <c r="S101" s="397"/>
      <c r="T101" s="397"/>
      <c r="U101" s="397"/>
      <c r="V101" s="397"/>
      <c r="W101" s="397"/>
      <c r="X101" s="397"/>
      <c r="Y101" s="397"/>
      <c r="Z101" s="397"/>
      <c r="AA101" s="397"/>
      <c r="AB101" s="397"/>
      <c r="AC101" s="397"/>
      <c r="AD101" s="397"/>
      <c r="AE101" s="397"/>
      <c r="AF101" s="397"/>
      <c r="AG101" s="397"/>
      <c r="AH101" s="397"/>
      <c r="AI101" s="397"/>
      <c r="AJ101" s="397"/>
      <c r="AK101" s="397"/>
      <c r="AL101" s="397"/>
      <c r="AM101" s="397"/>
      <c r="AN101" s="397"/>
      <c r="AO101" s="397"/>
      <c r="AP101" s="397"/>
    </row>
    <row r="102" spans="1:42" x14ac:dyDescent="0.25">
      <c r="A102" s="397"/>
      <c r="B102" s="397"/>
      <c r="C102" s="20" t="str">
        <f>K9</f>
        <v>GBP</v>
      </c>
      <c r="D102" s="19">
        <f>K86</f>
        <v>0</v>
      </c>
      <c r="E102" s="397"/>
      <c r="F102" s="397"/>
      <c r="G102" s="397"/>
      <c r="H102" s="397"/>
      <c r="I102" s="397"/>
      <c r="J102" s="397"/>
      <c r="K102" s="397"/>
      <c r="L102" s="397"/>
      <c r="M102" s="397"/>
      <c r="N102" s="397"/>
      <c r="O102" s="397"/>
      <c r="P102" s="397"/>
      <c r="Q102" s="397"/>
      <c r="R102" s="397"/>
      <c r="S102" s="397"/>
      <c r="T102" s="397"/>
      <c r="U102" s="397"/>
      <c r="V102" s="397"/>
      <c r="W102" s="397"/>
      <c r="X102" s="397"/>
      <c r="Y102" s="397"/>
      <c r="Z102" s="397"/>
      <c r="AA102" s="397"/>
      <c r="AB102" s="397"/>
      <c r="AC102" s="397"/>
      <c r="AD102" s="397"/>
      <c r="AE102" s="397"/>
      <c r="AF102" s="397"/>
      <c r="AG102" s="397"/>
      <c r="AH102" s="397"/>
      <c r="AI102" s="397"/>
      <c r="AJ102" s="397"/>
      <c r="AK102" s="397"/>
      <c r="AL102" s="397"/>
      <c r="AM102" s="397"/>
      <c r="AN102" s="397"/>
      <c r="AO102" s="397"/>
      <c r="AP102" s="397"/>
    </row>
    <row r="103" spans="1:42" x14ac:dyDescent="0.25">
      <c r="A103" s="397"/>
      <c r="B103" s="397"/>
      <c r="C103" s="20" t="str">
        <f>M9</f>
        <v>EUR</v>
      </c>
      <c r="D103" s="19">
        <f>M86</f>
        <v>0</v>
      </c>
      <c r="E103" s="397"/>
      <c r="F103" s="397"/>
      <c r="G103" s="397"/>
      <c r="H103" s="397"/>
      <c r="I103" s="397"/>
      <c r="J103" s="397"/>
      <c r="K103" s="397"/>
      <c r="L103" s="397"/>
      <c r="M103" s="397"/>
      <c r="N103" s="397"/>
      <c r="O103" s="397"/>
      <c r="P103" s="397"/>
      <c r="Q103" s="397"/>
      <c r="R103" s="397"/>
      <c r="S103" s="397"/>
      <c r="T103" s="397"/>
      <c r="U103" s="397"/>
      <c r="V103" s="397"/>
      <c r="W103" s="397"/>
      <c r="X103" s="397"/>
      <c r="Y103" s="397"/>
      <c r="Z103" s="397"/>
      <c r="AA103" s="397"/>
      <c r="AB103" s="397"/>
      <c r="AC103" s="397"/>
      <c r="AD103" s="397"/>
      <c r="AE103" s="397"/>
      <c r="AF103" s="397"/>
      <c r="AG103" s="397"/>
      <c r="AH103" s="397"/>
      <c r="AI103" s="397"/>
      <c r="AJ103" s="397"/>
      <c r="AK103" s="397"/>
      <c r="AL103" s="397"/>
      <c r="AM103" s="397"/>
      <c r="AN103" s="397"/>
      <c r="AO103" s="397"/>
      <c r="AP103" s="397"/>
    </row>
    <row r="104" spans="1:42" x14ac:dyDescent="0.25">
      <c r="A104" s="397"/>
      <c r="B104" s="397"/>
      <c r="C104" s="20" t="str">
        <f>O9</f>
        <v>XCD</v>
      </c>
      <c r="D104" s="19">
        <f>O86</f>
        <v>0</v>
      </c>
      <c r="E104" s="397"/>
      <c r="F104" s="397"/>
      <c r="G104" s="397"/>
      <c r="H104" s="397"/>
      <c r="I104" s="397"/>
      <c r="J104" s="397"/>
      <c r="K104" s="397"/>
      <c r="L104" s="397"/>
      <c r="M104" s="397"/>
      <c r="N104" s="397"/>
      <c r="O104" s="397"/>
      <c r="P104" s="397"/>
      <c r="Q104" s="397"/>
      <c r="R104" s="397"/>
      <c r="S104" s="397"/>
      <c r="T104" s="397"/>
      <c r="U104" s="397"/>
      <c r="V104" s="397"/>
      <c r="W104" s="397"/>
      <c r="X104" s="397"/>
      <c r="Y104" s="397"/>
      <c r="Z104" s="397"/>
      <c r="AA104" s="397"/>
      <c r="AB104" s="397"/>
      <c r="AC104" s="397"/>
      <c r="AD104" s="397"/>
      <c r="AE104" s="397"/>
      <c r="AF104" s="397"/>
      <c r="AG104" s="397"/>
      <c r="AH104" s="397"/>
      <c r="AI104" s="397"/>
      <c r="AJ104" s="397"/>
      <c r="AK104" s="397"/>
      <c r="AL104" s="397"/>
      <c r="AM104" s="397"/>
      <c r="AN104" s="397"/>
      <c r="AO104" s="397"/>
      <c r="AP104" s="397"/>
    </row>
    <row r="105" spans="1:42" x14ac:dyDescent="0.25">
      <c r="A105" s="397"/>
      <c r="B105" s="397"/>
      <c r="C105" s="20" t="str">
        <f>Q9</f>
        <v>BBD</v>
      </c>
      <c r="D105" s="19">
        <f>Q86</f>
        <v>0</v>
      </c>
      <c r="E105" s="397"/>
      <c r="F105" s="397"/>
      <c r="G105" s="397"/>
      <c r="H105" s="397"/>
      <c r="I105" s="397"/>
      <c r="J105" s="397"/>
      <c r="K105" s="397"/>
      <c r="L105" s="397"/>
      <c r="M105" s="397"/>
      <c r="N105" s="397"/>
      <c r="O105" s="397"/>
      <c r="P105" s="397"/>
      <c r="Q105" s="397"/>
      <c r="R105" s="397"/>
      <c r="S105" s="397"/>
      <c r="T105" s="397"/>
      <c r="U105" s="397"/>
      <c r="V105" s="397"/>
      <c r="W105" s="397"/>
      <c r="X105" s="397"/>
      <c r="Y105" s="397"/>
      <c r="Z105" s="397"/>
      <c r="AA105" s="397"/>
      <c r="AB105" s="397"/>
      <c r="AC105" s="397"/>
      <c r="AD105" s="397"/>
      <c r="AE105" s="397"/>
      <c r="AF105" s="397"/>
      <c r="AG105" s="397"/>
      <c r="AH105" s="397"/>
      <c r="AI105" s="397"/>
      <c r="AJ105" s="397"/>
      <c r="AK105" s="397"/>
      <c r="AL105" s="397"/>
      <c r="AM105" s="397"/>
      <c r="AN105" s="397"/>
      <c r="AO105" s="397"/>
      <c r="AP105" s="397"/>
    </row>
    <row r="106" spans="1:42" x14ac:dyDescent="0.25">
      <c r="A106" s="397"/>
      <c r="B106" s="397"/>
      <c r="C106" s="20" t="str">
        <f>S9</f>
        <v>JMD</v>
      </c>
      <c r="D106" s="19">
        <f>S86</f>
        <v>0</v>
      </c>
      <c r="E106" s="397"/>
      <c r="F106" s="397"/>
      <c r="G106" s="397"/>
      <c r="H106" s="397"/>
      <c r="I106" s="397"/>
      <c r="J106" s="397"/>
      <c r="K106" s="397"/>
      <c r="L106" s="397"/>
      <c r="M106" s="397"/>
      <c r="N106" s="397"/>
      <c r="O106" s="397"/>
      <c r="P106" s="397"/>
      <c r="Q106" s="397"/>
      <c r="R106" s="397"/>
      <c r="S106" s="397"/>
      <c r="T106" s="397"/>
      <c r="U106" s="397"/>
      <c r="V106" s="397"/>
      <c r="W106" s="397"/>
      <c r="X106" s="397"/>
      <c r="Y106" s="397"/>
      <c r="Z106" s="397"/>
      <c r="AA106" s="397"/>
      <c r="AB106" s="397"/>
      <c r="AC106" s="397"/>
      <c r="AD106" s="397"/>
      <c r="AE106" s="397"/>
      <c r="AF106" s="397"/>
      <c r="AG106" s="397"/>
      <c r="AH106" s="397"/>
      <c r="AI106" s="397"/>
      <c r="AJ106" s="397"/>
      <c r="AK106" s="397"/>
      <c r="AL106" s="397"/>
      <c r="AM106" s="397"/>
      <c r="AN106" s="397"/>
      <c r="AO106" s="397"/>
      <c r="AP106" s="397"/>
    </row>
    <row r="107" spans="1:42" x14ac:dyDescent="0.25">
      <c r="A107" s="397"/>
      <c r="B107" s="397"/>
      <c r="C107" s="20" t="str">
        <f>U9</f>
        <v>GYD</v>
      </c>
      <c r="D107" s="19">
        <f>U86</f>
        <v>0</v>
      </c>
      <c r="E107" s="397"/>
      <c r="F107" s="397"/>
      <c r="G107" s="397"/>
      <c r="H107" s="397"/>
      <c r="I107" s="397"/>
      <c r="J107" s="397"/>
      <c r="K107" s="397"/>
      <c r="L107" s="397"/>
      <c r="M107" s="397"/>
      <c r="N107" s="397"/>
      <c r="O107" s="397"/>
      <c r="P107" s="397"/>
      <c r="Q107" s="397"/>
      <c r="R107" s="397"/>
      <c r="S107" s="397"/>
      <c r="T107" s="397"/>
      <c r="U107" s="397"/>
      <c r="V107" s="397"/>
      <c r="W107" s="397"/>
      <c r="X107" s="397"/>
      <c r="Y107" s="397"/>
      <c r="Z107" s="397"/>
      <c r="AA107" s="397"/>
      <c r="AB107" s="397"/>
      <c r="AC107" s="397"/>
      <c r="AD107" s="397"/>
      <c r="AE107" s="397"/>
      <c r="AF107" s="397"/>
      <c r="AG107" s="397"/>
      <c r="AH107" s="397"/>
      <c r="AI107" s="397"/>
      <c r="AJ107" s="397"/>
      <c r="AK107" s="397"/>
      <c r="AL107" s="397"/>
      <c r="AM107" s="397"/>
      <c r="AN107" s="397"/>
      <c r="AO107" s="397"/>
      <c r="AP107" s="397"/>
    </row>
    <row r="108" spans="1:42" x14ac:dyDescent="0.25">
      <c r="A108" s="397"/>
      <c r="B108" s="397"/>
      <c r="C108" s="20" t="str">
        <f>W9</f>
        <v>DKK</v>
      </c>
      <c r="D108" s="19">
        <f>W86</f>
        <v>0</v>
      </c>
      <c r="E108" s="397"/>
      <c r="F108" s="397"/>
      <c r="G108" s="397"/>
      <c r="H108" s="397"/>
      <c r="I108" s="397"/>
      <c r="J108" s="397"/>
      <c r="K108" s="397"/>
      <c r="L108" s="397"/>
      <c r="M108" s="397"/>
      <c r="N108" s="397"/>
      <c r="O108" s="397"/>
      <c r="P108" s="397"/>
      <c r="Q108" s="397"/>
      <c r="R108" s="397"/>
      <c r="S108" s="397"/>
      <c r="T108" s="397"/>
      <c r="U108" s="397"/>
      <c r="V108" s="397"/>
      <c r="W108" s="397"/>
      <c r="X108" s="397"/>
      <c r="Y108" s="397"/>
      <c r="Z108" s="397"/>
      <c r="AA108" s="397"/>
      <c r="AB108" s="397"/>
      <c r="AC108" s="397"/>
      <c r="AD108" s="397"/>
      <c r="AE108" s="397"/>
      <c r="AF108" s="397"/>
      <c r="AG108" s="397"/>
      <c r="AH108" s="397"/>
      <c r="AI108" s="397"/>
      <c r="AJ108" s="397"/>
      <c r="AK108" s="397"/>
      <c r="AL108" s="397"/>
      <c r="AM108" s="397"/>
      <c r="AN108" s="397"/>
      <c r="AO108" s="397"/>
      <c r="AP108" s="397"/>
    </row>
    <row r="109" spans="1:42" x14ac:dyDescent="0.25">
      <c r="A109" s="397"/>
      <c r="B109" s="397"/>
      <c r="C109" s="20" t="str">
        <f>Y9</f>
        <v>INR</v>
      </c>
      <c r="D109" s="19">
        <f>Y86</f>
        <v>0</v>
      </c>
      <c r="E109" s="397"/>
      <c r="F109" s="397"/>
      <c r="G109" s="397"/>
      <c r="H109" s="397"/>
      <c r="I109" s="397"/>
      <c r="J109" s="397"/>
      <c r="K109" s="397"/>
      <c r="L109" s="397"/>
      <c r="M109" s="397"/>
      <c r="N109" s="397"/>
      <c r="O109" s="397"/>
      <c r="P109" s="397"/>
      <c r="Q109" s="397"/>
      <c r="R109" s="397"/>
      <c r="S109" s="397"/>
      <c r="T109" s="397"/>
      <c r="U109" s="397"/>
      <c r="V109" s="397"/>
      <c r="W109" s="397"/>
      <c r="X109" s="397"/>
      <c r="Y109" s="397"/>
      <c r="Z109" s="397"/>
      <c r="AA109" s="397"/>
      <c r="AB109" s="397"/>
      <c r="AC109" s="397"/>
      <c r="AD109" s="397"/>
      <c r="AE109" s="397"/>
      <c r="AF109" s="397"/>
      <c r="AG109" s="397"/>
      <c r="AH109" s="397"/>
      <c r="AI109" s="397"/>
      <c r="AJ109" s="397"/>
      <c r="AK109" s="397"/>
      <c r="AL109" s="397"/>
      <c r="AM109" s="397"/>
      <c r="AN109" s="397"/>
      <c r="AO109" s="397"/>
      <c r="AP109" s="397"/>
    </row>
    <row r="110" spans="1:42" x14ac:dyDescent="0.25">
      <c r="A110" s="397"/>
      <c r="B110" s="397"/>
      <c r="C110" s="20" t="str">
        <f>AA9</f>
        <v>JPY</v>
      </c>
      <c r="D110" s="19">
        <f>AA86</f>
        <v>0</v>
      </c>
      <c r="E110" s="397"/>
      <c r="F110" s="397"/>
      <c r="G110" s="397"/>
      <c r="H110" s="397"/>
      <c r="I110" s="397"/>
      <c r="J110" s="397"/>
      <c r="K110" s="397"/>
      <c r="L110" s="397"/>
      <c r="M110" s="397"/>
      <c r="N110" s="397"/>
      <c r="O110" s="397"/>
      <c r="P110" s="397"/>
      <c r="Q110" s="397"/>
      <c r="R110" s="397"/>
      <c r="S110" s="397"/>
      <c r="T110" s="397"/>
      <c r="U110" s="397"/>
      <c r="V110" s="397"/>
      <c r="W110" s="397"/>
      <c r="X110" s="397"/>
      <c r="Y110" s="397"/>
      <c r="Z110" s="397"/>
      <c r="AA110" s="397"/>
      <c r="AB110" s="397"/>
      <c r="AC110" s="397"/>
      <c r="AD110" s="397"/>
      <c r="AE110" s="397"/>
      <c r="AF110" s="397"/>
      <c r="AG110" s="397"/>
      <c r="AH110" s="397"/>
      <c r="AI110" s="397"/>
      <c r="AJ110" s="397"/>
      <c r="AK110" s="397"/>
      <c r="AL110" s="397"/>
      <c r="AM110" s="397"/>
      <c r="AN110" s="397"/>
      <c r="AO110" s="397"/>
      <c r="AP110" s="397"/>
    </row>
    <row r="111" spans="1:42" x14ac:dyDescent="0.25">
      <c r="A111" s="397"/>
      <c r="B111" s="397"/>
      <c r="C111" s="20" t="str">
        <f>AC9</f>
        <v>SEK</v>
      </c>
      <c r="D111" s="19">
        <f>AC86</f>
        <v>0</v>
      </c>
      <c r="E111" s="397"/>
      <c r="F111" s="397"/>
      <c r="G111" s="397"/>
      <c r="H111" s="397"/>
      <c r="I111" s="397"/>
      <c r="J111" s="397"/>
      <c r="K111" s="397"/>
      <c r="L111" s="397"/>
      <c r="M111" s="397"/>
      <c r="N111" s="397"/>
      <c r="O111" s="397"/>
      <c r="P111" s="397"/>
      <c r="Q111" s="397"/>
      <c r="R111" s="397"/>
      <c r="S111" s="397"/>
      <c r="T111" s="397"/>
      <c r="U111" s="397"/>
      <c r="V111" s="397"/>
      <c r="W111" s="397"/>
      <c r="X111" s="397"/>
      <c r="Y111" s="397"/>
      <c r="Z111" s="397"/>
      <c r="AA111" s="397"/>
      <c r="AB111" s="397"/>
      <c r="AC111" s="397"/>
      <c r="AD111" s="397"/>
      <c r="AE111" s="397"/>
      <c r="AF111" s="397"/>
      <c r="AG111" s="397"/>
      <c r="AH111" s="397"/>
      <c r="AI111" s="397"/>
      <c r="AJ111" s="397"/>
      <c r="AK111" s="397"/>
      <c r="AL111" s="397"/>
      <c r="AM111" s="397"/>
      <c r="AN111" s="397"/>
      <c r="AO111" s="397"/>
      <c r="AP111" s="397"/>
    </row>
    <row r="112" spans="1:42" x14ac:dyDescent="0.25">
      <c r="A112" s="397"/>
      <c r="B112" s="397"/>
      <c r="C112" s="20" t="str">
        <f>AE9</f>
        <v>CHF</v>
      </c>
      <c r="D112" s="19">
        <f>AE86</f>
        <v>0</v>
      </c>
      <c r="E112" s="397"/>
      <c r="F112" s="397"/>
      <c r="G112" s="397"/>
      <c r="H112" s="397"/>
      <c r="I112" s="397"/>
      <c r="J112" s="397"/>
      <c r="K112" s="397"/>
      <c r="L112" s="397"/>
      <c r="M112" s="397"/>
      <c r="N112" s="397"/>
      <c r="O112" s="397"/>
      <c r="P112" s="397"/>
      <c r="Q112" s="397"/>
      <c r="R112" s="397"/>
      <c r="S112" s="397"/>
      <c r="T112" s="397"/>
      <c r="U112" s="397"/>
      <c r="V112" s="397"/>
      <c r="W112" s="397"/>
      <c r="X112" s="397"/>
      <c r="Y112" s="397"/>
      <c r="Z112" s="397"/>
      <c r="AA112" s="397"/>
      <c r="AB112" s="397"/>
      <c r="AC112" s="397"/>
      <c r="AD112" s="397"/>
      <c r="AE112" s="397"/>
      <c r="AF112" s="397"/>
      <c r="AG112" s="397"/>
      <c r="AH112" s="397"/>
      <c r="AI112" s="397"/>
      <c r="AJ112" s="397"/>
      <c r="AK112" s="397"/>
      <c r="AL112" s="397"/>
      <c r="AM112" s="397"/>
      <c r="AN112" s="397"/>
      <c r="AO112" s="397"/>
      <c r="AP112" s="397"/>
    </row>
    <row r="113" spans="1:42" x14ac:dyDescent="0.25">
      <c r="A113" s="397"/>
      <c r="B113" s="397"/>
      <c r="C113" s="20">
        <f>AG9</f>
        <v>0</v>
      </c>
      <c r="D113" s="19">
        <f>AG86</f>
        <v>0</v>
      </c>
      <c r="E113" s="397"/>
      <c r="F113" s="397"/>
      <c r="G113" s="397"/>
      <c r="H113" s="397"/>
      <c r="I113" s="397"/>
      <c r="J113" s="397"/>
      <c r="K113" s="397"/>
      <c r="L113" s="397"/>
      <c r="M113" s="397"/>
      <c r="N113" s="397"/>
      <c r="O113" s="397"/>
      <c r="P113" s="397"/>
      <c r="Q113" s="397"/>
      <c r="R113" s="397"/>
      <c r="S113" s="397"/>
      <c r="T113" s="397"/>
      <c r="U113" s="397"/>
      <c r="V113" s="397"/>
      <c r="W113" s="397"/>
      <c r="X113" s="397"/>
      <c r="Y113" s="397"/>
      <c r="Z113" s="397"/>
      <c r="AA113" s="397"/>
      <c r="AB113" s="397"/>
      <c r="AC113" s="397"/>
      <c r="AD113" s="397"/>
      <c r="AE113" s="397"/>
      <c r="AF113" s="397"/>
      <c r="AG113" s="397"/>
      <c r="AH113" s="397"/>
      <c r="AI113" s="397"/>
      <c r="AJ113" s="397"/>
      <c r="AK113" s="397"/>
      <c r="AL113" s="397"/>
      <c r="AM113" s="397"/>
      <c r="AN113" s="397"/>
      <c r="AO113" s="397"/>
      <c r="AP113" s="397"/>
    </row>
    <row r="114" spans="1:42" x14ac:dyDescent="0.25">
      <c r="A114" s="397"/>
      <c r="B114" s="397"/>
      <c r="C114" s="20">
        <f>AI9</f>
        <v>0</v>
      </c>
      <c r="D114" s="19">
        <f>AI86</f>
        <v>0</v>
      </c>
      <c r="E114" s="397"/>
      <c r="F114" s="397"/>
      <c r="G114" s="397"/>
      <c r="H114" s="397"/>
      <c r="I114" s="397"/>
      <c r="J114" s="397"/>
      <c r="K114" s="397"/>
      <c r="L114" s="397"/>
      <c r="M114" s="397"/>
      <c r="N114" s="397"/>
      <c r="O114" s="397"/>
      <c r="P114" s="397"/>
      <c r="Q114" s="397"/>
      <c r="R114" s="397"/>
      <c r="S114" s="397"/>
      <c r="T114" s="397"/>
      <c r="U114" s="397"/>
      <c r="V114" s="397"/>
      <c r="W114" s="397"/>
      <c r="X114" s="397"/>
      <c r="Y114" s="397"/>
      <c r="Z114" s="397"/>
      <c r="AA114" s="397"/>
      <c r="AB114" s="397"/>
      <c r="AC114" s="397"/>
      <c r="AD114" s="397"/>
      <c r="AE114" s="397"/>
      <c r="AF114" s="397"/>
      <c r="AG114" s="397"/>
      <c r="AH114" s="397"/>
      <c r="AI114" s="397"/>
      <c r="AJ114" s="397"/>
      <c r="AK114" s="397"/>
      <c r="AL114" s="397"/>
      <c r="AM114" s="397"/>
      <c r="AN114" s="397"/>
      <c r="AO114" s="397"/>
      <c r="AP114" s="397"/>
    </row>
    <row r="115" spans="1:42" x14ac:dyDescent="0.25">
      <c r="A115" s="397"/>
      <c r="B115" s="397"/>
      <c r="C115" s="20">
        <f>AK9</f>
        <v>0</v>
      </c>
      <c r="D115" s="19">
        <f>AK86</f>
        <v>0</v>
      </c>
      <c r="E115" s="397"/>
      <c r="F115" s="397"/>
      <c r="G115" s="397"/>
      <c r="H115" s="397"/>
      <c r="I115" s="397"/>
      <c r="J115" s="397"/>
      <c r="K115" s="397"/>
      <c r="L115" s="397"/>
      <c r="M115" s="397"/>
      <c r="N115" s="397"/>
      <c r="O115" s="397"/>
      <c r="P115" s="397"/>
      <c r="Q115" s="397"/>
      <c r="R115" s="397"/>
      <c r="S115" s="397"/>
      <c r="T115" s="397"/>
      <c r="U115" s="397"/>
      <c r="V115" s="397"/>
      <c r="W115" s="397"/>
      <c r="X115" s="397"/>
      <c r="Y115" s="397"/>
      <c r="Z115" s="397"/>
      <c r="AA115" s="397"/>
      <c r="AB115" s="397"/>
      <c r="AC115" s="397"/>
      <c r="AD115" s="397"/>
      <c r="AE115" s="397"/>
      <c r="AF115" s="397"/>
      <c r="AG115" s="397"/>
      <c r="AH115" s="397"/>
      <c r="AI115" s="397"/>
      <c r="AJ115" s="397"/>
      <c r="AK115" s="397"/>
      <c r="AL115" s="397"/>
      <c r="AM115" s="397"/>
      <c r="AN115" s="397"/>
      <c r="AO115" s="397"/>
      <c r="AP115" s="397"/>
    </row>
    <row r="116" spans="1:42" x14ac:dyDescent="0.25">
      <c r="A116" s="397"/>
      <c r="B116" s="397"/>
      <c r="C116" s="20">
        <f>AM9</f>
        <v>0</v>
      </c>
      <c r="D116" s="19">
        <f>AM86</f>
        <v>0</v>
      </c>
      <c r="E116" s="397"/>
      <c r="F116" s="397"/>
      <c r="G116" s="397"/>
      <c r="H116" s="397"/>
      <c r="I116" s="397"/>
      <c r="J116" s="397"/>
      <c r="K116" s="397"/>
      <c r="L116" s="397"/>
      <c r="M116" s="397"/>
      <c r="N116" s="397"/>
      <c r="O116" s="397"/>
      <c r="P116" s="397"/>
      <c r="Q116" s="397"/>
      <c r="R116" s="397"/>
      <c r="S116" s="397"/>
      <c r="T116" s="397"/>
      <c r="U116" s="397"/>
      <c r="V116" s="397"/>
      <c r="W116" s="397"/>
      <c r="X116" s="397"/>
      <c r="Y116" s="397"/>
      <c r="Z116" s="397"/>
      <c r="AA116" s="397"/>
      <c r="AB116" s="397"/>
      <c r="AC116" s="397"/>
      <c r="AD116" s="397"/>
      <c r="AE116" s="397"/>
      <c r="AF116" s="397"/>
      <c r="AG116" s="397"/>
      <c r="AH116" s="397"/>
      <c r="AI116" s="397"/>
      <c r="AJ116" s="397"/>
      <c r="AK116" s="397"/>
      <c r="AL116" s="397"/>
      <c r="AM116" s="397"/>
      <c r="AN116" s="397"/>
      <c r="AO116" s="397"/>
      <c r="AP116" s="397"/>
    </row>
    <row r="117" spans="1:42" x14ac:dyDescent="0.25">
      <c r="A117" s="397"/>
      <c r="B117" s="397"/>
      <c r="C117" s="20">
        <f>AO9</f>
        <v>0</v>
      </c>
      <c r="D117" s="19">
        <f>AO86</f>
        <v>0</v>
      </c>
      <c r="E117" s="397"/>
      <c r="F117" s="397"/>
      <c r="G117" s="397"/>
      <c r="H117" s="397"/>
      <c r="I117" s="397"/>
      <c r="J117" s="397"/>
      <c r="K117" s="397"/>
      <c r="L117" s="397"/>
      <c r="M117" s="397"/>
      <c r="N117" s="397"/>
      <c r="O117" s="397"/>
      <c r="P117" s="397"/>
      <c r="Q117" s="397"/>
      <c r="R117" s="397"/>
      <c r="S117" s="397"/>
      <c r="T117" s="397"/>
      <c r="U117" s="397"/>
      <c r="V117" s="397"/>
      <c r="W117" s="397"/>
      <c r="X117" s="397"/>
      <c r="Y117" s="397"/>
      <c r="Z117" s="397"/>
      <c r="AA117" s="397"/>
      <c r="AB117" s="397"/>
      <c r="AC117" s="397"/>
      <c r="AD117" s="397"/>
      <c r="AE117" s="397"/>
      <c r="AF117" s="397"/>
      <c r="AG117" s="397"/>
      <c r="AH117" s="397"/>
      <c r="AI117" s="397"/>
      <c r="AJ117" s="397"/>
      <c r="AK117" s="397"/>
      <c r="AL117" s="397"/>
      <c r="AM117" s="397"/>
      <c r="AN117" s="397"/>
      <c r="AO117" s="397"/>
      <c r="AP117" s="397"/>
    </row>
    <row r="118" spans="1:42" x14ac:dyDescent="0.25">
      <c r="A118" s="397"/>
      <c r="B118" s="397"/>
      <c r="C118" s="650" t="s">
        <v>292</v>
      </c>
      <c r="D118" s="21">
        <f>SUMIF(D100:D117,"&gt;0",D100:D117)</f>
        <v>0</v>
      </c>
      <c r="E118" s="397"/>
      <c r="F118" s="397"/>
      <c r="G118" s="397"/>
      <c r="H118" s="397"/>
      <c r="I118" s="397"/>
      <c r="J118" s="397"/>
      <c r="K118" s="397"/>
      <c r="L118" s="397"/>
      <c r="M118" s="397"/>
      <c r="N118" s="397"/>
      <c r="O118" s="397"/>
      <c r="P118" s="397"/>
      <c r="Q118" s="397"/>
      <c r="R118" s="397"/>
      <c r="S118" s="397"/>
      <c r="T118" s="397"/>
      <c r="U118" s="397"/>
      <c r="V118" s="397"/>
      <c r="W118" s="397"/>
      <c r="X118" s="397"/>
      <c r="Y118" s="397"/>
      <c r="Z118" s="397"/>
      <c r="AA118" s="397"/>
      <c r="AB118" s="397"/>
      <c r="AC118" s="397"/>
      <c r="AD118" s="397"/>
      <c r="AE118" s="397"/>
      <c r="AF118" s="397"/>
      <c r="AG118" s="397"/>
      <c r="AH118" s="397"/>
      <c r="AI118" s="397"/>
      <c r="AJ118" s="397"/>
      <c r="AK118" s="397"/>
      <c r="AL118" s="397"/>
      <c r="AM118" s="397"/>
      <c r="AN118" s="397"/>
      <c r="AO118" s="397"/>
      <c r="AP118" s="397"/>
    </row>
    <row r="119" spans="1:42" x14ac:dyDescent="0.25">
      <c r="A119" s="397"/>
      <c r="B119" s="397"/>
      <c r="C119" s="650" t="s">
        <v>293</v>
      </c>
      <c r="D119" s="21">
        <f>SUMIF(D100:D117,"&lt;0",D100:D117)</f>
        <v>0</v>
      </c>
      <c r="E119" s="397"/>
      <c r="F119" s="397"/>
      <c r="G119" s="397"/>
      <c r="H119" s="397"/>
      <c r="I119" s="397"/>
      <c r="J119" s="397"/>
      <c r="K119" s="397"/>
      <c r="L119" s="397"/>
      <c r="M119" s="397"/>
      <c r="N119" s="397"/>
      <c r="O119" s="397"/>
      <c r="P119" s="397"/>
      <c r="Q119" s="397"/>
      <c r="R119" s="397"/>
      <c r="S119" s="397"/>
      <c r="T119" s="397"/>
      <c r="U119" s="397"/>
      <c r="V119" s="397"/>
      <c r="W119" s="397"/>
      <c r="X119" s="397"/>
      <c r="Y119" s="397"/>
      <c r="Z119" s="397"/>
      <c r="AA119" s="397"/>
      <c r="AB119" s="397"/>
      <c r="AC119" s="397"/>
      <c r="AD119" s="397"/>
      <c r="AE119" s="397"/>
      <c r="AF119" s="397"/>
      <c r="AG119" s="397"/>
      <c r="AH119" s="397"/>
      <c r="AI119" s="397"/>
      <c r="AJ119" s="397"/>
      <c r="AK119" s="397"/>
      <c r="AL119" s="397"/>
      <c r="AM119" s="397"/>
      <c r="AN119" s="397"/>
      <c r="AO119" s="397"/>
      <c r="AP119" s="397"/>
    </row>
    <row r="120" spans="1:42" x14ac:dyDescent="0.25">
      <c r="A120" s="397"/>
      <c r="B120" s="397"/>
      <c r="C120" s="397"/>
      <c r="D120" s="397"/>
      <c r="E120" s="397"/>
      <c r="F120" s="397"/>
      <c r="G120" s="397"/>
      <c r="H120" s="397"/>
      <c r="I120" s="397"/>
      <c r="J120" s="397"/>
      <c r="K120" s="397"/>
      <c r="L120" s="397"/>
      <c r="M120" s="397"/>
      <c r="N120" s="397"/>
      <c r="O120" s="397"/>
      <c r="P120" s="397"/>
      <c r="Q120" s="397"/>
      <c r="R120" s="397"/>
      <c r="S120" s="397"/>
      <c r="T120" s="397"/>
      <c r="U120" s="397"/>
      <c r="V120" s="397"/>
      <c r="W120" s="397"/>
      <c r="X120" s="397"/>
      <c r="Y120" s="397"/>
      <c r="Z120" s="397"/>
      <c r="AA120" s="397"/>
      <c r="AB120" s="397"/>
      <c r="AC120" s="397"/>
      <c r="AD120" s="397"/>
      <c r="AE120" s="397"/>
      <c r="AF120" s="397"/>
      <c r="AG120" s="397"/>
      <c r="AH120" s="397"/>
      <c r="AI120" s="397"/>
      <c r="AJ120" s="397"/>
      <c r="AK120" s="397"/>
      <c r="AL120" s="397"/>
      <c r="AM120" s="397"/>
      <c r="AN120" s="397"/>
      <c r="AO120" s="397"/>
      <c r="AP120" s="397"/>
    </row>
    <row r="121" spans="1:42" ht="15.75" customHeight="1" x14ac:dyDescent="0.25">
      <c r="A121" s="961" t="s">
        <v>775</v>
      </c>
      <c r="B121" s="961"/>
      <c r="C121" s="962"/>
      <c r="D121" s="188"/>
      <c r="E121" s="397"/>
      <c r="F121" s="397"/>
      <c r="G121" s="397"/>
      <c r="H121" s="397"/>
      <c r="I121" s="397"/>
      <c r="J121" s="397"/>
      <c r="K121" s="397"/>
      <c r="L121" s="397"/>
      <c r="M121" s="397"/>
      <c r="N121" s="397"/>
      <c r="O121" s="397"/>
      <c r="P121" s="397"/>
      <c r="Q121" s="397"/>
      <c r="R121" s="397"/>
      <c r="S121" s="397"/>
      <c r="T121" s="397"/>
      <c r="U121" s="397"/>
      <c r="V121" s="397"/>
      <c r="W121" s="397"/>
      <c r="X121" s="397"/>
      <c r="Y121" s="397"/>
      <c r="Z121" s="397"/>
      <c r="AA121" s="397"/>
      <c r="AB121" s="397"/>
      <c r="AC121" s="397"/>
      <c r="AD121" s="397"/>
      <c r="AE121" s="397"/>
      <c r="AF121" s="397"/>
      <c r="AG121" s="397"/>
      <c r="AH121" s="397"/>
      <c r="AI121" s="397"/>
      <c r="AJ121" s="397"/>
      <c r="AK121" s="397"/>
      <c r="AL121" s="397"/>
      <c r="AM121" s="397"/>
      <c r="AN121" s="397"/>
      <c r="AO121" s="397"/>
      <c r="AP121" s="397"/>
    </row>
    <row r="122" spans="1:42" x14ac:dyDescent="0.25">
      <c r="A122" s="961"/>
      <c r="B122" s="961"/>
      <c r="C122" s="962"/>
      <c r="D122" s="180">
        <f>IF(ABS(D118)&gt;ABS(D119),ABS(D118),ABS(D119))</f>
        <v>0</v>
      </c>
      <c r="E122" s="397" t="s">
        <v>53</v>
      </c>
      <c r="F122" s="397"/>
      <c r="G122" s="397"/>
      <c r="H122" s="397"/>
      <c r="I122" s="397"/>
      <c r="J122" s="397"/>
      <c r="K122" s="397"/>
      <c r="L122" s="397"/>
      <c r="M122" s="397"/>
      <c r="N122" s="397"/>
      <c r="O122" s="397"/>
      <c r="P122" s="397"/>
      <c r="Q122" s="397"/>
      <c r="R122" s="397"/>
      <c r="S122" s="397"/>
      <c r="T122" s="397"/>
      <c r="U122" s="397"/>
      <c r="V122" s="397"/>
      <c r="W122" s="397"/>
      <c r="X122" s="397"/>
      <c r="Y122" s="397"/>
      <c r="Z122" s="397"/>
      <c r="AA122" s="397"/>
      <c r="AB122" s="397"/>
      <c r="AC122" s="397"/>
      <c r="AD122" s="397"/>
      <c r="AE122" s="397"/>
      <c r="AF122" s="397"/>
      <c r="AG122" s="397"/>
      <c r="AH122" s="397"/>
      <c r="AI122" s="397"/>
      <c r="AJ122" s="397"/>
      <c r="AK122" s="397"/>
      <c r="AL122" s="397"/>
      <c r="AM122" s="397"/>
      <c r="AN122" s="397"/>
      <c r="AO122" s="397"/>
      <c r="AP122" s="397"/>
    </row>
    <row r="123" spans="1:42" x14ac:dyDescent="0.25">
      <c r="A123" s="651"/>
      <c r="B123" s="651"/>
      <c r="C123" s="652"/>
      <c r="D123" s="653"/>
      <c r="E123" s="397"/>
      <c r="F123" s="397"/>
      <c r="G123" s="397"/>
      <c r="H123" s="397"/>
      <c r="I123" s="397"/>
      <c r="J123" s="397"/>
      <c r="K123" s="397"/>
      <c r="L123" s="397"/>
      <c r="M123" s="397"/>
      <c r="N123" s="397"/>
      <c r="O123" s="397"/>
      <c r="P123" s="397"/>
      <c r="Q123" s="397"/>
      <c r="R123" s="397"/>
      <c r="S123" s="397"/>
      <c r="T123" s="397"/>
      <c r="U123" s="397"/>
      <c r="V123" s="397"/>
      <c r="W123" s="397"/>
      <c r="X123" s="397"/>
      <c r="Y123" s="397"/>
      <c r="Z123" s="397"/>
      <c r="AA123" s="397"/>
      <c r="AB123" s="397"/>
      <c r="AC123" s="397"/>
      <c r="AD123" s="397"/>
      <c r="AE123" s="397"/>
      <c r="AF123" s="397"/>
      <c r="AG123" s="397"/>
      <c r="AH123" s="397"/>
      <c r="AI123" s="397"/>
      <c r="AJ123" s="397"/>
      <c r="AK123" s="397"/>
      <c r="AL123" s="397"/>
      <c r="AM123" s="397"/>
      <c r="AN123" s="397"/>
      <c r="AO123" s="397"/>
      <c r="AP123" s="397"/>
    </row>
    <row r="124" spans="1:42" ht="15.75" customHeight="1" x14ac:dyDescent="0.25">
      <c r="A124" s="963" t="s">
        <v>772</v>
      </c>
      <c r="B124" s="963"/>
      <c r="C124" s="964"/>
      <c r="D124" s="180">
        <f>D122*0.1</f>
        <v>0</v>
      </c>
      <c r="E124" s="397"/>
      <c r="F124" s="397"/>
      <c r="G124" s="397"/>
      <c r="H124" s="397"/>
      <c r="I124" s="397"/>
      <c r="J124" s="397"/>
      <c r="K124" s="397"/>
      <c r="L124" s="397"/>
      <c r="M124" s="397"/>
      <c r="N124" s="397"/>
      <c r="O124" s="397"/>
      <c r="P124" s="397"/>
      <c r="Q124" s="397"/>
      <c r="R124" s="397"/>
      <c r="S124" s="397"/>
      <c r="T124" s="397"/>
      <c r="U124" s="397"/>
      <c r="V124" s="397"/>
      <c r="W124" s="397"/>
      <c r="X124" s="397"/>
      <c r="Y124" s="397"/>
      <c r="Z124" s="397"/>
      <c r="AA124" s="397"/>
      <c r="AB124" s="397"/>
      <c r="AC124" s="397"/>
      <c r="AD124" s="397"/>
      <c r="AE124" s="397"/>
      <c r="AF124" s="397"/>
      <c r="AG124" s="397"/>
      <c r="AH124" s="397"/>
      <c r="AI124" s="397"/>
      <c r="AJ124" s="397"/>
      <c r="AK124" s="397"/>
      <c r="AL124" s="397"/>
      <c r="AM124" s="397"/>
      <c r="AN124" s="397"/>
      <c r="AO124" s="397"/>
      <c r="AP124" s="397"/>
    </row>
    <row r="125" spans="1:42" x14ac:dyDescent="0.25">
      <c r="A125" s="651"/>
      <c r="B125" s="651"/>
      <c r="C125" s="652"/>
      <c r="D125" s="653"/>
      <c r="E125" s="397"/>
      <c r="F125" s="397"/>
      <c r="G125" s="397"/>
      <c r="H125" s="397"/>
      <c r="I125" s="397"/>
      <c r="J125" s="397"/>
      <c r="K125" s="397"/>
      <c r="L125" s="397"/>
      <c r="M125" s="397"/>
      <c r="N125" s="397"/>
      <c r="O125" s="397"/>
      <c r="P125" s="397"/>
      <c r="Q125" s="397"/>
      <c r="R125" s="397"/>
      <c r="S125" s="397"/>
      <c r="T125" s="397"/>
      <c r="U125" s="397"/>
      <c r="V125" s="397"/>
      <c r="W125" s="397"/>
      <c r="X125" s="397"/>
      <c r="Y125" s="397"/>
      <c r="Z125" s="397"/>
      <c r="AA125" s="397"/>
      <c r="AB125" s="397"/>
      <c r="AC125" s="397"/>
      <c r="AD125" s="397"/>
      <c r="AE125" s="397"/>
      <c r="AF125" s="397"/>
      <c r="AG125" s="397"/>
      <c r="AH125" s="397"/>
      <c r="AI125" s="397"/>
      <c r="AJ125" s="397"/>
      <c r="AK125" s="397"/>
      <c r="AL125" s="397"/>
      <c r="AM125" s="397"/>
      <c r="AN125" s="397"/>
      <c r="AO125" s="397"/>
      <c r="AP125" s="397"/>
    </row>
    <row r="126" spans="1:42" x14ac:dyDescent="0.25">
      <c r="A126" s="963" t="s">
        <v>773</v>
      </c>
      <c r="B126" s="963"/>
      <c r="C126" s="964"/>
      <c r="D126" s="180">
        <f>'21E Market Risk - Options'!F179</f>
        <v>0</v>
      </c>
      <c r="E126" s="397"/>
      <c r="F126" s="397"/>
      <c r="G126" s="397"/>
      <c r="H126" s="397"/>
      <c r="I126" s="397"/>
      <c r="J126" s="397"/>
      <c r="K126" s="397"/>
      <c r="L126" s="397"/>
      <c r="M126" s="397"/>
      <c r="N126" s="397"/>
      <c r="O126" s="397"/>
      <c r="P126" s="397"/>
      <c r="Q126" s="397"/>
      <c r="R126" s="397"/>
      <c r="S126" s="397"/>
      <c r="T126" s="397"/>
      <c r="U126" s="397"/>
      <c r="V126" s="397"/>
      <c r="W126" s="397"/>
      <c r="X126" s="397"/>
      <c r="Y126" s="397"/>
      <c r="Z126" s="397"/>
      <c r="AA126" s="397"/>
      <c r="AB126" s="397"/>
      <c r="AC126" s="397"/>
      <c r="AD126" s="397"/>
      <c r="AE126" s="397"/>
      <c r="AF126" s="397"/>
      <c r="AG126" s="397"/>
      <c r="AH126" s="397"/>
      <c r="AI126" s="397"/>
      <c r="AJ126" s="397"/>
      <c r="AK126" s="397"/>
      <c r="AL126" s="397"/>
      <c r="AM126" s="397"/>
      <c r="AN126" s="397"/>
      <c r="AO126" s="397"/>
      <c r="AP126" s="397"/>
    </row>
    <row r="127" spans="1:42" x14ac:dyDescent="0.25">
      <c r="A127" s="651"/>
      <c r="B127" s="651"/>
      <c r="C127" s="652"/>
      <c r="D127" s="653"/>
      <c r="E127" s="397"/>
      <c r="F127" s="397"/>
      <c r="G127" s="397"/>
      <c r="H127" s="397"/>
      <c r="I127" s="397"/>
      <c r="J127" s="397"/>
      <c r="K127" s="397"/>
      <c r="L127" s="397"/>
      <c r="M127" s="397"/>
      <c r="N127" s="397"/>
      <c r="O127" s="397"/>
      <c r="P127" s="397"/>
      <c r="Q127" s="397"/>
      <c r="R127" s="397"/>
      <c r="S127" s="397"/>
      <c r="T127" s="397"/>
      <c r="U127" s="397"/>
      <c r="V127" s="397"/>
      <c r="W127" s="397"/>
      <c r="X127" s="397"/>
      <c r="Y127" s="397"/>
      <c r="Z127" s="397"/>
      <c r="AA127" s="397"/>
      <c r="AB127" s="397"/>
      <c r="AC127" s="397"/>
      <c r="AD127" s="397"/>
      <c r="AE127" s="397"/>
      <c r="AF127" s="397"/>
      <c r="AG127" s="397"/>
      <c r="AH127" s="397"/>
      <c r="AI127" s="397"/>
      <c r="AJ127" s="397"/>
      <c r="AK127" s="397"/>
      <c r="AL127" s="397"/>
      <c r="AM127" s="397"/>
      <c r="AN127" s="397"/>
      <c r="AO127" s="397"/>
      <c r="AP127" s="397"/>
    </row>
    <row r="128" spans="1:42" x14ac:dyDescent="0.25">
      <c r="A128" s="397" t="s">
        <v>774</v>
      </c>
      <c r="B128" s="397"/>
      <c r="C128" s="397"/>
      <c r="D128" s="180">
        <f>D126+D124</f>
        <v>0</v>
      </c>
      <c r="E128" s="397"/>
      <c r="F128" s="397"/>
      <c r="G128" s="397"/>
      <c r="H128" s="397"/>
      <c r="I128" s="397"/>
      <c r="J128" s="397"/>
      <c r="K128" s="397"/>
      <c r="L128" s="397"/>
      <c r="M128" s="397"/>
      <c r="N128" s="397"/>
      <c r="O128" s="397"/>
      <c r="P128" s="397"/>
      <c r="Q128" s="397"/>
      <c r="R128" s="397"/>
      <c r="S128" s="397"/>
      <c r="T128" s="397"/>
      <c r="U128" s="397"/>
      <c r="V128" s="397"/>
      <c r="W128" s="397"/>
      <c r="X128" s="397"/>
      <c r="Y128" s="397"/>
      <c r="Z128" s="397"/>
      <c r="AA128" s="397"/>
      <c r="AB128" s="397"/>
      <c r="AC128" s="397"/>
      <c r="AD128" s="397"/>
      <c r="AE128" s="397"/>
      <c r="AF128" s="397"/>
      <c r="AG128" s="397"/>
      <c r="AH128" s="397"/>
      <c r="AI128" s="397"/>
      <c r="AJ128" s="397"/>
      <c r="AK128" s="397"/>
      <c r="AL128" s="397"/>
      <c r="AM128" s="397"/>
      <c r="AN128" s="397"/>
      <c r="AO128" s="397"/>
      <c r="AP128" s="397"/>
    </row>
    <row r="129" spans="1:42" x14ac:dyDescent="0.25">
      <c r="A129" s="651"/>
      <c r="B129" s="651"/>
      <c r="C129" s="652"/>
      <c r="D129" s="653"/>
      <c r="E129" s="397"/>
      <c r="F129" s="397"/>
      <c r="G129" s="397"/>
      <c r="H129" s="397"/>
      <c r="I129" s="397"/>
      <c r="J129" s="397"/>
      <c r="K129" s="397"/>
      <c r="L129" s="397"/>
      <c r="M129" s="397"/>
      <c r="N129" s="397"/>
      <c r="O129" s="397"/>
      <c r="P129" s="397"/>
      <c r="Q129" s="397"/>
      <c r="R129" s="397"/>
      <c r="S129" s="397"/>
      <c r="T129" s="397"/>
      <c r="U129" s="397"/>
      <c r="V129" s="397"/>
      <c r="W129" s="397"/>
      <c r="X129" s="397"/>
      <c r="Y129" s="397"/>
      <c r="Z129" s="397"/>
      <c r="AA129" s="397"/>
      <c r="AB129" s="397"/>
      <c r="AC129" s="397"/>
      <c r="AD129" s="397"/>
      <c r="AE129" s="397"/>
      <c r="AF129" s="397"/>
      <c r="AG129" s="397"/>
      <c r="AH129" s="397"/>
      <c r="AI129" s="397"/>
      <c r="AJ129" s="397"/>
      <c r="AK129" s="397"/>
      <c r="AL129" s="397"/>
      <c r="AM129" s="397"/>
      <c r="AN129" s="397"/>
      <c r="AO129" s="397"/>
      <c r="AP129" s="397"/>
    </row>
    <row r="130" spans="1:42" x14ac:dyDescent="0.25">
      <c r="A130" s="654"/>
      <c r="B130" s="397"/>
      <c r="C130" s="397"/>
      <c r="D130" s="397"/>
      <c r="E130" s="397"/>
      <c r="F130" s="397"/>
      <c r="G130" s="397"/>
      <c r="H130" s="397"/>
      <c r="I130" s="397"/>
      <c r="J130" s="397"/>
      <c r="K130" s="397"/>
      <c r="L130" s="397"/>
      <c r="M130" s="397"/>
      <c r="N130" s="397"/>
      <c r="O130" s="397"/>
      <c r="P130" s="397"/>
      <c r="Q130" s="397"/>
      <c r="R130" s="397"/>
      <c r="S130" s="397"/>
      <c r="T130" s="397"/>
      <c r="U130" s="397"/>
      <c r="V130" s="397"/>
      <c r="W130" s="397"/>
      <c r="X130" s="397"/>
      <c r="Y130" s="397"/>
      <c r="Z130" s="397"/>
      <c r="AA130" s="397"/>
      <c r="AB130" s="397"/>
      <c r="AC130" s="397"/>
      <c r="AD130" s="397"/>
      <c r="AE130" s="397"/>
      <c r="AF130" s="397"/>
      <c r="AG130" s="397"/>
      <c r="AH130" s="397"/>
      <c r="AI130" s="397"/>
      <c r="AJ130" s="397"/>
      <c r="AK130" s="397"/>
      <c r="AL130" s="397"/>
      <c r="AM130" s="397"/>
      <c r="AN130" s="397"/>
      <c r="AO130" s="397"/>
      <c r="AP130" s="397"/>
    </row>
    <row r="131" spans="1:42" x14ac:dyDescent="0.25">
      <c r="A131" s="655"/>
      <c r="B131" s="397"/>
      <c r="C131" s="397"/>
      <c r="D131" s="397"/>
      <c r="E131" s="397"/>
      <c r="F131" s="397"/>
      <c r="G131" s="397"/>
      <c r="H131" s="397"/>
      <c r="I131" s="397"/>
      <c r="J131" s="397"/>
      <c r="K131" s="397"/>
      <c r="L131" s="397"/>
      <c r="M131" s="397"/>
      <c r="N131" s="397"/>
      <c r="O131" s="397"/>
      <c r="P131" s="397"/>
      <c r="Q131" s="397"/>
      <c r="R131" s="397"/>
      <c r="S131" s="397"/>
      <c r="T131" s="397"/>
      <c r="U131" s="397"/>
      <c r="V131" s="397"/>
      <c r="W131" s="397"/>
      <c r="X131" s="397"/>
      <c r="Y131" s="397"/>
      <c r="Z131" s="397"/>
      <c r="AA131" s="397"/>
      <c r="AB131" s="397"/>
      <c r="AC131" s="397"/>
      <c r="AD131" s="397"/>
      <c r="AE131" s="397"/>
      <c r="AF131" s="397"/>
      <c r="AG131" s="397"/>
      <c r="AH131" s="397"/>
      <c r="AI131" s="397"/>
      <c r="AJ131" s="397"/>
      <c r="AK131" s="397"/>
      <c r="AL131" s="397"/>
      <c r="AM131" s="397"/>
      <c r="AN131" s="397"/>
      <c r="AO131" s="397"/>
      <c r="AP131" s="397"/>
    </row>
    <row r="132" spans="1:42" x14ac:dyDescent="0.25">
      <c r="A132" s="655"/>
      <c r="B132" s="397"/>
      <c r="C132" s="397"/>
      <c r="D132" s="397"/>
      <c r="E132" s="397"/>
      <c r="F132" s="397"/>
      <c r="G132" s="397"/>
      <c r="H132" s="397"/>
      <c r="I132" s="397"/>
      <c r="J132" s="397"/>
      <c r="K132" s="397"/>
      <c r="L132" s="397"/>
      <c r="M132" s="397"/>
      <c r="N132" s="397"/>
      <c r="O132" s="397"/>
      <c r="P132" s="397"/>
      <c r="Q132" s="397"/>
      <c r="R132" s="397"/>
      <c r="S132" s="397"/>
      <c r="T132" s="397"/>
      <c r="U132" s="397"/>
      <c r="V132" s="397"/>
      <c r="W132" s="397"/>
      <c r="X132" s="397"/>
      <c r="Y132" s="397"/>
      <c r="Z132" s="397"/>
      <c r="AA132" s="397"/>
      <c r="AB132" s="397"/>
      <c r="AC132" s="397"/>
      <c r="AD132" s="397"/>
      <c r="AE132" s="397"/>
      <c r="AF132" s="397"/>
      <c r="AG132" s="397"/>
      <c r="AH132" s="397"/>
      <c r="AI132" s="397"/>
      <c r="AJ132" s="397"/>
      <c r="AK132" s="397"/>
      <c r="AL132" s="397"/>
      <c r="AM132" s="397"/>
      <c r="AN132" s="397"/>
      <c r="AO132" s="397"/>
      <c r="AP132" s="397"/>
    </row>
    <row r="133" spans="1:42" x14ac:dyDescent="0.25">
      <c r="A133" s="397"/>
      <c r="B133" s="397"/>
      <c r="C133" s="397"/>
      <c r="D133" s="397"/>
      <c r="E133" s="397"/>
      <c r="F133" s="397"/>
      <c r="G133" s="397"/>
      <c r="H133" s="397"/>
      <c r="I133" s="397"/>
      <c r="J133" s="397"/>
      <c r="K133" s="397"/>
      <c r="L133" s="397"/>
      <c r="M133" s="397"/>
      <c r="N133" s="397"/>
      <c r="O133" s="397"/>
      <c r="P133" s="397"/>
      <c r="Q133" s="397"/>
      <c r="R133" s="397"/>
      <c r="S133" s="397"/>
      <c r="T133" s="397"/>
      <c r="U133" s="397"/>
      <c r="V133" s="397"/>
      <c r="W133" s="397"/>
      <c r="X133" s="397"/>
      <c r="Y133" s="397"/>
      <c r="Z133" s="397"/>
      <c r="AA133" s="397"/>
      <c r="AB133" s="397"/>
      <c r="AC133" s="397"/>
      <c r="AD133" s="397"/>
      <c r="AE133" s="397"/>
      <c r="AF133" s="397"/>
      <c r="AG133" s="397"/>
      <c r="AH133" s="397"/>
      <c r="AI133" s="397"/>
      <c r="AJ133" s="397"/>
      <c r="AK133" s="397"/>
      <c r="AL133" s="397"/>
      <c r="AM133" s="397"/>
      <c r="AN133" s="397"/>
      <c r="AO133" s="397"/>
      <c r="AP133" s="397"/>
    </row>
    <row r="134" spans="1:42" x14ac:dyDescent="0.25">
      <c r="A134" s="969"/>
      <c r="B134" s="970"/>
      <c r="C134" s="970"/>
      <c r="D134" s="971"/>
      <c r="E134" s="864"/>
      <c r="F134" s="397"/>
      <c r="G134" s="397"/>
      <c r="H134" s="397"/>
      <c r="I134" s="397"/>
      <c r="J134" s="397"/>
      <c r="K134" s="397"/>
      <c r="L134" s="397"/>
      <c r="M134" s="397"/>
      <c r="N134" s="397"/>
      <c r="O134" s="397"/>
      <c r="P134" s="397"/>
      <c r="Q134" s="397"/>
      <c r="R134" s="397"/>
      <c r="S134" s="397"/>
      <c r="T134" s="397"/>
      <c r="U134" s="397"/>
      <c r="V134" s="397"/>
      <c r="W134" s="397"/>
      <c r="X134" s="397"/>
      <c r="Y134" s="397"/>
      <c r="Z134" s="397"/>
      <c r="AA134" s="397"/>
      <c r="AB134" s="397"/>
      <c r="AC134" s="397"/>
      <c r="AD134" s="397"/>
      <c r="AE134" s="397"/>
      <c r="AF134" s="397"/>
      <c r="AG134" s="397"/>
      <c r="AH134" s="397"/>
      <c r="AI134" s="397"/>
      <c r="AJ134" s="397"/>
      <c r="AK134" s="397"/>
      <c r="AL134" s="397"/>
      <c r="AM134" s="397"/>
      <c r="AN134" s="397"/>
      <c r="AO134" s="397"/>
      <c r="AP134" s="397"/>
    </row>
    <row r="135" spans="1:42" x14ac:dyDescent="0.25">
      <c r="A135" s="397"/>
      <c r="B135" s="397"/>
      <c r="C135" s="397"/>
      <c r="D135" s="397"/>
      <c r="E135" s="397"/>
      <c r="F135" s="397"/>
      <c r="G135" s="397"/>
      <c r="H135" s="397"/>
      <c r="I135" s="397"/>
      <c r="J135" s="397"/>
      <c r="K135" s="397"/>
      <c r="L135" s="397"/>
      <c r="M135" s="397"/>
      <c r="N135" s="397"/>
      <c r="O135" s="397"/>
      <c r="P135" s="397"/>
      <c r="Q135" s="397"/>
      <c r="R135" s="397"/>
      <c r="S135" s="397"/>
      <c r="T135" s="397"/>
      <c r="U135" s="397"/>
      <c r="V135" s="397"/>
      <c r="W135" s="397"/>
      <c r="X135" s="397"/>
      <c r="Y135" s="397"/>
      <c r="Z135" s="397"/>
      <c r="AA135" s="397"/>
      <c r="AB135" s="397"/>
      <c r="AC135" s="397"/>
      <c r="AD135" s="397"/>
      <c r="AE135" s="397"/>
      <c r="AF135" s="397"/>
      <c r="AG135" s="397"/>
      <c r="AH135" s="397"/>
      <c r="AI135" s="397"/>
      <c r="AJ135" s="397"/>
      <c r="AK135" s="397"/>
      <c r="AL135" s="397"/>
      <c r="AM135" s="397"/>
      <c r="AN135" s="397"/>
      <c r="AO135" s="397"/>
      <c r="AP135" s="397"/>
    </row>
    <row r="136" spans="1:42" x14ac:dyDescent="0.25">
      <c r="A136" s="397"/>
      <c r="B136" s="397"/>
      <c r="C136" s="397"/>
      <c r="D136" s="397"/>
      <c r="E136" s="397"/>
      <c r="F136" s="397"/>
      <c r="G136" s="397"/>
      <c r="H136" s="397"/>
      <c r="I136" s="397"/>
      <c r="J136" s="397"/>
      <c r="K136" s="397"/>
      <c r="L136" s="397"/>
      <c r="M136" s="397"/>
      <c r="N136" s="397"/>
      <c r="O136" s="397"/>
      <c r="P136" s="397"/>
      <c r="Q136" s="397"/>
      <c r="R136" s="397"/>
      <c r="S136" s="397"/>
      <c r="T136" s="397"/>
      <c r="U136" s="397"/>
      <c r="V136" s="397"/>
      <c r="W136" s="397"/>
      <c r="X136" s="397"/>
      <c r="Y136" s="397"/>
      <c r="Z136" s="397"/>
      <c r="AA136" s="397"/>
      <c r="AB136" s="397"/>
      <c r="AC136" s="397"/>
      <c r="AD136" s="397"/>
      <c r="AE136" s="397"/>
      <c r="AF136" s="397"/>
      <c r="AG136" s="397"/>
      <c r="AH136" s="397"/>
      <c r="AI136" s="397"/>
      <c r="AJ136" s="397"/>
      <c r="AK136" s="397"/>
      <c r="AL136" s="397"/>
      <c r="AM136" s="397"/>
      <c r="AN136" s="397"/>
      <c r="AO136" s="397"/>
      <c r="AP136" s="397"/>
    </row>
    <row r="137" spans="1:42" x14ac:dyDescent="0.25">
      <c r="A137" s="397"/>
      <c r="B137" s="397"/>
      <c r="C137" s="397"/>
      <c r="D137" s="397"/>
      <c r="E137" s="397"/>
      <c r="F137" s="397"/>
      <c r="G137" s="397"/>
      <c r="H137" s="397"/>
      <c r="I137" s="397"/>
      <c r="J137" s="397"/>
      <c r="K137" s="397"/>
      <c r="L137" s="397"/>
      <c r="M137" s="397"/>
      <c r="N137" s="397"/>
      <c r="O137" s="397"/>
      <c r="P137" s="397"/>
      <c r="Q137" s="397"/>
      <c r="R137" s="397"/>
      <c r="S137" s="397"/>
      <c r="T137" s="397"/>
      <c r="U137" s="397"/>
      <c r="V137" s="397"/>
      <c r="W137" s="397"/>
      <c r="X137" s="397"/>
      <c r="Y137" s="397"/>
      <c r="Z137" s="397"/>
      <c r="AA137" s="397"/>
      <c r="AB137" s="397"/>
      <c r="AC137" s="397"/>
      <c r="AD137" s="397"/>
      <c r="AE137" s="397"/>
      <c r="AF137" s="397"/>
      <c r="AG137" s="397"/>
      <c r="AH137" s="397"/>
      <c r="AI137" s="397"/>
      <c r="AJ137" s="397"/>
      <c r="AK137" s="397"/>
      <c r="AL137" s="397"/>
      <c r="AM137" s="397"/>
      <c r="AN137" s="397"/>
      <c r="AO137" s="397"/>
      <c r="AP137" s="397"/>
    </row>
    <row r="138" spans="1:42" x14ac:dyDescent="0.25">
      <c r="A138" s="397"/>
      <c r="B138" s="397"/>
      <c r="C138" s="397"/>
      <c r="D138" s="397"/>
      <c r="E138" s="397"/>
      <c r="F138" s="397"/>
      <c r="G138" s="397"/>
      <c r="H138" s="397"/>
      <c r="I138" s="397"/>
      <c r="J138" s="397"/>
      <c r="K138" s="397"/>
      <c r="L138" s="397"/>
      <c r="M138" s="397"/>
      <c r="N138" s="397"/>
      <c r="O138" s="397"/>
      <c r="P138" s="397"/>
      <c r="Q138" s="397"/>
      <c r="R138" s="397"/>
      <c r="S138" s="397"/>
      <c r="T138" s="397"/>
      <c r="U138" s="397"/>
      <c r="V138" s="397"/>
      <c r="W138" s="397"/>
      <c r="X138" s="397"/>
      <c r="Y138" s="397"/>
      <c r="Z138" s="397"/>
      <c r="AA138" s="397"/>
      <c r="AB138" s="397"/>
      <c r="AC138" s="397"/>
      <c r="AD138" s="397"/>
      <c r="AE138" s="397"/>
      <c r="AF138" s="397"/>
      <c r="AG138" s="397"/>
      <c r="AH138" s="397"/>
      <c r="AI138" s="397"/>
      <c r="AJ138" s="397"/>
      <c r="AK138" s="397"/>
      <c r="AL138" s="397"/>
      <c r="AM138" s="397"/>
      <c r="AN138" s="397"/>
      <c r="AO138" s="397"/>
      <c r="AP138" s="397"/>
    </row>
    <row r="139" spans="1:42" x14ac:dyDescent="0.25">
      <c r="A139" s="397"/>
      <c r="B139" s="397"/>
      <c r="C139" s="397"/>
      <c r="D139" s="397"/>
      <c r="E139" s="397"/>
      <c r="F139" s="397"/>
      <c r="G139" s="397"/>
      <c r="H139" s="397"/>
      <c r="I139" s="397"/>
      <c r="J139" s="397"/>
      <c r="K139" s="397"/>
      <c r="L139" s="397"/>
      <c r="M139" s="397"/>
      <c r="N139" s="397"/>
      <c r="O139" s="397"/>
      <c r="P139" s="397"/>
      <c r="Q139" s="397"/>
      <c r="R139" s="397"/>
      <c r="S139" s="397"/>
      <c r="T139" s="397"/>
      <c r="U139" s="397"/>
      <c r="V139" s="397"/>
      <c r="W139" s="397"/>
      <c r="X139" s="397"/>
      <c r="Y139" s="397"/>
      <c r="Z139" s="397"/>
      <c r="AA139" s="397"/>
      <c r="AB139" s="397"/>
      <c r="AC139" s="397"/>
      <c r="AD139" s="397"/>
      <c r="AE139" s="397"/>
      <c r="AF139" s="397"/>
      <c r="AG139" s="397"/>
      <c r="AH139" s="397"/>
      <c r="AI139" s="397"/>
      <c r="AJ139" s="397"/>
      <c r="AK139" s="397"/>
      <c r="AL139" s="397"/>
      <c r="AM139" s="397"/>
      <c r="AN139" s="397"/>
      <c r="AO139" s="397"/>
      <c r="AP139" s="397"/>
    </row>
    <row r="140" spans="1:42" x14ac:dyDescent="0.25">
      <c r="A140" s="397"/>
      <c r="B140" s="397"/>
      <c r="C140" s="397"/>
      <c r="D140" s="397"/>
      <c r="E140" s="397"/>
      <c r="F140" s="397"/>
      <c r="G140" s="397"/>
      <c r="H140" s="397"/>
      <c r="I140" s="397"/>
      <c r="J140" s="397"/>
      <c r="K140" s="397"/>
      <c r="L140" s="397"/>
      <c r="M140" s="397"/>
      <c r="N140" s="397"/>
      <c r="O140" s="397"/>
      <c r="P140" s="397"/>
      <c r="Q140" s="397"/>
      <c r="R140" s="397"/>
      <c r="S140" s="397"/>
      <c r="T140" s="397"/>
      <c r="U140" s="397"/>
      <c r="V140" s="397"/>
      <c r="W140" s="397"/>
      <c r="X140" s="397"/>
      <c r="Y140" s="397"/>
      <c r="Z140" s="397"/>
      <c r="AA140" s="397"/>
      <c r="AB140" s="397"/>
      <c r="AC140" s="397"/>
      <c r="AD140" s="397"/>
      <c r="AE140" s="397"/>
      <c r="AF140" s="397"/>
      <c r="AG140" s="397"/>
      <c r="AH140" s="397"/>
      <c r="AI140" s="397"/>
      <c r="AJ140" s="397"/>
      <c r="AK140" s="397"/>
      <c r="AL140" s="397"/>
      <c r="AM140" s="397"/>
      <c r="AN140" s="397"/>
      <c r="AO140" s="397"/>
      <c r="AP140" s="397"/>
    </row>
    <row r="141" spans="1:42" x14ac:dyDescent="0.25">
      <c r="A141" s="397"/>
      <c r="B141" s="397"/>
      <c r="C141" s="397"/>
      <c r="D141" s="397"/>
      <c r="E141" s="397"/>
      <c r="F141" s="397"/>
      <c r="G141" s="397"/>
      <c r="H141" s="397"/>
      <c r="I141" s="397"/>
      <c r="J141" s="397"/>
      <c r="K141" s="397"/>
      <c r="L141" s="397"/>
      <c r="M141" s="397"/>
      <c r="N141" s="397"/>
      <c r="O141" s="397"/>
      <c r="P141" s="397"/>
      <c r="Q141" s="397"/>
      <c r="R141" s="397"/>
      <c r="S141" s="397"/>
      <c r="T141" s="397"/>
      <c r="U141" s="397"/>
      <c r="V141" s="397"/>
      <c r="W141" s="397"/>
      <c r="X141" s="397"/>
      <c r="Y141" s="397"/>
      <c r="Z141" s="397"/>
      <c r="AA141" s="397"/>
      <c r="AB141" s="397"/>
      <c r="AC141" s="397"/>
      <c r="AD141" s="397"/>
      <c r="AE141" s="397"/>
      <c r="AF141" s="397"/>
      <c r="AG141" s="397"/>
      <c r="AH141" s="397"/>
      <c r="AI141" s="397"/>
      <c r="AJ141" s="397"/>
      <c r="AK141" s="397"/>
      <c r="AL141" s="397"/>
      <c r="AM141" s="397"/>
      <c r="AN141" s="397"/>
      <c r="AO141" s="397"/>
      <c r="AP141" s="397"/>
    </row>
    <row r="142" spans="1:42" x14ac:dyDescent="0.25">
      <c r="A142" s="397"/>
      <c r="B142" s="397"/>
      <c r="C142" s="397"/>
      <c r="D142" s="397"/>
      <c r="E142" s="397"/>
      <c r="F142" s="397"/>
      <c r="G142" s="397"/>
      <c r="H142" s="397"/>
      <c r="I142" s="397"/>
      <c r="J142" s="397"/>
      <c r="K142" s="397"/>
      <c r="L142" s="397"/>
      <c r="M142" s="397"/>
      <c r="N142" s="397"/>
      <c r="O142" s="397"/>
      <c r="P142" s="397"/>
      <c r="Q142" s="397"/>
      <c r="R142" s="397"/>
      <c r="S142" s="397"/>
      <c r="T142" s="397"/>
      <c r="U142" s="397"/>
      <c r="V142" s="397"/>
      <c r="W142" s="397"/>
      <c r="X142" s="397"/>
      <c r="Y142" s="397"/>
      <c r="Z142" s="397"/>
      <c r="AA142" s="397"/>
      <c r="AB142" s="397"/>
      <c r="AC142" s="397"/>
      <c r="AD142" s="397"/>
      <c r="AE142" s="397"/>
      <c r="AF142" s="397"/>
      <c r="AG142" s="397"/>
      <c r="AH142" s="397"/>
      <c r="AI142" s="397"/>
      <c r="AJ142" s="397"/>
      <c r="AK142" s="397"/>
      <c r="AL142" s="397"/>
      <c r="AM142" s="397"/>
      <c r="AN142" s="397"/>
      <c r="AO142" s="397"/>
      <c r="AP142" s="397"/>
    </row>
    <row r="143" spans="1:42" x14ac:dyDescent="0.25">
      <c r="A143" s="397"/>
      <c r="B143" s="397"/>
      <c r="C143" s="397"/>
      <c r="D143" s="397"/>
      <c r="E143" s="397"/>
      <c r="F143" s="397"/>
      <c r="G143" s="397"/>
      <c r="H143" s="397"/>
      <c r="I143" s="397"/>
      <c r="J143" s="397"/>
      <c r="K143" s="397"/>
      <c r="L143" s="397"/>
      <c r="M143" s="397"/>
      <c r="N143" s="397"/>
      <c r="O143" s="397"/>
      <c r="P143" s="397"/>
      <c r="Q143" s="397"/>
      <c r="R143" s="397"/>
      <c r="S143" s="397"/>
      <c r="T143" s="397"/>
      <c r="U143" s="397"/>
      <c r="V143" s="397"/>
      <c r="W143" s="397"/>
      <c r="X143" s="397"/>
      <c r="Y143" s="397"/>
      <c r="Z143" s="397"/>
      <c r="AA143" s="397"/>
      <c r="AB143" s="397"/>
      <c r="AC143" s="397"/>
      <c r="AD143" s="397"/>
      <c r="AE143" s="397"/>
      <c r="AF143" s="397"/>
      <c r="AG143" s="397"/>
      <c r="AH143" s="397"/>
      <c r="AI143" s="397"/>
      <c r="AJ143" s="397"/>
      <c r="AK143" s="397"/>
      <c r="AL143" s="397"/>
      <c r="AM143" s="397"/>
      <c r="AN143" s="397"/>
      <c r="AO143" s="397"/>
      <c r="AP143" s="397"/>
    </row>
    <row r="144" spans="1:42" x14ac:dyDescent="0.25">
      <c r="A144" s="397"/>
      <c r="B144" s="397"/>
      <c r="C144" s="397"/>
      <c r="D144" s="397"/>
      <c r="E144" s="397"/>
      <c r="F144" s="397"/>
      <c r="G144" s="397"/>
      <c r="H144" s="397"/>
      <c r="I144" s="397"/>
      <c r="J144" s="397"/>
      <c r="K144" s="397"/>
      <c r="L144" s="397"/>
      <c r="M144" s="397"/>
      <c r="N144" s="397"/>
      <c r="O144" s="397"/>
      <c r="P144" s="397"/>
      <c r="Q144" s="397"/>
      <c r="R144" s="397"/>
      <c r="S144" s="397"/>
      <c r="T144" s="397"/>
      <c r="U144" s="397"/>
      <c r="V144" s="397"/>
      <c r="W144" s="397"/>
      <c r="X144" s="397"/>
      <c r="Y144" s="397"/>
      <c r="Z144" s="397"/>
      <c r="AA144" s="397"/>
      <c r="AB144" s="397"/>
      <c r="AC144" s="397"/>
      <c r="AD144" s="397"/>
      <c r="AE144" s="397"/>
      <c r="AF144" s="397"/>
      <c r="AG144" s="397"/>
      <c r="AH144" s="397"/>
      <c r="AI144" s="397"/>
      <c r="AJ144" s="397"/>
      <c r="AK144" s="397"/>
      <c r="AL144" s="397"/>
      <c r="AM144" s="397"/>
      <c r="AN144" s="397"/>
      <c r="AO144" s="397"/>
      <c r="AP144" s="397"/>
    </row>
    <row r="145" spans="1:42" x14ac:dyDescent="0.25">
      <c r="A145" s="397"/>
      <c r="B145" s="397"/>
      <c r="C145" s="397"/>
      <c r="D145" s="397"/>
      <c r="E145" s="397"/>
      <c r="F145" s="397"/>
      <c r="G145" s="397"/>
      <c r="H145" s="397"/>
      <c r="I145" s="397"/>
      <c r="J145" s="397"/>
      <c r="K145" s="397"/>
      <c r="L145" s="397"/>
      <c r="M145" s="397"/>
      <c r="N145" s="397"/>
      <c r="O145" s="397"/>
      <c r="P145" s="397"/>
      <c r="Q145" s="397"/>
      <c r="R145" s="397"/>
      <c r="S145" s="397"/>
      <c r="T145" s="397"/>
      <c r="U145" s="397"/>
      <c r="V145" s="397"/>
      <c r="W145" s="397"/>
      <c r="X145" s="397"/>
      <c r="Y145" s="397"/>
      <c r="Z145" s="397"/>
      <c r="AA145" s="397"/>
      <c r="AB145" s="397"/>
      <c r="AC145" s="397"/>
      <c r="AD145" s="397"/>
      <c r="AE145" s="397"/>
      <c r="AF145" s="397"/>
      <c r="AG145" s="397"/>
      <c r="AH145" s="397"/>
      <c r="AI145" s="397"/>
      <c r="AJ145" s="397"/>
      <c r="AK145" s="397"/>
      <c r="AL145" s="397"/>
      <c r="AM145" s="397"/>
      <c r="AN145" s="397"/>
      <c r="AO145" s="397"/>
      <c r="AP145" s="397"/>
    </row>
    <row r="146" spans="1:42" x14ac:dyDescent="0.25">
      <c r="A146" s="397"/>
      <c r="B146" s="397"/>
      <c r="C146" s="397"/>
      <c r="D146" s="397"/>
      <c r="E146" s="397"/>
      <c r="F146" s="397"/>
      <c r="G146" s="397"/>
      <c r="H146" s="397"/>
      <c r="I146" s="397"/>
      <c r="J146" s="397"/>
      <c r="K146" s="397"/>
      <c r="L146" s="397"/>
      <c r="M146" s="397"/>
      <c r="N146" s="397"/>
      <c r="O146" s="397"/>
      <c r="P146" s="397"/>
      <c r="Q146" s="397"/>
      <c r="R146" s="397"/>
      <c r="S146" s="397"/>
      <c r="T146" s="397"/>
      <c r="U146" s="397"/>
      <c r="V146" s="397"/>
      <c r="W146" s="397"/>
      <c r="X146" s="397"/>
      <c r="Y146" s="397"/>
      <c r="Z146" s="397"/>
      <c r="AA146" s="397"/>
      <c r="AB146" s="397"/>
      <c r="AC146" s="397"/>
      <c r="AD146" s="397"/>
      <c r="AE146" s="397"/>
      <c r="AF146" s="397"/>
      <c r="AG146" s="397"/>
      <c r="AH146" s="397"/>
      <c r="AI146" s="397"/>
      <c r="AJ146" s="397"/>
      <c r="AK146" s="397"/>
      <c r="AL146" s="397"/>
      <c r="AM146" s="397"/>
      <c r="AN146" s="397"/>
      <c r="AO146" s="397"/>
      <c r="AP146" s="397"/>
    </row>
    <row r="147" spans="1:42" x14ac:dyDescent="0.25">
      <c r="A147" s="397"/>
      <c r="B147" s="397"/>
      <c r="C147" s="397"/>
      <c r="D147" s="397"/>
      <c r="E147" s="397"/>
      <c r="F147" s="397"/>
      <c r="G147" s="397"/>
      <c r="H147" s="397"/>
      <c r="I147" s="397"/>
      <c r="J147" s="397"/>
      <c r="K147" s="397"/>
      <c r="L147" s="397"/>
      <c r="M147" s="397"/>
      <c r="N147" s="397"/>
      <c r="O147" s="397"/>
      <c r="P147" s="397"/>
      <c r="Q147" s="397"/>
      <c r="R147" s="397"/>
      <c r="S147" s="397"/>
      <c r="T147" s="397"/>
      <c r="U147" s="397"/>
      <c r="V147" s="397"/>
      <c r="W147" s="397"/>
      <c r="X147" s="397"/>
      <c r="Y147" s="397"/>
      <c r="Z147" s="397"/>
      <c r="AA147" s="397"/>
      <c r="AB147" s="397"/>
      <c r="AC147" s="397"/>
      <c r="AD147" s="397"/>
      <c r="AE147" s="397"/>
      <c r="AF147" s="397"/>
      <c r="AG147" s="397"/>
      <c r="AH147" s="397"/>
      <c r="AI147" s="397"/>
      <c r="AJ147" s="397"/>
      <c r="AK147" s="397"/>
      <c r="AL147" s="397"/>
      <c r="AM147" s="397"/>
      <c r="AN147" s="397"/>
      <c r="AO147" s="397"/>
      <c r="AP147" s="397"/>
    </row>
  </sheetData>
  <sheetProtection password="C03D" sheet="1" objects="1" scenarios="1"/>
  <mergeCells count="27">
    <mergeCell ref="A126:C126"/>
    <mergeCell ref="C17:D17"/>
    <mergeCell ref="A134:E134"/>
    <mergeCell ref="B2:D2"/>
    <mergeCell ref="A5:C5"/>
    <mergeCell ref="A7:AP7"/>
    <mergeCell ref="AG8:AO8"/>
    <mergeCell ref="C16:D16"/>
    <mergeCell ref="C43:D43"/>
    <mergeCell ref="C20:D20"/>
    <mergeCell ref="C76:D76"/>
    <mergeCell ref="C21:D21"/>
    <mergeCell ref="C22:D22"/>
    <mergeCell ref="C23:D23"/>
    <mergeCell ref="C25:D25"/>
    <mergeCell ref="C26:D26"/>
    <mergeCell ref="C27:D27"/>
    <mergeCell ref="B86:C86"/>
    <mergeCell ref="C28:D28"/>
    <mergeCell ref="A121:C122"/>
    <mergeCell ref="A124:C124"/>
    <mergeCell ref="C34:D34"/>
    <mergeCell ref="C35:D35"/>
    <mergeCell ref="C36:D36"/>
    <mergeCell ref="C95:D95"/>
    <mergeCell ref="C96:C97"/>
    <mergeCell ref="A93:E93"/>
  </mergeCells>
  <conditionalFormatting sqref="AC12 AE12 AG12 AI12 AK12 AM12 AO12 AA12 Y12 W12 I12 K12 M12 O12 Q12 S12 U12">
    <cfRule type="cellIs" dxfId="1" priority="1" stopIfTrue="1" operator="lessThan">
      <formula>"SUM(J14:J16)"</formula>
    </cfRule>
  </conditionalFormatting>
  <conditionalFormatting sqref="E12 E21 E18 E24 E28 E51 E56 E62 E65">
    <cfRule type="cellIs" dxfId="0" priority="2" stopIfTrue="1" operator="equal">
      <formula>FALSE</formula>
    </cfRule>
  </conditionalFormatting>
  <hyperlinks>
    <hyperlink ref="B2" location="Schedule_Listing" display="Return to Shedule Listing"/>
    <hyperlink ref="B2:D2" location="'Schedule Listing'!C46" display="Return to Schedule Listing"/>
  </hyperlinks>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selection activeCell="C10" activeCellId="1" sqref="B8:B10 C10"/>
    </sheetView>
  </sheetViews>
  <sheetFormatPr defaultColWidth="8.875" defaultRowHeight="15.75" x14ac:dyDescent="0.25"/>
  <cols>
    <col min="1" max="1" width="5.625" style="189" customWidth="1"/>
    <col min="2" max="2" width="59.625" style="189" customWidth="1"/>
    <col min="3" max="3" width="22.125" style="189" customWidth="1"/>
    <col min="4" max="16384" width="8.875" style="189"/>
  </cols>
  <sheetData>
    <row r="1" spans="1:6" x14ac:dyDescent="0.25">
      <c r="A1" s="566" t="s">
        <v>676</v>
      </c>
      <c r="B1" s="214"/>
      <c r="C1" s="567"/>
      <c r="D1" s="567"/>
      <c r="E1" s="567"/>
    </row>
    <row r="2" spans="1:6" x14ac:dyDescent="0.25">
      <c r="A2" s="569">
        <v>42</v>
      </c>
      <c r="B2" s="886" t="s">
        <v>1</v>
      </c>
      <c r="C2" s="887"/>
      <c r="D2" s="888"/>
      <c r="E2" s="193"/>
    </row>
    <row r="3" spans="1:6" x14ac:dyDescent="0.25">
      <c r="A3" s="194" t="s">
        <v>576</v>
      </c>
      <c r="E3" s="214"/>
    </row>
    <row r="5" spans="1:6" ht="15.75" customHeight="1" x14ac:dyDescent="0.25">
      <c r="A5" s="956" t="s">
        <v>579</v>
      </c>
      <c r="B5" s="956"/>
      <c r="C5" s="956"/>
      <c r="D5" s="956"/>
      <c r="E5" s="956"/>
      <c r="F5" s="956"/>
    </row>
    <row r="6" spans="1:6" x14ac:dyDescent="0.25">
      <c r="B6" s="657" t="s">
        <v>666</v>
      </c>
    </row>
    <row r="8" spans="1:6" ht="16.5" x14ac:dyDescent="0.3">
      <c r="A8" s="658"/>
      <c r="B8" s="270" t="s">
        <v>461</v>
      </c>
      <c r="C8" s="177"/>
      <c r="D8" s="189" t="s">
        <v>53</v>
      </c>
    </row>
    <row r="9" spans="1:6" ht="16.5" x14ac:dyDescent="0.3">
      <c r="A9" s="658"/>
      <c r="B9" s="270" t="s">
        <v>462</v>
      </c>
      <c r="C9" s="177"/>
      <c r="D9" s="189" t="s">
        <v>57</v>
      </c>
    </row>
    <row r="10" spans="1:6" ht="16.5" x14ac:dyDescent="0.3">
      <c r="A10" s="658"/>
      <c r="B10" s="270" t="s">
        <v>580</v>
      </c>
      <c r="C10" s="656" t="str">
        <f>IF(ISERROR(C8/C9)," ",C8/C9)</f>
        <v xml:space="preserve"> </v>
      </c>
      <c r="D10" s="189" t="s">
        <v>60</v>
      </c>
    </row>
    <row r="11" spans="1:6" x14ac:dyDescent="0.25">
      <c r="A11" s="188"/>
    </row>
    <row r="12" spans="1:6" ht="20.25" x14ac:dyDescent="0.3">
      <c r="B12" s="659" t="str">
        <f>IF(C10="","",IF(C10&gt;= 10%, "You need to continue on, to fill out the remaining market risk sheets.", "Thank you for filling out your forms, there is no need to fill out the remaining market risk sheets."))</f>
        <v>You need to continue on, to fill out the remaining market risk sheets.</v>
      </c>
    </row>
  </sheetData>
  <sheetProtection password="C03D" sheet="1" objects="1" scenarios="1"/>
  <mergeCells count="2">
    <mergeCell ref="B2:D2"/>
    <mergeCell ref="A5:F5"/>
  </mergeCells>
  <hyperlinks>
    <hyperlink ref="B2" location="Schedule_Listing" display="Return to Shedule Listing"/>
    <hyperlink ref="B2:D2" location="'Schedule Listing'!C47" display="Return to Schedule Listing"/>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zoomScale="140" zoomScaleNormal="140" zoomScalePageLayoutView="140" workbookViewId="0">
      <selection activeCell="E15" activeCellId="5" sqref="A7:E7 C9:E9 D8:E8 D10:E14 C14 E15:E18"/>
    </sheetView>
  </sheetViews>
  <sheetFormatPr defaultColWidth="8.875" defaultRowHeight="15.75" x14ac:dyDescent="0.25"/>
  <cols>
    <col min="1" max="1" width="8.875" style="189"/>
    <col min="2" max="2" width="35.875" style="189" customWidth="1"/>
    <col min="3" max="3" width="16.375" style="189" customWidth="1"/>
    <col min="4" max="5" width="21.125" style="189" customWidth="1"/>
    <col min="6" max="16384" width="8.875" style="189"/>
  </cols>
  <sheetData>
    <row r="1" spans="1:10" x14ac:dyDescent="0.25">
      <c r="A1" s="566" t="s">
        <v>677</v>
      </c>
      <c r="B1" s="214"/>
      <c r="C1" s="567"/>
      <c r="D1" s="567"/>
      <c r="E1" s="567"/>
    </row>
    <row r="2" spans="1:10" x14ac:dyDescent="0.25">
      <c r="A2" s="569">
        <v>42</v>
      </c>
      <c r="B2" s="886" t="s">
        <v>1</v>
      </c>
      <c r="C2" s="887"/>
      <c r="D2" s="888"/>
      <c r="E2" s="193"/>
    </row>
    <row r="3" spans="1:10" x14ac:dyDescent="0.25">
      <c r="A3" s="194" t="s">
        <v>576</v>
      </c>
      <c r="E3" s="214"/>
    </row>
    <row r="5" spans="1:10" ht="15.75" customHeight="1" x14ac:dyDescent="0.25">
      <c r="A5" s="977" t="s">
        <v>581</v>
      </c>
      <c r="B5" s="977"/>
      <c r="C5" s="977"/>
      <c r="D5" s="977"/>
      <c r="E5" s="977"/>
      <c r="F5" s="977"/>
      <c r="G5" s="977"/>
      <c r="H5" s="977"/>
      <c r="I5" s="977"/>
      <c r="J5" s="977"/>
    </row>
    <row r="7" spans="1:10" ht="31.5" customHeight="1" x14ac:dyDescent="0.25">
      <c r="A7" s="670"/>
      <c r="B7" s="671" t="s">
        <v>295</v>
      </c>
      <c r="C7" s="672" t="s">
        <v>582</v>
      </c>
      <c r="D7" s="672" t="s">
        <v>583</v>
      </c>
      <c r="E7" s="673" t="s">
        <v>587</v>
      </c>
    </row>
    <row r="8" spans="1:10" x14ac:dyDescent="0.25">
      <c r="A8" s="660">
        <v>1</v>
      </c>
      <c r="B8" s="661" t="s">
        <v>297</v>
      </c>
      <c r="C8" s="178"/>
      <c r="D8" s="676">
        <v>0</v>
      </c>
      <c r="E8" s="677">
        <f>D8*C8</f>
        <v>0</v>
      </c>
    </row>
    <row r="9" spans="1:10" x14ac:dyDescent="0.25">
      <c r="A9" s="660">
        <v>2</v>
      </c>
      <c r="B9" s="661" t="s">
        <v>298</v>
      </c>
      <c r="C9" s="674"/>
      <c r="D9" s="675"/>
      <c r="E9" s="674"/>
    </row>
    <row r="10" spans="1:10" x14ac:dyDescent="0.25">
      <c r="A10" s="662">
        <v>2.1</v>
      </c>
      <c r="B10" s="663" t="s">
        <v>299</v>
      </c>
      <c r="C10" s="178"/>
      <c r="D10" s="676">
        <v>2.5000000000000001E-3</v>
      </c>
      <c r="E10" s="677">
        <f>D10*C10</f>
        <v>0</v>
      </c>
    </row>
    <row r="11" spans="1:10" x14ac:dyDescent="0.25">
      <c r="A11" s="662">
        <v>2.2000000000000002</v>
      </c>
      <c r="B11" s="663" t="s">
        <v>300</v>
      </c>
      <c r="C11" s="178"/>
      <c r="D11" s="676">
        <v>0.01</v>
      </c>
      <c r="E11" s="677">
        <f>D11*C11</f>
        <v>0</v>
      </c>
    </row>
    <row r="12" spans="1:10" x14ac:dyDescent="0.25">
      <c r="A12" s="662">
        <v>2.2999999999999998</v>
      </c>
      <c r="B12" s="663" t="s">
        <v>301</v>
      </c>
      <c r="C12" s="178"/>
      <c r="D12" s="676">
        <v>1.6E-2</v>
      </c>
      <c r="E12" s="677">
        <f>D12*C12</f>
        <v>0</v>
      </c>
    </row>
    <row r="13" spans="1:10" x14ac:dyDescent="0.25">
      <c r="A13" s="660">
        <v>3</v>
      </c>
      <c r="B13" s="661" t="s">
        <v>210</v>
      </c>
      <c r="C13" s="178"/>
      <c r="D13" s="676">
        <v>0.08</v>
      </c>
      <c r="E13" s="677">
        <f>D13*C13</f>
        <v>0</v>
      </c>
    </row>
    <row r="14" spans="1:10" x14ac:dyDescent="0.25">
      <c r="A14" s="660">
        <v>4</v>
      </c>
      <c r="B14" s="661" t="s">
        <v>302</v>
      </c>
      <c r="C14" s="674"/>
      <c r="D14" s="674"/>
      <c r="E14" s="677">
        <f>E8+E10+E11+E12+E13</f>
        <v>0</v>
      </c>
    </row>
    <row r="15" spans="1:10" x14ac:dyDescent="0.25">
      <c r="A15" s="660">
        <v>5</v>
      </c>
      <c r="B15" s="978" t="s">
        <v>602</v>
      </c>
      <c r="C15" s="979"/>
      <c r="D15" s="980"/>
      <c r="E15" s="677">
        <f>'21C Market Risk - IRR Gen.'!R32+'21C Market Risk - IRR Gen.'!R64+'21C Market Risk - IRR Gen.'!R96+'21C Market Risk - IRR Gen.'!R128+'21C Market Risk - IRR Gen.'!R160+'21C Market Risk - IRR Gen.'!R192</f>
        <v>0</v>
      </c>
    </row>
    <row r="16" spans="1:10" x14ac:dyDescent="0.25">
      <c r="A16" s="660">
        <v>6</v>
      </c>
      <c r="B16" s="661" t="s">
        <v>584</v>
      </c>
      <c r="C16" s="664"/>
      <c r="D16" s="663"/>
      <c r="E16" s="678">
        <f>'21E Market Risk - Options'!F69</f>
        <v>0</v>
      </c>
    </row>
    <row r="17" spans="1:8" x14ac:dyDescent="0.25">
      <c r="A17" s="660">
        <v>7</v>
      </c>
      <c r="B17" s="978" t="s">
        <v>585</v>
      </c>
      <c r="C17" s="979"/>
      <c r="D17" s="980"/>
      <c r="E17" s="677">
        <f>E14+E15+E16</f>
        <v>0</v>
      </c>
    </row>
    <row r="18" spans="1:8" x14ac:dyDescent="0.25">
      <c r="A18" s="660">
        <v>8</v>
      </c>
      <c r="B18" s="661" t="s">
        <v>586</v>
      </c>
      <c r="C18" s="664"/>
      <c r="D18" s="663"/>
      <c r="E18" s="677">
        <f>E17*100/10</f>
        <v>0</v>
      </c>
    </row>
    <row r="19" spans="1:8" x14ac:dyDescent="0.25">
      <c r="A19" s="188"/>
      <c r="B19" s="665"/>
      <c r="C19" s="665"/>
      <c r="D19" s="665"/>
      <c r="E19" s="666"/>
    </row>
    <row r="20" spans="1:8" x14ac:dyDescent="0.25">
      <c r="B20" s="667" t="s">
        <v>303</v>
      </c>
      <c r="C20" s="668"/>
      <c r="D20" s="668"/>
      <c r="E20" s="668"/>
      <c r="F20" s="669"/>
      <c r="G20" s="669"/>
      <c r="H20" s="669"/>
    </row>
    <row r="21" spans="1:8" x14ac:dyDescent="0.25">
      <c r="B21" s="667" t="s">
        <v>588</v>
      </c>
      <c r="C21" s="668"/>
      <c r="D21" s="668"/>
      <c r="E21" s="668"/>
      <c r="F21" s="669"/>
      <c r="G21" s="669"/>
      <c r="H21" s="669"/>
    </row>
    <row r="22" spans="1:8" x14ac:dyDescent="0.25">
      <c r="B22" s="665"/>
      <c r="C22" s="665"/>
      <c r="D22" s="665"/>
      <c r="E22" s="665"/>
    </row>
    <row r="31" spans="1:8" x14ac:dyDescent="0.25">
      <c r="D31" s="189" t="s">
        <v>304</v>
      </c>
    </row>
  </sheetData>
  <sheetProtection password="C03D" sheet="1" objects="1" scenarios="1"/>
  <protectedRanges>
    <protectedRange password="D8C1" sqref="D8:E14" name="Range1"/>
  </protectedRanges>
  <mergeCells count="4">
    <mergeCell ref="B2:D2"/>
    <mergeCell ref="A5:J5"/>
    <mergeCell ref="B15:D15"/>
    <mergeCell ref="B17:D17"/>
  </mergeCells>
  <hyperlinks>
    <hyperlink ref="B2" location="Schedule_Listing" display="Return to Shedule Listing"/>
    <hyperlink ref="B2:D2" location="'Schedule Listing'!C48" display="Return to Schedule Listing"/>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3"/>
  <sheetViews>
    <sheetView zoomScale="130" zoomScaleNormal="130" zoomScalePageLayoutView="130" workbookViewId="0">
      <selection activeCell="Q17" sqref="Q17"/>
    </sheetView>
  </sheetViews>
  <sheetFormatPr defaultColWidth="8.875" defaultRowHeight="15.75" x14ac:dyDescent="0.25"/>
  <cols>
    <col min="1" max="1" width="4.125" style="758" customWidth="1"/>
    <col min="2" max="2" width="21.625" style="758" customWidth="1"/>
    <col min="3" max="16384" width="8.875" style="758"/>
  </cols>
  <sheetData>
    <row r="1" spans="1:18" x14ac:dyDescent="0.25">
      <c r="A1" s="566" t="s">
        <v>678</v>
      </c>
      <c r="B1" s="214"/>
      <c r="C1" s="567"/>
      <c r="D1" s="567"/>
    </row>
    <row r="2" spans="1:18" x14ac:dyDescent="0.25">
      <c r="A2" s="569">
        <v>42</v>
      </c>
      <c r="B2" s="987" t="s">
        <v>1</v>
      </c>
      <c r="C2" s="887"/>
      <c r="D2" s="888"/>
    </row>
    <row r="3" spans="1:18" x14ac:dyDescent="0.25">
      <c r="A3" s="194" t="s">
        <v>576</v>
      </c>
    </row>
    <row r="4" spans="1:18" x14ac:dyDescent="0.25">
      <c r="A4" s="194"/>
    </row>
    <row r="5" spans="1:18" ht="15.75" customHeight="1" x14ac:dyDescent="0.25">
      <c r="A5" s="977" t="s">
        <v>612</v>
      </c>
      <c r="B5" s="977"/>
      <c r="C5" s="977"/>
      <c r="D5" s="977"/>
      <c r="E5" s="977"/>
      <c r="F5" s="977"/>
      <c r="G5" s="977"/>
      <c r="H5" s="977"/>
      <c r="I5" s="977"/>
      <c r="J5" s="977"/>
      <c r="K5" s="977"/>
      <c r="L5" s="977"/>
      <c r="M5" s="977"/>
      <c r="N5" s="977"/>
    </row>
    <row r="6" spans="1:18" ht="16.5" thickBot="1" x14ac:dyDescent="0.3">
      <c r="A6" s="761"/>
      <c r="B6" s="762"/>
      <c r="C6" s="762"/>
      <c r="D6" s="756"/>
    </row>
    <row r="7" spans="1:18" x14ac:dyDescent="0.25">
      <c r="A7" s="763"/>
      <c r="B7" s="78" t="s">
        <v>305</v>
      </c>
      <c r="C7" s="984" t="s">
        <v>306</v>
      </c>
      <c r="D7" s="984"/>
      <c r="E7" s="984"/>
      <c r="F7" s="985"/>
      <c r="G7" s="986" t="s">
        <v>307</v>
      </c>
      <c r="H7" s="984"/>
      <c r="I7" s="985"/>
      <c r="J7" s="981" t="s">
        <v>308</v>
      </c>
      <c r="K7" s="981"/>
      <c r="L7" s="981"/>
      <c r="M7" s="981"/>
      <c r="N7" s="981"/>
      <c r="O7" s="981"/>
      <c r="P7" s="981"/>
      <c r="Q7" s="982"/>
      <c r="R7" s="764"/>
    </row>
    <row r="8" spans="1:18" x14ac:dyDescent="0.25">
      <c r="A8" s="765"/>
      <c r="B8" s="79"/>
      <c r="C8" s="80" t="s">
        <v>309</v>
      </c>
      <c r="D8" s="81" t="s">
        <v>310</v>
      </c>
      <c r="E8" s="80" t="s">
        <v>311</v>
      </c>
      <c r="F8" s="82" t="s">
        <v>312</v>
      </c>
      <c r="G8" s="83" t="s">
        <v>313</v>
      </c>
      <c r="H8" s="84" t="s">
        <v>314</v>
      </c>
      <c r="I8" s="85" t="s">
        <v>315</v>
      </c>
      <c r="J8" s="83" t="s">
        <v>316</v>
      </c>
      <c r="K8" s="84" t="s">
        <v>317</v>
      </c>
      <c r="L8" s="84" t="s">
        <v>318</v>
      </c>
      <c r="M8" s="84" t="s">
        <v>319</v>
      </c>
      <c r="N8" s="84" t="s">
        <v>320</v>
      </c>
      <c r="O8" s="84" t="s">
        <v>321</v>
      </c>
      <c r="P8" s="86" t="s">
        <v>322</v>
      </c>
      <c r="Q8" s="87" t="s">
        <v>323</v>
      </c>
      <c r="R8" s="766" t="s">
        <v>324</v>
      </c>
    </row>
    <row r="9" spans="1:18" x14ac:dyDescent="0.25">
      <c r="A9" s="680"/>
      <c r="B9" s="681" t="s">
        <v>325</v>
      </c>
      <c r="C9" s="802"/>
      <c r="D9" s="802"/>
      <c r="E9" s="802"/>
      <c r="F9" s="803"/>
      <c r="G9" s="804"/>
      <c r="H9" s="802"/>
      <c r="I9" s="803"/>
      <c r="J9" s="802"/>
      <c r="K9" s="802"/>
      <c r="L9" s="802"/>
      <c r="M9" s="802"/>
      <c r="N9" s="802"/>
      <c r="O9" s="802"/>
      <c r="P9" s="802"/>
      <c r="Q9" s="805"/>
      <c r="R9" s="806"/>
    </row>
    <row r="10" spans="1:18" x14ac:dyDescent="0.25">
      <c r="A10" s="680">
        <v>1.1000000000000001</v>
      </c>
      <c r="B10" s="682" t="s">
        <v>326</v>
      </c>
      <c r="C10" s="25"/>
      <c r="D10" s="25"/>
      <c r="E10" s="25"/>
      <c r="F10" s="26"/>
      <c r="G10" s="27"/>
      <c r="H10" s="25"/>
      <c r="I10" s="26"/>
      <c r="J10" s="27"/>
      <c r="K10" s="25"/>
      <c r="L10" s="25"/>
      <c r="M10" s="25"/>
      <c r="N10" s="25"/>
      <c r="O10" s="25"/>
      <c r="P10" s="25"/>
      <c r="Q10" s="26"/>
      <c r="R10" s="806"/>
    </row>
    <row r="11" spans="1:18" x14ac:dyDescent="0.25">
      <c r="A11" s="683">
        <v>1.2</v>
      </c>
      <c r="B11" s="682" t="s">
        <v>327</v>
      </c>
      <c r="C11" s="28"/>
      <c r="D11" s="28"/>
      <c r="E11" s="28"/>
      <c r="F11" s="29"/>
      <c r="G11" s="30"/>
      <c r="H11" s="28"/>
      <c r="I11" s="29"/>
      <c r="J11" s="30"/>
      <c r="K11" s="28"/>
      <c r="L11" s="28"/>
      <c r="M11" s="28"/>
      <c r="N11" s="28"/>
      <c r="O11" s="28"/>
      <c r="P11" s="28"/>
      <c r="Q11" s="29"/>
      <c r="R11" s="806"/>
    </row>
    <row r="12" spans="1:18" x14ac:dyDescent="0.25">
      <c r="A12" s="684" t="s">
        <v>328</v>
      </c>
      <c r="B12" s="685" t="s">
        <v>329</v>
      </c>
      <c r="C12" s="767">
        <v>0.01</v>
      </c>
      <c r="D12" s="767">
        <v>0.01</v>
      </c>
      <c r="E12" s="767">
        <v>0.01</v>
      </c>
      <c r="F12" s="768">
        <v>0.01</v>
      </c>
      <c r="G12" s="769">
        <v>8.9999999999999993E-3</v>
      </c>
      <c r="H12" s="767">
        <v>8.0000000000000002E-3</v>
      </c>
      <c r="I12" s="768">
        <v>7.4999999999999997E-3</v>
      </c>
      <c r="J12" s="769">
        <v>7.4999999999999997E-3</v>
      </c>
      <c r="K12" s="767">
        <v>7.0000000000000001E-3</v>
      </c>
      <c r="L12" s="767">
        <v>6.4999999999999997E-3</v>
      </c>
      <c r="M12" s="767">
        <v>6.0000000000000001E-3</v>
      </c>
      <c r="N12" s="767">
        <v>6.0000000000000001E-3</v>
      </c>
      <c r="O12" s="767">
        <v>6.0000000000000001E-3</v>
      </c>
      <c r="P12" s="767">
        <v>6.0000000000000001E-3</v>
      </c>
      <c r="Q12" s="768">
        <v>6.0000000000000001E-3</v>
      </c>
      <c r="R12" s="806"/>
    </row>
    <row r="13" spans="1:18" x14ac:dyDescent="0.25">
      <c r="A13" s="686">
        <v>1.3</v>
      </c>
      <c r="B13" s="687" t="s">
        <v>330</v>
      </c>
      <c r="C13" s="770">
        <f t="shared" ref="C13:Q13" si="0">C12*C10</f>
        <v>0</v>
      </c>
      <c r="D13" s="770">
        <f t="shared" si="0"/>
        <v>0</v>
      </c>
      <c r="E13" s="770">
        <f t="shared" si="0"/>
        <v>0</v>
      </c>
      <c r="F13" s="771">
        <f t="shared" si="0"/>
        <v>0</v>
      </c>
      <c r="G13" s="772">
        <f t="shared" si="0"/>
        <v>0</v>
      </c>
      <c r="H13" s="770">
        <f t="shared" si="0"/>
        <v>0</v>
      </c>
      <c r="I13" s="771">
        <f t="shared" si="0"/>
        <v>0</v>
      </c>
      <c r="J13" s="772">
        <f t="shared" si="0"/>
        <v>0</v>
      </c>
      <c r="K13" s="770">
        <f t="shared" si="0"/>
        <v>0</v>
      </c>
      <c r="L13" s="770">
        <f t="shared" si="0"/>
        <v>0</v>
      </c>
      <c r="M13" s="770">
        <f t="shared" si="0"/>
        <v>0</v>
      </c>
      <c r="N13" s="770">
        <f t="shared" si="0"/>
        <v>0</v>
      </c>
      <c r="O13" s="770">
        <f t="shared" si="0"/>
        <v>0</v>
      </c>
      <c r="P13" s="770">
        <f t="shared" si="0"/>
        <v>0</v>
      </c>
      <c r="Q13" s="771">
        <f t="shared" si="0"/>
        <v>0</v>
      </c>
      <c r="R13" s="806"/>
    </row>
    <row r="14" spans="1:18" ht="16.5" thickBot="1" x14ac:dyDescent="0.3">
      <c r="A14" s="688">
        <v>1.4</v>
      </c>
      <c r="B14" s="689" t="s">
        <v>331</v>
      </c>
      <c r="C14" s="773">
        <f t="shared" ref="C14:Q14" si="1">-C12*C11</f>
        <v>0</v>
      </c>
      <c r="D14" s="773">
        <f t="shared" si="1"/>
        <v>0</v>
      </c>
      <c r="E14" s="773">
        <f t="shared" si="1"/>
        <v>0</v>
      </c>
      <c r="F14" s="773">
        <f t="shared" si="1"/>
        <v>0</v>
      </c>
      <c r="G14" s="773">
        <f t="shared" si="1"/>
        <v>0</v>
      </c>
      <c r="H14" s="773">
        <f t="shared" si="1"/>
        <v>0</v>
      </c>
      <c r="I14" s="773">
        <f t="shared" si="1"/>
        <v>0</v>
      </c>
      <c r="J14" s="773">
        <f t="shared" si="1"/>
        <v>0</v>
      </c>
      <c r="K14" s="773">
        <f t="shared" si="1"/>
        <v>0</v>
      </c>
      <c r="L14" s="773">
        <f t="shared" si="1"/>
        <v>0</v>
      </c>
      <c r="M14" s="773">
        <f t="shared" si="1"/>
        <v>0</v>
      </c>
      <c r="N14" s="773">
        <f t="shared" si="1"/>
        <v>0</v>
      </c>
      <c r="O14" s="773">
        <f t="shared" si="1"/>
        <v>0</v>
      </c>
      <c r="P14" s="773">
        <f t="shared" si="1"/>
        <v>0</v>
      </c>
      <c r="Q14" s="773">
        <f t="shared" si="1"/>
        <v>0</v>
      </c>
      <c r="R14" s="806"/>
    </row>
    <row r="15" spans="1:18" x14ac:dyDescent="0.25">
      <c r="A15" s="680">
        <v>1.5</v>
      </c>
      <c r="B15" s="682" t="s">
        <v>332</v>
      </c>
      <c r="C15" s="774">
        <f t="shared" ref="C15:Q15" si="2">IF(ABS(C13)&gt;ABS(C14),ABS(C14),ABS(C13))</f>
        <v>0</v>
      </c>
      <c r="D15" s="774">
        <f t="shared" si="2"/>
        <v>0</v>
      </c>
      <c r="E15" s="774">
        <f t="shared" si="2"/>
        <v>0</v>
      </c>
      <c r="F15" s="775">
        <f t="shared" si="2"/>
        <v>0</v>
      </c>
      <c r="G15" s="776">
        <f t="shared" si="2"/>
        <v>0</v>
      </c>
      <c r="H15" s="774">
        <f t="shared" si="2"/>
        <v>0</v>
      </c>
      <c r="I15" s="775">
        <f t="shared" si="2"/>
        <v>0</v>
      </c>
      <c r="J15" s="776">
        <f t="shared" si="2"/>
        <v>0</v>
      </c>
      <c r="K15" s="774">
        <f t="shared" si="2"/>
        <v>0</v>
      </c>
      <c r="L15" s="774">
        <f t="shared" si="2"/>
        <v>0</v>
      </c>
      <c r="M15" s="774">
        <f t="shared" si="2"/>
        <v>0</v>
      </c>
      <c r="N15" s="774">
        <f t="shared" si="2"/>
        <v>0</v>
      </c>
      <c r="O15" s="774">
        <f t="shared" si="2"/>
        <v>0</v>
      </c>
      <c r="P15" s="774">
        <f t="shared" si="2"/>
        <v>0</v>
      </c>
      <c r="Q15" s="775">
        <f t="shared" si="2"/>
        <v>0</v>
      </c>
      <c r="R15" s="806"/>
    </row>
    <row r="16" spans="1:18" x14ac:dyDescent="0.25">
      <c r="A16" s="683">
        <v>1.6</v>
      </c>
      <c r="B16" s="690" t="s">
        <v>333</v>
      </c>
      <c r="C16" s="770">
        <f t="shared" ref="C16:Q16" si="3">IF(ABS(C13)&gt;ABS(C14),C13+C14,C14+C13)</f>
        <v>0</v>
      </c>
      <c r="D16" s="770">
        <f t="shared" si="3"/>
        <v>0</v>
      </c>
      <c r="E16" s="770">
        <f t="shared" si="3"/>
        <v>0</v>
      </c>
      <c r="F16" s="771">
        <f t="shared" si="3"/>
        <v>0</v>
      </c>
      <c r="G16" s="772">
        <f t="shared" si="3"/>
        <v>0</v>
      </c>
      <c r="H16" s="770">
        <f t="shared" si="3"/>
        <v>0</v>
      </c>
      <c r="I16" s="771">
        <f t="shared" si="3"/>
        <v>0</v>
      </c>
      <c r="J16" s="772">
        <f t="shared" si="3"/>
        <v>0</v>
      </c>
      <c r="K16" s="770">
        <f t="shared" si="3"/>
        <v>0</v>
      </c>
      <c r="L16" s="770">
        <f t="shared" si="3"/>
        <v>0</v>
      </c>
      <c r="M16" s="770">
        <f t="shared" si="3"/>
        <v>0</v>
      </c>
      <c r="N16" s="770">
        <f t="shared" si="3"/>
        <v>0</v>
      </c>
      <c r="O16" s="770">
        <f t="shared" si="3"/>
        <v>0</v>
      </c>
      <c r="P16" s="770">
        <f t="shared" si="3"/>
        <v>0</v>
      </c>
      <c r="Q16" s="771">
        <f t="shared" si="3"/>
        <v>0</v>
      </c>
      <c r="R16" s="806"/>
    </row>
    <row r="17" spans="1:18" x14ac:dyDescent="0.25">
      <c r="A17" s="691" t="s">
        <v>334</v>
      </c>
      <c r="B17" s="692" t="s">
        <v>335</v>
      </c>
      <c r="C17" s="777">
        <v>0.05</v>
      </c>
      <c r="D17" s="777">
        <v>0.05</v>
      </c>
      <c r="E17" s="777">
        <v>0.05</v>
      </c>
      <c r="F17" s="778">
        <v>0.05</v>
      </c>
      <c r="G17" s="779">
        <v>0.05</v>
      </c>
      <c r="H17" s="777">
        <v>0.05</v>
      </c>
      <c r="I17" s="778">
        <v>0.05</v>
      </c>
      <c r="J17" s="779">
        <v>0.05</v>
      </c>
      <c r="K17" s="777">
        <v>0.05</v>
      </c>
      <c r="L17" s="777">
        <v>0.05</v>
      </c>
      <c r="M17" s="777">
        <v>0.05</v>
      </c>
      <c r="N17" s="777">
        <v>0.05</v>
      </c>
      <c r="O17" s="777">
        <v>0.05</v>
      </c>
      <c r="P17" s="777">
        <v>0.05</v>
      </c>
      <c r="Q17" s="777">
        <v>0.05</v>
      </c>
      <c r="R17" s="806"/>
    </row>
    <row r="18" spans="1:18" ht="16.5" thickBot="1" x14ac:dyDescent="0.3">
      <c r="A18" s="693">
        <v>1.7</v>
      </c>
      <c r="B18" s="694" t="s">
        <v>336</v>
      </c>
      <c r="C18" s="780">
        <f t="shared" ref="C18:Q18" si="4">C17*C15</f>
        <v>0</v>
      </c>
      <c r="D18" s="780">
        <f t="shared" si="4"/>
        <v>0</v>
      </c>
      <c r="E18" s="780">
        <f t="shared" si="4"/>
        <v>0</v>
      </c>
      <c r="F18" s="781">
        <f t="shared" si="4"/>
        <v>0</v>
      </c>
      <c r="G18" s="782">
        <f t="shared" si="4"/>
        <v>0</v>
      </c>
      <c r="H18" s="780">
        <f t="shared" si="4"/>
        <v>0</v>
      </c>
      <c r="I18" s="781">
        <f t="shared" si="4"/>
        <v>0</v>
      </c>
      <c r="J18" s="782">
        <f t="shared" si="4"/>
        <v>0</v>
      </c>
      <c r="K18" s="780">
        <f t="shared" si="4"/>
        <v>0</v>
      </c>
      <c r="L18" s="780">
        <f t="shared" si="4"/>
        <v>0</v>
      </c>
      <c r="M18" s="780">
        <f t="shared" si="4"/>
        <v>0</v>
      </c>
      <c r="N18" s="780">
        <f t="shared" si="4"/>
        <v>0</v>
      </c>
      <c r="O18" s="780">
        <f t="shared" si="4"/>
        <v>0</v>
      </c>
      <c r="P18" s="780">
        <f t="shared" si="4"/>
        <v>0</v>
      </c>
      <c r="Q18" s="781">
        <f t="shared" si="4"/>
        <v>0</v>
      </c>
      <c r="R18" s="783">
        <f>SUM(C18:Q18)</f>
        <v>0</v>
      </c>
    </row>
    <row r="19" spans="1:18" x14ac:dyDescent="0.25">
      <c r="A19" s="680">
        <v>2.1</v>
      </c>
      <c r="B19" s="682" t="s">
        <v>337</v>
      </c>
      <c r="C19" s="807"/>
      <c r="D19" s="808"/>
      <c r="E19" s="809"/>
      <c r="F19" s="784">
        <f>IF(ABS(SUMIF(C16:F16,"&gt;0"))&gt;ABS(SUMIF(C16:F16,"&lt;0")),ABS(SUMIF(C16:F16,"&lt;0")),ABS(SUMIF(C16:F16,"&gt;0")))</f>
        <v>0</v>
      </c>
      <c r="G19" s="807"/>
      <c r="H19" s="809"/>
      <c r="I19" s="784">
        <f>IF(ABS(SUMIF(G16:I16,"&gt;0"))&gt;ABS(SUMIF(G16:I16,"&lt;0")),ABS(SUMIF(G16:I16,"&lt;0")),ABS(SUMIF(G16:I16,"&gt;0")))</f>
        <v>0</v>
      </c>
      <c r="J19" s="807"/>
      <c r="K19" s="808"/>
      <c r="L19" s="808"/>
      <c r="M19" s="808"/>
      <c r="N19" s="808"/>
      <c r="O19" s="808"/>
      <c r="P19" s="809"/>
      <c r="Q19" s="784">
        <f>IF(ABS(SUMIF(J16:Q16,"&gt;0"))&lt;ABS(SUMIF(J16:Q16,"&lt;0")),ABS(SUMIF(J16:Q16,"&gt;0")),ABS(SUMIF(J16:Q16,"&lt;0")))</f>
        <v>0</v>
      </c>
      <c r="R19" s="810"/>
    </row>
    <row r="20" spans="1:18" x14ac:dyDescent="0.25">
      <c r="A20" s="683">
        <v>2.2000000000000002</v>
      </c>
      <c r="B20" s="695" t="s">
        <v>338</v>
      </c>
      <c r="C20" s="811"/>
      <c r="D20" s="812"/>
      <c r="E20" s="813"/>
      <c r="F20" s="785">
        <f>IF(ABS(SUMIF(C16:F16,"&gt;0"))&gt;ABS(SUMIF(C16:F16,"&lt;0")),ABS(SUMIF(C16:F16,"&gt;0"))-ABS(SUMIF(C16:F16,"&lt;0")),ABS(SUMIF(C16:F16,"&lt;0"))-ABS(SUMIF(C16:F16,"&gt;0")))</f>
        <v>0</v>
      </c>
      <c r="G20" s="811"/>
      <c r="H20" s="813"/>
      <c r="I20" s="785">
        <f>IF(ABS(SUMIF(G16:I16,"&gt;0"))&gt;ABS(SUMIF(G16:I16,"&lt;0")),SUMIF(G16:I16,"&gt;0")-SUMIF(G16:I16,"&lt;0"),SUMIF(G16:I16,"&lt;0")-SUMIF(G16:I16,"&gt;0"))</f>
        <v>0</v>
      </c>
      <c r="J20" s="811"/>
      <c r="K20" s="812"/>
      <c r="L20" s="812"/>
      <c r="M20" s="812"/>
      <c r="N20" s="812"/>
      <c r="O20" s="812"/>
      <c r="P20" s="813"/>
      <c r="Q20" s="785">
        <f>IF(ABS(SUMIF(J16:Q16,"&gt;0"))&lt;ABS(SUMIF(J16:Q16,"&lt;0")),SUMIF(J16:Q16,"&lt;0")-SUMIF(J16:Q16,"&gt;0"),SUMIF(J16:Q16,"&gt;0")-SUMIF(J16:Q16,"&lt;0"))</f>
        <v>0</v>
      </c>
      <c r="R20" s="806"/>
    </row>
    <row r="21" spans="1:18" x14ac:dyDescent="0.25">
      <c r="A21" s="691" t="s">
        <v>339</v>
      </c>
      <c r="B21" s="692" t="s">
        <v>335</v>
      </c>
      <c r="C21" s="811"/>
      <c r="D21" s="812"/>
      <c r="E21" s="813"/>
      <c r="F21" s="786">
        <v>0.4</v>
      </c>
      <c r="G21" s="811"/>
      <c r="H21" s="813"/>
      <c r="I21" s="786">
        <v>0.3</v>
      </c>
      <c r="J21" s="811"/>
      <c r="K21" s="812"/>
      <c r="L21" s="812"/>
      <c r="M21" s="812"/>
      <c r="N21" s="812"/>
      <c r="O21" s="812"/>
      <c r="P21" s="813"/>
      <c r="Q21" s="786">
        <v>0.3</v>
      </c>
      <c r="R21" s="814"/>
    </row>
    <row r="22" spans="1:18" ht="16.5" thickBot="1" x14ac:dyDescent="0.3">
      <c r="A22" s="693">
        <v>2.2999999999999998</v>
      </c>
      <c r="B22" s="694" t="s">
        <v>340</v>
      </c>
      <c r="C22" s="815"/>
      <c r="D22" s="816"/>
      <c r="E22" s="817"/>
      <c r="F22" s="787">
        <f>0.4*F19</f>
        <v>0</v>
      </c>
      <c r="G22" s="815"/>
      <c r="H22" s="817"/>
      <c r="I22" s="788">
        <f>0.3*I19</f>
        <v>0</v>
      </c>
      <c r="J22" s="815"/>
      <c r="K22" s="816"/>
      <c r="L22" s="816"/>
      <c r="M22" s="816"/>
      <c r="N22" s="816"/>
      <c r="O22" s="816"/>
      <c r="P22" s="817"/>
      <c r="Q22" s="788">
        <f>0.3*Q19</f>
        <v>0</v>
      </c>
      <c r="R22" s="783">
        <f>SUM(C22:Q22)</f>
        <v>0</v>
      </c>
    </row>
    <row r="23" spans="1:18" x14ac:dyDescent="0.25">
      <c r="A23" s="680">
        <v>3.1</v>
      </c>
      <c r="B23" s="682" t="s">
        <v>337</v>
      </c>
      <c r="C23" s="818"/>
      <c r="D23" s="819"/>
      <c r="E23" s="819"/>
      <c r="F23" s="819"/>
      <c r="G23" s="808"/>
      <c r="H23" s="808"/>
      <c r="I23" s="789">
        <f>IF(OR(AND(F20 &gt; 0,I20&gt;0),AND(F20&lt;0,I20&lt;0)), 0, IF(ABS(F20)&lt;ABS(I20),ABS(F20),ABS(I20)))</f>
        <v>0</v>
      </c>
      <c r="J23" s="819"/>
      <c r="K23" s="819"/>
      <c r="L23" s="819"/>
      <c r="M23" s="819"/>
      <c r="N23" s="819"/>
      <c r="O23" s="819"/>
      <c r="P23" s="819"/>
      <c r="Q23" s="789">
        <f>IF(OR(AND(Q20 &gt; 0,I20&gt;0),AND(Q20&lt;0,I20&lt;0)), 0, IF(ABS(I20)&lt;ABS(Q20),ABS(I20),ABS(Q20)))</f>
        <v>0</v>
      </c>
      <c r="R23" s="806"/>
    </row>
    <row r="24" spans="1:18" x14ac:dyDescent="0.25">
      <c r="A24" s="683">
        <v>3.2</v>
      </c>
      <c r="B24" s="690" t="s">
        <v>341</v>
      </c>
      <c r="C24" s="818"/>
      <c r="D24" s="819"/>
      <c r="E24" s="819"/>
      <c r="F24" s="819"/>
      <c r="G24" s="819"/>
      <c r="H24" s="819"/>
      <c r="I24" s="790">
        <f>IF(ABS(F20)&gt;ABS(I20),(F20)+(I20),(I20)+(F20))</f>
        <v>0</v>
      </c>
      <c r="J24" s="819"/>
      <c r="K24" s="819"/>
      <c r="L24" s="819"/>
      <c r="M24" s="819"/>
      <c r="N24" s="819"/>
      <c r="O24" s="819"/>
      <c r="P24" s="819"/>
      <c r="Q24" s="790">
        <f>IF(ABS(I20)&gt;ABS(Q20),(I20)+(Q20),(Q20)+(I20))</f>
        <v>0</v>
      </c>
      <c r="R24" s="806"/>
    </row>
    <row r="25" spans="1:18" x14ac:dyDescent="0.25">
      <c r="A25" s="696" t="s">
        <v>342</v>
      </c>
      <c r="B25" s="692" t="s">
        <v>335</v>
      </c>
      <c r="C25" s="820"/>
      <c r="D25" s="821"/>
      <c r="E25" s="821"/>
      <c r="F25" s="821"/>
      <c r="G25" s="821"/>
      <c r="H25" s="821"/>
      <c r="I25" s="791">
        <v>0.4</v>
      </c>
      <c r="J25" s="821"/>
      <c r="K25" s="821"/>
      <c r="L25" s="821"/>
      <c r="M25" s="821"/>
      <c r="N25" s="821"/>
      <c r="O25" s="821"/>
      <c r="P25" s="821"/>
      <c r="Q25" s="791">
        <v>0.4</v>
      </c>
      <c r="R25" s="806"/>
    </row>
    <row r="26" spans="1:18" ht="16.5" thickBot="1" x14ac:dyDescent="0.3">
      <c r="A26" s="683">
        <v>3.3</v>
      </c>
      <c r="B26" s="694" t="s">
        <v>343</v>
      </c>
      <c r="C26" s="815"/>
      <c r="D26" s="816"/>
      <c r="E26" s="816"/>
      <c r="F26" s="816"/>
      <c r="G26" s="816"/>
      <c r="H26" s="816"/>
      <c r="I26" s="792">
        <f>I25*I23</f>
        <v>0</v>
      </c>
      <c r="J26" s="816"/>
      <c r="K26" s="816"/>
      <c r="L26" s="816"/>
      <c r="M26" s="816"/>
      <c r="N26" s="816"/>
      <c r="O26" s="816"/>
      <c r="P26" s="816"/>
      <c r="Q26" s="792">
        <f>Q25*Q23</f>
        <v>0</v>
      </c>
      <c r="R26" s="783">
        <f>SUM(C26:Q26)</f>
        <v>0</v>
      </c>
    </row>
    <row r="27" spans="1:18" x14ac:dyDescent="0.25">
      <c r="A27" s="680">
        <v>4.0999999999999996</v>
      </c>
      <c r="B27" s="682" t="s">
        <v>337</v>
      </c>
      <c r="C27" s="818"/>
      <c r="D27" s="819"/>
      <c r="E27" s="819"/>
      <c r="F27" s="819"/>
      <c r="G27" s="819"/>
      <c r="H27" s="819"/>
      <c r="I27" s="819"/>
      <c r="J27" s="819"/>
      <c r="K27" s="819"/>
      <c r="L27" s="819"/>
      <c r="M27" s="819"/>
      <c r="N27" s="819"/>
      <c r="O27" s="819"/>
      <c r="P27" s="809"/>
      <c r="Q27" s="793">
        <f>IF(OR( AND(F20&lt;0, Q20&lt;0), AND(F20&gt;0,Q20&gt;0)),0,IF(ABS(Q20)&lt;ABS(F20),ABS(Q20),ABS(F20)))</f>
        <v>0</v>
      </c>
      <c r="R27" s="806"/>
    </row>
    <row r="28" spans="1:18" x14ac:dyDescent="0.25">
      <c r="A28" s="683">
        <v>4.2</v>
      </c>
      <c r="B28" s="690" t="s">
        <v>338</v>
      </c>
      <c r="C28" s="818"/>
      <c r="D28" s="819"/>
      <c r="E28" s="819"/>
      <c r="F28" s="819"/>
      <c r="G28" s="819"/>
      <c r="H28" s="819"/>
      <c r="I28" s="819"/>
      <c r="J28" s="819"/>
      <c r="K28" s="819"/>
      <c r="L28" s="819"/>
      <c r="M28" s="819"/>
      <c r="N28" s="819"/>
      <c r="O28" s="819"/>
      <c r="P28" s="804"/>
      <c r="Q28" s="793">
        <f>IF(ABS(Q24)&gt;ABS(F20),(Q24)+(F20),(F20)+(Q24))</f>
        <v>0</v>
      </c>
      <c r="R28" s="806"/>
    </row>
    <row r="29" spans="1:18" x14ac:dyDescent="0.25">
      <c r="A29" s="696" t="s">
        <v>344</v>
      </c>
      <c r="B29" s="692" t="s">
        <v>335</v>
      </c>
      <c r="C29" s="820"/>
      <c r="D29" s="821"/>
      <c r="E29" s="821"/>
      <c r="F29" s="821"/>
      <c r="G29" s="821"/>
      <c r="H29" s="821"/>
      <c r="I29" s="821"/>
      <c r="J29" s="821"/>
      <c r="K29" s="821"/>
      <c r="L29" s="821"/>
      <c r="M29" s="821"/>
      <c r="N29" s="821"/>
      <c r="O29" s="821"/>
      <c r="P29" s="822"/>
      <c r="Q29" s="794">
        <v>1</v>
      </c>
      <c r="R29" s="806"/>
    </row>
    <row r="30" spans="1:18" ht="16.5" thickBot="1" x14ac:dyDescent="0.3">
      <c r="A30" s="693">
        <v>4.3</v>
      </c>
      <c r="B30" s="694" t="s">
        <v>345</v>
      </c>
      <c r="C30" s="815"/>
      <c r="D30" s="816"/>
      <c r="E30" s="816"/>
      <c r="F30" s="816"/>
      <c r="G30" s="816"/>
      <c r="H30" s="816"/>
      <c r="I30" s="816"/>
      <c r="J30" s="816"/>
      <c r="K30" s="816"/>
      <c r="L30" s="816"/>
      <c r="M30" s="816"/>
      <c r="N30" s="816"/>
      <c r="O30" s="816"/>
      <c r="P30" s="817"/>
      <c r="Q30" s="788">
        <f>Q29*Q27</f>
        <v>0</v>
      </c>
      <c r="R30" s="783">
        <f>Q30</f>
        <v>0</v>
      </c>
    </row>
    <row r="31" spans="1:18" ht="16.5" thickBot="1" x14ac:dyDescent="0.3">
      <c r="A31" s="683">
        <v>5.0999999999999996</v>
      </c>
      <c r="B31" s="697" t="s">
        <v>346</v>
      </c>
      <c r="C31" s="698"/>
      <c r="D31" s="699"/>
      <c r="E31" s="823"/>
      <c r="F31" s="824"/>
      <c r="G31" s="824"/>
      <c r="H31" s="824"/>
      <c r="I31" s="824"/>
      <c r="J31" s="824"/>
      <c r="K31" s="824"/>
      <c r="L31" s="824"/>
      <c r="M31" s="824"/>
      <c r="N31" s="824"/>
      <c r="O31" s="824"/>
      <c r="P31" s="824"/>
      <c r="Q31" s="825"/>
      <c r="R31" s="795">
        <f>ABS(Q28)</f>
        <v>0</v>
      </c>
    </row>
    <row r="32" spans="1:18" ht="16.5" thickBot="1" x14ac:dyDescent="0.3">
      <c r="A32" s="700">
        <v>6</v>
      </c>
      <c r="B32" s="701" t="s">
        <v>347</v>
      </c>
      <c r="C32" s="702"/>
      <c r="D32" s="699"/>
      <c r="E32" s="826"/>
      <c r="F32" s="827"/>
      <c r="G32" s="827"/>
      <c r="H32" s="827"/>
      <c r="I32" s="827"/>
      <c r="J32" s="827"/>
      <c r="K32" s="827"/>
      <c r="L32" s="827"/>
      <c r="M32" s="827"/>
      <c r="N32" s="827"/>
      <c r="O32" s="827"/>
      <c r="P32" s="827"/>
      <c r="Q32" s="828"/>
      <c r="R32" s="796">
        <f>R18+R22+R26+R30+R31</f>
        <v>0</v>
      </c>
    </row>
    <row r="33" spans="1:18" ht="16.5" thickBot="1" x14ac:dyDescent="0.3">
      <c r="A33" s="703">
        <v>7</v>
      </c>
      <c r="B33" s="704" t="s">
        <v>348</v>
      </c>
      <c r="C33" s="705"/>
      <c r="D33" s="705"/>
      <c r="E33" s="705"/>
      <c r="F33" s="704"/>
      <c r="G33" s="705"/>
      <c r="H33" s="824"/>
      <c r="I33" s="824"/>
      <c r="J33" s="824"/>
      <c r="K33" s="824"/>
      <c r="L33" s="824"/>
      <c r="M33" s="824"/>
      <c r="N33" s="824"/>
      <c r="O33" s="824"/>
      <c r="P33" s="824"/>
      <c r="Q33" s="829"/>
      <c r="R33" s="797">
        <f>R32*100/10</f>
        <v>0</v>
      </c>
    </row>
    <row r="34" spans="1:18" x14ac:dyDescent="0.25">
      <c r="A34" s="706" t="s">
        <v>349</v>
      </c>
      <c r="B34" s="707"/>
      <c r="C34" s="706"/>
      <c r="D34" s="706"/>
      <c r="E34" s="706"/>
      <c r="F34" s="706"/>
      <c r="G34" s="706"/>
      <c r="H34" s="706"/>
      <c r="I34" s="706"/>
      <c r="J34" s="706"/>
      <c r="K34" s="706"/>
      <c r="L34" s="706"/>
      <c r="M34" s="706"/>
      <c r="N34" s="706"/>
      <c r="O34" s="706"/>
      <c r="P34" s="706"/>
      <c r="Q34" s="706"/>
      <c r="R34" s="706"/>
    </row>
    <row r="35" spans="1:18" x14ac:dyDescent="0.25">
      <c r="A35" s="706"/>
      <c r="B35" s="708" t="s">
        <v>350</v>
      </c>
      <c r="C35" s="709"/>
      <c r="D35" s="706"/>
      <c r="E35" s="706"/>
      <c r="F35" s="706"/>
      <c r="G35" s="706"/>
      <c r="H35" s="706"/>
      <c r="I35" s="710"/>
      <c r="J35" s="710"/>
      <c r="K35" s="709"/>
      <c r="L35" s="709"/>
      <c r="M35" s="710"/>
      <c r="N35" s="710"/>
      <c r="O35" s="710"/>
      <c r="P35" s="709"/>
      <c r="Q35" s="709"/>
      <c r="R35" s="709"/>
    </row>
    <row r="37" spans="1:18" x14ac:dyDescent="0.25">
      <c r="A37" s="977" t="s">
        <v>351</v>
      </c>
      <c r="B37" s="983"/>
      <c r="C37" s="983"/>
      <c r="D37" s="864"/>
      <c r="E37" s="864"/>
    </row>
    <row r="38" spans="1:18" ht="16.5" thickBot="1" x14ac:dyDescent="0.3"/>
    <row r="39" spans="1:18" x14ac:dyDescent="0.25">
      <c r="A39" s="800"/>
      <c r="B39" s="78" t="s">
        <v>305</v>
      </c>
      <c r="C39" s="984" t="s">
        <v>306</v>
      </c>
      <c r="D39" s="984"/>
      <c r="E39" s="984"/>
      <c r="F39" s="985"/>
      <c r="G39" s="986" t="s">
        <v>307</v>
      </c>
      <c r="H39" s="984"/>
      <c r="I39" s="985"/>
      <c r="J39" s="981" t="s">
        <v>308</v>
      </c>
      <c r="K39" s="981"/>
      <c r="L39" s="981"/>
      <c r="M39" s="981"/>
      <c r="N39" s="981"/>
      <c r="O39" s="981"/>
      <c r="P39" s="981"/>
      <c r="Q39" s="982"/>
      <c r="R39" s="88"/>
    </row>
    <row r="40" spans="1:18" x14ac:dyDescent="0.25">
      <c r="A40" s="801"/>
      <c r="B40" s="79"/>
      <c r="C40" s="80" t="s">
        <v>309</v>
      </c>
      <c r="D40" s="81" t="s">
        <v>310</v>
      </c>
      <c r="E40" s="80" t="s">
        <v>311</v>
      </c>
      <c r="F40" s="82" t="s">
        <v>312</v>
      </c>
      <c r="G40" s="83" t="s">
        <v>313</v>
      </c>
      <c r="H40" s="84" t="s">
        <v>314</v>
      </c>
      <c r="I40" s="85" t="s">
        <v>315</v>
      </c>
      <c r="J40" s="83" t="s">
        <v>316</v>
      </c>
      <c r="K40" s="84" t="s">
        <v>317</v>
      </c>
      <c r="L40" s="84" t="s">
        <v>318</v>
      </c>
      <c r="M40" s="84" t="s">
        <v>319</v>
      </c>
      <c r="N40" s="84" t="s">
        <v>320</v>
      </c>
      <c r="O40" s="84" t="s">
        <v>321</v>
      </c>
      <c r="P40" s="86" t="s">
        <v>322</v>
      </c>
      <c r="Q40" s="87" t="s">
        <v>323</v>
      </c>
      <c r="R40" s="89" t="s">
        <v>324</v>
      </c>
    </row>
    <row r="41" spans="1:18" x14ac:dyDescent="0.25">
      <c r="A41" s="680"/>
      <c r="B41" s="830" t="s">
        <v>325</v>
      </c>
      <c r="C41" s="802"/>
      <c r="D41" s="802"/>
      <c r="E41" s="802"/>
      <c r="F41" s="803"/>
      <c r="G41" s="804"/>
      <c r="H41" s="802"/>
      <c r="I41" s="803"/>
      <c r="J41" s="802"/>
      <c r="K41" s="802"/>
      <c r="L41" s="802"/>
      <c r="M41" s="802"/>
      <c r="N41" s="802"/>
      <c r="O41" s="802"/>
      <c r="P41" s="802"/>
      <c r="Q41" s="805"/>
      <c r="R41" s="806"/>
    </row>
    <row r="42" spans="1:18" x14ac:dyDescent="0.25">
      <c r="A42" s="680">
        <v>1.1000000000000001</v>
      </c>
      <c r="B42" s="682" t="s">
        <v>326</v>
      </c>
      <c r="C42" s="25"/>
      <c r="D42" s="25"/>
      <c r="E42" s="25"/>
      <c r="F42" s="26"/>
      <c r="G42" s="27"/>
      <c r="H42" s="25"/>
      <c r="I42" s="26"/>
      <c r="J42" s="27"/>
      <c r="K42" s="25"/>
      <c r="L42" s="25"/>
      <c r="M42" s="25"/>
      <c r="N42" s="25"/>
      <c r="O42" s="25"/>
      <c r="P42" s="25"/>
      <c r="Q42" s="26"/>
      <c r="R42" s="806"/>
    </row>
    <row r="43" spans="1:18" x14ac:dyDescent="0.25">
      <c r="A43" s="683">
        <v>1.2</v>
      </c>
      <c r="B43" s="682" t="s">
        <v>327</v>
      </c>
      <c r="C43" s="28"/>
      <c r="D43" s="28"/>
      <c r="E43" s="28"/>
      <c r="F43" s="29"/>
      <c r="G43" s="30"/>
      <c r="H43" s="28"/>
      <c r="I43" s="29"/>
      <c r="J43" s="30"/>
      <c r="K43" s="28"/>
      <c r="L43" s="28"/>
      <c r="M43" s="28"/>
      <c r="N43" s="28"/>
      <c r="O43" s="28"/>
      <c r="P43" s="28"/>
      <c r="Q43" s="29"/>
      <c r="R43" s="806"/>
    </row>
    <row r="44" spans="1:18" x14ac:dyDescent="0.25">
      <c r="A44" s="684" t="s">
        <v>328</v>
      </c>
      <c r="B44" s="685" t="s">
        <v>329</v>
      </c>
      <c r="C44" s="22">
        <v>0.01</v>
      </c>
      <c r="D44" s="22">
        <v>0.01</v>
      </c>
      <c r="E44" s="22">
        <v>0.01</v>
      </c>
      <c r="F44" s="23">
        <v>0.01</v>
      </c>
      <c r="G44" s="24">
        <v>8.9999999999999993E-3</v>
      </c>
      <c r="H44" s="22">
        <v>8.0000000000000002E-3</v>
      </c>
      <c r="I44" s="23">
        <v>7.4999999999999997E-3</v>
      </c>
      <c r="J44" s="24">
        <v>7.4999999999999997E-3</v>
      </c>
      <c r="K44" s="22">
        <v>7.0000000000000001E-3</v>
      </c>
      <c r="L44" s="22">
        <v>6.4999999999999997E-3</v>
      </c>
      <c r="M44" s="22">
        <v>6.0000000000000001E-3</v>
      </c>
      <c r="N44" s="22">
        <v>6.0000000000000001E-3</v>
      </c>
      <c r="O44" s="22">
        <v>6.0000000000000001E-3</v>
      </c>
      <c r="P44" s="22">
        <v>6.0000000000000001E-3</v>
      </c>
      <c r="Q44" s="23">
        <v>6.0000000000000001E-3</v>
      </c>
      <c r="R44" s="806"/>
    </row>
    <row r="45" spans="1:18" x14ac:dyDescent="0.25">
      <c r="A45" s="686">
        <v>1.3</v>
      </c>
      <c r="B45" s="687" t="s">
        <v>330</v>
      </c>
      <c r="C45" s="31">
        <f t="shared" ref="C45:Q45" si="5">C44*C42</f>
        <v>0</v>
      </c>
      <c r="D45" s="31">
        <f t="shared" si="5"/>
        <v>0</v>
      </c>
      <c r="E45" s="31">
        <f t="shared" si="5"/>
        <v>0</v>
      </c>
      <c r="F45" s="32">
        <f t="shared" si="5"/>
        <v>0</v>
      </c>
      <c r="G45" s="33">
        <f t="shared" si="5"/>
        <v>0</v>
      </c>
      <c r="H45" s="31">
        <f t="shared" si="5"/>
        <v>0</v>
      </c>
      <c r="I45" s="32">
        <f t="shared" si="5"/>
        <v>0</v>
      </c>
      <c r="J45" s="33">
        <f t="shared" si="5"/>
        <v>0</v>
      </c>
      <c r="K45" s="31">
        <f t="shared" si="5"/>
        <v>0</v>
      </c>
      <c r="L45" s="31">
        <f t="shared" si="5"/>
        <v>0</v>
      </c>
      <c r="M45" s="31">
        <f t="shared" si="5"/>
        <v>0</v>
      </c>
      <c r="N45" s="31">
        <f t="shared" si="5"/>
        <v>0</v>
      </c>
      <c r="O45" s="31">
        <f t="shared" si="5"/>
        <v>0</v>
      </c>
      <c r="P45" s="31">
        <f t="shared" si="5"/>
        <v>0</v>
      </c>
      <c r="Q45" s="32">
        <f t="shared" si="5"/>
        <v>0</v>
      </c>
      <c r="R45" s="806"/>
    </row>
    <row r="46" spans="1:18" ht="16.5" thickBot="1" x14ac:dyDescent="0.3">
      <c r="A46" s="688">
        <v>1.4</v>
      </c>
      <c r="B46" s="689" t="s">
        <v>331</v>
      </c>
      <c r="C46" s="34">
        <f t="shared" ref="C46:Q46" si="6">-C44*C43</f>
        <v>0</v>
      </c>
      <c r="D46" s="34">
        <f t="shared" si="6"/>
        <v>0</v>
      </c>
      <c r="E46" s="34">
        <f t="shared" si="6"/>
        <v>0</v>
      </c>
      <c r="F46" s="34">
        <f t="shared" si="6"/>
        <v>0</v>
      </c>
      <c r="G46" s="34">
        <f t="shared" si="6"/>
        <v>0</v>
      </c>
      <c r="H46" s="34">
        <f t="shared" si="6"/>
        <v>0</v>
      </c>
      <c r="I46" s="34">
        <f t="shared" si="6"/>
        <v>0</v>
      </c>
      <c r="J46" s="34">
        <f t="shared" si="6"/>
        <v>0</v>
      </c>
      <c r="K46" s="34">
        <f t="shared" si="6"/>
        <v>0</v>
      </c>
      <c r="L46" s="34">
        <f t="shared" si="6"/>
        <v>0</v>
      </c>
      <c r="M46" s="34">
        <f t="shared" si="6"/>
        <v>0</v>
      </c>
      <c r="N46" s="34">
        <f t="shared" si="6"/>
        <v>0</v>
      </c>
      <c r="O46" s="34">
        <f t="shared" si="6"/>
        <v>0</v>
      </c>
      <c r="P46" s="34">
        <f t="shared" si="6"/>
        <v>0</v>
      </c>
      <c r="Q46" s="34">
        <f t="shared" si="6"/>
        <v>0</v>
      </c>
      <c r="R46" s="806"/>
    </row>
    <row r="47" spans="1:18" x14ac:dyDescent="0.25">
      <c r="A47" s="680">
        <v>1.5</v>
      </c>
      <c r="B47" s="682" t="s">
        <v>332</v>
      </c>
      <c r="C47" s="35">
        <f t="shared" ref="C47:Q47" si="7">IF(ABS(C45)&gt;ABS(C46),ABS(C46),ABS(C45))</f>
        <v>0</v>
      </c>
      <c r="D47" s="35">
        <f t="shared" si="7"/>
        <v>0</v>
      </c>
      <c r="E47" s="35">
        <f t="shared" si="7"/>
        <v>0</v>
      </c>
      <c r="F47" s="36">
        <f t="shared" si="7"/>
        <v>0</v>
      </c>
      <c r="G47" s="37">
        <f t="shared" si="7"/>
        <v>0</v>
      </c>
      <c r="H47" s="35">
        <f t="shared" si="7"/>
        <v>0</v>
      </c>
      <c r="I47" s="36">
        <f t="shared" si="7"/>
        <v>0</v>
      </c>
      <c r="J47" s="37">
        <f t="shared" si="7"/>
        <v>0</v>
      </c>
      <c r="K47" s="35">
        <f t="shared" si="7"/>
        <v>0</v>
      </c>
      <c r="L47" s="35">
        <f t="shared" si="7"/>
        <v>0</v>
      </c>
      <c r="M47" s="35">
        <f t="shared" si="7"/>
        <v>0</v>
      </c>
      <c r="N47" s="35">
        <f t="shared" si="7"/>
        <v>0</v>
      </c>
      <c r="O47" s="35">
        <f t="shared" si="7"/>
        <v>0</v>
      </c>
      <c r="P47" s="35">
        <f t="shared" si="7"/>
        <v>0</v>
      </c>
      <c r="Q47" s="36">
        <f t="shared" si="7"/>
        <v>0</v>
      </c>
      <c r="R47" s="806"/>
    </row>
    <row r="48" spans="1:18" x14ac:dyDescent="0.25">
      <c r="A48" s="683">
        <v>1.6</v>
      </c>
      <c r="B48" s="690" t="s">
        <v>333</v>
      </c>
      <c r="C48" s="31">
        <f t="shared" ref="C48:Q48" si="8">IF(ABS(C45)&gt;ABS(C46),C45+C46,C46+C45)</f>
        <v>0</v>
      </c>
      <c r="D48" s="31">
        <f t="shared" si="8"/>
        <v>0</v>
      </c>
      <c r="E48" s="31">
        <f t="shared" si="8"/>
        <v>0</v>
      </c>
      <c r="F48" s="32">
        <f t="shared" si="8"/>
        <v>0</v>
      </c>
      <c r="G48" s="33">
        <f t="shared" si="8"/>
        <v>0</v>
      </c>
      <c r="H48" s="31">
        <f t="shared" si="8"/>
        <v>0</v>
      </c>
      <c r="I48" s="32">
        <f t="shared" si="8"/>
        <v>0</v>
      </c>
      <c r="J48" s="33">
        <f t="shared" si="8"/>
        <v>0</v>
      </c>
      <c r="K48" s="31">
        <f t="shared" si="8"/>
        <v>0</v>
      </c>
      <c r="L48" s="31">
        <f t="shared" si="8"/>
        <v>0</v>
      </c>
      <c r="M48" s="31">
        <f t="shared" si="8"/>
        <v>0</v>
      </c>
      <c r="N48" s="31">
        <f t="shared" si="8"/>
        <v>0</v>
      </c>
      <c r="O48" s="31">
        <f t="shared" si="8"/>
        <v>0</v>
      </c>
      <c r="P48" s="31">
        <f t="shared" si="8"/>
        <v>0</v>
      </c>
      <c r="Q48" s="32">
        <f t="shared" si="8"/>
        <v>0</v>
      </c>
      <c r="R48" s="806"/>
    </row>
    <row r="49" spans="1:18" x14ac:dyDescent="0.25">
      <c r="A49" s="691" t="s">
        <v>334</v>
      </c>
      <c r="B49" s="692" t="s">
        <v>335</v>
      </c>
      <c r="C49" s="38">
        <v>0.05</v>
      </c>
      <c r="D49" s="38">
        <v>0.05</v>
      </c>
      <c r="E49" s="38">
        <v>0.05</v>
      </c>
      <c r="F49" s="39">
        <v>0.05</v>
      </c>
      <c r="G49" s="40">
        <v>0.05</v>
      </c>
      <c r="H49" s="38">
        <v>0.05</v>
      </c>
      <c r="I49" s="39">
        <v>0.05</v>
      </c>
      <c r="J49" s="40">
        <v>0.05</v>
      </c>
      <c r="K49" s="38">
        <v>0.05</v>
      </c>
      <c r="L49" s="38">
        <v>0.05</v>
      </c>
      <c r="M49" s="38">
        <v>0.05</v>
      </c>
      <c r="N49" s="38">
        <v>0.05</v>
      </c>
      <c r="O49" s="38">
        <v>0.05</v>
      </c>
      <c r="P49" s="38">
        <v>0.05</v>
      </c>
      <c r="Q49" s="38">
        <v>0.05</v>
      </c>
      <c r="R49" s="806"/>
    </row>
    <row r="50" spans="1:18" ht="16.5" thickBot="1" x14ac:dyDescent="0.3">
      <c r="A50" s="693">
        <v>1.7</v>
      </c>
      <c r="B50" s="694" t="s">
        <v>336</v>
      </c>
      <c r="C50" s="41">
        <f t="shared" ref="C50:P50" si="9">C49*C47</f>
        <v>0</v>
      </c>
      <c r="D50" s="41">
        <f t="shared" si="9"/>
        <v>0</v>
      </c>
      <c r="E50" s="41">
        <f t="shared" si="9"/>
        <v>0</v>
      </c>
      <c r="F50" s="42">
        <f t="shared" si="9"/>
        <v>0</v>
      </c>
      <c r="G50" s="43">
        <f t="shared" si="9"/>
        <v>0</v>
      </c>
      <c r="H50" s="41">
        <f t="shared" si="9"/>
        <v>0</v>
      </c>
      <c r="I50" s="42">
        <f t="shared" si="9"/>
        <v>0</v>
      </c>
      <c r="J50" s="43">
        <f t="shared" si="9"/>
        <v>0</v>
      </c>
      <c r="K50" s="41">
        <f t="shared" si="9"/>
        <v>0</v>
      </c>
      <c r="L50" s="41">
        <f t="shared" si="9"/>
        <v>0</v>
      </c>
      <c r="M50" s="41">
        <f t="shared" si="9"/>
        <v>0</v>
      </c>
      <c r="N50" s="41">
        <f t="shared" si="9"/>
        <v>0</v>
      </c>
      <c r="O50" s="41">
        <f t="shared" si="9"/>
        <v>0</v>
      </c>
      <c r="P50" s="41">
        <f t="shared" si="9"/>
        <v>0</v>
      </c>
      <c r="Q50" s="42">
        <f>Q49*Q47</f>
        <v>0</v>
      </c>
      <c r="R50" s="98">
        <f>SUM(C50:Q50)</f>
        <v>0</v>
      </c>
    </row>
    <row r="51" spans="1:18" x14ac:dyDescent="0.25">
      <c r="A51" s="680">
        <v>2.1</v>
      </c>
      <c r="B51" s="682" t="s">
        <v>337</v>
      </c>
      <c r="C51" s="807"/>
      <c r="D51" s="808"/>
      <c r="E51" s="809"/>
      <c r="F51" s="90">
        <f>IF(ABS(SUMIF(C48:F48,"&gt;0"))&gt;ABS(SUMIF(C48:F48,"&lt;0")),ABS(SUMIF(C48:F48,"&lt;0")),ABS(SUMIF(C48:F48,"&gt;0")))</f>
        <v>0</v>
      </c>
      <c r="G51" s="807"/>
      <c r="H51" s="809"/>
      <c r="I51" s="90">
        <f>IF(ABS(SUMIF(G48:I48,"&gt;0"))&gt;ABS(SUMIF(G48:I48,"&lt;0")),ABS(SUMIF(G48:I48,"&lt;0")),ABS(SUMIF(G48:I48,"&gt;0")))</f>
        <v>0</v>
      </c>
      <c r="J51" s="807"/>
      <c r="K51" s="808"/>
      <c r="L51" s="808"/>
      <c r="M51" s="808"/>
      <c r="N51" s="808"/>
      <c r="O51" s="808"/>
      <c r="P51" s="809"/>
      <c r="Q51" s="90">
        <f>IF(ABS(SUMIF(J48:Q48,"&gt;0"))&lt;ABS(SUMIF(J48:Q48,"&lt;0")),ABS(SUMIF(J48:Q48,"&gt;0")),ABS(SUMIF(J48:Q48,"&lt;0")))</f>
        <v>0</v>
      </c>
      <c r="R51" s="810"/>
    </row>
    <row r="52" spans="1:18" x14ac:dyDescent="0.25">
      <c r="A52" s="683">
        <v>2.2000000000000002</v>
      </c>
      <c r="B52" s="695" t="s">
        <v>338</v>
      </c>
      <c r="C52" s="811"/>
      <c r="D52" s="812"/>
      <c r="E52" s="813"/>
      <c r="F52" s="91">
        <f>IF(ABS(SUMIF(C48:F48,"&gt;0"))&gt;ABS(SUMIF(C48:F48,"&lt;0")),ABS(SUMIF(C48:F48,"&gt;0"))-ABS(SUMIF(C48:F48,"&lt;0")),ABS(SUMIF(C48:F48,"&lt;0"))-ABS(SUMIF(C48:F48,"&gt;0")))</f>
        <v>0</v>
      </c>
      <c r="G52" s="811"/>
      <c r="H52" s="813"/>
      <c r="I52" s="91">
        <f>IF(ABS(SUMIF(G48:I48,"&gt;0"))&gt;ABS(SUMIF(G48:I48,"&lt;0")),SUMIF(G48:I48,"&gt;0")-SUMIF(G48:I48,"&lt;0"),SUMIF(G48:I48,"&lt;0")-SUMIF(G48:I48,"&gt;0"))</f>
        <v>0</v>
      </c>
      <c r="J52" s="811"/>
      <c r="K52" s="812"/>
      <c r="L52" s="812"/>
      <c r="M52" s="812"/>
      <c r="N52" s="812"/>
      <c r="O52" s="812"/>
      <c r="P52" s="813"/>
      <c r="Q52" s="91">
        <f>IF(ABS(SUMIF(J48:Q48,"&gt;0"))&lt;ABS(SUMIF(J48:Q48,"&lt;0")),SUMIF(J48:Q48,"&lt;0")-SUMIF(J48:Q48,"&gt;0"),SUMIF(J48:Q48,"&gt;0")-SUMIF(J48:Q48,"&lt;0"))</f>
        <v>0</v>
      </c>
      <c r="R52" s="806"/>
    </row>
    <row r="53" spans="1:18" x14ac:dyDescent="0.25">
      <c r="A53" s="691" t="s">
        <v>339</v>
      </c>
      <c r="B53" s="692" t="s">
        <v>335</v>
      </c>
      <c r="C53" s="811"/>
      <c r="D53" s="812"/>
      <c r="E53" s="813"/>
      <c r="F53" s="92">
        <v>0.4</v>
      </c>
      <c r="G53" s="811"/>
      <c r="H53" s="813"/>
      <c r="I53" s="92">
        <v>0.3</v>
      </c>
      <c r="J53" s="811"/>
      <c r="K53" s="812"/>
      <c r="L53" s="812"/>
      <c r="M53" s="812"/>
      <c r="N53" s="812"/>
      <c r="O53" s="812"/>
      <c r="P53" s="813"/>
      <c r="Q53" s="92">
        <v>0.3</v>
      </c>
      <c r="R53" s="814"/>
    </row>
    <row r="54" spans="1:18" ht="16.5" thickBot="1" x14ac:dyDescent="0.3">
      <c r="A54" s="693">
        <v>2.2999999999999998</v>
      </c>
      <c r="B54" s="694" t="s">
        <v>340</v>
      </c>
      <c r="C54" s="815"/>
      <c r="D54" s="816"/>
      <c r="E54" s="817"/>
      <c r="F54" s="93">
        <f>0.4*F51</f>
        <v>0</v>
      </c>
      <c r="G54" s="815"/>
      <c r="H54" s="817"/>
      <c r="I54" s="94">
        <f>0.3*I51</f>
        <v>0</v>
      </c>
      <c r="J54" s="815"/>
      <c r="K54" s="816"/>
      <c r="L54" s="816"/>
      <c r="M54" s="816"/>
      <c r="N54" s="816"/>
      <c r="O54" s="816"/>
      <c r="P54" s="817"/>
      <c r="Q54" s="94">
        <f>0.3*Q51</f>
        <v>0</v>
      </c>
      <c r="R54" s="98">
        <f>SUM(C54:Q54)</f>
        <v>0</v>
      </c>
    </row>
    <row r="55" spans="1:18" x14ac:dyDescent="0.25">
      <c r="A55" s="680">
        <v>3.1</v>
      </c>
      <c r="B55" s="682" t="s">
        <v>337</v>
      </c>
      <c r="C55" s="818"/>
      <c r="D55" s="819"/>
      <c r="E55" s="819"/>
      <c r="F55" s="819"/>
      <c r="G55" s="808"/>
      <c r="H55" s="808"/>
      <c r="I55" s="95">
        <f>IF(OR(AND(F52 &gt; 0,I52&gt;0),AND(F52&lt;0,I52&lt;0)), 0, IF(ABS(F52)&lt;ABS(I52),ABS(F52),ABS(I52)))</f>
        <v>0</v>
      </c>
      <c r="J55" s="819"/>
      <c r="K55" s="819"/>
      <c r="L55" s="819"/>
      <c r="M55" s="819"/>
      <c r="N55" s="819"/>
      <c r="O55" s="819"/>
      <c r="P55" s="819"/>
      <c r="Q55" s="95">
        <f>IF(OR(AND(Q52 &gt; 0,I52&gt;0),AND(Q52&lt;0,I52&lt;0)), 0, IF(ABS(I52)&lt;ABS(Q52),ABS(I52),ABS(Q52)))</f>
        <v>0</v>
      </c>
      <c r="R55" s="806"/>
    </row>
    <row r="56" spans="1:18" x14ac:dyDescent="0.25">
      <c r="A56" s="683">
        <v>3.2</v>
      </c>
      <c r="B56" s="690" t="s">
        <v>341</v>
      </c>
      <c r="C56" s="818"/>
      <c r="D56" s="819"/>
      <c r="E56" s="819"/>
      <c r="F56" s="819"/>
      <c r="G56" s="819"/>
      <c r="H56" s="819"/>
      <c r="I56" s="96">
        <f>IF(ABS(F52)&gt;ABS(I52),(F52)+(I52),(I52)+(F52))</f>
        <v>0</v>
      </c>
      <c r="J56" s="819"/>
      <c r="K56" s="819"/>
      <c r="L56" s="819"/>
      <c r="M56" s="819"/>
      <c r="N56" s="819"/>
      <c r="O56" s="819"/>
      <c r="P56" s="819"/>
      <c r="Q56" s="96">
        <f>IF(ABS(I52)&gt;ABS(Q52),(I52)+(Q52),(Q52)+(I52))</f>
        <v>0</v>
      </c>
      <c r="R56" s="806"/>
    </row>
    <row r="57" spans="1:18" x14ac:dyDescent="0.25">
      <c r="A57" s="696" t="s">
        <v>342</v>
      </c>
      <c r="B57" s="692" t="s">
        <v>335</v>
      </c>
      <c r="C57" s="820"/>
      <c r="D57" s="821"/>
      <c r="E57" s="821"/>
      <c r="F57" s="821"/>
      <c r="G57" s="821"/>
      <c r="H57" s="821"/>
      <c r="I57" s="97">
        <v>0.4</v>
      </c>
      <c r="J57" s="821"/>
      <c r="K57" s="821"/>
      <c r="L57" s="821"/>
      <c r="M57" s="821"/>
      <c r="N57" s="821"/>
      <c r="O57" s="821"/>
      <c r="P57" s="821"/>
      <c r="Q57" s="97">
        <v>0.4</v>
      </c>
      <c r="R57" s="806"/>
    </row>
    <row r="58" spans="1:18" ht="16.5" thickBot="1" x14ac:dyDescent="0.3">
      <c r="A58" s="683">
        <v>3.3</v>
      </c>
      <c r="B58" s="694" t="s">
        <v>343</v>
      </c>
      <c r="C58" s="815"/>
      <c r="D58" s="816"/>
      <c r="E58" s="816"/>
      <c r="F58" s="816"/>
      <c r="G58" s="816"/>
      <c r="H58" s="816"/>
      <c r="I58" s="99">
        <f>I57*I55</f>
        <v>0</v>
      </c>
      <c r="J58" s="816"/>
      <c r="K58" s="816"/>
      <c r="L58" s="816"/>
      <c r="M58" s="816"/>
      <c r="N58" s="816"/>
      <c r="O58" s="816"/>
      <c r="P58" s="816"/>
      <c r="Q58" s="99">
        <f>Q57*Q55</f>
        <v>0</v>
      </c>
      <c r="R58" s="98">
        <f>SUM(C58:Q58)</f>
        <v>0</v>
      </c>
    </row>
    <row r="59" spans="1:18" x14ac:dyDescent="0.25">
      <c r="A59" s="680">
        <v>4.0999999999999996</v>
      </c>
      <c r="B59" s="682" t="s">
        <v>337</v>
      </c>
      <c r="C59" s="818"/>
      <c r="D59" s="819"/>
      <c r="E59" s="819"/>
      <c r="F59" s="819"/>
      <c r="G59" s="819"/>
      <c r="H59" s="819"/>
      <c r="I59" s="819"/>
      <c r="J59" s="819"/>
      <c r="K59" s="819"/>
      <c r="L59" s="819"/>
      <c r="M59" s="819"/>
      <c r="N59" s="819"/>
      <c r="O59" s="819"/>
      <c r="P59" s="809"/>
      <c r="Q59" s="100">
        <f>IF(OR( AND(F52&lt;0, Q52&lt;0), AND(F52&gt;0,Q52&gt;0)),0,IF(ABS(Q52)&lt;ABS(F52),ABS(Q52),ABS(F52)))</f>
        <v>0</v>
      </c>
      <c r="R59" s="806"/>
    </row>
    <row r="60" spans="1:18" x14ac:dyDescent="0.25">
      <c r="A60" s="683">
        <v>4.2</v>
      </c>
      <c r="B60" s="690" t="s">
        <v>338</v>
      </c>
      <c r="C60" s="818"/>
      <c r="D60" s="819"/>
      <c r="E60" s="819"/>
      <c r="F60" s="819"/>
      <c r="G60" s="819"/>
      <c r="H60" s="819"/>
      <c r="I60" s="819"/>
      <c r="J60" s="819"/>
      <c r="K60" s="819"/>
      <c r="L60" s="819"/>
      <c r="M60" s="819"/>
      <c r="N60" s="819"/>
      <c r="O60" s="819"/>
      <c r="P60" s="804"/>
      <c r="Q60" s="100">
        <f>IF(ABS(Q56)&gt;ABS(F52),(Q56)+(F52),(F52)+(Q56))</f>
        <v>0</v>
      </c>
      <c r="R60" s="806"/>
    </row>
    <row r="61" spans="1:18" x14ac:dyDescent="0.25">
      <c r="A61" s="696" t="s">
        <v>344</v>
      </c>
      <c r="B61" s="692" t="s">
        <v>335</v>
      </c>
      <c r="C61" s="820"/>
      <c r="D61" s="821"/>
      <c r="E61" s="821"/>
      <c r="F61" s="821"/>
      <c r="G61" s="821"/>
      <c r="H61" s="821"/>
      <c r="I61" s="821"/>
      <c r="J61" s="821"/>
      <c r="K61" s="821"/>
      <c r="L61" s="821"/>
      <c r="M61" s="821"/>
      <c r="N61" s="821"/>
      <c r="O61" s="821"/>
      <c r="P61" s="822"/>
      <c r="Q61" s="101">
        <v>1</v>
      </c>
      <c r="R61" s="806"/>
    </row>
    <row r="62" spans="1:18" ht="16.5" thickBot="1" x14ac:dyDescent="0.3">
      <c r="A62" s="693">
        <v>4.3</v>
      </c>
      <c r="B62" s="694" t="s">
        <v>345</v>
      </c>
      <c r="C62" s="815"/>
      <c r="D62" s="816"/>
      <c r="E62" s="816"/>
      <c r="F62" s="816"/>
      <c r="G62" s="816"/>
      <c r="H62" s="816"/>
      <c r="I62" s="816"/>
      <c r="J62" s="816"/>
      <c r="K62" s="816"/>
      <c r="L62" s="816"/>
      <c r="M62" s="816"/>
      <c r="N62" s="816"/>
      <c r="O62" s="816"/>
      <c r="P62" s="817"/>
      <c r="Q62" s="94">
        <f>Q61*Q59</f>
        <v>0</v>
      </c>
      <c r="R62" s="98">
        <f>Q62</f>
        <v>0</v>
      </c>
    </row>
    <row r="63" spans="1:18" ht="16.5" thickBot="1" x14ac:dyDescent="0.3">
      <c r="A63" s="683">
        <v>5.0999999999999996</v>
      </c>
      <c r="B63" s="697" t="s">
        <v>346</v>
      </c>
      <c r="C63" s="698"/>
      <c r="D63" s="699"/>
      <c r="E63" s="823"/>
      <c r="F63" s="824"/>
      <c r="G63" s="824"/>
      <c r="H63" s="824"/>
      <c r="I63" s="824"/>
      <c r="J63" s="824"/>
      <c r="K63" s="824"/>
      <c r="L63" s="824"/>
      <c r="M63" s="824"/>
      <c r="N63" s="824"/>
      <c r="O63" s="824"/>
      <c r="P63" s="824"/>
      <c r="Q63" s="825"/>
      <c r="R63" s="102">
        <f>ABS(Q60)</f>
        <v>0</v>
      </c>
    </row>
    <row r="64" spans="1:18" ht="16.5" thickBot="1" x14ac:dyDescent="0.3">
      <c r="A64" s="700">
        <v>6</v>
      </c>
      <c r="B64" s="701" t="s">
        <v>347</v>
      </c>
      <c r="C64" s="702"/>
      <c r="D64" s="699"/>
      <c r="E64" s="826"/>
      <c r="F64" s="827"/>
      <c r="G64" s="827"/>
      <c r="H64" s="827"/>
      <c r="I64" s="827"/>
      <c r="J64" s="827"/>
      <c r="K64" s="827"/>
      <c r="L64" s="827"/>
      <c r="M64" s="827"/>
      <c r="N64" s="827"/>
      <c r="O64" s="827"/>
      <c r="P64" s="827"/>
      <c r="Q64" s="828"/>
      <c r="R64" s="103">
        <f>R50+R54+R58+R62+R63</f>
        <v>0</v>
      </c>
    </row>
    <row r="65" spans="1:18" ht="16.5" thickBot="1" x14ac:dyDescent="0.3">
      <c r="A65" s="703">
        <v>7</v>
      </c>
      <c r="B65" s="704" t="s">
        <v>348</v>
      </c>
      <c r="C65" s="705"/>
      <c r="D65" s="705"/>
      <c r="E65" s="705"/>
      <c r="F65" s="704"/>
      <c r="G65" s="705"/>
      <c r="H65" s="824"/>
      <c r="I65" s="824"/>
      <c r="J65" s="824"/>
      <c r="K65" s="824"/>
      <c r="L65" s="824"/>
      <c r="M65" s="824"/>
      <c r="N65" s="824"/>
      <c r="O65" s="824"/>
      <c r="P65" s="824"/>
      <c r="Q65" s="829"/>
      <c r="R65" s="104">
        <f>R64*100/10</f>
        <v>0</v>
      </c>
    </row>
    <row r="66" spans="1:18" x14ac:dyDescent="0.25">
      <c r="A66" s="706" t="s">
        <v>349</v>
      </c>
      <c r="B66" s="707"/>
      <c r="C66" s="706"/>
      <c r="D66" s="706"/>
      <c r="E66" s="706"/>
      <c r="F66" s="706"/>
      <c r="G66" s="706"/>
      <c r="H66" s="706"/>
      <c r="I66" s="706"/>
      <c r="J66" s="706"/>
      <c r="K66" s="706"/>
      <c r="L66" s="706"/>
      <c r="M66" s="706"/>
      <c r="N66" s="706"/>
      <c r="O66" s="706"/>
      <c r="P66" s="706"/>
      <c r="Q66" s="706"/>
      <c r="R66" s="706"/>
    </row>
    <row r="67" spans="1:18" x14ac:dyDescent="0.25">
      <c r="A67" s="706"/>
      <c r="B67" s="708" t="s">
        <v>350</v>
      </c>
      <c r="C67" s="709"/>
      <c r="D67" s="706"/>
      <c r="E67" s="706"/>
      <c r="F67" s="706"/>
      <c r="G67" s="706"/>
      <c r="H67" s="706"/>
      <c r="I67" s="710"/>
      <c r="J67" s="710"/>
      <c r="K67" s="709"/>
      <c r="L67" s="709"/>
      <c r="M67" s="710"/>
      <c r="N67" s="710"/>
      <c r="O67" s="710"/>
      <c r="P67" s="709"/>
      <c r="Q67" s="709"/>
      <c r="R67" s="709"/>
    </row>
    <row r="69" spans="1:18" x14ac:dyDescent="0.25">
      <c r="A69" s="977" t="s">
        <v>352</v>
      </c>
      <c r="B69" s="983"/>
      <c r="C69" s="983"/>
      <c r="D69" s="864"/>
      <c r="E69" s="864"/>
    </row>
    <row r="70" spans="1:18" ht="16.5" thickBot="1" x14ac:dyDescent="0.3"/>
    <row r="71" spans="1:18" x14ac:dyDescent="0.25">
      <c r="A71" s="800"/>
      <c r="B71" s="78" t="s">
        <v>305</v>
      </c>
      <c r="C71" s="984" t="s">
        <v>306</v>
      </c>
      <c r="D71" s="984"/>
      <c r="E71" s="984"/>
      <c r="F71" s="985"/>
      <c r="G71" s="986" t="s">
        <v>307</v>
      </c>
      <c r="H71" s="984"/>
      <c r="I71" s="985"/>
      <c r="J71" s="981" t="s">
        <v>308</v>
      </c>
      <c r="K71" s="981"/>
      <c r="L71" s="981"/>
      <c r="M71" s="981"/>
      <c r="N71" s="981"/>
      <c r="O71" s="981"/>
      <c r="P71" s="981"/>
      <c r="Q71" s="982"/>
      <c r="R71" s="88"/>
    </row>
    <row r="72" spans="1:18" x14ac:dyDescent="0.25">
      <c r="A72" s="801"/>
      <c r="B72" s="79"/>
      <c r="C72" s="80" t="s">
        <v>309</v>
      </c>
      <c r="D72" s="81" t="s">
        <v>310</v>
      </c>
      <c r="E72" s="80" t="s">
        <v>311</v>
      </c>
      <c r="F72" s="82" t="s">
        <v>312</v>
      </c>
      <c r="G72" s="83" t="s">
        <v>313</v>
      </c>
      <c r="H72" s="84" t="s">
        <v>314</v>
      </c>
      <c r="I72" s="85" t="s">
        <v>315</v>
      </c>
      <c r="J72" s="83" t="s">
        <v>316</v>
      </c>
      <c r="K72" s="84" t="s">
        <v>317</v>
      </c>
      <c r="L72" s="84" t="s">
        <v>318</v>
      </c>
      <c r="M72" s="84" t="s">
        <v>319</v>
      </c>
      <c r="N72" s="84" t="s">
        <v>320</v>
      </c>
      <c r="O72" s="84" t="s">
        <v>321</v>
      </c>
      <c r="P72" s="86" t="s">
        <v>322</v>
      </c>
      <c r="Q72" s="87" t="s">
        <v>323</v>
      </c>
      <c r="R72" s="89" t="s">
        <v>324</v>
      </c>
    </row>
    <row r="73" spans="1:18" x14ac:dyDescent="0.25">
      <c r="A73" s="680"/>
      <c r="B73" s="830" t="s">
        <v>325</v>
      </c>
      <c r="C73" s="802"/>
      <c r="D73" s="802"/>
      <c r="E73" s="802"/>
      <c r="F73" s="803"/>
      <c r="G73" s="804"/>
      <c r="H73" s="802"/>
      <c r="I73" s="803"/>
      <c r="J73" s="802"/>
      <c r="K73" s="802"/>
      <c r="L73" s="802"/>
      <c r="M73" s="802"/>
      <c r="N73" s="802"/>
      <c r="O73" s="802"/>
      <c r="P73" s="802"/>
      <c r="Q73" s="805"/>
      <c r="R73" s="806"/>
    </row>
    <row r="74" spans="1:18" x14ac:dyDescent="0.25">
      <c r="A74" s="680">
        <v>1.1000000000000001</v>
      </c>
      <c r="B74" s="682" t="s">
        <v>326</v>
      </c>
      <c r="C74" s="25"/>
      <c r="D74" s="25"/>
      <c r="E74" s="25"/>
      <c r="F74" s="26"/>
      <c r="G74" s="27"/>
      <c r="H74" s="25"/>
      <c r="I74" s="26"/>
      <c r="J74" s="27"/>
      <c r="K74" s="25"/>
      <c r="L74" s="25"/>
      <c r="M74" s="25"/>
      <c r="N74" s="25"/>
      <c r="O74" s="25"/>
      <c r="P74" s="25"/>
      <c r="Q74" s="26"/>
      <c r="R74" s="806"/>
    </row>
    <row r="75" spans="1:18" x14ac:dyDescent="0.25">
      <c r="A75" s="683">
        <v>1.2</v>
      </c>
      <c r="B75" s="682" t="s">
        <v>327</v>
      </c>
      <c r="C75" s="28"/>
      <c r="D75" s="28"/>
      <c r="E75" s="28"/>
      <c r="F75" s="29"/>
      <c r="G75" s="30"/>
      <c r="H75" s="28"/>
      <c r="I75" s="29"/>
      <c r="J75" s="30"/>
      <c r="K75" s="28"/>
      <c r="L75" s="28"/>
      <c r="M75" s="28"/>
      <c r="N75" s="28"/>
      <c r="O75" s="28"/>
      <c r="P75" s="28"/>
      <c r="Q75" s="29"/>
      <c r="R75" s="806"/>
    </row>
    <row r="76" spans="1:18" x14ac:dyDescent="0.25">
      <c r="A76" s="684" t="s">
        <v>328</v>
      </c>
      <c r="B76" s="685" t="s">
        <v>329</v>
      </c>
      <c r="C76" s="22">
        <v>0.01</v>
      </c>
      <c r="D76" s="22">
        <v>0.01</v>
      </c>
      <c r="E76" s="22">
        <v>0.01</v>
      </c>
      <c r="F76" s="23">
        <v>0.01</v>
      </c>
      <c r="G76" s="24">
        <v>8.9999999999999993E-3</v>
      </c>
      <c r="H76" s="22">
        <v>8.0000000000000002E-3</v>
      </c>
      <c r="I76" s="23">
        <v>7.4999999999999997E-3</v>
      </c>
      <c r="J76" s="24">
        <v>7.4999999999999997E-3</v>
      </c>
      <c r="K76" s="22">
        <v>7.0000000000000001E-3</v>
      </c>
      <c r="L76" s="22">
        <v>6.4999999999999997E-3</v>
      </c>
      <c r="M76" s="22">
        <v>6.0000000000000001E-3</v>
      </c>
      <c r="N76" s="22">
        <v>6.0000000000000001E-3</v>
      </c>
      <c r="O76" s="22">
        <v>6.0000000000000001E-3</v>
      </c>
      <c r="P76" s="22">
        <v>6.0000000000000001E-3</v>
      </c>
      <c r="Q76" s="23">
        <v>6.0000000000000001E-3</v>
      </c>
      <c r="R76" s="806"/>
    </row>
    <row r="77" spans="1:18" x14ac:dyDescent="0.25">
      <c r="A77" s="686">
        <v>1.3</v>
      </c>
      <c r="B77" s="687" t="s">
        <v>330</v>
      </c>
      <c r="C77" s="31">
        <f t="shared" ref="C77:Q77" si="10">C76*C74</f>
        <v>0</v>
      </c>
      <c r="D77" s="31">
        <f t="shared" si="10"/>
        <v>0</v>
      </c>
      <c r="E77" s="31">
        <f t="shared" si="10"/>
        <v>0</v>
      </c>
      <c r="F77" s="32">
        <f t="shared" si="10"/>
        <v>0</v>
      </c>
      <c r="G77" s="33">
        <f t="shared" si="10"/>
        <v>0</v>
      </c>
      <c r="H77" s="31">
        <f t="shared" si="10"/>
        <v>0</v>
      </c>
      <c r="I77" s="32">
        <f t="shared" si="10"/>
        <v>0</v>
      </c>
      <c r="J77" s="33">
        <f t="shared" si="10"/>
        <v>0</v>
      </c>
      <c r="K77" s="31">
        <f t="shared" si="10"/>
        <v>0</v>
      </c>
      <c r="L77" s="31">
        <f t="shared" si="10"/>
        <v>0</v>
      </c>
      <c r="M77" s="31">
        <f t="shared" si="10"/>
        <v>0</v>
      </c>
      <c r="N77" s="31">
        <f t="shared" si="10"/>
        <v>0</v>
      </c>
      <c r="O77" s="31">
        <f t="shared" si="10"/>
        <v>0</v>
      </c>
      <c r="P77" s="31">
        <f t="shared" si="10"/>
        <v>0</v>
      </c>
      <c r="Q77" s="32">
        <f t="shared" si="10"/>
        <v>0</v>
      </c>
      <c r="R77" s="806"/>
    </row>
    <row r="78" spans="1:18" ht="16.5" thickBot="1" x14ac:dyDescent="0.3">
      <c r="A78" s="688">
        <v>1.4</v>
      </c>
      <c r="B78" s="689" t="s">
        <v>331</v>
      </c>
      <c r="C78" s="34">
        <f t="shared" ref="C78:Q78" si="11">-C76*C75</f>
        <v>0</v>
      </c>
      <c r="D78" s="34">
        <f t="shared" si="11"/>
        <v>0</v>
      </c>
      <c r="E78" s="34">
        <f t="shared" si="11"/>
        <v>0</v>
      </c>
      <c r="F78" s="34">
        <f t="shared" si="11"/>
        <v>0</v>
      </c>
      <c r="G78" s="34">
        <f t="shared" si="11"/>
        <v>0</v>
      </c>
      <c r="H78" s="34">
        <f t="shared" si="11"/>
        <v>0</v>
      </c>
      <c r="I78" s="34">
        <f t="shared" si="11"/>
        <v>0</v>
      </c>
      <c r="J78" s="34">
        <f t="shared" si="11"/>
        <v>0</v>
      </c>
      <c r="K78" s="34">
        <f t="shared" si="11"/>
        <v>0</v>
      </c>
      <c r="L78" s="34">
        <f t="shared" si="11"/>
        <v>0</v>
      </c>
      <c r="M78" s="34">
        <f t="shared" si="11"/>
        <v>0</v>
      </c>
      <c r="N78" s="34">
        <f t="shared" si="11"/>
        <v>0</v>
      </c>
      <c r="O78" s="34">
        <f t="shared" si="11"/>
        <v>0</v>
      </c>
      <c r="P78" s="34">
        <f t="shared" si="11"/>
        <v>0</v>
      </c>
      <c r="Q78" s="34">
        <f t="shared" si="11"/>
        <v>0</v>
      </c>
      <c r="R78" s="806"/>
    </row>
    <row r="79" spans="1:18" x14ac:dyDescent="0.25">
      <c r="A79" s="680">
        <v>1.5</v>
      </c>
      <c r="B79" s="682" t="s">
        <v>332</v>
      </c>
      <c r="C79" s="35">
        <f t="shared" ref="C79:Q79" si="12">IF(ABS(C77)&gt;ABS(C78),ABS(C78),ABS(C77))</f>
        <v>0</v>
      </c>
      <c r="D79" s="35">
        <f t="shared" si="12"/>
        <v>0</v>
      </c>
      <c r="E79" s="35">
        <f t="shared" si="12"/>
        <v>0</v>
      </c>
      <c r="F79" s="36">
        <f t="shared" si="12"/>
        <v>0</v>
      </c>
      <c r="G79" s="37">
        <f t="shared" si="12"/>
        <v>0</v>
      </c>
      <c r="H79" s="35">
        <f t="shared" si="12"/>
        <v>0</v>
      </c>
      <c r="I79" s="36">
        <f t="shared" si="12"/>
        <v>0</v>
      </c>
      <c r="J79" s="37">
        <f t="shared" si="12"/>
        <v>0</v>
      </c>
      <c r="K79" s="35">
        <f t="shared" si="12"/>
        <v>0</v>
      </c>
      <c r="L79" s="35">
        <f t="shared" si="12"/>
        <v>0</v>
      </c>
      <c r="M79" s="35">
        <f t="shared" si="12"/>
        <v>0</v>
      </c>
      <c r="N79" s="35">
        <f t="shared" si="12"/>
        <v>0</v>
      </c>
      <c r="O79" s="35">
        <f t="shared" si="12"/>
        <v>0</v>
      </c>
      <c r="P79" s="35">
        <f t="shared" si="12"/>
        <v>0</v>
      </c>
      <c r="Q79" s="36">
        <f t="shared" si="12"/>
        <v>0</v>
      </c>
      <c r="R79" s="806"/>
    </row>
    <row r="80" spans="1:18" x14ac:dyDescent="0.25">
      <c r="A80" s="683">
        <v>1.6</v>
      </c>
      <c r="B80" s="690" t="s">
        <v>333</v>
      </c>
      <c r="C80" s="31">
        <f t="shared" ref="C80:Q80" si="13">IF(ABS(C77)&gt;ABS(C78),C77+C78,C78+C77)</f>
        <v>0</v>
      </c>
      <c r="D80" s="31">
        <f t="shared" si="13"/>
        <v>0</v>
      </c>
      <c r="E80" s="31">
        <f t="shared" si="13"/>
        <v>0</v>
      </c>
      <c r="F80" s="32">
        <f t="shared" si="13"/>
        <v>0</v>
      </c>
      <c r="G80" s="33">
        <f t="shared" si="13"/>
        <v>0</v>
      </c>
      <c r="H80" s="31">
        <f t="shared" si="13"/>
        <v>0</v>
      </c>
      <c r="I80" s="32">
        <f t="shared" si="13"/>
        <v>0</v>
      </c>
      <c r="J80" s="33">
        <f t="shared" si="13"/>
        <v>0</v>
      </c>
      <c r="K80" s="31">
        <f t="shared" si="13"/>
        <v>0</v>
      </c>
      <c r="L80" s="31">
        <f t="shared" si="13"/>
        <v>0</v>
      </c>
      <c r="M80" s="31">
        <f t="shared" si="13"/>
        <v>0</v>
      </c>
      <c r="N80" s="31">
        <f t="shared" si="13"/>
        <v>0</v>
      </c>
      <c r="O80" s="31">
        <f t="shared" si="13"/>
        <v>0</v>
      </c>
      <c r="P80" s="31">
        <f t="shared" si="13"/>
        <v>0</v>
      </c>
      <c r="Q80" s="32">
        <f t="shared" si="13"/>
        <v>0</v>
      </c>
      <c r="R80" s="806"/>
    </row>
    <row r="81" spans="1:18" x14ac:dyDescent="0.25">
      <c r="A81" s="691" t="s">
        <v>334</v>
      </c>
      <c r="B81" s="692" t="s">
        <v>335</v>
      </c>
      <c r="C81" s="38">
        <v>0.05</v>
      </c>
      <c r="D81" s="38">
        <v>0.05</v>
      </c>
      <c r="E81" s="38">
        <v>0.05</v>
      </c>
      <c r="F81" s="39">
        <v>0.05</v>
      </c>
      <c r="G81" s="40">
        <v>0.05</v>
      </c>
      <c r="H81" s="38">
        <v>0.05</v>
      </c>
      <c r="I81" s="39">
        <v>0.05</v>
      </c>
      <c r="J81" s="40">
        <v>0.05</v>
      </c>
      <c r="K81" s="38">
        <v>0.05</v>
      </c>
      <c r="L81" s="38">
        <v>0.05</v>
      </c>
      <c r="M81" s="38">
        <v>0.05</v>
      </c>
      <c r="N81" s="38">
        <v>0.05</v>
      </c>
      <c r="O81" s="38">
        <v>0.05</v>
      </c>
      <c r="P81" s="38">
        <v>0.05</v>
      </c>
      <c r="Q81" s="38">
        <v>0.05</v>
      </c>
      <c r="R81" s="806"/>
    </row>
    <row r="82" spans="1:18" ht="16.5" thickBot="1" x14ac:dyDescent="0.3">
      <c r="A82" s="693">
        <v>1.7</v>
      </c>
      <c r="B82" s="694" t="s">
        <v>336</v>
      </c>
      <c r="C82" s="41">
        <f t="shared" ref="C82:P82" si="14">C81*C79</f>
        <v>0</v>
      </c>
      <c r="D82" s="41">
        <f t="shared" si="14"/>
        <v>0</v>
      </c>
      <c r="E82" s="41">
        <f t="shared" si="14"/>
        <v>0</v>
      </c>
      <c r="F82" s="42">
        <f t="shared" si="14"/>
        <v>0</v>
      </c>
      <c r="G82" s="43">
        <f t="shared" si="14"/>
        <v>0</v>
      </c>
      <c r="H82" s="41">
        <f t="shared" si="14"/>
        <v>0</v>
      </c>
      <c r="I82" s="42">
        <f t="shared" si="14"/>
        <v>0</v>
      </c>
      <c r="J82" s="43">
        <f t="shared" si="14"/>
        <v>0</v>
      </c>
      <c r="K82" s="41">
        <f t="shared" si="14"/>
        <v>0</v>
      </c>
      <c r="L82" s="41">
        <f t="shared" si="14"/>
        <v>0</v>
      </c>
      <c r="M82" s="41">
        <f t="shared" si="14"/>
        <v>0</v>
      </c>
      <c r="N82" s="41">
        <f t="shared" si="14"/>
        <v>0</v>
      </c>
      <c r="O82" s="41">
        <f t="shared" si="14"/>
        <v>0</v>
      </c>
      <c r="P82" s="41">
        <f t="shared" si="14"/>
        <v>0</v>
      </c>
      <c r="Q82" s="42">
        <f>Q81*Q79</f>
        <v>0</v>
      </c>
      <c r="R82" s="98">
        <f>SUM(C82:Q82)</f>
        <v>0</v>
      </c>
    </row>
    <row r="83" spans="1:18" x14ac:dyDescent="0.25">
      <c r="A83" s="680">
        <v>2.1</v>
      </c>
      <c r="B83" s="682" t="s">
        <v>337</v>
      </c>
      <c r="C83" s="807"/>
      <c r="D83" s="808"/>
      <c r="E83" s="809"/>
      <c r="F83" s="90">
        <f>IF(ABS(SUMIF(C80:F80,"&gt;0"))&gt;ABS(SUMIF(C80:F80,"&lt;0")),ABS(SUMIF(C80:F80,"&lt;0")),ABS(SUMIF(C80:F80,"&gt;0")))</f>
        <v>0</v>
      </c>
      <c r="G83" s="807"/>
      <c r="H83" s="809"/>
      <c r="I83" s="90">
        <f>IF(ABS(SUMIF(G80:I80,"&gt;0"))&gt;ABS(SUMIF(G80:I80,"&lt;0")),ABS(SUMIF(G80:I80,"&lt;0")),ABS(SUMIF(G80:I80,"&gt;0")))</f>
        <v>0</v>
      </c>
      <c r="J83" s="807"/>
      <c r="K83" s="808"/>
      <c r="L83" s="808"/>
      <c r="M83" s="808"/>
      <c r="N83" s="808"/>
      <c r="O83" s="808"/>
      <c r="P83" s="809"/>
      <c r="Q83" s="90">
        <f>IF(ABS(SUMIF(J80:Q80,"&gt;0"))&lt;ABS(SUMIF(J80:Q80,"&lt;0")),ABS(SUMIF(J80:Q80,"&gt;0")),ABS(SUMIF(J80:Q80,"&lt;0")))</f>
        <v>0</v>
      </c>
      <c r="R83" s="810"/>
    </row>
    <row r="84" spans="1:18" x14ac:dyDescent="0.25">
      <c r="A84" s="683">
        <v>2.2000000000000002</v>
      </c>
      <c r="B84" s="695" t="s">
        <v>338</v>
      </c>
      <c r="C84" s="811"/>
      <c r="D84" s="812"/>
      <c r="E84" s="813"/>
      <c r="F84" s="91">
        <f>IF(ABS(SUMIF(C80:F80,"&gt;0"))&gt;ABS(SUMIF(C80:F80,"&lt;0")),ABS(SUMIF(C80:F80,"&gt;0"))-ABS(SUMIF(C80:F80,"&lt;0")),ABS(SUMIF(C80:F80,"&lt;0"))-ABS(SUMIF(C80:F80,"&gt;0")))</f>
        <v>0</v>
      </c>
      <c r="G84" s="811"/>
      <c r="H84" s="813"/>
      <c r="I84" s="91">
        <f>IF(ABS(SUMIF(G80:I80,"&gt;0"))&gt;ABS(SUMIF(G80:I80,"&lt;0")),SUMIF(G80:I80,"&gt;0")-SUMIF(G80:I80,"&lt;0"),SUMIF(G80:I80,"&lt;0")-SUMIF(G80:I80,"&gt;0"))</f>
        <v>0</v>
      </c>
      <c r="J84" s="811"/>
      <c r="K84" s="812"/>
      <c r="L84" s="812"/>
      <c r="M84" s="812"/>
      <c r="N84" s="812"/>
      <c r="O84" s="812"/>
      <c r="P84" s="813"/>
      <c r="Q84" s="91">
        <f>IF(ABS(SUMIF(J80:Q80,"&gt;0"))&lt;ABS(SUMIF(J80:Q80,"&lt;0")),SUMIF(J80:Q80,"&lt;0")-SUMIF(J80:Q80,"&gt;0"),SUMIF(J80:Q80,"&gt;0")-SUMIF(J80:Q80,"&lt;0"))</f>
        <v>0</v>
      </c>
      <c r="R84" s="806"/>
    </row>
    <row r="85" spans="1:18" x14ac:dyDescent="0.25">
      <c r="A85" s="691" t="s">
        <v>339</v>
      </c>
      <c r="B85" s="692" t="s">
        <v>335</v>
      </c>
      <c r="C85" s="811"/>
      <c r="D85" s="812"/>
      <c r="E85" s="813"/>
      <c r="F85" s="92">
        <v>0.4</v>
      </c>
      <c r="G85" s="811"/>
      <c r="H85" s="813"/>
      <c r="I85" s="92">
        <v>0.3</v>
      </c>
      <c r="J85" s="811"/>
      <c r="K85" s="812"/>
      <c r="L85" s="812"/>
      <c r="M85" s="812"/>
      <c r="N85" s="812"/>
      <c r="O85" s="812"/>
      <c r="P85" s="813"/>
      <c r="Q85" s="92">
        <v>0.3</v>
      </c>
      <c r="R85" s="814"/>
    </row>
    <row r="86" spans="1:18" ht="16.5" thickBot="1" x14ac:dyDescent="0.3">
      <c r="A86" s="693">
        <v>2.2999999999999998</v>
      </c>
      <c r="B86" s="694" t="s">
        <v>340</v>
      </c>
      <c r="C86" s="815"/>
      <c r="D86" s="816"/>
      <c r="E86" s="817"/>
      <c r="F86" s="93">
        <f>0.4*F83</f>
        <v>0</v>
      </c>
      <c r="G86" s="815"/>
      <c r="H86" s="817"/>
      <c r="I86" s="94">
        <f>0.3*I83</f>
        <v>0</v>
      </c>
      <c r="J86" s="815"/>
      <c r="K86" s="816"/>
      <c r="L86" s="816"/>
      <c r="M86" s="816"/>
      <c r="N86" s="816"/>
      <c r="O86" s="816"/>
      <c r="P86" s="817"/>
      <c r="Q86" s="94">
        <f>0.3*Q83</f>
        <v>0</v>
      </c>
      <c r="R86" s="98">
        <f>SUM(C86:Q86)</f>
        <v>0</v>
      </c>
    </row>
    <row r="87" spans="1:18" x14ac:dyDescent="0.25">
      <c r="A87" s="680">
        <v>3.1</v>
      </c>
      <c r="B87" s="682" t="s">
        <v>337</v>
      </c>
      <c r="C87" s="818"/>
      <c r="D87" s="819"/>
      <c r="E87" s="819"/>
      <c r="F87" s="819"/>
      <c r="G87" s="808"/>
      <c r="H87" s="808"/>
      <c r="I87" s="95">
        <f>IF(OR(AND(F84 &gt; 0,I84&gt;0),AND(F84&lt;0,I84&lt;0)), 0, IF(ABS(F84)&lt;ABS(I84),ABS(F84),ABS(I84)))</f>
        <v>0</v>
      </c>
      <c r="J87" s="819"/>
      <c r="K87" s="819"/>
      <c r="L87" s="819"/>
      <c r="M87" s="819"/>
      <c r="N87" s="819"/>
      <c r="O87" s="819"/>
      <c r="P87" s="819"/>
      <c r="Q87" s="95">
        <f>IF(OR(AND(Q84 &gt; 0,I84&gt;0),AND(Q84&lt;0,I84&lt;0)), 0, IF(ABS(I84)&lt;ABS(Q84),ABS(I84),ABS(Q84)))</f>
        <v>0</v>
      </c>
      <c r="R87" s="806"/>
    </row>
    <row r="88" spans="1:18" x14ac:dyDescent="0.25">
      <c r="A88" s="683">
        <v>3.2</v>
      </c>
      <c r="B88" s="690" t="s">
        <v>341</v>
      </c>
      <c r="C88" s="818"/>
      <c r="D88" s="819"/>
      <c r="E88" s="819"/>
      <c r="F88" s="819"/>
      <c r="G88" s="819"/>
      <c r="H88" s="819"/>
      <c r="I88" s="96">
        <f>IF(ABS(F84)&gt;ABS(I84),(F84)+(I84),(I84)+(F84))</f>
        <v>0</v>
      </c>
      <c r="J88" s="819"/>
      <c r="K88" s="819"/>
      <c r="L88" s="819"/>
      <c r="M88" s="819"/>
      <c r="N88" s="819"/>
      <c r="O88" s="819"/>
      <c r="P88" s="819"/>
      <c r="Q88" s="96">
        <f>IF(ABS(I84)&gt;ABS(Q84),(I84)+(Q84),(Q84)+(I84))</f>
        <v>0</v>
      </c>
      <c r="R88" s="806"/>
    </row>
    <row r="89" spans="1:18" x14ac:dyDescent="0.25">
      <c r="A89" s="691" t="s">
        <v>342</v>
      </c>
      <c r="B89" s="692" t="s">
        <v>335</v>
      </c>
      <c r="C89" s="820"/>
      <c r="D89" s="821"/>
      <c r="E89" s="821"/>
      <c r="F89" s="821"/>
      <c r="G89" s="821"/>
      <c r="H89" s="821"/>
      <c r="I89" s="97">
        <v>0.4</v>
      </c>
      <c r="J89" s="821"/>
      <c r="K89" s="821"/>
      <c r="L89" s="821"/>
      <c r="M89" s="821"/>
      <c r="N89" s="821"/>
      <c r="O89" s="821"/>
      <c r="P89" s="821"/>
      <c r="Q89" s="97">
        <v>0.4</v>
      </c>
      <c r="R89" s="806"/>
    </row>
    <row r="90" spans="1:18" ht="16.5" thickBot="1" x14ac:dyDescent="0.3">
      <c r="A90" s="683">
        <v>3.3</v>
      </c>
      <c r="B90" s="694" t="s">
        <v>343</v>
      </c>
      <c r="C90" s="815"/>
      <c r="D90" s="816"/>
      <c r="E90" s="816"/>
      <c r="F90" s="816"/>
      <c r="G90" s="816"/>
      <c r="H90" s="816"/>
      <c r="I90" s="99">
        <f>I89*I87</f>
        <v>0</v>
      </c>
      <c r="J90" s="816"/>
      <c r="K90" s="816"/>
      <c r="L90" s="816"/>
      <c r="M90" s="816"/>
      <c r="N90" s="816"/>
      <c r="O90" s="816"/>
      <c r="P90" s="816"/>
      <c r="Q90" s="99">
        <f>Q89*Q87</f>
        <v>0</v>
      </c>
      <c r="R90" s="98">
        <f>SUM(C90:Q90)</f>
        <v>0</v>
      </c>
    </row>
    <row r="91" spans="1:18" x14ac:dyDescent="0.25">
      <c r="A91" s="680">
        <v>4.0999999999999996</v>
      </c>
      <c r="B91" s="682" t="s">
        <v>337</v>
      </c>
      <c r="C91" s="818"/>
      <c r="D91" s="819"/>
      <c r="E91" s="819"/>
      <c r="F91" s="819"/>
      <c r="G91" s="819"/>
      <c r="H91" s="819"/>
      <c r="I91" s="819"/>
      <c r="J91" s="819"/>
      <c r="K91" s="819"/>
      <c r="L91" s="819"/>
      <c r="M91" s="819"/>
      <c r="N91" s="819"/>
      <c r="O91" s="819"/>
      <c r="P91" s="809"/>
      <c r="Q91" s="100">
        <f>IF(OR( AND(F84&lt;0, Q84&lt;0), AND(F84&gt;0,Q84&gt;0)),0,IF(ABS(Q84)&lt;ABS(F84),ABS(Q84),ABS(F84)))</f>
        <v>0</v>
      </c>
      <c r="R91" s="806"/>
    </row>
    <row r="92" spans="1:18" x14ac:dyDescent="0.25">
      <c r="A92" s="683">
        <v>4.2</v>
      </c>
      <c r="B92" s="690" t="s">
        <v>338</v>
      </c>
      <c r="C92" s="818"/>
      <c r="D92" s="819"/>
      <c r="E92" s="819"/>
      <c r="F92" s="819"/>
      <c r="G92" s="819"/>
      <c r="H92" s="819"/>
      <c r="I92" s="819"/>
      <c r="J92" s="819"/>
      <c r="K92" s="819"/>
      <c r="L92" s="819"/>
      <c r="M92" s="819"/>
      <c r="N92" s="819"/>
      <c r="O92" s="819"/>
      <c r="P92" s="804"/>
      <c r="Q92" s="100">
        <f>IF(ABS(Q88)&gt;ABS(F84),(Q88)+(F84),(F84)+(Q88))</f>
        <v>0</v>
      </c>
      <c r="R92" s="806"/>
    </row>
    <row r="93" spans="1:18" x14ac:dyDescent="0.25">
      <c r="A93" s="691" t="s">
        <v>344</v>
      </c>
      <c r="B93" s="692" t="s">
        <v>335</v>
      </c>
      <c r="C93" s="820"/>
      <c r="D93" s="821"/>
      <c r="E93" s="821"/>
      <c r="F93" s="821"/>
      <c r="G93" s="821"/>
      <c r="H93" s="821"/>
      <c r="I93" s="821"/>
      <c r="J93" s="821"/>
      <c r="K93" s="821"/>
      <c r="L93" s="821"/>
      <c r="M93" s="821"/>
      <c r="N93" s="821"/>
      <c r="O93" s="821"/>
      <c r="P93" s="822"/>
      <c r="Q93" s="101">
        <v>1</v>
      </c>
      <c r="R93" s="806"/>
    </row>
    <row r="94" spans="1:18" ht="16.5" thickBot="1" x14ac:dyDescent="0.3">
      <c r="A94" s="693">
        <v>4.3</v>
      </c>
      <c r="B94" s="694" t="s">
        <v>345</v>
      </c>
      <c r="C94" s="815"/>
      <c r="D94" s="816"/>
      <c r="E94" s="816"/>
      <c r="F94" s="816"/>
      <c r="G94" s="816"/>
      <c r="H94" s="816"/>
      <c r="I94" s="816"/>
      <c r="J94" s="816"/>
      <c r="K94" s="816"/>
      <c r="L94" s="816"/>
      <c r="M94" s="816"/>
      <c r="N94" s="816"/>
      <c r="O94" s="816"/>
      <c r="P94" s="817"/>
      <c r="Q94" s="94">
        <f>Q93*Q91</f>
        <v>0</v>
      </c>
      <c r="R94" s="98">
        <f>Q94</f>
        <v>0</v>
      </c>
    </row>
    <row r="95" spans="1:18" ht="16.5" thickBot="1" x14ac:dyDescent="0.3">
      <c r="A95" s="683">
        <v>5.0999999999999996</v>
      </c>
      <c r="B95" s="697" t="s">
        <v>346</v>
      </c>
      <c r="C95" s="698"/>
      <c r="D95" s="699"/>
      <c r="E95" s="823"/>
      <c r="F95" s="824"/>
      <c r="G95" s="824"/>
      <c r="H95" s="824"/>
      <c r="I95" s="824"/>
      <c r="J95" s="824"/>
      <c r="K95" s="824"/>
      <c r="L95" s="824"/>
      <c r="M95" s="824"/>
      <c r="N95" s="824"/>
      <c r="O95" s="824"/>
      <c r="P95" s="824"/>
      <c r="Q95" s="825"/>
      <c r="R95" s="102">
        <f>ABS(Q92)</f>
        <v>0</v>
      </c>
    </row>
    <row r="96" spans="1:18" ht="16.5" thickBot="1" x14ac:dyDescent="0.3">
      <c r="A96" s="700">
        <v>6</v>
      </c>
      <c r="B96" s="701" t="s">
        <v>347</v>
      </c>
      <c r="C96" s="702"/>
      <c r="D96" s="699"/>
      <c r="E96" s="826"/>
      <c r="F96" s="827"/>
      <c r="G96" s="827"/>
      <c r="H96" s="827"/>
      <c r="I96" s="827"/>
      <c r="J96" s="827"/>
      <c r="K96" s="827"/>
      <c r="L96" s="827"/>
      <c r="M96" s="827"/>
      <c r="N96" s="827"/>
      <c r="O96" s="827"/>
      <c r="P96" s="827"/>
      <c r="Q96" s="828"/>
      <c r="R96" s="103">
        <f>R82+R86+R90+R94+R95</f>
        <v>0</v>
      </c>
    </row>
    <row r="97" spans="1:18" ht="16.5" thickBot="1" x14ac:dyDescent="0.3">
      <c r="A97" s="703">
        <v>7</v>
      </c>
      <c r="B97" s="704" t="s">
        <v>348</v>
      </c>
      <c r="C97" s="705"/>
      <c r="D97" s="705"/>
      <c r="E97" s="705"/>
      <c r="F97" s="704"/>
      <c r="G97" s="705"/>
      <c r="H97" s="824"/>
      <c r="I97" s="824"/>
      <c r="J97" s="824"/>
      <c r="K97" s="824"/>
      <c r="L97" s="824"/>
      <c r="M97" s="824"/>
      <c r="N97" s="824"/>
      <c r="O97" s="824"/>
      <c r="P97" s="824"/>
      <c r="Q97" s="829"/>
      <c r="R97" s="104">
        <f>R96*100/10</f>
        <v>0</v>
      </c>
    </row>
    <row r="98" spans="1:18" x14ac:dyDescent="0.25">
      <c r="A98" s="706" t="s">
        <v>349</v>
      </c>
      <c r="B98" s="707"/>
      <c r="C98" s="706"/>
      <c r="D98" s="706"/>
      <c r="E98" s="706"/>
      <c r="F98" s="706"/>
      <c r="G98" s="706"/>
      <c r="H98" s="706"/>
      <c r="I98" s="706"/>
      <c r="J98" s="706"/>
      <c r="K98" s="706"/>
      <c r="L98" s="706"/>
      <c r="M98" s="706"/>
      <c r="N98" s="706"/>
      <c r="O98" s="706"/>
      <c r="P98" s="706"/>
      <c r="Q98" s="706"/>
      <c r="R98" s="706"/>
    </row>
    <row r="99" spans="1:18" x14ac:dyDescent="0.25">
      <c r="A99" s="706"/>
      <c r="B99" s="708" t="s">
        <v>350</v>
      </c>
      <c r="C99" s="709"/>
      <c r="D99" s="706"/>
      <c r="E99" s="706"/>
      <c r="F99" s="706"/>
      <c r="G99" s="706"/>
      <c r="H99" s="706"/>
      <c r="I99" s="710"/>
      <c r="J99" s="710"/>
      <c r="K99" s="709"/>
      <c r="L99" s="709"/>
      <c r="M99" s="710"/>
      <c r="N99" s="710"/>
      <c r="O99" s="710"/>
      <c r="P99" s="709"/>
      <c r="Q99" s="709"/>
      <c r="R99" s="709"/>
    </row>
    <row r="101" spans="1:18" x14ac:dyDescent="0.25">
      <c r="A101" s="977" t="s">
        <v>353</v>
      </c>
      <c r="B101" s="983"/>
      <c r="C101" s="983"/>
      <c r="D101" s="864"/>
      <c r="E101" s="864"/>
    </row>
    <row r="102" spans="1:18" ht="16.5" thickBot="1" x14ac:dyDescent="0.3"/>
    <row r="103" spans="1:18" x14ac:dyDescent="0.25">
      <c r="A103" s="800"/>
      <c r="B103" s="78" t="s">
        <v>305</v>
      </c>
      <c r="C103" s="984" t="s">
        <v>306</v>
      </c>
      <c r="D103" s="984"/>
      <c r="E103" s="984"/>
      <c r="F103" s="985"/>
      <c r="G103" s="986" t="s">
        <v>307</v>
      </c>
      <c r="H103" s="984"/>
      <c r="I103" s="985"/>
      <c r="J103" s="981" t="s">
        <v>308</v>
      </c>
      <c r="K103" s="981"/>
      <c r="L103" s="981"/>
      <c r="M103" s="981"/>
      <c r="N103" s="981"/>
      <c r="O103" s="981"/>
      <c r="P103" s="981"/>
      <c r="Q103" s="982"/>
      <c r="R103" s="88"/>
    </row>
    <row r="104" spans="1:18" x14ac:dyDescent="0.25">
      <c r="A104" s="801"/>
      <c r="B104" s="79"/>
      <c r="C104" s="80" t="s">
        <v>309</v>
      </c>
      <c r="D104" s="81" t="s">
        <v>310</v>
      </c>
      <c r="E104" s="80" t="s">
        <v>311</v>
      </c>
      <c r="F104" s="82" t="s">
        <v>312</v>
      </c>
      <c r="G104" s="83" t="s">
        <v>313</v>
      </c>
      <c r="H104" s="84" t="s">
        <v>314</v>
      </c>
      <c r="I104" s="85" t="s">
        <v>315</v>
      </c>
      <c r="J104" s="83" t="s">
        <v>316</v>
      </c>
      <c r="K104" s="84" t="s">
        <v>317</v>
      </c>
      <c r="L104" s="84" t="s">
        <v>318</v>
      </c>
      <c r="M104" s="84" t="s">
        <v>319</v>
      </c>
      <c r="N104" s="84" t="s">
        <v>320</v>
      </c>
      <c r="O104" s="84" t="s">
        <v>321</v>
      </c>
      <c r="P104" s="86" t="s">
        <v>322</v>
      </c>
      <c r="Q104" s="87" t="s">
        <v>323</v>
      </c>
      <c r="R104" s="89" t="s">
        <v>324</v>
      </c>
    </row>
    <row r="105" spans="1:18" x14ac:dyDescent="0.25">
      <c r="A105" s="680"/>
      <c r="B105" s="830" t="s">
        <v>325</v>
      </c>
      <c r="C105" s="802"/>
      <c r="D105" s="802"/>
      <c r="E105" s="802"/>
      <c r="F105" s="803"/>
      <c r="G105" s="804"/>
      <c r="H105" s="802"/>
      <c r="I105" s="803"/>
      <c r="J105" s="802"/>
      <c r="K105" s="802"/>
      <c r="L105" s="802"/>
      <c r="M105" s="802"/>
      <c r="N105" s="802"/>
      <c r="O105" s="802"/>
      <c r="P105" s="802"/>
      <c r="Q105" s="805"/>
      <c r="R105" s="806"/>
    </row>
    <row r="106" spans="1:18" x14ac:dyDescent="0.25">
      <c r="A106" s="680">
        <v>1.1000000000000001</v>
      </c>
      <c r="B106" s="682" t="s">
        <v>326</v>
      </c>
      <c r="C106" s="25"/>
      <c r="D106" s="25"/>
      <c r="E106" s="25"/>
      <c r="F106" s="25"/>
      <c r="G106" s="25"/>
      <c r="H106" s="25"/>
      <c r="I106" s="25"/>
      <c r="J106" s="25"/>
      <c r="K106" s="25"/>
      <c r="L106" s="25"/>
      <c r="M106" s="25"/>
      <c r="N106" s="25"/>
      <c r="O106" s="25"/>
      <c r="P106" s="25"/>
      <c r="Q106" s="26"/>
      <c r="R106" s="806"/>
    </row>
    <row r="107" spans="1:18" x14ac:dyDescent="0.25">
      <c r="A107" s="683">
        <v>1.2</v>
      </c>
      <c r="B107" s="682" t="s">
        <v>327</v>
      </c>
      <c r="C107" s="28"/>
      <c r="D107" s="28"/>
      <c r="E107" s="28"/>
      <c r="F107" s="28"/>
      <c r="G107" s="28"/>
      <c r="H107" s="28"/>
      <c r="I107" s="29"/>
      <c r="J107" s="30"/>
      <c r="K107" s="28"/>
      <c r="L107" s="28"/>
      <c r="M107" s="28"/>
      <c r="N107" s="28"/>
      <c r="O107" s="28"/>
      <c r="P107" s="28"/>
      <c r="Q107" s="29"/>
      <c r="R107" s="806"/>
    </row>
    <row r="108" spans="1:18" x14ac:dyDescent="0.25">
      <c r="A108" s="684" t="s">
        <v>328</v>
      </c>
      <c r="B108" s="685" t="s">
        <v>329</v>
      </c>
      <c r="C108" s="22">
        <v>0.01</v>
      </c>
      <c r="D108" s="22">
        <v>0.01</v>
      </c>
      <c r="E108" s="22">
        <v>0.01</v>
      </c>
      <c r="F108" s="23">
        <v>0.01</v>
      </c>
      <c r="G108" s="24">
        <v>8.9999999999999993E-3</v>
      </c>
      <c r="H108" s="22">
        <v>8.0000000000000002E-3</v>
      </c>
      <c r="I108" s="23">
        <v>7.4999999999999997E-3</v>
      </c>
      <c r="J108" s="24">
        <v>7.4999999999999997E-3</v>
      </c>
      <c r="K108" s="22">
        <v>7.0000000000000001E-3</v>
      </c>
      <c r="L108" s="22">
        <v>6.4999999999999997E-3</v>
      </c>
      <c r="M108" s="22">
        <v>6.0000000000000001E-3</v>
      </c>
      <c r="N108" s="22">
        <v>6.0000000000000001E-3</v>
      </c>
      <c r="O108" s="22">
        <v>6.0000000000000001E-3</v>
      </c>
      <c r="P108" s="22">
        <v>6.0000000000000001E-3</v>
      </c>
      <c r="Q108" s="23">
        <v>6.0000000000000001E-3</v>
      </c>
      <c r="R108" s="806"/>
    </row>
    <row r="109" spans="1:18" x14ac:dyDescent="0.25">
      <c r="A109" s="686">
        <v>1.3</v>
      </c>
      <c r="B109" s="687" t="s">
        <v>330</v>
      </c>
      <c r="C109" s="31">
        <f>C108*C106</f>
        <v>0</v>
      </c>
      <c r="D109" s="31">
        <f t="shared" ref="D109:Q109" si="15">D108*D106</f>
        <v>0</v>
      </c>
      <c r="E109" s="31">
        <f t="shared" si="15"/>
        <v>0</v>
      </c>
      <c r="F109" s="32">
        <f t="shared" si="15"/>
        <v>0</v>
      </c>
      <c r="G109" s="33">
        <f t="shared" si="15"/>
        <v>0</v>
      </c>
      <c r="H109" s="31">
        <f t="shared" si="15"/>
        <v>0</v>
      </c>
      <c r="I109" s="32">
        <f t="shared" si="15"/>
        <v>0</v>
      </c>
      <c r="J109" s="33">
        <f t="shared" si="15"/>
        <v>0</v>
      </c>
      <c r="K109" s="31">
        <f t="shared" si="15"/>
        <v>0</v>
      </c>
      <c r="L109" s="31">
        <f t="shared" si="15"/>
        <v>0</v>
      </c>
      <c r="M109" s="31">
        <f t="shared" si="15"/>
        <v>0</v>
      </c>
      <c r="N109" s="31">
        <f t="shared" si="15"/>
        <v>0</v>
      </c>
      <c r="O109" s="31">
        <f t="shared" si="15"/>
        <v>0</v>
      </c>
      <c r="P109" s="31">
        <f t="shared" si="15"/>
        <v>0</v>
      </c>
      <c r="Q109" s="32">
        <f t="shared" si="15"/>
        <v>0</v>
      </c>
      <c r="R109" s="806"/>
    </row>
    <row r="110" spans="1:18" ht="16.5" thickBot="1" x14ac:dyDescent="0.3">
      <c r="A110" s="688">
        <v>1.4</v>
      </c>
      <c r="B110" s="689" t="s">
        <v>331</v>
      </c>
      <c r="C110" s="34">
        <f>-C108*C107</f>
        <v>0</v>
      </c>
      <c r="D110" s="34">
        <f t="shared" ref="D110:Q110" si="16">-D108*D107</f>
        <v>0</v>
      </c>
      <c r="E110" s="34">
        <f t="shared" si="16"/>
        <v>0</v>
      </c>
      <c r="F110" s="34">
        <f t="shared" si="16"/>
        <v>0</v>
      </c>
      <c r="G110" s="34">
        <f t="shared" si="16"/>
        <v>0</v>
      </c>
      <c r="H110" s="34">
        <f t="shared" si="16"/>
        <v>0</v>
      </c>
      <c r="I110" s="34">
        <f t="shared" si="16"/>
        <v>0</v>
      </c>
      <c r="J110" s="34">
        <f t="shared" si="16"/>
        <v>0</v>
      </c>
      <c r="K110" s="34">
        <f t="shared" si="16"/>
        <v>0</v>
      </c>
      <c r="L110" s="34">
        <f t="shared" si="16"/>
        <v>0</v>
      </c>
      <c r="M110" s="34">
        <f t="shared" si="16"/>
        <v>0</v>
      </c>
      <c r="N110" s="34">
        <f t="shared" si="16"/>
        <v>0</v>
      </c>
      <c r="O110" s="34">
        <f t="shared" si="16"/>
        <v>0</v>
      </c>
      <c r="P110" s="34">
        <f t="shared" si="16"/>
        <v>0</v>
      </c>
      <c r="Q110" s="34">
        <f t="shared" si="16"/>
        <v>0</v>
      </c>
      <c r="R110" s="806"/>
    </row>
    <row r="111" spans="1:18" x14ac:dyDescent="0.25">
      <c r="A111" s="680">
        <v>1.5</v>
      </c>
      <c r="B111" s="682" t="s">
        <v>332</v>
      </c>
      <c r="C111" s="35">
        <f t="shared" ref="C111:Q111" si="17">IF(ABS(C109)&gt;ABS(C110),ABS(C110),ABS(C109))</f>
        <v>0</v>
      </c>
      <c r="D111" s="35">
        <f t="shared" si="17"/>
        <v>0</v>
      </c>
      <c r="E111" s="35">
        <f t="shared" si="17"/>
        <v>0</v>
      </c>
      <c r="F111" s="36">
        <f t="shared" si="17"/>
        <v>0</v>
      </c>
      <c r="G111" s="37">
        <f t="shared" si="17"/>
        <v>0</v>
      </c>
      <c r="H111" s="35">
        <f t="shared" si="17"/>
        <v>0</v>
      </c>
      <c r="I111" s="36">
        <f t="shared" si="17"/>
        <v>0</v>
      </c>
      <c r="J111" s="37">
        <f t="shared" si="17"/>
        <v>0</v>
      </c>
      <c r="K111" s="35">
        <f t="shared" si="17"/>
        <v>0</v>
      </c>
      <c r="L111" s="35">
        <f t="shared" si="17"/>
        <v>0</v>
      </c>
      <c r="M111" s="35">
        <f t="shared" si="17"/>
        <v>0</v>
      </c>
      <c r="N111" s="35">
        <f t="shared" si="17"/>
        <v>0</v>
      </c>
      <c r="O111" s="35">
        <f t="shared" si="17"/>
        <v>0</v>
      </c>
      <c r="P111" s="35">
        <f t="shared" si="17"/>
        <v>0</v>
      </c>
      <c r="Q111" s="36">
        <f t="shared" si="17"/>
        <v>0</v>
      </c>
      <c r="R111" s="806"/>
    </row>
    <row r="112" spans="1:18" x14ac:dyDescent="0.25">
      <c r="A112" s="683">
        <v>1.6</v>
      </c>
      <c r="B112" s="690" t="s">
        <v>333</v>
      </c>
      <c r="C112" s="31">
        <f t="shared" ref="C112:Q112" si="18">IF(ABS(C109)&gt;ABS(C110),C109+C110,C110+C109)</f>
        <v>0</v>
      </c>
      <c r="D112" s="31">
        <f t="shared" si="18"/>
        <v>0</v>
      </c>
      <c r="E112" s="31">
        <f t="shared" si="18"/>
        <v>0</v>
      </c>
      <c r="F112" s="32">
        <f t="shared" si="18"/>
        <v>0</v>
      </c>
      <c r="G112" s="33">
        <f t="shared" si="18"/>
        <v>0</v>
      </c>
      <c r="H112" s="31">
        <f t="shared" si="18"/>
        <v>0</v>
      </c>
      <c r="I112" s="32">
        <f t="shared" si="18"/>
        <v>0</v>
      </c>
      <c r="J112" s="33">
        <f t="shared" si="18"/>
        <v>0</v>
      </c>
      <c r="K112" s="31">
        <f t="shared" si="18"/>
        <v>0</v>
      </c>
      <c r="L112" s="31">
        <f t="shared" si="18"/>
        <v>0</v>
      </c>
      <c r="M112" s="31">
        <f t="shared" si="18"/>
        <v>0</v>
      </c>
      <c r="N112" s="31">
        <f t="shared" si="18"/>
        <v>0</v>
      </c>
      <c r="O112" s="31">
        <f t="shared" si="18"/>
        <v>0</v>
      </c>
      <c r="P112" s="31">
        <f t="shared" si="18"/>
        <v>0</v>
      </c>
      <c r="Q112" s="32">
        <f t="shared" si="18"/>
        <v>0</v>
      </c>
      <c r="R112" s="806"/>
    </row>
    <row r="113" spans="1:18" x14ac:dyDescent="0.25">
      <c r="A113" s="691" t="s">
        <v>334</v>
      </c>
      <c r="B113" s="692" t="s">
        <v>335</v>
      </c>
      <c r="C113" s="38">
        <v>0.05</v>
      </c>
      <c r="D113" s="38">
        <v>0.05</v>
      </c>
      <c r="E113" s="38">
        <v>0.05</v>
      </c>
      <c r="F113" s="39">
        <v>0.05</v>
      </c>
      <c r="G113" s="40">
        <v>0.05</v>
      </c>
      <c r="H113" s="38">
        <v>0.05</v>
      </c>
      <c r="I113" s="39">
        <v>0.05</v>
      </c>
      <c r="J113" s="40">
        <v>0.05</v>
      </c>
      <c r="K113" s="38">
        <v>0.05</v>
      </c>
      <c r="L113" s="38">
        <v>0.05</v>
      </c>
      <c r="M113" s="38">
        <v>0.05</v>
      </c>
      <c r="N113" s="38">
        <v>0.05</v>
      </c>
      <c r="O113" s="38">
        <v>0.05</v>
      </c>
      <c r="P113" s="38">
        <v>0.05</v>
      </c>
      <c r="Q113" s="38">
        <v>0.05</v>
      </c>
      <c r="R113" s="806"/>
    </row>
    <row r="114" spans="1:18" ht="16.5" thickBot="1" x14ac:dyDescent="0.3">
      <c r="A114" s="693">
        <v>1.7</v>
      </c>
      <c r="B114" s="694" t="s">
        <v>336</v>
      </c>
      <c r="C114" s="41">
        <f>C113*C111</f>
        <v>0</v>
      </c>
      <c r="D114" s="41">
        <f t="shared" ref="D114:P114" si="19">D113*D111</f>
        <v>0</v>
      </c>
      <c r="E114" s="41">
        <f t="shared" si="19"/>
        <v>0</v>
      </c>
      <c r="F114" s="42">
        <f t="shared" si="19"/>
        <v>0</v>
      </c>
      <c r="G114" s="43">
        <f t="shared" si="19"/>
        <v>0</v>
      </c>
      <c r="H114" s="41">
        <f t="shared" si="19"/>
        <v>0</v>
      </c>
      <c r="I114" s="42">
        <f t="shared" si="19"/>
        <v>0</v>
      </c>
      <c r="J114" s="43">
        <f t="shared" si="19"/>
        <v>0</v>
      </c>
      <c r="K114" s="41">
        <f t="shared" si="19"/>
        <v>0</v>
      </c>
      <c r="L114" s="41">
        <f t="shared" si="19"/>
        <v>0</v>
      </c>
      <c r="M114" s="41">
        <f t="shared" si="19"/>
        <v>0</v>
      </c>
      <c r="N114" s="41">
        <f t="shared" si="19"/>
        <v>0</v>
      </c>
      <c r="O114" s="41">
        <f t="shared" si="19"/>
        <v>0</v>
      </c>
      <c r="P114" s="41">
        <f t="shared" si="19"/>
        <v>0</v>
      </c>
      <c r="Q114" s="42">
        <f>Q113*Q111</f>
        <v>0</v>
      </c>
      <c r="R114" s="98">
        <f>SUM(C114:Q114)</f>
        <v>0</v>
      </c>
    </row>
    <row r="115" spans="1:18" x14ac:dyDescent="0.25">
      <c r="A115" s="680">
        <v>2.1</v>
      </c>
      <c r="B115" s="682" t="s">
        <v>337</v>
      </c>
      <c r="C115" s="807"/>
      <c r="D115" s="808"/>
      <c r="E115" s="809"/>
      <c r="F115" s="90">
        <f>IF(ABS(SUMIF(C112:F112,"&gt;0"))&gt;ABS(SUMIF(C112:F112,"&lt;0")),ABS(SUMIF(C112:F112,"&lt;0")),ABS(SUMIF(C112:F112,"&gt;0")))</f>
        <v>0</v>
      </c>
      <c r="G115" s="807"/>
      <c r="H115" s="809"/>
      <c r="I115" s="90">
        <f>IF(ABS(SUMIF(G112:I112,"&gt;0"))&gt;ABS(SUMIF(G112:I112,"&lt;0")),ABS(SUMIF(G112:I112,"&lt;0")),ABS(SUMIF(G112:I112,"&gt;0")))</f>
        <v>0</v>
      </c>
      <c r="J115" s="807"/>
      <c r="K115" s="808"/>
      <c r="L115" s="808"/>
      <c r="M115" s="808"/>
      <c r="N115" s="808"/>
      <c r="O115" s="808"/>
      <c r="P115" s="809"/>
      <c r="Q115" s="90">
        <f>IF(ABS(SUMIF(J112:Q112,"&gt;0"))&lt;ABS(SUMIF(J112:Q112,"&lt;0")),ABS(SUMIF(J112:Q112,"&gt;0")),ABS(SUMIF(J112:Q112,"&lt;0")))</f>
        <v>0</v>
      </c>
      <c r="R115" s="810"/>
    </row>
    <row r="116" spans="1:18" x14ac:dyDescent="0.25">
      <c r="A116" s="683">
        <v>2.2000000000000002</v>
      </c>
      <c r="B116" s="695" t="s">
        <v>338</v>
      </c>
      <c r="C116" s="811"/>
      <c r="D116" s="812"/>
      <c r="E116" s="813"/>
      <c r="F116" s="91">
        <f>IF(ABS(SUMIF(C112:F112,"&gt;0"))&gt;ABS(SUMIF(C112:F112,"&lt;0")),ABS(SUMIF(C112:F112,"&gt;0"))-ABS(SUMIF(C112:F112,"&lt;0")),ABS(SUMIF(C112:F112,"&lt;0"))-ABS(SUMIF(C112:F112,"&gt;0")))</f>
        <v>0</v>
      </c>
      <c r="G116" s="811"/>
      <c r="H116" s="813"/>
      <c r="I116" s="91">
        <f>IF(ABS(SUMIF(G112:I112,"&gt;0"))&gt;ABS(SUMIF(G112:I112,"&lt;0")),SUMIF(G112:I112,"&gt;0")-SUMIF(G112:I112,"&lt;0"),SUMIF(G112:I112,"&lt;0")-SUMIF(G112:I112,"&gt;0"))</f>
        <v>0</v>
      </c>
      <c r="J116" s="811"/>
      <c r="K116" s="812"/>
      <c r="L116" s="812"/>
      <c r="M116" s="812"/>
      <c r="N116" s="812"/>
      <c r="O116" s="812"/>
      <c r="P116" s="813"/>
      <c r="Q116" s="91">
        <f>IF(ABS(SUMIF(J112:Q112,"&gt;0"))&lt;ABS(SUMIF(J112:Q112,"&lt;0")),SUMIF(J112:Q112,"&lt;0")-SUMIF(J112:Q112,"&gt;0"),SUMIF(J112:Q112,"&gt;0")-SUMIF(J112:Q112,"&lt;0"))</f>
        <v>0</v>
      </c>
      <c r="R116" s="806"/>
    </row>
    <row r="117" spans="1:18" x14ac:dyDescent="0.25">
      <c r="A117" s="691" t="s">
        <v>339</v>
      </c>
      <c r="B117" s="692" t="s">
        <v>335</v>
      </c>
      <c r="C117" s="811"/>
      <c r="D117" s="812"/>
      <c r="E117" s="813"/>
      <c r="F117" s="92">
        <v>0.4</v>
      </c>
      <c r="G117" s="811"/>
      <c r="H117" s="813"/>
      <c r="I117" s="92">
        <v>0.3</v>
      </c>
      <c r="J117" s="811"/>
      <c r="K117" s="812"/>
      <c r="L117" s="812"/>
      <c r="M117" s="812"/>
      <c r="N117" s="812"/>
      <c r="O117" s="812"/>
      <c r="P117" s="813"/>
      <c r="Q117" s="92">
        <v>0.3</v>
      </c>
      <c r="R117" s="814"/>
    </row>
    <row r="118" spans="1:18" ht="16.5" thickBot="1" x14ac:dyDescent="0.3">
      <c r="A118" s="693">
        <v>2.2999999999999998</v>
      </c>
      <c r="B118" s="694" t="s">
        <v>340</v>
      </c>
      <c r="C118" s="815"/>
      <c r="D118" s="816"/>
      <c r="E118" s="817"/>
      <c r="F118" s="93">
        <f>0.4*F115</f>
        <v>0</v>
      </c>
      <c r="G118" s="815"/>
      <c r="H118" s="817"/>
      <c r="I118" s="94">
        <f>0.3*I115</f>
        <v>0</v>
      </c>
      <c r="J118" s="815"/>
      <c r="K118" s="816"/>
      <c r="L118" s="816"/>
      <c r="M118" s="816"/>
      <c r="N118" s="816"/>
      <c r="O118" s="816"/>
      <c r="P118" s="817"/>
      <c r="Q118" s="94">
        <f>0.3*Q115</f>
        <v>0</v>
      </c>
      <c r="R118" s="98">
        <f>SUM(C118:Q118)</f>
        <v>0</v>
      </c>
    </row>
    <row r="119" spans="1:18" x14ac:dyDescent="0.25">
      <c r="A119" s="680">
        <v>3.1</v>
      </c>
      <c r="B119" s="682" t="s">
        <v>337</v>
      </c>
      <c r="C119" s="818"/>
      <c r="D119" s="819"/>
      <c r="E119" s="819"/>
      <c r="F119" s="819"/>
      <c r="G119" s="808"/>
      <c r="H119" s="808"/>
      <c r="I119" s="95">
        <f>IF(OR(AND(F116 &gt; 0,I116&gt;0),AND(F116&lt;0,I116&lt;0)), 0, IF(ABS(F116)&lt;ABS(I116),ABS(F116),ABS(I116)))</f>
        <v>0</v>
      </c>
      <c r="J119" s="819"/>
      <c r="K119" s="819"/>
      <c r="L119" s="819"/>
      <c r="M119" s="819"/>
      <c r="N119" s="819"/>
      <c r="O119" s="819"/>
      <c r="P119" s="819"/>
      <c r="Q119" s="95">
        <f>IF(OR(AND(Q116 &gt; 0,I116&gt;0),AND(Q116&lt;0,I116&lt;0)), 0, IF(ABS(I116)&lt;ABS(Q116),ABS(I116),ABS(Q116)))</f>
        <v>0</v>
      </c>
      <c r="R119" s="806"/>
    </row>
    <row r="120" spans="1:18" x14ac:dyDescent="0.25">
      <c r="A120" s="683">
        <v>3.2</v>
      </c>
      <c r="B120" s="690" t="s">
        <v>341</v>
      </c>
      <c r="C120" s="818"/>
      <c r="D120" s="819"/>
      <c r="E120" s="819"/>
      <c r="F120" s="819"/>
      <c r="G120" s="819"/>
      <c r="H120" s="819"/>
      <c r="I120" s="96">
        <f>IF(ABS(F116)&gt;ABS(I116),(F116)+(I116),(I116)+(F116))</f>
        <v>0</v>
      </c>
      <c r="J120" s="819"/>
      <c r="K120" s="819"/>
      <c r="L120" s="819"/>
      <c r="M120" s="819"/>
      <c r="N120" s="819"/>
      <c r="O120" s="819"/>
      <c r="P120" s="819"/>
      <c r="Q120" s="96">
        <f>IF(ABS(I116)&gt;ABS(Q116),(I116)+(Q116),(Q116)+(I116))</f>
        <v>0</v>
      </c>
      <c r="R120" s="806"/>
    </row>
    <row r="121" spans="1:18" x14ac:dyDescent="0.25">
      <c r="A121" s="691" t="s">
        <v>342</v>
      </c>
      <c r="B121" s="692" t="s">
        <v>335</v>
      </c>
      <c r="C121" s="820"/>
      <c r="D121" s="821"/>
      <c r="E121" s="821"/>
      <c r="F121" s="821"/>
      <c r="G121" s="821"/>
      <c r="H121" s="821"/>
      <c r="I121" s="97">
        <v>0.4</v>
      </c>
      <c r="J121" s="821"/>
      <c r="K121" s="821"/>
      <c r="L121" s="821"/>
      <c r="M121" s="821"/>
      <c r="N121" s="821"/>
      <c r="O121" s="821"/>
      <c r="P121" s="821"/>
      <c r="Q121" s="97">
        <v>0.4</v>
      </c>
      <c r="R121" s="806"/>
    </row>
    <row r="122" spans="1:18" ht="16.5" thickBot="1" x14ac:dyDescent="0.3">
      <c r="A122" s="683">
        <v>3.3</v>
      </c>
      <c r="B122" s="694" t="s">
        <v>343</v>
      </c>
      <c r="C122" s="815"/>
      <c r="D122" s="816"/>
      <c r="E122" s="816"/>
      <c r="F122" s="816"/>
      <c r="G122" s="816"/>
      <c r="H122" s="816"/>
      <c r="I122" s="99">
        <f>I121*I119</f>
        <v>0</v>
      </c>
      <c r="J122" s="816"/>
      <c r="K122" s="816"/>
      <c r="L122" s="816"/>
      <c r="M122" s="816"/>
      <c r="N122" s="816"/>
      <c r="O122" s="816"/>
      <c r="P122" s="816"/>
      <c r="Q122" s="99">
        <f>Q121*Q119</f>
        <v>0</v>
      </c>
      <c r="R122" s="98">
        <f>SUM(C122:Q122)</f>
        <v>0</v>
      </c>
    </row>
    <row r="123" spans="1:18" x14ac:dyDescent="0.25">
      <c r="A123" s="680">
        <v>4.0999999999999996</v>
      </c>
      <c r="B123" s="682" t="s">
        <v>337</v>
      </c>
      <c r="C123" s="818"/>
      <c r="D123" s="819"/>
      <c r="E123" s="819"/>
      <c r="F123" s="819"/>
      <c r="G123" s="819"/>
      <c r="H123" s="819"/>
      <c r="I123" s="819"/>
      <c r="J123" s="819"/>
      <c r="K123" s="819"/>
      <c r="L123" s="819"/>
      <c r="M123" s="819"/>
      <c r="N123" s="819"/>
      <c r="O123" s="819"/>
      <c r="P123" s="809"/>
      <c r="Q123" s="100">
        <f>IF(OR( AND(F116&lt;0, Q116&lt;0), AND(F116&gt;0,Q116&gt;0)),0,IF(ABS(Q116)&lt;ABS(F116),ABS(Q116),ABS(F116)))</f>
        <v>0</v>
      </c>
      <c r="R123" s="806"/>
    </row>
    <row r="124" spans="1:18" x14ac:dyDescent="0.25">
      <c r="A124" s="683">
        <v>4.2</v>
      </c>
      <c r="B124" s="690" t="s">
        <v>338</v>
      </c>
      <c r="C124" s="818"/>
      <c r="D124" s="819"/>
      <c r="E124" s="819"/>
      <c r="F124" s="819"/>
      <c r="G124" s="819"/>
      <c r="H124" s="819"/>
      <c r="I124" s="819"/>
      <c r="J124" s="819"/>
      <c r="K124" s="819"/>
      <c r="L124" s="819"/>
      <c r="M124" s="819"/>
      <c r="N124" s="819"/>
      <c r="O124" s="819"/>
      <c r="P124" s="804"/>
      <c r="Q124" s="100">
        <f>IF(ABS(Q120)&gt;ABS(F116),(Q120)+(F116),(F116)+(Q120))</f>
        <v>0</v>
      </c>
      <c r="R124" s="806"/>
    </row>
    <row r="125" spans="1:18" x14ac:dyDescent="0.25">
      <c r="A125" s="691" t="s">
        <v>344</v>
      </c>
      <c r="B125" s="692" t="s">
        <v>335</v>
      </c>
      <c r="C125" s="820"/>
      <c r="D125" s="821"/>
      <c r="E125" s="821"/>
      <c r="F125" s="821"/>
      <c r="G125" s="821"/>
      <c r="H125" s="821"/>
      <c r="I125" s="821"/>
      <c r="J125" s="821"/>
      <c r="K125" s="821"/>
      <c r="L125" s="821"/>
      <c r="M125" s="821"/>
      <c r="N125" s="821"/>
      <c r="O125" s="821"/>
      <c r="P125" s="822"/>
      <c r="Q125" s="101">
        <v>1</v>
      </c>
      <c r="R125" s="806"/>
    </row>
    <row r="126" spans="1:18" ht="16.5" thickBot="1" x14ac:dyDescent="0.3">
      <c r="A126" s="693">
        <v>4.3</v>
      </c>
      <c r="B126" s="694" t="s">
        <v>345</v>
      </c>
      <c r="C126" s="815"/>
      <c r="D126" s="816"/>
      <c r="E126" s="816"/>
      <c r="F126" s="816"/>
      <c r="G126" s="816"/>
      <c r="H126" s="816"/>
      <c r="I126" s="816"/>
      <c r="J126" s="816"/>
      <c r="K126" s="816"/>
      <c r="L126" s="816"/>
      <c r="M126" s="816"/>
      <c r="N126" s="816"/>
      <c r="O126" s="816"/>
      <c r="P126" s="817"/>
      <c r="Q126" s="94">
        <f>Q125*Q123</f>
        <v>0</v>
      </c>
      <c r="R126" s="98">
        <f>Q126</f>
        <v>0</v>
      </c>
    </row>
    <row r="127" spans="1:18" ht="16.5" thickBot="1" x14ac:dyDescent="0.3">
      <c r="A127" s="683">
        <v>5.0999999999999996</v>
      </c>
      <c r="B127" s="697" t="s">
        <v>346</v>
      </c>
      <c r="C127" s="698"/>
      <c r="D127" s="699"/>
      <c r="E127" s="823"/>
      <c r="F127" s="824"/>
      <c r="G127" s="824"/>
      <c r="H127" s="824"/>
      <c r="I127" s="824"/>
      <c r="J127" s="824"/>
      <c r="K127" s="824"/>
      <c r="L127" s="824"/>
      <c r="M127" s="824"/>
      <c r="N127" s="824"/>
      <c r="O127" s="824"/>
      <c r="P127" s="824"/>
      <c r="Q127" s="825"/>
      <c r="R127" s="102">
        <f>ABS(Q124)</f>
        <v>0</v>
      </c>
    </row>
    <row r="128" spans="1:18" ht="16.5" thickBot="1" x14ac:dyDescent="0.3">
      <c r="A128" s="700">
        <v>6</v>
      </c>
      <c r="B128" s="701" t="s">
        <v>347</v>
      </c>
      <c r="C128" s="702"/>
      <c r="D128" s="699"/>
      <c r="E128" s="826"/>
      <c r="F128" s="827"/>
      <c r="G128" s="827"/>
      <c r="H128" s="827"/>
      <c r="I128" s="827"/>
      <c r="J128" s="827"/>
      <c r="K128" s="827"/>
      <c r="L128" s="827"/>
      <c r="M128" s="827"/>
      <c r="N128" s="827"/>
      <c r="O128" s="827"/>
      <c r="P128" s="827"/>
      <c r="Q128" s="828"/>
      <c r="R128" s="103">
        <f>R114+R118+R122+R126+R127</f>
        <v>0</v>
      </c>
    </row>
    <row r="129" spans="1:18" ht="16.5" thickBot="1" x14ac:dyDescent="0.3">
      <c r="A129" s="703">
        <v>7</v>
      </c>
      <c r="B129" s="704" t="s">
        <v>348</v>
      </c>
      <c r="C129" s="705"/>
      <c r="D129" s="705"/>
      <c r="E129" s="705"/>
      <c r="F129" s="704"/>
      <c r="G129" s="705"/>
      <c r="H129" s="824"/>
      <c r="I129" s="824"/>
      <c r="J129" s="824"/>
      <c r="K129" s="824"/>
      <c r="L129" s="824"/>
      <c r="M129" s="824"/>
      <c r="N129" s="824"/>
      <c r="O129" s="824"/>
      <c r="P129" s="824"/>
      <c r="Q129" s="829"/>
      <c r="R129" s="104">
        <f>R128*100/10</f>
        <v>0</v>
      </c>
    </row>
    <row r="130" spans="1:18" x14ac:dyDescent="0.25">
      <c r="A130" s="706" t="s">
        <v>349</v>
      </c>
      <c r="B130" s="707"/>
      <c r="C130" s="706"/>
      <c r="D130" s="706"/>
      <c r="E130" s="706"/>
      <c r="F130" s="706"/>
      <c r="G130" s="706"/>
      <c r="H130" s="706"/>
      <c r="I130" s="706"/>
      <c r="J130" s="706"/>
      <c r="K130" s="706"/>
      <c r="L130" s="706"/>
      <c r="M130" s="706"/>
      <c r="N130" s="706"/>
      <c r="O130" s="706"/>
      <c r="P130" s="706"/>
      <c r="Q130" s="706"/>
      <c r="R130" s="706"/>
    </row>
    <row r="131" spans="1:18" x14ac:dyDescent="0.25">
      <c r="A131" s="706"/>
      <c r="B131" s="708" t="s">
        <v>350</v>
      </c>
      <c r="C131" s="709"/>
      <c r="D131" s="706"/>
      <c r="E131" s="706"/>
      <c r="F131" s="706"/>
      <c r="G131" s="706"/>
      <c r="H131" s="706"/>
      <c r="I131" s="710"/>
      <c r="J131" s="710"/>
      <c r="K131" s="709"/>
      <c r="L131" s="709"/>
      <c r="M131" s="710"/>
      <c r="N131" s="710"/>
      <c r="O131" s="710"/>
      <c r="P131" s="709"/>
      <c r="Q131" s="709"/>
      <c r="R131" s="709"/>
    </row>
    <row r="133" spans="1:18" x14ac:dyDescent="0.25">
      <c r="A133" s="977" t="s">
        <v>354</v>
      </c>
      <c r="B133" s="983"/>
      <c r="C133" s="983"/>
      <c r="D133" s="864"/>
      <c r="E133" s="864"/>
    </row>
    <row r="134" spans="1:18" ht="16.5" thickBot="1" x14ac:dyDescent="0.3"/>
    <row r="135" spans="1:18" x14ac:dyDescent="0.25">
      <c r="A135" s="800"/>
      <c r="B135" s="78" t="s">
        <v>305</v>
      </c>
      <c r="C135" s="984" t="s">
        <v>306</v>
      </c>
      <c r="D135" s="984"/>
      <c r="E135" s="984"/>
      <c r="F135" s="985"/>
      <c r="G135" s="986" t="s">
        <v>307</v>
      </c>
      <c r="H135" s="984"/>
      <c r="I135" s="985"/>
      <c r="J135" s="981" t="s">
        <v>308</v>
      </c>
      <c r="K135" s="981"/>
      <c r="L135" s="981"/>
      <c r="M135" s="981"/>
      <c r="N135" s="981"/>
      <c r="O135" s="981"/>
      <c r="P135" s="981"/>
      <c r="Q135" s="982"/>
      <c r="R135" s="88"/>
    </row>
    <row r="136" spans="1:18" x14ac:dyDescent="0.25">
      <c r="A136" s="801"/>
      <c r="B136" s="79"/>
      <c r="C136" s="80" t="s">
        <v>309</v>
      </c>
      <c r="D136" s="81" t="s">
        <v>310</v>
      </c>
      <c r="E136" s="80" t="s">
        <v>311</v>
      </c>
      <c r="F136" s="82" t="s">
        <v>312</v>
      </c>
      <c r="G136" s="83" t="s">
        <v>313</v>
      </c>
      <c r="H136" s="84" t="s">
        <v>314</v>
      </c>
      <c r="I136" s="85" t="s">
        <v>315</v>
      </c>
      <c r="J136" s="83" t="s">
        <v>316</v>
      </c>
      <c r="K136" s="84" t="s">
        <v>317</v>
      </c>
      <c r="L136" s="84" t="s">
        <v>318</v>
      </c>
      <c r="M136" s="84" t="s">
        <v>319</v>
      </c>
      <c r="N136" s="84" t="s">
        <v>320</v>
      </c>
      <c r="O136" s="84" t="s">
        <v>321</v>
      </c>
      <c r="P136" s="86" t="s">
        <v>322</v>
      </c>
      <c r="Q136" s="87" t="s">
        <v>323</v>
      </c>
      <c r="R136" s="89" t="s">
        <v>324</v>
      </c>
    </row>
    <row r="137" spans="1:18" x14ac:dyDescent="0.25">
      <c r="A137" s="680"/>
      <c r="B137" s="681" t="s">
        <v>325</v>
      </c>
      <c r="C137" s="802"/>
      <c r="D137" s="802"/>
      <c r="E137" s="802"/>
      <c r="F137" s="803"/>
      <c r="G137" s="804"/>
      <c r="H137" s="802"/>
      <c r="I137" s="803"/>
      <c r="J137" s="802"/>
      <c r="K137" s="802"/>
      <c r="L137" s="802"/>
      <c r="M137" s="802"/>
      <c r="N137" s="802"/>
      <c r="O137" s="802"/>
      <c r="P137" s="802"/>
      <c r="Q137" s="805"/>
      <c r="R137" s="806"/>
    </row>
    <row r="138" spans="1:18" x14ac:dyDescent="0.25">
      <c r="A138" s="680">
        <v>1.1000000000000001</v>
      </c>
      <c r="B138" s="682" t="s">
        <v>326</v>
      </c>
      <c r="C138" s="25"/>
      <c r="D138" s="25"/>
      <c r="E138" s="25"/>
      <c r="F138" s="26"/>
      <c r="G138" s="27"/>
      <c r="H138" s="25"/>
      <c r="I138" s="26"/>
      <c r="J138" s="27"/>
      <c r="K138" s="25"/>
      <c r="L138" s="25"/>
      <c r="M138" s="25"/>
      <c r="N138" s="25"/>
      <c r="O138" s="25"/>
      <c r="P138" s="25"/>
      <c r="Q138" s="26"/>
      <c r="R138" s="806"/>
    </row>
    <row r="139" spans="1:18" x14ac:dyDescent="0.25">
      <c r="A139" s="683">
        <v>1.2</v>
      </c>
      <c r="B139" s="682" t="s">
        <v>327</v>
      </c>
      <c r="C139" s="28"/>
      <c r="D139" s="28"/>
      <c r="E139" s="28"/>
      <c r="F139" s="29"/>
      <c r="G139" s="30"/>
      <c r="H139" s="28"/>
      <c r="I139" s="29"/>
      <c r="J139" s="30"/>
      <c r="K139" s="28"/>
      <c r="L139" s="28"/>
      <c r="M139" s="28"/>
      <c r="N139" s="28"/>
      <c r="O139" s="28"/>
      <c r="P139" s="28"/>
      <c r="Q139" s="29"/>
      <c r="R139" s="806"/>
    </row>
    <row r="140" spans="1:18" x14ac:dyDescent="0.25">
      <c r="A140" s="684" t="s">
        <v>328</v>
      </c>
      <c r="B140" s="685" t="s">
        <v>329</v>
      </c>
      <c r="C140" s="22">
        <v>0.01</v>
      </c>
      <c r="D140" s="22">
        <v>0.01</v>
      </c>
      <c r="E140" s="22">
        <v>0.01</v>
      </c>
      <c r="F140" s="23">
        <v>0.01</v>
      </c>
      <c r="G140" s="24">
        <v>8.9999999999999993E-3</v>
      </c>
      <c r="H140" s="22">
        <v>8.0000000000000002E-3</v>
      </c>
      <c r="I140" s="23">
        <v>7.4999999999999997E-3</v>
      </c>
      <c r="J140" s="24">
        <v>7.4999999999999997E-3</v>
      </c>
      <c r="K140" s="22">
        <v>7.0000000000000001E-3</v>
      </c>
      <c r="L140" s="22">
        <v>6.4999999999999997E-3</v>
      </c>
      <c r="M140" s="22">
        <v>6.0000000000000001E-3</v>
      </c>
      <c r="N140" s="22">
        <v>6.0000000000000001E-3</v>
      </c>
      <c r="O140" s="22">
        <v>6.0000000000000001E-3</v>
      </c>
      <c r="P140" s="22">
        <v>6.0000000000000001E-3</v>
      </c>
      <c r="Q140" s="23">
        <v>6.0000000000000001E-3</v>
      </c>
      <c r="R140" s="806"/>
    </row>
    <row r="141" spans="1:18" x14ac:dyDescent="0.25">
      <c r="A141" s="686">
        <v>1.3</v>
      </c>
      <c r="B141" s="687" t="s">
        <v>330</v>
      </c>
      <c r="C141" s="31">
        <f t="shared" ref="C141:Q141" si="20">C140*C138</f>
        <v>0</v>
      </c>
      <c r="D141" s="31">
        <f t="shared" si="20"/>
        <v>0</v>
      </c>
      <c r="E141" s="31">
        <f t="shared" si="20"/>
        <v>0</v>
      </c>
      <c r="F141" s="32">
        <f t="shared" si="20"/>
        <v>0</v>
      </c>
      <c r="G141" s="33">
        <f t="shared" si="20"/>
        <v>0</v>
      </c>
      <c r="H141" s="31">
        <f t="shared" si="20"/>
        <v>0</v>
      </c>
      <c r="I141" s="32">
        <f t="shared" si="20"/>
        <v>0</v>
      </c>
      <c r="J141" s="33">
        <f t="shared" si="20"/>
        <v>0</v>
      </c>
      <c r="K141" s="31">
        <f t="shared" si="20"/>
        <v>0</v>
      </c>
      <c r="L141" s="31">
        <f t="shared" si="20"/>
        <v>0</v>
      </c>
      <c r="M141" s="31">
        <f t="shared" si="20"/>
        <v>0</v>
      </c>
      <c r="N141" s="31">
        <f t="shared" si="20"/>
        <v>0</v>
      </c>
      <c r="O141" s="31">
        <f t="shared" si="20"/>
        <v>0</v>
      </c>
      <c r="P141" s="31">
        <f t="shared" si="20"/>
        <v>0</v>
      </c>
      <c r="Q141" s="32">
        <f t="shared" si="20"/>
        <v>0</v>
      </c>
      <c r="R141" s="806"/>
    </row>
    <row r="142" spans="1:18" ht="16.5" thickBot="1" x14ac:dyDescent="0.3">
      <c r="A142" s="688">
        <v>1.4</v>
      </c>
      <c r="B142" s="689" t="s">
        <v>331</v>
      </c>
      <c r="C142" s="34">
        <f t="shared" ref="C142:Q142" si="21">-C140*C139</f>
        <v>0</v>
      </c>
      <c r="D142" s="34">
        <f t="shared" si="21"/>
        <v>0</v>
      </c>
      <c r="E142" s="34">
        <f t="shared" si="21"/>
        <v>0</v>
      </c>
      <c r="F142" s="34">
        <f t="shared" si="21"/>
        <v>0</v>
      </c>
      <c r="G142" s="34">
        <f t="shared" si="21"/>
        <v>0</v>
      </c>
      <c r="H142" s="34">
        <f t="shared" si="21"/>
        <v>0</v>
      </c>
      <c r="I142" s="34">
        <f t="shared" si="21"/>
        <v>0</v>
      </c>
      <c r="J142" s="34">
        <f t="shared" si="21"/>
        <v>0</v>
      </c>
      <c r="K142" s="34">
        <f t="shared" si="21"/>
        <v>0</v>
      </c>
      <c r="L142" s="34">
        <f t="shared" si="21"/>
        <v>0</v>
      </c>
      <c r="M142" s="34">
        <f t="shared" si="21"/>
        <v>0</v>
      </c>
      <c r="N142" s="34">
        <f t="shared" si="21"/>
        <v>0</v>
      </c>
      <c r="O142" s="34">
        <f t="shared" si="21"/>
        <v>0</v>
      </c>
      <c r="P142" s="34">
        <f t="shared" si="21"/>
        <v>0</v>
      </c>
      <c r="Q142" s="34">
        <f t="shared" si="21"/>
        <v>0</v>
      </c>
      <c r="R142" s="806"/>
    </row>
    <row r="143" spans="1:18" x14ac:dyDescent="0.25">
      <c r="A143" s="680">
        <v>1.5</v>
      </c>
      <c r="B143" s="682" t="s">
        <v>332</v>
      </c>
      <c r="C143" s="35">
        <f t="shared" ref="C143:Q143" si="22">IF(ABS(C141)&gt;ABS(C142),ABS(C142),ABS(C141))</f>
        <v>0</v>
      </c>
      <c r="D143" s="35">
        <f t="shared" si="22"/>
        <v>0</v>
      </c>
      <c r="E143" s="35">
        <f t="shared" si="22"/>
        <v>0</v>
      </c>
      <c r="F143" s="36">
        <f t="shared" si="22"/>
        <v>0</v>
      </c>
      <c r="G143" s="37">
        <f t="shared" si="22"/>
        <v>0</v>
      </c>
      <c r="H143" s="35">
        <f t="shared" si="22"/>
        <v>0</v>
      </c>
      <c r="I143" s="36">
        <f t="shared" si="22"/>
        <v>0</v>
      </c>
      <c r="J143" s="37">
        <f t="shared" si="22"/>
        <v>0</v>
      </c>
      <c r="K143" s="35">
        <f t="shared" si="22"/>
        <v>0</v>
      </c>
      <c r="L143" s="35">
        <f t="shared" si="22"/>
        <v>0</v>
      </c>
      <c r="M143" s="35">
        <f t="shared" si="22"/>
        <v>0</v>
      </c>
      <c r="N143" s="35">
        <f t="shared" si="22"/>
        <v>0</v>
      </c>
      <c r="O143" s="35">
        <f t="shared" si="22"/>
        <v>0</v>
      </c>
      <c r="P143" s="35">
        <f t="shared" si="22"/>
        <v>0</v>
      </c>
      <c r="Q143" s="36">
        <f t="shared" si="22"/>
        <v>0</v>
      </c>
      <c r="R143" s="806"/>
    </row>
    <row r="144" spans="1:18" x14ac:dyDescent="0.25">
      <c r="A144" s="683">
        <v>1.6</v>
      </c>
      <c r="B144" s="690" t="s">
        <v>333</v>
      </c>
      <c r="C144" s="31">
        <f t="shared" ref="C144:Q144" si="23">IF(ABS(C141)&gt;ABS(C142),C141+C142,C142+C141)</f>
        <v>0</v>
      </c>
      <c r="D144" s="31">
        <f t="shared" si="23"/>
        <v>0</v>
      </c>
      <c r="E144" s="31">
        <f t="shared" si="23"/>
        <v>0</v>
      </c>
      <c r="F144" s="32">
        <f t="shared" si="23"/>
        <v>0</v>
      </c>
      <c r="G144" s="33">
        <f t="shared" si="23"/>
        <v>0</v>
      </c>
      <c r="H144" s="31">
        <f t="shared" si="23"/>
        <v>0</v>
      </c>
      <c r="I144" s="32">
        <f t="shared" si="23"/>
        <v>0</v>
      </c>
      <c r="J144" s="33">
        <f t="shared" si="23"/>
        <v>0</v>
      </c>
      <c r="K144" s="31">
        <f t="shared" si="23"/>
        <v>0</v>
      </c>
      <c r="L144" s="31">
        <f t="shared" si="23"/>
        <v>0</v>
      </c>
      <c r="M144" s="31">
        <f t="shared" si="23"/>
        <v>0</v>
      </c>
      <c r="N144" s="31">
        <f t="shared" si="23"/>
        <v>0</v>
      </c>
      <c r="O144" s="31">
        <f t="shared" si="23"/>
        <v>0</v>
      </c>
      <c r="P144" s="31">
        <f t="shared" si="23"/>
        <v>0</v>
      </c>
      <c r="Q144" s="32">
        <f t="shared" si="23"/>
        <v>0</v>
      </c>
      <c r="R144" s="806"/>
    </row>
    <row r="145" spans="1:18" x14ac:dyDescent="0.25">
      <c r="A145" s="691" t="s">
        <v>334</v>
      </c>
      <c r="B145" s="692" t="s">
        <v>335</v>
      </c>
      <c r="C145" s="38">
        <v>0.05</v>
      </c>
      <c r="D145" s="38">
        <v>0.05</v>
      </c>
      <c r="E145" s="38">
        <v>0.05</v>
      </c>
      <c r="F145" s="39">
        <v>0.05</v>
      </c>
      <c r="G145" s="40">
        <v>0.05</v>
      </c>
      <c r="H145" s="38">
        <v>0.05</v>
      </c>
      <c r="I145" s="39">
        <v>0.05</v>
      </c>
      <c r="J145" s="40">
        <v>0.05</v>
      </c>
      <c r="K145" s="38">
        <v>0.05</v>
      </c>
      <c r="L145" s="38">
        <v>0.05</v>
      </c>
      <c r="M145" s="38">
        <v>0.05</v>
      </c>
      <c r="N145" s="38">
        <v>0.05</v>
      </c>
      <c r="O145" s="38">
        <v>0.05</v>
      </c>
      <c r="P145" s="38">
        <v>0.05</v>
      </c>
      <c r="Q145" s="38">
        <v>0.05</v>
      </c>
      <c r="R145" s="806"/>
    </row>
    <row r="146" spans="1:18" ht="16.5" thickBot="1" x14ac:dyDescent="0.3">
      <c r="A146" s="693">
        <v>1.7</v>
      </c>
      <c r="B146" s="694" t="s">
        <v>336</v>
      </c>
      <c r="C146" s="41">
        <f t="shared" ref="C146:P146" si="24">C145*C143</f>
        <v>0</v>
      </c>
      <c r="D146" s="41">
        <f t="shared" si="24"/>
        <v>0</v>
      </c>
      <c r="E146" s="41">
        <f t="shared" si="24"/>
        <v>0</v>
      </c>
      <c r="F146" s="42">
        <f t="shared" si="24"/>
        <v>0</v>
      </c>
      <c r="G146" s="43">
        <f t="shared" si="24"/>
        <v>0</v>
      </c>
      <c r="H146" s="41">
        <f t="shared" si="24"/>
        <v>0</v>
      </c>
      <c r="I146" s="42">
        <f t="shared" si="24"/>
        <v>0</v>
      </c>
      <c r="J146" s="43">
        <f t="shared" si="24"/>
        <v>0</v>
      </c>
      <c r="K146" s="41">
        <f t="shared" si="24"/>
        <v>0</v>
      </c>
      <c r="L146" s="41">
        <f t="shared" si="24"/>
        <v>0</v>
      </c>
      <c r="M146" s="41">
        <f t="shared" si="24"/>
        <v>0</v>
      </c>
      <c r="N146" s="41">
        <f t="shared" si="24"/>
        <v>0</v>
      </c>
      <c r="O146" s="41">
        <f t="shared" si="24"/>
        <v>0</v>
      </c>
      <c r="P146" s="41">
        <f t="shared" si="24"/>
        <v>0</v>
      </c>
      <c r="Q146" s="42">
        <f>Q145*Q143</f>
        <v>0</v>
      </c>
      <c r="R146" s="98">
        <f>SUM(C146:Q146)</f>
        <v>0</v>
      </c>
    </row>
    <row r="147" spans="1:18" x14ac:dyDescent="0.25">
      <c r="A147" s="680">
        <v>2.1</v>
      </c>
      <c r="B147" s="682" t="s">
        <v>337</v>
      </c>
      <c r="C147" s="807"/>
      <c r="D147" s="808"/>
      <c r="E147" s="809"/>
      <c r="F147" s="90">
        <f>IF(ABS(SUMIF(C144:F144,"&gt;0"))&gt;ABS(SUMIF(C144:F144,"&lt;0")),ABS(SUMIF(C144:F144,"&lt;0")),ABS(SUMIF(C144:F144,"&gt;0")))</f>
        <v>0</v>
      </c>
      <c r="G147" s="807"/>
      <c r="H147" s="809"/>
      <c r="I147" s="90">
        <f>IF(ABS(SUMIF(G144:I144,"&gt;0"))&gt;ABS(SUMIF(G144:I144,"&lt;0")),ABS(SUMIF(G144:I144,"&lt;0")),ABS(SUMIF(G144:I144,"&gt;0")))</f>
        <v>0</v>
      </c>
      <c r="J147" s="807"/>
      <c r="K147" s="808"/>
      <c r="L147" s="808"/>
      <c r="M147" s="808"/>
      <c r="N147" s="808"/>
      <c r="O147" s="808"/>
      <c r="P147" s="809"/>
      <c r="Q147" s="90">
        <f>IF(ABS(SUMIF(J144:Q144,"&gt;0"))&lt;ABS(SUMIF(J144:Q144,"&lt;0")),ABS(SUMIF(J144:Q144,"&gt;0")),ABS(SUMIF(J144:Q144,"&lt;0")))</f>
        <v>0</v>
      </c>
      <c r="R147" s="810"/>
    </row>
    <row r="148" spans="1:18" x14ac:dyDescent="0.25">
      <c r="A148" s="683">
        <v>2.2000000000000002</v>
      </c>
      <c r="B148" s="695" t="s">
        <v>338</v>
      </c>
      <c r="C148" s="811"/>
      <c r="D148" s="812"/>
      <c r="E148" s="813"/>
      <c r="F148" s="91">
        <f>IF(ABS(SUMIF(C144:F144,"&gt;0"))&gt;ABS(SUMIF(C144:F144,"&lt;0")),ABS(SUMIF(C144:F144,"&gt;0"))-ABS(SUMIF(C144:F144,"&lt;0")),ABS(SUMIF(C144:F144,"&lt;0"))-ABS(SUMIF(C144:F144,"&gt;0")))</f>
        <v>0</v>
      </c>
      <c r="G148" s="811"/>
      <c r="H148" s="813"/>
      <c r="I148" s="91">
        <f>IF(ABS(SUMIF(G144:I144,"&gt;0"))&gt;ABS(SUMIF(G144:I144,"&lt;0")),SUMIF(G144:I144,"&gt;0")-SUMIF(G144:I144,"&lt;0"),SUMIF(G144:I144,"&lt;0")-SUMIF(G144:I144,"&gt;0"))</f>
        <v>0</v>
      </c>
      <c r="J148" s="811"/>
      <c r="K148" s="812"/>
      <c r="L148" s="812"/>
      <c r="M148" s="812"/>
      <c r="N148" s="812"/>
      <c r="O148" s="812"/>
      <c r="P148" s="813"/>
      <c r="Q148" s="91">
        <f>IF(ABS(SUMIF(J144:Q144,"&gt;0"))&lt;ABS(SUMIF(J144:Q144,"&lt;0")),SUMIF(J144:Q144,"&lt;0")-SUMIF(J144:Q144,"&gt;0"),SUMIF(J144:Q144,"&gt;0")-SUMIF(J144:Q144,"&lt;0"))</f>
        <v>0</v>
      </c>
      <c r="R148" s="806"/>
    </row>
    <row r="149" spans="1:18" x14ac:dyDescent="0.25">
      <c r="A149" s="691" t="s">
        <v>339</v>
      </c>
      <c r="B149" s="692" t="s">
        <v>335</v>
      </c>
      <c r="C149" s="811"/>
      <c r="D149" s="812"/>
      <c r="E149" s="813"/>
      <c r="F149" s="92">
        <v>0.4</v>
      </c>
      <c r="G149" s="811"/>
      <c r="H149" s="813"/>
      <c r="I149" s="92">
        <v>0.3</v>
      </c>
      <c r="J149" s="811"/>
      <c r="K149" s="812"/>
      <c r="L149" s="812"/>
      <c r="M149" s="812"/>
      <c r="N149" s="812"/>
      <c r="O149" s="812"/>
      <c r="P149" s="813"/>
      <c r="Q149" s="92">
        <v>0.3</v>
      </c>
      <c r="R149" s="814"/>
    </row>
    <row r="150" spans="1:18" ht="16.5" thickBot="1" x14ac:dyDescent="0.3">
      <c r="A150" s="693">
        <v>2.2999999999999998</v>
      </c>
      <c r="B150" s="694" t="s">
        <v>340</v>
      </c>
      <c r="C150" s="815"/>
      <c r="D150" s="816"/>
      <c r="E150" s="817"/>
      <c r="F150" s="93">
        <f>0.4*F147</f>
        <v>0</v>
      </c>
      <c r="G150" s="815"/>
      <c r="H150" s="817"/>
      <c r="I150" s="94">
        <f>0.3*I147</f>
        <v>0</v>
      </c>
      <c r="J150" s="815"/>
      <c r="K150" s="816"/>
      <c r="L150" s="816"/>
      <c r="M150" s="816"/>
      <c r="N150" s="816"/>
      <c r="O150" s="816"/>
      <c r="P150" s="817"/>
      <c r="Q150" s="94">
        <f>0.3*Q147</f>
        <v>0</v>
      </c>
      <c r="R150" s="98">
        <f>SUM(C150:Q150)</f>
        <v>0</v>
      </c>
    </row>
    <row r="151" spans="1:18" x14ac:dyDescent="0.25">
      <c r="A151" s="680">
        <v>3.1</v>
      </c>
      <c r="B151" s="682" t="s">
        <v>337</v>
      </c>
      <c r="C151" s="818"/>
      <c r="D151" s="819"/>
      <c r="E151" s="819"/>
      <c r="F151" s="819"/>
      <c r="G151" s="808"/>
      <c r="H151" s="808"/>
      <c r="I151" s="95">
        <f>IF(OR(AND(F148 &gt; 0,I148&gt;0),AND(F148&lt;0,I148&lt;0)), 0, IF(ABS(F148)&lt;ABS(I148),ABS(F148),ABS(I148)))</f>
        <v>0</v>
      </c>
      <c r="J151" s="819"/>
      <c r="K151" s="819"/>
      <c r="L151" s="819"/>
      <c r="M151" s="819"/>
      <c r="N151" s="819"/>
      <c r="O151" s="819"/>
      <c r="P151" s="819"/>
      <c r="Q151" s="95">
        <f>IF(OR(AND(Q148 &gt; 0,I148&gt;0),AND(Q148&lt;0,I148&lt;0)), 0, IF(ABS(I148)&lt;ABS(Q148),ABS(I148),ABS(Q148)))</f>
        <v>0</v>
      </c>
      <c r="R151" s="806"/>
    </row>
    <row r="152" spans="1:18" x14ac:dyDescent="0.25">
      <c r="A152" s="683">
        <v>3.2</v>
      </c>
      <c r="B152" s="690" t="s">
        <v>341</v>
      </c>
      <c r="C152" s="818"/>
      <c r="D152" s="819"/>
      <c r="E152" s="819"/>
      <c r="F152" s="819"/>
      <c r="G152" s="819"/>
      <c r="H152" s="819"/>
      <c r="I152" s="96">
        <f>IF(ABS(F148)&gt;ABS(I148),(F148)+(I148),(I148)+(F148))</f>
        <v>0</v>
      </c>
      <c r="J152" s="819"/>
      <c r="K152" s="819"/>
      <c r="L152" s="819"/>
      <c r="M152" s="819"/>
      <c r="N152" s="819"/>
      <c r="O152" s="819"/>
      <c r="P152" s="819"/>
      <c r="Q152" s="96">
        <f>IF(ABS(I148)&gt;ABS(Q148),(I148)+(Q148),(Q148)+(I148))</f>
        <v>0</v>
      </c>
      <c r="R152" s="806"/>
    </row>
    <row r="153" spans="1:18" x14ac:dyDescent="0.25">
      <c r="A153" s="691" t="s">
        <v>342</v>
      </c>
      <c r="B153" s="692" t="s">
        <v>335</v>
      </c>
      <c r="C153" s="820"/>
      <c r="D153" s="821"/>
      <c r="E153" s="821"/>
      <c r="F153" s="821"/>
      <c r="G153" s="821"/>
      <c r="H153" s="821"/>
      <c r="I153" s="97">
        <v>0.4</v>
      </c>
      <c r="J153" s="821"/>
      <c r="K153" s="821"/>
      <c r="L153" s="821"/>
      <c r="M153" s="821"/>
      <c r="N153" s="821"/>
      <c r="O153" s="821"/>
      <c r="P153" s="821"/>
      <c r="Q153" s="97">
        <v>0.4</v>
      </c>
      <c r="R153" s="806"/>
    </row>
    <row r="154" spans="1:18" ht="16.5" thickBot="1" x14ac:dyDescent="0.3">
      <c r="A154" s="683">
        <v>3.3</v>
      </c>
      <c r="B154" s="694" t="s">
        <v>343</v>
      </c>
      <c r="C154" s="815"/>
      <c r="D154" s="816"/>
      <c r="E154" s="816"/>
      <c r="F154" s="816"/>
      <c r="G154" s="816"/>
      <c r="H154" s="816"/>
      <c r="I154" s="99">
        <f>I153*I151</f>
        <v>0</v>
      </c>
      <c r="J154" s="816"/>
      <c r="K154" s="816"/>
      <c r="L154" s="816"/>
      <c r="M154" s="816"/>
      <c r="N154" s="816"/>
      <c r="O154" s="816"/>
      <c r="P154" s="816"/>
      <c r="Q154" s="99">
        <f>Q153*Q151</f>
        <v>0</v>
      </c>
      <c r="R154" s="98">
        <f>SUM(C154:Q154)</f>
        <v>0</v>
      </c>
    </row>
    <row r="155" spans="1:18" x14ac:dyDescent="0.25">
      <c r="A155" s="680">
        <v>4.0999999999999996</v>
      </c>
      <c r="B155" s="682" t="s">
        <v>337</v>
      </c>
      <c r="C155" s="818"/>
      <c r="D155" s="819"/>
      <c r="E155" s="819"/>
      <c r="F155" s="819"/>
      <c r="G155" s="819"/>
      <c r="H155" s="819"/>
      <c r="I155" s="819"/>
      <c r="J155" s="819"/>
      <c r="K155" s="819"/>
      <c r="L155" s="819"/>
      <c r="M155" s="819"/>
      <c r="N155" s="819"/>
      <c r="O155" s="819"/>
      <c r="P155" s="809"/>
      <c r="Q155" s="100">
        <f>IF(OR( AND(F148&lt;0, Q148&lt;0), AND(F148&gt;0,Q148&gt;0)),0,IF(ABS(Q148)&lt;ABS(F148),ABS(Q148),ABS(F148)))</f>
        <v>0</v>
      </c>
      <c r="R155" s="806"/>
    </row>
    <row r="156" spans="1:18" x14ac:dyDescent="0.25">
      <c r="A156" s="683">
        <v>4.2</v>
      </c>
      <c r="B156" s="690" t="s">
        <v>338</v>
      </c>
      <c r="C156" s="818"/>
      <c r="D156" s="819"/>
      <c r="E156" s="819"/>
      <c r="F156" s="819"/>
      <c r="G156" s="819"/>
      <c r="H156" s="819"/>
      <c r="I156" s="819"/>
      <c r="J156" s="819"/>
      <c r="K156" s="819"/>
      <c r="L156" s="819"/>
      <c r="M156" s="819"/>
      <c r="N156" s="819"/>
      <c r="O156" s="819"/>
      <c r="P156" s="804"/>
      <c r="Q156" s="100">
        <f>IF(ABS(Q152)&gt;ABS(F148),(Q152)+(F148),(F148)+(Q152))</f>
        <v>0</v>
      </c>
      <c r="R156" s="806"/>
    </row>
    <row r="157" spans="1:18" x14ac:dyDescent="0.25">
      <c r="A157" s="691" t="s">
        <v>344</v>
      </c>
      <c r="B157" s="692" t="s">
        <v>335</v>
      </c>
      <c r="C157" s="820"/>
      <c r="D157" s="821"/>
      <c r="E157" s="821"/>
      <c r="F157" s="821"/>
      <c r="G157" s="821"/>
      <c r="H157" s="821"/>
      <c r="I157" s="821"/>
      <c r="J157" s="821"/>
      <c r="K157" s="821"/>
      <c r="L157" s="821"/>
      <c r="M157" s="821"/>
      <c r="N157" s="821"/>
      <c r="O157" s="821"/>
      <c r="P157" s="822"/>
      <c r="Q157" s="101">
        <v>1</v>
      </c>
      <c r="R157" s="806"/>
    </row>
    <row r="158" spans="1:18" ht="16.5" thickBot="1" x14ac:dyDescent="0.3">
      <c r="A158" s="693">
        <v>4.3</v>
      </c>
      <c r="B158" s="694" t="s">
        <v>345</v>
      </c>
      <c r="C158" s="815"/>
      <c r="D158" s="816"/>
      <c r="E158" s="816"/>
      <c r="F158" s="816"/>
      <c r="G158" s="816"/>
      <c r="H158" s="816"/>
      <c r="I158" s="816"/>
      <c r="J158" s="816"/>
      <c r="K158" s="816"/>
      <c r="L158" s="816"/>
      <c r="M158" s="816"/>
      <c r="N158" s="816"/>
      <c r="O158" s="816"/>
      <c r="P158" s="817"/>
      <c r="Q158" s="94">
        <f>Q157*Q155</f>
        <v>0</v>
      </c>
      <c r="R158" s="98">
        <f>Q158</f>
        <v>0</v>
      </c>
    </row>
    <row r="159" spans="1:18" ht="16.5" thickBot="1" x14ac:dyDescent="0.3">
      <c r="A159" s="683">
        <v>5.0999999999999996</v>
      </c>
      <c r="B159" s="697" t="s">
        <v>346</v>
      </c>
      <c r="C159" s="698"/>
      <c r="D159" s="699"/>
      <c r="E159" s="823"/>
      <c r="F159" s="824"/>
      <c r="G159" s="824"/>
      <c r="H159" s="824"/>
      <c r="I159" s="824"/>
      <c r="J159" s="824"/>
      <c r="K159" s="824"/>
      <c r="L159" s="824"/>
      <c r="M159" s="824"/>
      <c r="N159" s="824"/>
      <c r="O159" s="824"/>
      <c r="P159" s="824"/>
      <c r="Q159" s="825"/>
      <c r="R159" s="102">
        <f>ABS(Q156)</f>
        <v>0</v>
      </c>
    </row>
    <row r="160" spans="1:18" ht="16.5" thickBot="1" x14ac:dyDescent="0.3">
      <c r="A160" s="700">
        <v>6</v>
      </c>
      <c r="B160" s="701" t="s">
        <v>347</v>
      </c>
      <c r="C160" s="702"/>
      <c r="D160" s="699"/>
      <c r="E160" s="826"/>
      <c r="F160" s="827"/>
      <c r="G160" s="827"/>
      <c r="H160" s="827"/>
      <c r="I160" s="827"/>
      <c r="J160" s="827"/>
      <c r="K160" s="827"/>
      <c r="L160" s="827"/>
      <c r="M160" s="827"/>
      <c r="N160" s="827"/>
      <c r="O160" s="827"/>
      <c r="P160" s="827"/>
      <c r="Q160" s="828"/>
      <c r="R160" s="103">
        <f>R146+R150+R154+R158+R159</f>
        <v>0</v>
      </c>
    </row>
    <row r="161" spans="1:18" ht="16.5" thickBot="1" x14ac:dyDescent="0.3">
      <c r="A161" s="703">
        <v>7</v>
      </c>
      <c r="B161" s="704" t="s">
        <v>348</v>
      </c>
      <c r="C161" s="705"/>
      <c r="D161" s="705"/>
      <c r="E161" s="705"/>
      <c r="F161" s="704"/>
      <c r="G161" s="705"/>
      <c r="H161" s="824"/>
      <c r="I161" s="824"/>
      <c r="J161" s="824"/>
      <c r="K161" s="824"/>
      <c r="L161" s="824"/>
      <c r="M161" s="824"/>
      <c r="N161" s="824"/>
      <c r="O161" s="824"/>
      <c r="P161" s="824"/>
      <c r="Q161" s="829"/>
      <c r="R161" s="104">
        <f>R160*100/10</f>
        <v>0</v>
      </c>
    </row>
    <row r="162" spans="1:18" x14ac:dyDescent="0.25">
      <c r="A162" s="706" t="s">
        <v>349</v>
      </c>
      <c r="B162" s="707"/>
      <c r="C162" s="706"/>
      <c r="D162" s="706"/>
      <c r="E162" s="706"/>
      <c r="F162" s="706"/>
      <c r="G162" s="706"/>
      <c r="H162" s="706"/>
      <c r="I162" s="706"/>
      <c r="J162" s="706"/>
      <c r="K162" s="706"/>
      <c r="L162" s="706"/>
      <c r="M162" s="706"/>
      <c r="N162" s="706"/>
      <c r="O162" s="706"/>
      <c r="P162" s="706"/>
      <c r="Q162" s="706"/>
      <c r="R162" s="706"/>
    </row>
    <row r="163" spans="1:18" x14ac:dyDescent="0.25">
      <c r="A163" s="706"/>
      <c r="B163" s="708" t="s">
        <v>350</v>
      </c>
      <c r="C163" s="709"/>
      <c r="D163" s="706"/>
      <c r="E163" s="706"/>
      <c r="F163" s="706"/>
      <c r="G163" s="706"/>
      <c r="H163" s="706"/>
      <c r="I163" s="710"/>
      <c r="J163" s="710"/>
      <c r="K163" s="709"/>
      <c r="L163" s="709"/>
      <c r="M163" s="710"/>
      <c r="N163" s="710"/>
      <c r="O163" s="710"/>
      <c r="P163" s="709"/>
      <c r="Q163" s="709"/>
      <c r="R163" s="709"/>
    </row>
    <row r="165" spans="1:18" x14ac:dyDescent="0.25">
      <c r="A165" s="977" t="s">
        <v>355</v>
      </c>
      <c r="B165" s="983"/>
      <c r="C165" s="983"/>
      <c r="D165" s="864"/>
      <c r="E165" s="864"/>
    </row>
    <row r="166" spans="1:18" ht="16.5" thickBot="1" x14ac:dyDescent="0.3"/>
    <row r="167" spans="1:18" x14ac:dyDescent="0.25">
      <c r="A167" s="800"/>
      <c r="B167" s="78" t="s">
        <v>305</v>
      </c>
      <c r="C167" s="984" t="s">
        <v>306</v>
      </c>
      <c r="D167" s="984"/>
      <c r="E167" s="984"/>
      <c r="F167" s="985"/>
      <c r="G167" s="986" t="s">
        <v>307</v>
      </c>
      <c r="H167" s="984"/>
      <c r="I167" s="985"/>
      <c r="J167" s="981" t="s">
        <v>308</v>
      </c>
      <c r="K167" s="981"/>
      <c r="L167" s="981"/>
      <c r="M167" s="981"/>
      <c r="N167" s="981"/>
      <c r="O167" s="981"/>
      <c r="P167" s="981"/>
      <c r="Q167" s="982"/>
      <c r="R167" s="88"/>
    </row>
    <row r="168" spans="1:18" x14ac:dyDescent="0.25">
      <c r="A168" s="801"/>
      <c r="B168" s="79"/>
      <c r="C168" s="80" t="s">
        <v>309</v>
      </c>
      <c r="D168" s="81" t="s">
        <v>310</v>
      </c>
      <c r="E168" s="80" t="s">
        <v>311</v>
      </c>
      <c r="F168" s="82" t="s">
        <v>312</v>
      </c>
      <c r="G168" s="83" t="s">
        <v>313</v>
      </c>
      <c r="H168" s="84" t="s">
        <v>314</v>
      </c>
      <c r="I168" s="85" t="s">
        <v>315</v>
      </c>
      <c r="J168" s="83" t="s">
        <v>316</v>
      </c>
      <c r="K168" s="84" t="s">
        <v>317</v>
      </c>
      <c r="L168" s="84" t="s">
        <v>318</v>
      </c>
      <c r="M168" s="84" t="s">
        <v>319</v>
      </c>
      <c r="N168" s="84" t="s">
        <v>320</v>
      </c>
      <c r="O168" s="84" t="s">
        <v>321</v>
      </c>
      <c r="P168" s="86" t="s">
        <v>322</v>
      </c>
      <c r="Q168" s="87" t="s">
        <v>323</v>
      </c>
      <c r="R168" s="89" t="s">
        <v>324</v>
      </c>
    </row>
    <row r="169" spans="1:18" x14ac:dyDescent="0.25">
      <c r="A169" s="680"/>
      <c r="B169" s="681" t="s">
        <v>325</v>
      </c>
      <c r="C169" s="802"/>
      <c r="D169" s="802"/>
      <c r="E169" s="802"/>
      <c r="F169" s="803"/>
      <c r="G169" s="804"/>
      <c r="H169" s="802"/>
      <c r="I169" s="803"/>
      <c r="J169" s="802"/>
      <c r="K169" s="802"/>
      <c r="L169" s="802"/>
      <c r="M169" s="802"/>
      <c r="N169" s="802"/>
      <c r="O169" s="802"/>
      <c r="P169" s="802"/>
      <c r="Q169" s="805"/>
      <c r="R169" s="806"/>
    </row>
    <row r="170" spans="1:18" x14ac:dyDescent="0.25">
      <c r="A170" s="680">
        <v>1.1000000000000001</v>
      </c>
      <c r="B170" s="682" t="s">
        <v>326</v>
      </c>
      <c r="C170" s="25"/>
      <c r="D170" s="25"/>
      <c r="E170" s="25"/>
      <c r="F170" s="26"/>
      <c r="G170" s="27"/>
      <c r="H170" s="25"/>
      <c r="I170" s="26"/>
      <c r="J170" s="27"/>
      <c r="K170" s="25"/>
      <c r="L170" s="25"/>
      <c r="M170" s="25"/>
      <c r="N170" s="25"/>
      <c r="O170" s="25"/>
      <c r="P170" s="25"/>
      <c r="Q170" s="26"/>
      <c r="R170" s="806"/>
    </row>
    <row r="171" spans="1:18" x14ac:dyDescent="0.25">
      <c r="A171" s="683">
        <v>1.2</v>
      </c>
      <c r="B171" s="682" t="s">
        <v>327</v>
      </c>
      <c r="C171" s="28"/>
      <c r="D171" s="28"/>
      <c r="E171" s="28"/>
      <c r="F171" s="29"/>
      <c r="G171" s="30"/>
      <c r="H171" s="28"/>
      <c r="I171" s="29"/>
      <c r="J171" s="30"/>
      <c r="K171" s="28"/>
      <c r="L171" s="28"/>
      <c r="M171" s="28"/>
      <c r="N171" s="28"/>
      <c r="O171" s="28"/>
      <c r="P171" s="28"/>
      <c r="Q171" s="29"/>
      <c r="R171" s="806"/>
    </row>
    <row r="172" spans="1:18" x14ac:dyDescent="0.25">
      <c r="A172" s="684" t="s">
        <v>328</v>
      </c>
      <c r="B172" s="685" t="s">
        <v>329</v>
      </c>
      <c r="C172" s="22">
        <v>0.01</v>
      </c>
      <c r="D172" s="22">
        <v>0.01</v>
      </c>
      <c r="E172" s="22">
        <v>0.01</v>
      </c>
      <c r="F172" s="23">
        <v>0.01</v>
      </c>
      <c r="G172" s="24">
        <v>8.9999999999999993E-3</v>
      </c>
      <c r="H172" s="22">
        <v>8.0000000000000002E-3</v>
      </c>
      <c r="I172" s="23">
        <v>7.4999999999999997E-3</v>
      </c>
      <c r="J172" s="24">
        <v>7.4999999999999997E-3</v>
      </c>
      <c r="K172" s="22">
        <v>7.0000000000000001E-3</v>
      </c>
      <c r="L172" s="22">
        <v>6.4999999999999997E-3</v>
      </c>
      <c r="M172" s="22">
        <v>6.0000000000000001E-3</v>
      </c>
      <c r="N172" s="22">
        <v>6.0000000000000001E-3</v>
      </c>
      <c r="O172" s="22">
        <v>6.0000000000000001E-3</v>
      </c>
      <c r="P172" s="22">
        <v>6.0000000000000001E-3</v>
      </c>
      <c r="Q172" s="23">
        <v>6.0000000000000001E-3</v>
      </c>
      <c r="R172" s="806"/>
    </row>
    <row r="173" spans="1:18" x14ac:dyDescent="0.25">
      <c r="A173" s="686">
        <v>1.3</v>
      </c>
      <c r="B173" s="687" t="s">
        <v>330</v>
      </c>
      <c r="C173" s="31">
        <f>C172*C170</f>
        <v>0</v>
      </c>
      <c r="D173" s="31">
        <f t="shared" ref="D173:Q173" si="25">D172*D170</f>
        <v>0</v>
      </c>
      <c r="E173" s="31">
        <f t="shared" si="25"/>
        <v>0</v>
      </c>
      <c r="F173" s="32">
        <f t="shared" si="25"/>
        <v>0</v>
      </c>
      <c r="G173" s="33">
        <f t="shared" si="25"/>
        <v>0</v>
      </c>
      <c r="H173" s="31">
        <f t="shared" si="25"/>
        <v>0</v>
      </c>
      <c r="I173" s="32">
        <f t="shared" si="25"/>
        <v>0</v>
      </c>
      <c r="J173" s="33">
        <f t="shared" si="25"/>
        <v>0</v>
      </c>
      <c r="K173" s="31">
        <f t="shared" si="25"/>
        <v>0</v>
      </c>
      <c r="L173" s="31">
        <f t="shared" si="25"/>
        <v>0</v>
      </c>
      <c r="M173" s="31">
        <f t="shared" si="25"/>
        <v>0</v>
      </c>
      <c r="N173" s="31">
        <f t="shared" si="25"/>
        <v>0</v>
      </c>
      <c r="O173" s="31">
        <f t="shared" si="25"/>
        <v>0</v>
      </c>
      <c r="P173" s="31">
        <f t="shared" si="25"/>
        <v>0</v>
      </c>
      <c r="Q173" s="32">
        <f t="shared" si="25"/>
        <v>0</v>
      </c>
      <c r="R173" s="806"/>
    </row>
    <row r="174" spans="1:18" ht="16.5" thickBot="1" x14ac:dyDescent="0.3">
      <c r="A174" s="688">
        <v>1.4</v>
      </c>
      <c r="B174" s="689" t="s">
        <v>331</v>
      </c>
      <c r="C174" s="34">
        <f t="shared" ref="C174:Q174" si="26">-C172*C171</f>
        <v>0</v>
      </c>
      <c r="D174" s="34">
        <f t="shared" si="26"/>
        <v>0</v>
      </c>
      <c r="E174" s="34">
        <f t="shared" si="26"/>
        <v>0</v>
      </c>
      <c r="F174" s="34">
        <f t="shared" si="26"/>
        <v>0</v>
      </c>
      <c r="G174" s="34">
        <f t="shared" si="26"/>
        <v>0</v>
      </c>
      <c r="H174" s="34">
        <f t="shared" si="26"/>
        <v>0</v>
      </c>
      <c r="I174" s="34">
        <f t="shared" si="26"/>
        <v>0</v>
      </c>
      <c r="J174" s="34">
        <f t="shared" si="26"/>
        <v>0</v>
      </c>
      <c r="K174" s="34">
        <f t="shared" si="26"/>
        <v>0</v>
      </c>
      <c r="L174" s="34">
        <f t="shared" si="26"/>
        <v>0</v>
      </c>
      <c r="M174" s="34">
        <f t="shared" si="26"/>
        <v>0</v>
      </c>
      <c r="N174" s="34">
        <f t="shared" si="26"/>
        <v>0</v>
      </c>
      <c r="O174" s="34">
        <f t="shared" si="26"/>
        <v>0</v>
      </c>
      <c r="P174" s="34">
        <f t="shared" si="26"/>
        <v>0</v>
      </c>
      <c r="Q174" s="34">
        <f t="shared" si="26"/>
        <v>0</v>
      </c>
      <c r="R174" s="806"/>
    </row>
    <row r="175" spans="1:18" x14ac:dyDescent="0.25">
      <c r="A175" s="680">
        <v>1.5</v>
      </c>
      <c r="B175" s="682" t="s">
        <v>332</v>
      </c>
      <c r="C175" s="35">
        <f>IF(ABS(C173)&gt;ABS(C174),ABS(C174),ABS(C173))</f>
        <v>0</v>
      </c>
      <c r="D175" s="35">
        <f t="shared" ref="D175:Q175" si="27">IF(ABS(D173)&gt;ABS(D174),ABS(D174),ABS(D173))</f>
        <v>0</v>
      </c>
      <c r="E175" s="35">
        <f t="shared" si="27"/>
        <v>0</v>
      </c>
      <c r="F175" s="36">
        <f t="shared" si="27"/>
        <v>0</v>
      </c>
      <c r="G175" s="37">
        <f t="shared" si="27"/>
        <v>0</v>
      </c>
      <c r="H175" s="35">
        <f t="shared" si="27"/>
        <v>0</v>
      </c>
      <c r="I175" s="36">
        <f t="shared" si="27"/>
        <v>0</v>
      </c>
      <c r="J175" s="37">
        <f t="shared" si="27"/>
        <v>0</v>
      </c>
      <c r="K175" s="35">
        <f t="shared" si="27"/>
        <v>0</v>
      </c>
      <c r="L175" s="35">
        <f t="shared" si="27"/>
        <v>0</v>
      </c>
      <c r="M175" s="35">
        <f t="shared" si="27"/>
        <v>0</v>
      </c>
      <c r="N175" s="35">
        <f t="shared" si="27"/>
        <v>0</v>
      </c>
      <c r="O175" s="35">
        <f t="shared" si="27"/>
        <v>0</v>
      </c>
      <c r="P175" s="35">
        <f t="shared" si="27"/>
        <v>0</v>
      </c>
      <c r="Q175" s="36">
        <f t="shared" si="27"/>
        <v>0</v>
      </c>
      <c r="R175" s="806"/>
    </row>
    <row r="176" spans="1:18" x14ac:dyDescent="0.25">
      <c r="A176" s="683">
        <v>1.6</v>
      </c>
      <c r="B176" s="690" t="s">
        <v>333</v>
      </c>
      <c r="C176" s="31">
        <f>IF(ABS(C173)&gt;ABS(C174),C173+C174,C174+C173)</f>
        <v>0</v>
      </c>
      <c r="D176" s="31">
        <f t="shared" ref="D176:Q176" si="28">IF(ABS(D173)&gt;ABS(D174),D173+D174,D174+D173)</f>
        <v>0</v>
      </c>
      <c r="E176" s="31">
        <f t="shared" si="28"/>
        <v>0</v>
      </c>
      <c r="F176" s="32">
        <f t="shared" si="28"/>
        <v>0</v>
      </c>
      <c r="G176" s="33">
        <f t="shared" si="28"/>
        <v>0</v>
      </c>
      <c r="H176" s="31">
        <f t="shared" si="28"/>
        <v>0</v>
      </c>
      <c r="I176" s="32">
        <f t="shared" si="28"/>
        <v>0</v>
      </c>
      <c r="J176" s="33">
        <f t="shared" si="28"/>
        <v>0</v>
      </c>
      <c r="K176" s="31">
        <f t="shared" si="28"/>
        <v>0</v>
      </c>
      <c r="L176" s="31">
        <f t="shared" si="28"/>
        <v>0</v>
      </c>
      <c r="M176" s="31">
        <f t="shared" si="28"/>
        <v>0</v>
      </c>
      <c r="N176" s="31">
        <f t="shared" si="28"/>
        <v>0</v>
      </c>
      <c r="O176" s="31">
        <f t="shared" si="28"/>
        <v>0</v>
      </c>
      <c r="P176" s="31">
        <f t="shared" si="28"/>
        <v>0</v>
      </c>
      <c r="Q176" s="32">
        <f t="shared" si="28"/>
        <v>0</v>
      </c>
      <c r="R176" s="806"/>
    </row>
    <row r="177" spans="1:18" x14ac:dyDescent="0.25">
      <c r="A177" s="691" t="s">
        <v>334</v>
      </c>
      <c r="B177" s="692" t="s">
        <v>335</v>
      </c>
      <c r="C177" s="38">
        <v>0.05</v>
      </c>
      <c r="D177" s="38">
        <v>0.05</v>
      </c>
      <c r="E177" s="38">
        <v>0.05</v>
      </c>
      <c r="F177" s="39">
        <v>0.05</v>
      </c>
      <c r="G177" s="40">
        <v>0.05</v>
      </c>
      <c r="H177" s="38">
        <v>0.05</v>
      </c>
      <c r="I177" s="39">
        <v>0.05</v>
      </c>
      <c r="J177" s="40">
        <v>0.05</v>
      </c>
      <c r="K177" s="38">
        <v>0.05</v>
      </c>
      <c r="L177" s="38">
        <v>0.05</v>
      </c>
      <c r="M177" s="38">
        <v>0.05</v>
      </c>
      <c r="N177" s="38">
        <v>0.05</v>
      </c>
      <c r="O177" s="38">
        <v>0.05</v>
      </c>
      <c r="P177" s="38">
        <v>0.05</v>
      </c>
      <c r="Q177" s="38">
        <v>0.05</v>
      </c>
      <c r="R177" s="806"/>
    </row>
    <row r="178" spans="1:18" ht="16.5" thickBot="1" x14ac:dyDescent="0.3">
      <c r="A178" s="693">
        <v>1.7</v>
      </c>
      <c r="B178" s="694" t="s">
        <v>336</v>
      </c>
      <c r="C178" s="41">
        <f>C177*C175</f>
        <v>0</v>
      </c>
      <c r="D178" s="41">
        <f t="shared" ref="D178:P178" si="29">D177*D175</f>
        <v>0</v>
      </c>
      <c r="E178" s="41">
        <f t="shared" si="29"/>
        <v>0</v>
      </c>
      <c r="F178" s="42">
        <f t="shared" si="29"/>
        <v>0</v>
      </c>
      <c r="G178" s="43">
        <f t="shared" si="29"/>
        <v>0</v>
      </c>
      <c r="H178" s="41">
        <f t="shared" si="29"/>
        <v>0</v>
      </c>
      <c r="I178" s="42">
        <f t="shared" si="29"/>
        <v>0</v>
      </c>
      <c r="J178" s="43">
        <f t="shared" si="29"/>
        <v>0</v>
      </c>
      <c r="K178" s="41">
        <f t="shared" si="29"/>
        <v>0</v>
      </c>
      <c r="L178" s="41">
        <f t="shared" si="29"/>
        <v>0</v>
      </c>
      <c r="M178" s="41">
        <f t="shared" si="29"/>
        <v>0</v>
      </c>
      <c r="N178" s="41">
        <f t="shared" si="29"/>
        <v>0</v>
      </c>
      <c r="O178" s="41">
        <f t="shared" si="29"/>
        <v>0</v>
      </c>
      <c r="P178" s="41">
        <f t="shared" si="29"/>
        <v>0</v>
      </c>
      <c r="Q178" s="42">
        <f>Q177*Q175</f>
        <v>0</v>
      </c>
      <c r="R178" s="98">
        <f>SUM(C178:Q178)</f>
        <v>0</v>
      </c>
    </row>
    <row r="179" spans="1:18" x14ac:dyDescent="0.25">
      <c r="A179" s="680">
        <v>2.1</v>
      </c>
      <c r="B179" s="682" t="s">
        <v>337</v>
      </c>
      <c r="C179" s="807"/>
      <c r="D179" s="808"/>
      <c r="E179" s="809"/>
      <c r="F179" s="90">
        <f>IF(ABS(SUMIF(C176:F176,"&gt;0"))&gt;ABS(SUMIF(C176:F176,"&lt;0")),ABS(SUMIF(C176:F176,"&lt;0")),ABS(SUMIF(C176:F176,"&gt;0")))</f>
        <v>0</v>
      </c>
      <c r="G179" s="807"/>
      <c r="H179" s="809"/>
      <c r="I179" s="90">
        <f>IF(ABS(SUMIF(G176:I176,"&gt;0"))&gt;ABS(SUMIF(G176:I176,"&lt;0")),ABS(SUMIF(G176:I176,"&lt;0")),ABS(SUMIF(G176:I176,"&gt;0")))</f>
        <v>0</v>
      </c>
      <c r="J179" s="807"/>
      <c r="K179" s="808"/>
      <c r="L179" s="808"/>
      <c r="M179" s="808"/>
      <c r="N179" s="808"/>
      <c r="O179" s="808"/>
      <c r="P179" s="809"/>
      <c r="Q179" s="90">
        <f>IF(ABS(SUMIF(J176:Q176,"&gt;0"))&lt;ABS(SUMIF(J176:Q176,"&lt;0")),ABS(SUMIF(J176:Q176,"&gt;0")),ABS(SUMIF(J176:Q176,"&lt;0")))</f>
        <v>0</v>
      </c>
      <c r="R179" s="810"/>
    </row>
    <row r="180" spans="1:18" x14ac:dyDescent="0.25">
      <c r="A180" s="683">
        <v>2.2000000000000002</v>
      </c>
      <c r="B180" s="695" t="s">
        <v>338</v>
      </c>
      <c r="C180" s="811"/>
      <c r="D180" s="812"/>
      <c r="E180" s="813"/>
      <c r="F180" s="91">
        <f>IF(ABS(SUMIF(C176:F176,"&gt;0"))&gt;ABS(SUMIF(C176:F176,"&lt;0")),ABS(SUMIF(C176:F176,"&gt;0"))-ABS(SUMIF(C176:F176,"&lt;0")),ABS(SUMIF(C176:F176,"&lt;0"))-ABS(SUMIF(C176:F176,"&gt;0")))</f>
        <v>0</v>
      </c>
      <c r="G180" s="811"/>
      <c r="H180" s="813"/>
      <c r="I180" s="91">
        <f>IF(ABS(SUMIF(G176:I176,"&gt;0"))&gt;ABS(SUMIF(G176:I176,"&lt;0")),SUMIF(G176:I176,"&gt;0")-SUMIF(G176:I176,"&lt;0"),SUMIF(G176:I176,"&lt;0")-SUMIF(G176:I176,"&gt;0"))</f>
        <v>0</v>
      </c>
      <c r="J180" s="811"/>
      <c r="K180" s="812"/>
      <c r="L180" s="812"/>
      <c r="M180" s="812"/>
      <c r="N180" s="812"/>
      <c r="O180" s="812"/>
      <c r="P180" s="813"/>
      <c r="Q180" s="91">
        <f>IF(ABS(SUMIF(J176:Q176,"&gt;0"))&lt;ABS(SUMIF(J176:Q176,"&lt;0")),SUMIF(J176:Q176,"&lt;0")-SUMIF(J176:Q176,"&gt;0"),SUMIF(J176:Q176,"&gt;0")-SUMIF(J176:Q176,"&lt;0"))</f>
        <v>0</v>
      </c>
      <c r="R180" s="806"/>
    </row>
    <row r="181" spans="1:18" x14ac:dyDescent="0.25">
      <c r="A181" s="691" t="s">
        <v>339</v>
      </c>
      <c r="B181" s="692" t="s">
        <v>335</v>
      </c>
      <c r="C181" s="811"/>
      <c r="D181" s="812"/>
      <c r="E181" s="813"/>
      <c r="F181" s="92">
        <v>0.4</v>
      </c>
      <c r="G181" s="811"/>
      <c r="H181" s="813"/>
      <c r="I181" s="92">
        <v>0.3</v>
      </c>
      <c r="J181" s="811"/>
      <c r="K181" s="812"/>
      <c r="L181" s="812"/>
      <c r="M181" s="812"/>
      <c r="N181" s="812"/>
      <c r="O181" s="812"/>
      <c r="P181" s="813"/>
      <c r="Q181" s="92">
        <v>0.3</v>
      </c>
      <c r="R181" s="814"/>
    </row>
    <row r="182" spans="1:18" ht="16.5" thickBot="1" x14ac:dyDescent="0.3">
      <c r="A182" s="693">
        <v>2.2999999999999998</v>
      </c>
      <c r="B182" s="694" t="s">
        <v>340</v>
      </c>
      <c r="C182" s="815"/>
      <c r="D182" s="816"/>
      <c r="E182" s="817"/>
      <c r="F182" s="93">
        <f>0.4*F179</f>
        <v>0</v>
      </c>
      <c r="G182" s="815"/>
      <c r="H182" s="817"/>
      <c r="I182" s="94">
        <f>0.3*I179</f>
        <v>0</v>
      </c>
      <c r="J182" s="815"/>
      <c r="K182" s="816"/>
      <c r="L182" s="816"/>
      <c r="M182" s="816"/>
      <c r="N182" s="816"/>
      <c r="O182" s="816"/>
      <c r="P182" s="817"/>
      <c r="Q182" s="94">
        <f>0.3*Q179</f>
        <v>0</v>
      </c>
      <c r="R182" s="98">
        <f>SUM(C182:Q182)</f>
        <v>0</v>
      </c>
    </row>
    <row r="183" spans="1:18" x14ac:dyDescent="0.25">
      <c r="A183" s="680">
        <v>3.1</v>
      </c>
      <c r="B183" s="682" t="s">
        <v>337</v>
      </c>
      <c r="C183" s="818"/>
      <c r="D183" s="819"/>
      <c r="E183" s="819"/>
      <c r="F183" s="819"/>
      <c r="G183" s="808"/>
      <c r="H183" s="808"/>
      <c r="I183" s="95">
        <f>IF(OR(AND(F180 &gt; 0,I180&gt;0),AND(F180&lt;0,I180&lt;0)), 0, IF(ABS(F180)&lt;ABS(I180),ABS(F180),ABS(I180)))</f>
        <v>0</v>
      </c>
      <c r="J183" s="819"/>
      <c r="K183" s="819"/>
      <c r="L183" s="819"/>
      <c r="M183" s="819"/>
      <c r="N183" s="819"/>
      <c r="O183" s="819"/>
      <c r="P183" s="819"/>
      <c r="Q183" s="95">
        <f>IF(OR(AND(Q180 &gt; 0,I180&gt;0),AND(Q180&lt;0,I180&lt;0)), 0, IF(ABS(I180)&lt;ABS(Q180),ABS(I180),ABS(Q180)))</f>
        <v>0</v>
      </c>
      <c r="R183" s="806"/>
    </row>
    <row r="184" spans="1:18" x14ac:dyDescent="0.25">
      <c r="A184" s="683">
        <v>3.2</v>
      </c>
      <c r="B184" s="690" t="s">
        <v>341</v>
      </c>
      <c r="C184" s="818"/>
      <c r="D184" s="819"/>
      <c r="E184" s="819"/>
      <c r="F184" s="819"/>
      <c r="G184" s="819"/>
      <c r="H184" s="819"/>
      <c r="I184" s="96">
        <f>IF(ABS(F180)&gt;ABS(I180),(F180)+(I180),(I180)+(F180))</f>
        <v>0</v>
      </c>
      <c r="J184" s="819"/>
      <c r="K184" s="819"/>
      <c r="L184" s="819"/>
      <c r="M184" s="819"/>
      <c r="N184" s="819"/>
      <c r="O184" s="819"/>
      <c r="P184" s="819"/>
      <c r="Q184" s="96">
        <f>IF(ABS(I180)&gt;ABS(Q180),(I180)+(Q180),(Q180)+(I180))</f>
        <v>0</v>
      </c>
      <c r="R184" s="806"/>
    </row>
    <row r="185" spans="1:18" x14ac:dyDescent="0.25">
      <c r="A185" s="691" t="s">
        <v>342</v>
      </c>
      <c r="B185" s="692" t="s">
        <v>335</v>
      </c>
      <c r="C185" s="820"/>
      <c r="D185" s="821"/>
      <c r="E185" s="821"/>
      <c r="F185" s="821"/>
      <c r="G185" s="821"/>
      <c r="H185" s="821"/>
      <c r="I185" s="97">
        <v>0.4</v>
      </c>
      <c r="J185" s="821"/>
      <c r="K185" s="821"/>
      <c r="L185" s="821"/>
      <c r="M185" s="821"/>
      <c r="N185" s="821"/>
      <c r="O185" s="821"/>
      <c r="P185" s="821"/>
      <c r="Q185" s="97">
        <v>0.4</v>
      </c>
      <c r="R185" s="806"/>
    </row>
    <row r="186" spans="1:18" ht="16.5" thickBot="1" x14ac:dyDescent="0.3">
      <c r="A186" s="683">
        <v>3.3</v>
      </c>
      <c r="B186" s="694" t="s">
        <v>343</v>
      </c>
      <c r="C186" s="815"/>
      <c r="D186" s="816"/>
      <c r="E186" s="816"/>
      <c r="F186" s="816"/>
      <c r="G186" s="816"/>
      <c r="H186" s="816"/>
      <c r="I186" s="99">
        <f>I185*I183</f>
        <v>0</v>
      </c>
      <c r="J186" s="816"/>
      <c r="K186" s="816"/>
      <c r="L186" s="816"/>
      <c r="M186" s="816"/>
      <c r="N186" s="816"/>
      <c r="O186" s="816"/>
      <c r="P186" s="816"/>
      <c r="Q186" s="99">
        <f>Q185*Q183</f>
        <v>0</v>
      </c>
      <c r="R186" s="98">
        <f>SUM(C186:Q186)</f>
        <v>0</v>
      </c>
    </row>
    <row r="187" spans="1:18" x14ac:dyDescent="0.25">
      <c r="A187" s="680">
        <v>4.0999999999999996</v>
      </c>
      <c r="B187" s="682" t="s">
        <v>337</v>
      </c>
      <c r="C187" s="818"/>
      <c r="D187" s="819"/>
      <c r="E187" s="819"/>
      <c r="F187" s="819"/>
      <c r="G187" s="819"/>
      <c r="H187" s="819"/>
      <c r="I187" s="819"/>
      <c r="J187" s="819"/>
      <c r="K187" s="819"/>
      <c r="L187" s="819"/>
      <c r="M187" s="819"/>
      <c r="N187" s="819"/>
      <c r="O187" s="819"/>
      <c r="P187" s="809"/>
      <c r="Q187" s="100">
        <f>IF(OR( AND(F180&lt;0, Q180&lt;0), AND(F180&gt;0,Q180&gt;0)),0,IF(ABS(Q180)&lt;ABS(F180),ABS(Q180),ABS(F180)))</f>
        <v>0</v>
      </c>
      <c r="R187" s="806"/>
    </row>
    <row r="188" spans="1:18" x14ac:dyDescent="0.25">
      <c r="A188" s="683">
        <v>4.2</v>
      </c>
      <c r="B188" s="690" t="s">
        <v>338</v>
      </c>
      <c r="C188" s="818"/>
      <c r="D188" s="819"/>
      <c r="E188" s="819"/>
      <c r="F188" s="819"/>
      <c r="G188" s="819"/>
      <c r="H188" s="819"/>
      <c r="I188" s="819"/>
      <c r="J188" s="819"/>
      <c r="K188" s="819"/>
      <c r="L188" s="819"/>
      <c r="M188" s="819"/>
      <c r="N188" s="819"/>
      <c r="O188" s="819"/>
      <c r="P188" s="804"/>
      <c r="Q188" s="100">
        <f>IF(ABS(Q184)&gt;ABS(F180),(Q184)+(F180),(F180)+(Q184))</f>
        <v>0</v>
      </c>
      <c r="R188" s="806"/>
    </row>
    <row r="189" spans="1:18" x14ac:dyDescent="0.25">
      <c r="A189" s="691" t="s">
        <v>344</v>
      </c>
      <c r="B189" s="692" t="s">
        <v>335</v>
      </c>
      <c r="C189" s="820"/>
      <c r="D189" s="821"/>
      <c r="E189" s="821"/>
      <c r="F189" s="821"/>
      <c r="G189" s="821"/>
      <c r="H189" s="821"/>
      <c r="I189" s="821"/>
      <c r="J189" s="821"/>
      <c r="K189" s="821"/>
      <c r="L189" s="821"/>
      <c r="M189" s="821"/>
      <c r="N189" s="821"/>
      <c r="O189" s="821"/>
      <c r="P189" s="822"/>
      <c r="Q189" s="101">
        <v>1</v>
      </c>
      <c r="R189" s="806"/>
    </row>
    <row r="190" spans="1:18" ht="16.5" thickBot="1" x14ac:dyDescent="0.3">
      <c r="A190" s="693">
        <v>4.3</v>
      </c>
      <c r="B190" s="694" t="s">
        <v>345</v>
      </c>
      <c r="C190" s="815"/>
      <c r="D190" s="816"/>
      <c r="E190" s="816"/>
      <c r="F190" s="816"/>
      <c r="G190" s="816"/>
      <c r="H190" s="816"/>
      <c r="I190" s="816"/>
      <c r="J190" s="816"/>
      <c r="K190" s="816"/>
      <c r="L190" s="816"/>
      <c r="M190" s="816"/>
      <c r="N190" s="816"/>
      <c r="O190" s="816"/>
      <c r="P190" s="817"/>
      <c r="Q190" s="94">
        <f>Q189*Q187</f>
        <v>0</v>
      </c>
      <c r="R190" s="98">
        <f>Q190</f>
        <v>0</v>
      </c>
    </row>
    <row r="191" spans="1:18" ht="16.5" thickBot="1" x14ac:dyDescent="0.3">
      <c r="A191" s="683">
        <v>5.0999999999999996</v>
      </c>
      <c r="B191" s="697" t="s">
        <v>346</v>
      </c>
      <c r="C191" s="698"/>
      <c r="D191" s="699"/>
      <c r="E191" s="823"/>
      <c r="F191" s="824"/>
      <c r="G191" s="824"/>
      <c r="H191" s="824"/>
      <c r="I191" s="824"/>
      <c r="J191" s="824"/>
      <c r="K191" s="824"/>
      <c r="L191" s="824"/>
      <c r="M191" s="824"/>
      <c r="N191" s="824"/>
      <c r="O191" s="824"/>
      <c r="P191" s="824"/>
      <c r="Q191" s="825"/>
      <c r="R191" s="102">
        <f>ABS(Q188)</f>
        <v>0</v>
      </c>
    </row>
    <row r="192" spans="1:18" ht="16.5" thickBot="1" x14ac:dyDescent="0.3">
      <c r="A192" s="700">
        <v>6</v>
      </c>
      <c r="B192" s="701" t="s">
        <v>347</v>
      </c>
      <c r="C192" s="702"/>
      <c r="D192" s="699"/>
      <c r="E192" s="826"/>
      <c r="F192" s="827"/>
      <c r="G192" s="827"/>
      <c r="H192" s="827"/>
      <c r="I192" s="827"/>
      <c r="J192" s="827"/>
      <c r="K192" s="827"/>
      <c r="L192" s="827"/>
      <c r="M192" s="827"/>
      <c r="N192" s="827"/>
      <c r="O192" s="827"/>
      <c r="P192" s="827"/>
      <c r="Q192" s="828"/>
      <c r="R192" s="103">
        <f>R178+R182+R186+R190+R191</f>
        <v>0</v>
      </c>
    </row>
    <row r="193" spans="1:18" ht="16.5" thickBot="1" x14ac:dyDescent="0.3">
      <c r="A193" s="703">
        <v>7</v>
      </c>
      <c r="B193" s="704" t="s">
        <v>348</v>
      </c>
      <c r="C193" s="705"/>
      <c r="D193" s="705"/>
      <c r="E193" s="705"/>
      <c r="F193" s="704"/>
      <c r="G193" s="705"/>
      <c r="H193" s="824"/>
      <c r="I193" s="824"/>
      <c r="J193" s="824"/>
      <c r="K193" s="824"/>
      <c r="L193" s="824"/>
      <c r="M193" s="824"/>
      <c r="N193" s="824"/>
      <c r="O193" s="824"/>
      <c r="P193" s="824"/>
      <c r="Q193" s="829"/>
      <c r="R193" s="104">
        <f>R192*100/10</f>
        <v>0</v>
      </c>
    </row>
  </sheetData>
  <sheetProtection password="C03D" sheet="1" objects="1" scenarios="1"/>
  <mergeCells count="25">
    <mergeCell ref="B2:D2"/>
    <mergeCell ref="C71:F71"/>
    <mergeCell ref="G71:I71"/>
    <mergeCell ref="J71:Q71"/>
    <mergeCell ref="C7:F7"/>
    <mergeCell ref="G7:I7"/>
    <mergeCell ref="J7:Q7"/>
    <mergeCell ref="A37:E37"/>
    <mergeCell ref="C39:F39"/>
    <mergeCell ref="G39:I39"/>
    <mergeCell ref="A5:N5"/>
    <mergeCell ref="A165:E165"/>
    <mergeCell ref="C167:F167"/>
    <mergeCell ref="G167:I167"/>
    <mergeCell ref="J167:Q167"/>
    <mergeCell ref="A101:E101"/>
    <mergeCell ref="C103:F103"/>
    <mergeCell ref="G103:I103"/>
    <mergeCell ref="J103:Q103"/>
    <mergeCell ref="A133:E133"/>
    <mergeCell ref="C135:F135"/>
    <mergeCell ref="G135:I135"/>
    <mergeCell ref="J135:Q135"/>
    <mergeCell ref="J39:Q39"/>
    <mergeCell ref="A69:E69"/>
  </mergeCells>
  <hyperlinks>
    <hyperlink ref="B2" location="Schedule_Listing" display="Return to Shedule Listing"/>
    <hyperlink ref="B2:D2" location="'Schedule Listing'!C49" display="Return to Schedule Listing"/>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
  <sheetViews>
    <sheetView workbookViewId="0"/>
  </sheetViews>
  <sheetFormatPr defaultColWidth="7.625" defaultRowHeight="15.75" x14ac:dyDescent="0.25"/>
  <cols>
    <col min="1" max="1" width="48.625" style="189" customWidth="1"/>
    <col min="2" max="2" width="14.625" style="189" customWidth="1"/>
    <col min="3" max="3" width="7.625" style="188" customWidth="1"/>
    <col min="4" max="4" width="8.5" style="189" customWidth="1"/>
    <col min="5" max="5" width="2.625" style="189" customWidth="1"/>
    <col min="6" max="6" width="10" style="189" customWidth="1"/>
    <col min="7" max="7" width="5.125" style="189" customWidth="1"/>
    <col min="8" max="252" width="10" style="189" customWidth="1"/>
    <col min="253" max="253" width="43" style="189" customWidth="1"/>
    <col min="254" max="254" width="7.625" style="189" customWidth="1"/>
    <col min="255" max="255" width="2.625" style="189" bestFit="1" customWidth="1"/>
    <col min="256" max="16384" width="7.625" style="189"/>
  </cols>
  <sheetData>
    <row r="1" spans="1:12" x14ac:dyDescent="0.25">
      <c r="A1" s="212" t="s">
        <v>437</v>
      </c>
      <c r="B1" s="213">
        <v>2</v>
      </c>
      <c r="C1" s="214"/>
      <c r="D1" s="191"/>
    </row>
    <row r="2" spans="1:12" x14ac:dyDescent="0.25">
      <c r="A2" s="192" t="s">
        <v>1</v>
      </c>
      <c r="B2" s="204"/>
      <c r="C2" s="189"/>
    </row>
    <row r="3" spans="1:12" ht="12.75" customHeight="1" x14ac:dyDescent="0.25">
      <c r="A3" s="194" t="s">
        <v>576</v>
      </c>
      <c r="B3" s="191"/>
      <c r="C3" s="214"/>
      <c r="D3" s="191"/>
      <c r="E3" s="191"/>
    </row>
    <row r="4" spans="1:12" ht="12.75" customHeight="1" x14ac:dyDescent="0.25">
      <c r="A4" s="215"/>
      <c r="B4" s="216"/>
      <c r="C4" s="216"/>
      <c r="D4" s="188"/>
      <c r="E4" s="191"/>
    </row>
    <row r="5" spans="1:12" ht="12.75" customHeight="1" x14ac:dyDescent="0.25">
      <c r="A5" s="217" t="s">
        <v>189</v>
      </c>
      <c r="B5" s="216"/>
      <c r="C5" s="218"/>
      <c r="D5" s="219" t="s">
        <v>22</v>
      </c>
      <c r="E5" s="214"/>
    </row>
    <row r="6" spans="1:12" ht="12.75" customHeight="1" x14ac:dyDescent="0.25">
      <c r="A6" s="217"/>
      <c r="B6" s="216"/>
      <c r="C6" s="218"/>
      <c r="D6" s="216"/>
      <c r="E6" s="214"/>
    </row>
    <row r="7" spans="1:12" ht="12.75" customHeight="1" x14ac:dyDescent="0.25">
      <c r="A7" s="210" t="s">
        <v>438</v>
      </c>
      <c r="B7" s="220"/>
      <c r="C7" s="221"/>
      <c r="D7" s="220"/>
      <c r="E7" s="214"/>
    </row>
    <row r="8" spans="1:12" ht="12.75" customHeight="1" x14ac:dyDescent="0.25">
      <c r="A8" s="222" t="s">
        <v>617</v>
      </c>
      <c r="B8" s="220"/>
      <c r="C8" s="221"/>
      <c r="D8" s="220"/>
      <c r="E8" s="214"/>
    </row>
    <row r="9" spans="1:12" ht="18" customHeight="1" x14ac:dyDescent="0.25">
      <c r="A9" s="223" t="s">
        <v>99</v>
      </c>
      <c r="B9" s="224"/>
      <c r="C9" s="225"/>
      <c r="D9" s="243">
        <f>'5 Sovereign'!L74</f>
        <v>0</v>
      </c>
      <c r="E9" s="191"/>
      <c r="J9" s="226"/>
      <c r="K9" s="227"/>
      <c r="L9" s="227"/>
    </row>
    <row r="10" spans="1:12" ht="18" customHeight="1" x14ac:dyDescent="0.25">
      <c r="A10" s="228" t="s">
        <v>103</v>
      </c>
      <c r="B10" s="224"/>
      <c r="C10" s="225"/>
      <c r="D10" s="243">
        <f>'6 PSEs'!L49</f>
        <v>0</v>
      </c>
      <c r="E10" s="191"/>
      <c r="J10" s="226"/>
      <c r="K10" s="227"/>
      <c r="L10" s="227"/>
    </row>
    <row r="11" spans="1:12" ht="17.25" customHeight="1" x14ac:dyDescent="0.25">
      <c r="A11" s="223" t="s">
        <v>104</v>
      </c>
      <c r="B11" s="224"/>
      <c r="C11" s="225"/>
      <c r="D11" s="243">
        <f>'7 MDBs'!L49</f>
        <v>0</v>
      </c>
      <c r="E11" s="191"/>
      <c r="J11" s="226"/>
      <c r="K11" s="227"/>
      <c r="L11" s="227"/>
    </row>
    <row r="12" spans="1:12" ht="16.5" customHeight="1" x14ac:dyDescent="0.25">
      <c r="A12" s="228" t="s">
        <v>105</v>
      </c>
      <c r="B12" s="224"/>
      <c r="C12" s="225"/>
      <c r="D12" s="243">
        <f>'8 Bank &amp; Sec. Firms LT'!L49</f>
        <v>0</v>
      </c>
      <c r="E12" s="191"/>
      <c r="J12" s="226"/>
      <c r="K12" s="227"/>
      <c r="L12" s="227"/>
    </row>
    <row r="13" spans="1:12" ht="12.75" customHeight="1" x14ac:dyDescent="0.25">
      <c r="A13" s="228" t="s">
        <v>106</v>
      </c>
      <c r="B13" s="224"/>
      <c r="C13" s="225"/>
      <c r="D13" s="243">
        <f>'8A Bank &amp; Sec. Firms ST'!L49</f>
        <v>0</v>
      </c>
      <c r="E13" s="191"/>
      <c r="J13" s="226"/>
      <c r="K13" s="227"/>
      <c r="L13" s="227"/>
    </row>
    <row r="14" spans="1:12" ht="17.25" customHeight="1" x14ac:dyDescent="0.25">
      <c r="A14" s="228" t="s">
        <v>109</v>
      </c>
      <c r="B14" s="224"/>
      <c r="C14" s="225"/>
      <c r="D14" s="243">
        <f>' 9 Corp. &amp; Sec. firms LT'!L49</f>
        <v>0</v>
      </c>
      <c r="E14" s="191"/>
      <c r="J14" s="226"/>
      <c r="K14" s="227"/>
      <c r="L14" s="227"/>
    </row>
    <row r="15" spans="1:12" ht="15" customHeight="1" x14ac:dyDescent="0.25">
      <c r="A15" s="228" t="s">
        <v>179</v>
      </c>
      <c r="B15" s="224"/>
      <c r="C15" s="225"/>
      <c r="D15" s="243">
        <f>'9A Corp. &amp; Sec. Firms ST'!L49</f>
        <v>0</v>
      </c>
      <c r="E15" s="191"/>
      <c r="J15" s="226"/>
      <c r="K15" s="227"/>
      <c r="L15" s="227"/>
    </row>
    <row r="16" spans="1:12" ht="15" customHeight="1" x14ac:dyDescent="0.25">
      <c r="A16" s="228" t="s">
        <v>622</v>
      </c>
      <c r="B16" s="224"/>
      <c r="C16" s="225"/>
      <c r="D16" s="244">
        <f>'10 Commercial Real Estate'!L31</f>
        <v>0</v>
      </c>
      <c r="E16" s="191"/>
      <c r="J16" s="226"/>
      <c r="K16" s="229"/>
      <c r="L16" s="229"/>
    </row>
    <row r="17" spans="1:12" ht="12.75" customHeight="1" x14ac:dyDescent="0.25">
      <c r="A17" s="230" t="s">
        <v>629</v>
      </c>
      <c r="B17" s="224"/>
      <c r="C17" s="225"/>
      <c r="D17" s="243">
        <f>'11 Residential Mortgages'!L26</f>
        <v>0</v>
      </c>
      <c r="E17" s="191"/>
      <c r="J17" s="226"/>
      <c r="K17" s="227"/>
      <c r="L17" s="227"/>
    </row>
    <row r="18" spans="1:12" ht="15.75" customHeight="1" x14ac:dyDescent="0.25">
      <c r="A18" s="231" t="s">
        <v>463</v>
      </c>
      <c r="B18" s="224"/>
      <c r="C18" s="225"/>
      <c r="D18" s="243">
        <f>'12 Other Retail'!L34</f>
        <v>0</v>
      </c>
      <c r="E18" s="191"/>
      <c r="J18" s="226"/>
      <c r="K18" s="227"/>
      <c r="L18" s="227"/>
    </row>
    <row r="19" spans="1:12" ht="13.5" customHeight="1" x14ac:dyDescent="0.25">
      <c r="A19" s="231" t="s">
        <v>620</v>
      </c>
      <c r="B19" s="224"/>
      <c r="C19" s="208"/>
      <c r="D19" s="244">
        <f>'13 SBE Other Retail'!L49</f>
        <v>0</v>
      </c>
      <c r="E19" s="206"/>
      <c r="F19" s="199"/>
      <c r="J19" s="226"/>
      <c r="K19" s="229"/>
      <c r="L19" s="229"/>
    </row>
    <row r="20" spans="1:12" ht="12.75" customHeight="1" x14ac:dyDescent="0.25">
      <c r="A20" s="232" t="s">
        <v>100</v>
      </c>
      <c r="B20" s="224"/>
      <c r="C20" s="225"/>
      <c r="D20" s="243">
        <f>'14 Private Equity'!M19</f>
        <v>0</v>
      </c>
      <c r="E20" s="191"/>
    </row>
    <row r="21" spans="1:12" s="199" customFormat="1" ht="3.75" customHeight="1" x14ac:dyDescent="0.25">
      <c r="A21" s="233"/>
      <c r="B21" s="234"/>
      <c r="C21" s="208"/>
      <c r="D21" s="245"/>
      <c r="E21" s="206"/>
    </row>
    <row r="22" spans="1:12" ht="12.75" customHeight="1" x14ac:dyDescent="0.25">
      <c r="A22" s="222" t="s">
        <v>101</v>
      </c>
      <c r="B22" s="224"/>
      <c r="C22" s="225"/>
      <c r="D22" s="243">
        <f>'15 Trading'!K25</f>
        <v>0</v>
      </c>
      <c r="E22" s="191"/>
    </row>
    <row r="23" spans="1:12" s="188" customFormat="1" ht="3.75" customHeight="1" x14ac:dyDescent="0.25">
      <c r="A23" s="235"/>
      <c r="B23" s="234"/>
      <c r="C23" s="220"/>
      <c r="D23" s="245"/>
      <c r="E23" s="214"/>
    </row>
    <row r="24" spans="1:12" ht="12.75" customHeight="1" x14ac:dyDescent="0.25">
      <c r="A24" s="222" t="s">
        <v>102</v>
      </c>
      <c r="B24" s="224"/>
      <c r="C24" s="225"/>
      <c r="D24" s="243">
        <f>'16 Securitization Calc''n'!D97</f>
        <v>0</v>
      </c>
      <c r="E24" s="191"/>
    </row>
    <row r="25" spans="1:12" s="199" customFormat="1" ht="12.75" customHeight="1" x14ac:dyDescent="0.25">
      <c r="A25" s="236"/>
      <c r="B25" s="234"/>
      <c r="C25" s="208"/>
      <c r="D25" s="245"/>
      <c r="E25" s="206"/>
    </row>
    <row r="26" spans="1:12" ht="12.75" customHeight="1" x14ac:dyDescent="0.25">
      <c r="A26" s="191" t="s">
        <v>190</v>
      </c>
      <c r="B26" s="224"/>
      <c r="C26" s="191"/>
      <c r="D26" s="243">
        <f>SUM(D9:D20)+D22+D24</f>
        <v>0</v>
      </c>
      <c r="E26" s="191" t="s">
        <v>53</v>
      </c>
    </row>
    <row r="27" spans="1:12" ht="15" customHeight="1" x14ac:dyDescent="0.25">
      <c r="A27" s="204"/>
      <c r="B27" s="237"/>
      <c r="C27" s="238"/>
      <c r="D27" s="246"/>
      <c r="E27" s="191"/>
    </row>
    <row r="28" spans="1:12" ht="12.75" customHeight="1" x14ac:dyDescent="0.25">
      <c r="A28" s="210" t="s">
        <v>440</v>
      </c>
      <c r="B28" s="191"/>
      <c r="C28" s="220" t="s">
        <v>687</v>
      </c>
      <c r="D28" s="243">
        <f>'17 Other Assets'!F38</f>
        <v>0</v>
      </c>
      <c r="E28" s="191" t="s">
        <v>57</v>
      </c>
    </row>
    <row r="29" spans="1:12" ht="12.75" customHeight="1" x14ac:dyDescent="0.25">
      <c r="A29" s="210"/>
      <c r="B29" s="191"/>
      <c r="C29" s="214"/>
      <c r="D29" s="247"/>
      <c r="E29" s="191"/>
    </row>
    <row r="30" spans="1:12" ht="12.75" customHeight="1" x14ac:dyDescent="0.25">
      <c r="A30" s="210" t="s">
        <v>441</v>
      </c>
      <c r="B30" s="191"/>
      <c r="C30" s="208" t="s">
        <v>532</v>
      </c>
      <c r="D30" s="243">
        <f>D26+D28</f>
        <v>0</v>
      </c>
      <c r="E30" s="191" t="s">
        <v>60</v>
      </c>
    </row>
    <row r="31" spans="1:12" ht="12.75" customHeight="1" x14ac:dyDescent="0.25">
      <c r="A31" s="191"/>
      <c r="B31" s="220"/>
      <c r="C31" s="239"/>
      <c r="D31" s="220"/>
      <c r="E31" s="191"/>
    </row>
    <row r="32" spans="1:12" ht="12.75" customHeight="1" x14ac:dyDescent="0.25">
      <c r="A32" s="240" t="s">
        <v>436</v>
      </c>
      <c r="B32" s="220"/>
      <c r="C32" s="239"/>
      <c r="D32" s="220"/>
      <c r="E32" s="191"/>
    </row>
    <row r="33" spans="1:8" ht="12.75" customHeight="1" x14ac:dyDescent="0.25">
      <c r="A33" s="210" t="s">
        <v>740</v>
      </c>
      <c r="B33" s="220" t="s">
        <v>613</v>
      </c>
      <c r="C33" s="243">
        <f>'21 Market Risk - Foreign Exch.'!D128+'21B Market Risk - IRR Spec.'!E17+'21D Market Risk - Equity &amp; Com.'!H14+'21D Market Risk - Equity &amp; Com.'!H28</f>
        <v>0</v>
      </c>
      <c r="D33" s="241" t="s">
        <v>63</v>
      </c>
      <c r="E33" s="214"/>
    </row>
    <row r="34" spans="1:8" ht="12.75" customHeight="1" x14ac:dyDescent="0.25">
      <c r="A34" s="191" t="s">
        <v>619</v>
      </c>
      <c r="B34" s="191"/>
      <c r="C34" s="220" t="s">
        <v>743</v>
      </c>
      <c r="D34" s="243">
        <f>C33*10</f>
        <v>0</v>
      </c>
      <c r="E34" s="191" t="s">
        <v>65</v>
      </c>
    </row>
    <row r="35" spans="1:8" ht="12.75" customHeight="1" x14ac:dyDescent="0.25"/>
    <row r="36" spans="1:8" ht="12.75" customHeight="1" x14ac:dyDescent="0.25">
      <c r="A36" s="240" t="s">
        <v>392</v>
      </c>
      <c r="C36" s="242"/>
      <c r="D36" s="229"/>
      <c r="E36" s="214"/>
    </row>
    <row r="37" spans="1:8" ht="12.75" customHeight="1" x14ac:dyDescent="0.25">
      <c r="A37" s="210" t="s">
        <v>740</v>
      </c>
      <c r="B37" s="220" t="s">
        <v>651</v>
      </c>
      <c r="C37" s="243">
        <f>'22 Op Risk'!K21</f>
        <v>0</v>
      </c>
      <c r="D37" s="210" t="s">
        <v>54</v>
      </c>
    </row>
    <row r="38" spans="1:8" ht="12.75" customHeight="1" x14ac:dyDescent="0.25">
      <c r="A38" s="210" t="s">
        <v>618</v>
      </c>
      <c r="B38" s="208"/>
      <c r="C38" s="220" t="s">
        <v>744</v>
      </c>
      <c r="D38" s="243">
        <f>C37*10</f>
        <v>0</v>
      </c>
      <c r="E38" s="191" t="s">
        <v>58</v>
      </c>
    </row>
    <row r="39" spans="1:8" ht="12.75" customHeight="1" x14ac:dyDescent="0.25">
      <c r="A39" s="191"/>
      <c r="B39" s="191"/>
      <c r="C39" s="214"/>
      <c r="D39" s="191"/>
      <c r="E39" s="191"/>
    </row>
    <row r="40" spans="1:8" ht="12.75" customHeight="1" x14ac:dyDescent="0.25">
      <c r="A40" s="240" t="s">
        <v>442</v>
      </c>
      <c r="C40" s="209" t="s">
        <v>533</v>
      </c>
      <c r="D40" s="243">
        <f>D30+D34+D38</f>
        <v>0</v>
      </c>
      <c r="E40" s="191" t="s">
        <v>61</v>
      </c>
    </row>
    <row r="41" spans="1:8" ht="12.75" customHeight="1" x14ac:dyDescent="0.25">
      <c r="A41" s="240"/>
      <c r="C41" s="220"/>
      <c r="D41" s="234"/>
      <c r="E41" s="191"/>
    </row>
    <row r="42" spans="1:8" ht="12.75" customHeight="1" x14ac:dyDescent="0.25">
      <c r="A42" s="191"/>
      <c r="B42" s="191"/>
      <c r="C42" s="214"/>
      <c r="D42" s="191"/>
      <c r="E42" s="191"/>
    </row>
    <row r="43" spans="1:8" ht="12.75" customHeight="1" x14ac:dyDescent="0.25"/>
    <row r="44" spans="1:8" ht="12.75" customHeight="1" x14ac:dyDescent="0.25"/>
    <row r="45" spans="1:8" ht="12.75" customHeight="1" x14ac:dyDescent="0.25">
      <c r="F45" s="191"/>
      <c r="G45" s="191"/>
      <c r="H45" s="191"/>
    </row>
    <row r="46" spans="1:8" x14ac:dyDescent="0.25">
      <c r="F46" s="191"/>
      <c r="G46" s="191"/>
      <c r="H46" s="191"/>
    </row>
    <row r="47" spans="1:8" x14ac:dyDescent="0.25">
      <c r="F47" s="191"/>
      <c r="G47" s="191"/>
      <c r="H47" s="191"/>
    </row>
    <row r="48" spans="1:8" x14ac:dyDescent="0.25">
      <c r="F48" s="191"/>
      <c r="G48" s="191"/>
      <c r="H48" s="191"/>
    </row>
    <row r="49" spans="6:8" x14ac:dyDescent="0.25">
      <c r="F49" s="191"/>
      <c r="G49" s="191"/>
      <c r="H49" s="191"/>
    </row>
    <row r="50" spans="6:8" x14ac:dyDescent="0.25">
      <c r="F50" s="191"/>
      <c r="G50" s="191"/>
      <c r="H50" s="191"/>
    </row>
    <row r="51" spans="6:8" x14ac:dyDescent="0.25">
      <c r="F51" s="191"/>
      <c r="G51" s="191"/>
      <c r="H51" s="191"/>
    </row>
    <row r="52" spans="6:8" x14ac:dyDescent="0.25">
      <c r="F52" s="191"/>
      <c r="G52" s="191"/>
      <c r="H52" s="191"/>
    </row>
    <row r="53" spans="6:8" x14ac:dyDescent="0.25">
      <c r="F53" s="191"/>
      <c r="G53" s="191"/>
      <c r="H53" s="191"/>
    </row>
    <row r="54" spans="6:8" x14ac:dyDescent="0.25">
      <c r="F54" s="191"/>
      <c r="G54" s="191"/>
      <c r="H54" s="191"/>
    </row>
    <row r="55" spans="6:8" x14ac:dyDescent="0.25">
      <c r="F55" s="191"/>
      <c r="G55" s="191"/>
      <c r="H55" s="191"/>
    </row>
    <row r="56" spans="6:8" x14ac:dyDescent="0.25">
      <c r="F56" s="191"/>
      <c r="G56" s="191"/>
      <c r="H56" s="191"/>
    </row>
    <row r="57" spans="6:8" x14ac:dyDescent="0.25">
      <c r="F57" s="191"/>
      <c r="G57" s="191"/>
      <c r="H57" s="191"/>
    </row>
    <row r="58" spans="6:8" x14ac:dyDescent="0.25">
      <c r="F58" s="191"/>
      <c r="G58" s="191"/>
      <c r="H58" s="191"/>
    </row>
    <row r="59" spans="6:8" x14ac:dyDescent="0.25">
      <c r="F59" s="191"/>
      <c r="G59" s="191"/>
      <c r="H59" s="191"/>
    </row>
    <row r="60" spans="6:8" x14ac:dyDescent="0.25">
      <c r="F60" s="191"/>
      <c r="G60" s="191"/>
      <c r="H60" s="191"/>
    </row>
    <row r="61" spans="6:8" x14ac:dyDescent="0.25">
      <c r="F61" s="191"/>
      <c r="G61" s="191"/>
      <c r="H61" s="191"/>
    </row>
    <row r="62" spans="6:8" x14ac:dyDescent="0.25">
      <c r="F62" s="191"/>
      <c r="G62" s="191"/>
      <c r="H62" s="191"/>
    </row>
    <row r="63" spans="6:8" x14ac:dyDescent="0.25">
      <c r="F63" s="191"/>
      <c r="G63" s="191"/>
      <c r="H63" s="191"/>
    </row>
    <row r="64" spans="6:8" x14ac:dyDescent="0.25">
      <c r="F64" s="191"/>
      <c r="G64" s="191"/>
      <c r="H64" s="191"/>
    </row>
    <row r="65" spans="1:8" x14ac:dyDescent="0.25">
      <c r="F65" s="191"/>
      <c r="G65" s="191"/>
      <c r="H65" s="191"/>
    </row>
    <row r="66" spans="1:8" x14ac:dyDescent="0.25">
      <c r="F66" s="191"/>
      <c r="G66" s="191"/>
      <c r="H66" s="191"/>
    </row>
    <row r="67" spans="1:8" x14ac:dyDescent="0.25">
      <c r="F67" s="191"/>
      <c r="G67" s="191"/>
      <c r="H67" s="191"/>
    </row>
    <row r="68" spans="1:8" x14ac:dyDescent="0.25">
      <c r="F68" s="191"/>
      <c r="G68" s="191"/>
      <c r="H68" s="191"/>
    </row>
    <row r="69" spans="1:8" x14ac:dyDescent="0.25">
      <c r="F69" s="191"/>
      <c r="G69" s="191"/>
      <c r="H69" s="191"/>
    </row>
    <row r="70" spans="1:8" x14ac:dyDescent="0.25">
      <c r="F70" s="191"/>
      <c r="G70" s="191"/>
      <c r="H70" s="191"/>
    </row>
    <row r="71" spans="1:8" x14ac:dyDescent="0.25">
      <c r="F71" s="191"/>
      <c r="G71" s="191"/>
      <c r="H71" s="191"/>
    </row>
    <row r="72" spans="1:8" x14ac:dyDescent="0.25">
      <c r="A72" s="191"/>
      <c r="B72" s="191"/>
      <c r="C72" s="214"/>
      <c r="D72" s="191"/>
      <c r="E72" s="191"/>
      <c r="F72" s="191"/>
      <c r="G72" s="191"/>
      <c r="H72" s="191"/>
    </row>
    <row r="73" spans="1:8" x14ac:dyDescent="0.25">
      <c r="A73" s="191"/>
      <c r="B73" s="191"/>
      <c r="C73" s="214"/>
      <c r="D73" s="191"/>
      <c r="E73" s="191"/>
      <c r="F73" s="191"/>
      <c r="G73" s="191"/>
      <c r="H73" s="191"/>
    </row>
    <row r="74" spans="1:8" x14ac:dyDescent="0.25">
      <c r="A74" s="191"/>
      <c r="B74" s="191"/>
      <c r="C74" s="214"/>
      <c r="D74" s="191"/>
      <c r="E74" s="191"/>
      <c r="F74" s="191"/>
      <c r="G74" s="191"/>
      <c r="H74" s="191"/>
    </row>
    <row r="75" spans="1:8" x14ac:dyDescent="0.25">
      <c r="A75" s="191"/>
      <c r="B75" s="191"/>
      <c r="C75" s="214"/>
      <c r="D75" s="191"/>
      <c r="E75" s="191"/>
      <c r="F75" s="191"/>
      <c r="G75" s="191"/>
      <c r="H75" s="191"/>
    </row>
    <row r="76" spans="1:8" x14ac:dyDescent="0.25">
      <c r="A76" s="191"/>
      <c r="B76" s="191"/>
      <c r="C76" s="214"/>
      <c r="D76" s="191"/>
      <c r="E76" s="191"/>
      <c r="F76" s="191"/>
      <c r="G76" s="191"/>
      <c r="H76" s="191"/>
    </row>
    <row r="77" spans="1:8" x14ac:dyDescent="0.25">
      <c r="A77" s="191"/>
      <c r="B77" s="191"/>
      <c r="C77" s="214"/>
      <c r="D77" s="191"/>
      <c r="E77" s="191"/>
      <c r="F77" s="191"/>
      <c r="G77" s="191"/>
      <c r="H77" s="191"/>
    </row>
    <row r="78" spans="1:8" x14ac:dyDescent="0.25">
      <c r="A78" s="191"/>
      <c r="B78" s="191"/>
      <c r="C78" s="214"/>
      <c r="D78" s="191"/>
      <c r="E78" s="191"/>
      <c r="F78" s="191"/>
      <c r="G78" s="191"/>
      <c r="H78" s="191"/>
    </row>
    <row r="79" spans="1:8" x14ac:dyDescent="0.25">
      <c r="A79" s="191"/>
      <c r="B79" s="191"/>
      <c r="C79" s="214"/>
      <c r="D79" s="191"/>
      <c r="E79" s="191"/>
      <c r="F79" s="191"/>
      <c r="G79" s="191"/>
      <c r="H79" s="191"/>
    </row>
    <row r="80" spans="1:8" x14ac:dyDescent="0.25">
      <c r="A80" s="191"/>
      <c r="B80" s="191"/>
      <c r="C80" s="214"/>
      <c r="D80" s="191"/>
      <c r="E80" s="191"/>
      <c r="F80" s="191"/>
      <c r="G80" s="191"/>
      <c r="H80" s="191"/>
    </row>
    <row r="81" spans="1:8" x14ac:dyDescent="0.25">
      <c r="A81" s="191"/>
      <c r="B81" s="191"/>
      <c r="C81" s="214"/>
      <c r="D81" s="191"/>
      <c r="E81" s="191"/>
      <c r="F81" s="191"/>
      <c r="G81" s="191"/>
      <c r="H81" s="191"/>
    </row>
    <row r="82" spans="1:8" x14ac:dyDescent="0.25">
      <c r="A82" s="191"/>
      <c r="B82" s="191"/>
      <c r="C82" s="214"/>
      <c r="D82" s="191"/>
      <c r="E82" s="191"/>
      <c r="F82" s="191"/>
      <c r="G82" s="191"/>
      <c r="H82" s="191"/>
    </row>
  </sheetData>
  <sheetProtection password="C03D" sheet="1" objects="1" scenarios="1"/>
  <hyperlinks>
    <hyperlink ref="A2" location="'Schedule Listing'!C20" display="Return to Schedule Listing"/>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workbookViewId="0">
      <selection activeCell="H25" activeCellId="7" sqref="B10 C8:H9 E10:H10 H11:H15 B24 C22:H23 E24:H24 H25:H29"/>
    </sheetView>
  </sheetViews>
  <sheetFormatPr defaultColWidth="8.875" defaultRowHeight="15.75" x14ac:dyDescent="0.25"/>
  <cols>
    <col min="1" max="1" width="5.875" style="189" customWidth="1"/>
    <col min="2" max="2" width="54.125" style="189" customWidth="1"/>
    <col min="3" max="3" width="10.5" style="189" customWidth="1"/>
    <col min="4" max="4" width="11" style="189" customWidth="1"/>
    <col min="5" max="5" width="18.375" style="189" customWidth="1"/>
    <col min="6" max="6" width="16.125" style="189" customWidth="1"/>
    <col min="7" max="7" width="17.625" style="189" customWidth="1"/>
    <col min="8" max="8" width="18.125" style="189" customWidth="1"/>
    <col min="9" max="16384" width="8.875" style="189"/>
  </cols>
  <sheetData>
    <row r="1" spans="1:8" x14ac:dyDescent="0.25">
      <c r="A1" s="566" t="s">
        <v>679</v>
      </c>
      <c r="B1" s="214"/>
      <c r="C1" s="567"/>
      <c r="D1" s="567"/>
    </row>
    <row r="2" spans="1:8" x14ac:dyDescent="0.25">
      <c r="A2" s="569">
        <v>42</v>
      </c>
      <c r="B2" s="987" t="s">
        <v>1</v>
      </c>
      <c r="C2" s="887"/>
      <c r="D2" s="888"/>
    </row>
    <row r="3" spans="1:8" x14ac:dyDescent="0.25">
      <c r="A3" s="194" t="s">
        <v>576</v>
      </c>
    </row>
    <row r="4" spans="1:8" x14ac:dyDescent="0.25">
      <c r="A4" s="194"/>
    </row>
    <row r="5" spans="1:8" ht="15.75" customHeight="1" x14ac:dyDescent="0.25">
      <c r="A5" s="977" t="s">
        <v>684</v>
      </c>
      <c r="B5" s="977"/>
      <c r="C5" s="977"/>
      <c r="D5" s="977"/>
      <c r="E5" s="977"/>
      <c r="F5" s="977"/>
    </row>
    <row r="7" spans="1:8" x14ac:dyDescent="0.25">
      <c r="A7" s="711"/>
      <c r="B7" s="712"/>
      <c r="C7" s="713"/>
      <c r="D7" s="713"/>
      <c r="E7" s="713"/>
      <c r="F7" s="713"/>
      <c r="G7" s="713"/>
      <c r="H7" s="713"/>
    </row>
    <row r="8" spans="1:8" x14ac:dyDescent="0.25">
      <c r="A8" s="711"/>
      <c r="B8" s="712"/>
      <c r="C8" s="991" t="s">
        <v>592</v>
      </c>
      <c r="D8" s="991" t="s">
        <v>593</v>
      </c>
      <c r="E8" s="991" t="s">
        <v>594</v>
      </c>
      <c r="F8" s="991" t="s">
        <v>595</v>
      </c>
      <c r="G8" s="991" t="s">
        <v>596</v>
      </c>
      <c r="H8" s="991" t="s">
        <v>725</v>
      </c>
    </row>
    <row r="9" spans="1:8" ht="12" customHeight="1" x14ac:dyDescent="0.25">
      <c r="A9" s="711"/>
      <c r="B9" s="712"/>
      <c r="C9" s="992"/>
      <c r="D9" s="992"/>
      <c r="E9" s="992" t="s">
        <v>356</v>
      </c>
      <c r="F9" s="992" t="s">
        <v>357</v>
      </c>
      <c r="G9" s="992" t="s">
        <v>358</v>
      </c>
      <c r="H9" s="992" t="s">
        <v>359</v>
      </c>
    </row>
    <row r="10" spans="1:8" x14ac:dyDescent="0.25">
      <c r="A10" s="714"/>
      <c r="B10" s="107" t="s">
        <v>360</v>
      </c>
      <c r="C10" s="105"/>
      <c r="D10" s="105"/>
      <c r="E10" s="106">
        <f>ABS(C10)+ABS(D10)</f>
        <v>0</v>
      </c>
      <c r="F10" s="106">
        <f>ABS(C10-D10)</f>
        <v>0</v>
      </c>
      <c r="G10" s="109">
        <f>0.08*E10</f>
        <v>0</v>
      </c>
      <c r="H10" s="109">
        <f>0.08*F10</f>
        <v>0</v>
      </c>
    </row>
    <row r="11" spans="1:8" x14ac:dyDescent="0.25">
      <c r="A11" s="715">
        <v>1</v>
      </c>
      <c r="B11" s="988" t="s">
        <v>727</v>
      </c>
      <c r="C11" s="989"/>
      <c r="D11" s="989"/>
      <c r="E11" s="989"/>
      <c r="F11" s="989"/>
      <c r="G11" s="990"/>
      <c r="H11" s="106">
        <f>G10</f>
        <v>0</v>
      </c>
    </row>
    <row r="12" spans="1:8" x14ac:dyDescent="0.25">
      <c r="A12" s="715">
        <v>2</v>
      </c>
      <c r="B12" s="988" t="s">
        <v>597</v>
      </c>
      <c r="C12" s="989"/>
      <c r="D12" s="989"/>
      <c r="E12" s="989"/>
      <c r="F12" s="989"/>
      <c r="G12" s="990"/>
      <c r="H12" s="106">
        <f>H10</f>
        <v>0</v>
      </c>
    </row>
    <row r="13" spans="1:8" x14ac:dyDescent="0.25">
      <c r="A13" s="715">
        <v>3</v>
      </c>
      <c r="B13" s="988" t="s">
        <v>361</v>
      </c>
      <c r="C13" s="989"/>
      <c r="D13" s="989"/>
      <c r="E13" s="989"/>
      <c r="F13" s="989"/>
      <c r="G13" s="990"/>
      <c r="H13" s="106">
        <f>'21E Market Risk - Options'!F124</f>
        <v>0</v>
      </c>
    </row>
    <row r="14" spans="1:8" x14ac:dyDescent="0.25">
      <c r="A14" s="715">
        <v>4</v>
      </c>
      <c r="B14" s="988" t="s">
        <v>728</v>
      </c>
      <c r="C14" s="989"/>
      <c r="D14" s="989"/>
      <c r="E14" s="989"/>
      <c r="F14" s="989"/>
      <c r="G14" s="990"/>
      <c r="H14" s="106">
        <f>H11+H12+H13</f>
        <v>0</v>
      </c>
    </row>
    <row r="15" spans="1:8" x14ac:dyDescent="0.25">
      <c r="A15" s="715">
        <v>5</v>
      </c>
      <c r="B15" s="988" t="s">
        <v>589</v>
      </c>
      <c r="C15" s="989"/>
      <c r="D15" s="989"/>
      <c r="E15" s="989"/>
      <c r="F15" s="989"/>
      <c r="G15" s="990"/>
      <c r="H15" s="106">
        <f>H14*100/10</f>
        <v>0</v>
      </c>
    </row>
    <row r="16" spans="1:8" x14ac:dyDescent="0.25">
      <c r="A16" s="716"/>
      <c r="B16" s="665"/>
      <c r="C16" s="665"/>
      <c r="D16" s="665"/>
      <c r="E16" s="665"/>
      <c r="F16" s="665"/>
      <c r="G16" s="666"/>
      <c r="H16" s="666"/>
    </row>
    <row r="17" spans="1:8" x14ac:dyDescent="0.25">
      <c r="A17" s="665"/>
      <c r="B17" s="667"/>
      <c r="C17" s="665"/>
      <c r="D17" s="665"/>
      <c r="E17" s="665"/>
      <c r="F17" s="665"/>
      <c r="G17" s="665"/>
      <c r="H17" s="665"/>
    </row>
    <row r="18" spans="1:8" x14ac:dyDescent="0.25">
      <c r="A18" s="665"/>
      <c r="B18" s="665"/>
      <c r="C18" s="665"/>
      <c r="D18" s="665"/>
      <c r="E18" s="665"/>
      <c r="F18" s="665"/>
      <c r="G18" s="665"/>
      <c r="H18" s="665"/>
    </row>
    <row r="19" spans="1:8" x14ac:dyDescent="0.25">
      <c r="A19" s="977" t="s">
        <v>685</v>
      </c>
      <c r="B19" s="983"/>
      <c r="C19" s="983"/>
      <c r="D19" s="864"/>
      <c r="E19" s="864"/>
      <c r="F19" s="665"/>
      <c r="G19" s="665"/>
      <c r="H19" s="665"/>
    </row>
    <row r="20" spans="1:8" x14ac:dyDescent="0.25">
      <c r="A20" s="716"/>
      <c r="B20" s="716"/>
      <c r="C20" s="716"/>
      <c r="D20" s="716"/>
      <c r="E20" s="716"/>
      <c r="F20" s="716"/>
      <c r="G20" s="716"/>
      <c r="H20" s="717"/>
    </row>
    <row r="21" spans="1:8" x14ac:dyDescent="0.25">
      <c r="A21" s="665"/>
      <c r="B21" s="718"/>
      <c r="C21" s="719"/>
      <c r="D21" s="719"/>
      <c r="E21" s="719"/>
      <c r="F21" s="719"/>
      <c r="G21" s="719"/>
      <c r="H21" s="719"/>
    </row>
    <row r="22" spans="1:8" x14ac:dyDescent="0.25">
      <c r="A22" s="665"/>
      <c r="B22" s="720"/>
      <c r="C22" s="991" t="s">
        <v>592</v>
      </c>
      <c r="D22" s="991" t="s">
        <v>593</v>
      </c>
      <c r="E22" s="991" t="s">
        <v>726</v>
      </c>
      <c r="F22" s="991" t="s">
        <v>595</v>
      </c>
      <c r="G22" s="991" t="s">
        <v>598</v>
      </c>
      <c r="H22" s="991" t="s">
        <v>599</v>
      </c>
    </row>
    <row r="23" spans="1:8" x14ac:dyDescent="0.25">
      <c r="A23" s="665"/>
      <c r="B23" s="720"/>
      <c r="C23" s="992"/>
      <c r="D23" s="992"/>
      <c r="E23" s="992" t="s">
        <v>356</v>
      </c>
      <c r="F23" s="992" t="s">
        <v>357</v>
      </c>
      <c r="G23" s="992" t="s">
        <v>362</v>
      </c>
      <c r="H23" s="992" t="s">
        <v>363</v>
      </c>
    </row>
    <row r="24" spans="1:8" x14ac:dyDescent="0.25">
      <c r="A24" s="721"/>
      <c r="B24" s="108" t="s">
        <v>364</v>
      </c>
      <c r="C24" s="105"/>
      <c r="D24" s="105"/>
      <c r="E24" s="106">
        <f>ABS(C24)+ABS(D24)</f>
        <v>0</v>
      </c>
      <c r="F24" s="106">
        <f>ABS(C24-D24)</f>
        <v>0</v>
      </c>
      <c r="G24" s="109">
        <f>0.15*F24</f>
        <v>0</v>
      </c>
      <c r="H24" s="109">
        <f>0.03*E24</f>
        <v>0</v>
      </c>
    </row>
    <row r="25" spans="1:8" x14ac:dyDescent="0.25">
      <c r="A25" s="715">
        <v>1</v>
      </c>
      <c r="B25" s="988" t="s">
        <v>600</v>
      </c>
      <c r="C25" s="989"/>
      <c r="D25" s="989"/>
      <c r="E25" s="989"/>
      <c r="F25" s="989"/>
      <c r="G25" s="990"/>
      <c r="H25" s="106">
        <f>G24</f>
        <v>0</v>
      </c>
    </row>
    <row r="26" spans="1:8" x14ac:dyDescent="0.25">
      <c r="A26" s="715">
        <v>2</v>
      </c>
      <c r="B26" s="988" t="s">
        <v>601</v>
      </c>
      <c r="C26" s="989"/>
      <c r="D26" s="989"/>
      <c r="E26" s="989"/>
      <c r="F26" s="989"/>
      <c r="G26" s="990"/>
      <c r="H26" s="106">
        <f>H24</f>
        <v>0</v>
      </c>
    </row>
    <row r="27" spans="1:8" x14ac:dyDescent="0.25">
      <c r="A27" s="715">
        <v>3</v>
      </c>
      <c r="B27" s="988" t="s">
        <v>590</v>
      </c>
      <c r="C27" s="989"/>
      <c r="D27" s="989"/>
      <c r="E27" s="989"/>
      <c r="F27" s="989"/>
      <c r="G27" s="990"/>
      <c r="H27" s="106">
        <f>'21E Market Risk - Options'!F234</f>
        <v>0</v>
      </c>
    </row>
    <row r="28" spans="1:8" x14ac:dyDescent="0.25">
      <c r="A28" s="715">
        <v>4</v>
      </c>
      <c r="B28" s="988" t="s">
        <v>729</v>
      </c>
      <c r="C28" s="989"/>
      <c r="D28" s="989"/>
      <c r="E28" s="989"/>
      <c r="F28" s="989"/>
      <c r="G28" s="990"/>
      <c r="H28" s="106">
        <f>H25+H26+H27</f>
        <v>0</v>
      </c>
    </row>
    <row r="29" spans="1:8" x14ac:dyDescent="0.25">
      <c r="A29" s="715">
        <v>5</v>
      </c>
      <c r="B29" s="988" t="s">
        <v>591</v>
      </c>
      <c r="C29" s="989"/>
      <c r="D29" s="989"/>
      <c r="E29" s="989"/>
      <c r="F29" s="989"/>
      <c r="G29" s="990"/>
      <c r="H29" s="106">
        <f>H28*100/10</f>
        <v>0</v>
      </c>
    </row>
    <row r="30" spans="1:8" x14ac:dyDescent="0.25">
      <c r="A30" s="667" t="s">
        <v>365</v>
      </c>
      <c r="B30" s="665"/>
      <c r="C30" s="665"/>
      <c r="D30" s="665"/>
      <c r="E30" s="665"/>
      <c r="F30" s="665"/>
      <c r="G30" s="665"/>
      <c r="H30" s="665"/>
    </row>
  </sheetData>
  <sheetProtection password="C03D" sheet="1" objects="1" scenarios="1"/>
  <mergeCells count="25">
    <mergeCell ref="H8:H9"/>
    <mergeCell ref="B11:G11"/>
    <mergeCell ref="B12:G12"/>
    <mergeCell ref="B2:D2"/>
    <mergeCell ref="B29:G29"/>
    <mergeCell ref="H22:H23"/>
    <mergeCell ref="B25:G25"/>
    <mergeCell ref="B26:G26"/>
    <mergeCell ref="B27:G27"/>
    <mergeCell ref="B28:G28"/>
    <mergeCell ref="C22:C23"/>
    <mergeCell ref="D22:D23"/>
    <mergeCell ref="E22:E23"/>
    <mergeCell ref="F22:F23"/>
    <mergeCell ref="G22:G23"/>
    <mergeCell ref="A19:E19"/>
    <mergeCell ref="B13:G13"/>
    <mergeCell ref="B14:G14"/>
    <mergeCell ref="B15:G15"/>
    <mergeCell ref="G8:G9"/>
    <mergeCell ref="A5:F5"/>
    <mergeCell ref="C8:C9"/>
    <mergeCell ref="D8:D9"/>
    <mergeCell ref="E8:E9"/>
    <mergeCell ref="F8:F9"/>
  </mergeCells>
  <hyperlinks>
    <hyperlink ref="B2" location="Schedule_Listing" display="Return to Shedule Listing"/>
    <hyperlink ref="B2:D2" location="'Schedule Listing'!C50" display="Return to Schedule Listing"/>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4"/>
  <sheetViews>
    <sheetView topLeftCell="A209" zoomScaleNormal="100" workbookViewId="0">
      <selection activeCell="A234" activeCellId="54" sqref="A7:P8 B9:P11 A13:P13 B15:P16 B18:F19 A19 C20:C29 F20:F29 A30:F31 C32:C41 F32:F41 A42:F43 E44:F66 A54:D55 A66:D66 A69:F69 A75:F75 B74:F74 C76:D99 F76:F99 A86:B87 E86:E87 A98:B99 E98:E99 D100:F122 A110:C111 A122:C122 A124:F124 B129:F129 A130:F130 C131:D154 F131:F154 A141:B142 E141:E142 A153:B154 E153:E154 D155:F177 A165:C166 A177:C177 A177 A179:F179 B184:F185 A185 C186:D197 F186:F197 A196:B197 E196:E197 A208:F209 A220:F221 C198:D207 F198:F207 D210:F219 D222:F232 A232:C233 A234:F234"/>
    </sheetView>
  </sheetViews>
  <sheetFormatPr defaultColWidth="8.875" defaultRowHeight="15.75" x14ac:dyDescent="0.25"/>
  <cols>
    <col min="1" max="1" width="28" style="189" customWidth="1"/>
    <col min="2" max="2" width="14.375" style="189" customWidth="1"/>
    <col min="3" max="3" width="14" style="189" customWidth="1"/>
    <col min="4" max="4" width="13" style="189" customWidth="1"/>
    <col min="5" max="5" width="12.125" style="189" customWidth="1"/>
    <col min="6" max="6" width="8.875" style="189"/>
    <col min="7" max="8" width="9.875" style="189" customWidth="1"/>
    <col min="9" max="9" width="8.875" style="189"/>
    <col min="10" max="10" width="10" style="189" customWidth="1"/>
    <col min="11" max="12" width="9.875" style="189" customWidth="1"/>
    <col min="13" max="13" width="10.125" style="189" customWidth="1"/>
    <col min="14" max="16384" width="8.875" style="189"/>
  </cols>
  <sheetData>
    <row r="1" spans="1:16" x14ac:dyDescent="0.25">
      <c r="A1" s="566" t="s">
        <v>680</v>
      </c>
      <c r="B1" s="214"/>
      <c r="C1" s="567"/>
      <c r="D1" s="567"/>
    </row>
    <row r="2" spans="1:16" x14ac:dyDescent="0.25">
      <c r="A2" s="569">
        <v>42</v>
      </c>
      <c r="B2" s="987" t="s">
        <v>1</v>
      </c>
      <c r="C2" s="887"/>
      <c r="D2" s="888"/>
    </row>
    <row r="3" spans="1:16" x14ac:dyDescent="0.25">
      <c r="A3" s="194" t="s">
        <v>576</v>
      </c>
    </row>
    <row r="4" spans="1:16" x14ac:dyDescent="0.25">
      <c r="A4" s="194"/>
    </row>
    <row r="5" spans="1:16" ht="15.75" customHeight="1" x14ac:dyDescent="0.25">
      <c r="A5" s="977" t="s">
        <v>686</v>
      </c>
      <c r="B5" s="993"/>
      <c r="C5" s="993"/>
      <c r="D5" s="864"/>
      <c r="E5" s="679"/>
      <c r="F5" s="679"/>
      <c r="G5" s="679"/>
    </row>
    <row r="6" spans="1:16" ht="16.5" thickBot="1" x14ac:dyDescent="0.3"/>
    <row r="7" spans="1:16" x14ac:dyDescent="0.25">
      <c r="A7" s="78" t="s">
        <v>366</v>
      </c>
      <c r="B7" s="994" t="s">
        <v>306</v>
      </c>
      <c r="C7" s="981"/>
      <c r="D7" s="981"/>
      <c r="E7" s="982"/>
      <c r="F7" s="995" t="s">
        <v>307</v>
      </c>
      <c r="G7" s="981"/>
      <c r="H7" s="982"/>
      <c r="I7" s="995" t="s">
        <v>308</v>
      </c>
      <c r="J7" s="981"/>
      <c r="K7" s="981"/>
      <c r="L7" s="981"/>
      <c r="M7" s="981"/>
      <c r="N7" s="981"/>
      <c r="O7" s="981"/>
      <c r="P7" s="982"/>
    </row>
    <row r="8" spans="1:16" x14ac:dyDescent="0.25">
      <c r="A8" s="79" t="s">
        <v>367</v>
      </c>
      <c r="B8" s="80" t="s">
        <v>309</v>
      </c>
      <c r="C8" s="81" t="s">
        <v>310</v>
      </c>
      <c r="D8" s="80" t="s">
        <v>311</v>
      </c>
      <c r="E8" s="82" t="s">
        <v>312</v>
      </c>
      <c r="F8" s="83" t="s">
        <v>313</v>
      </c>
      <c r="G8" s="84" t="s">
        <v>314</v>
      </c>
      <c r="H8" s="85" t="s">
        <v>315</v>
      </c>
      <c r="I8" s="83" t="s">
        <v>316</v>
      </c>
      <c r="J8" s="84" t="s">
        <v>317</v>
      </c>
      <c r="K8" s="84" t="s">
        <v>318</v>
      </c>
      <c r="L8" s="84" t="s">
        <v>319</v>
      </c>
      <c r="M8" s="84" t="s">
        <v>320</v>
      </c>
      <c r="N8" s="84" t="s">
        <v>321</v>
      </c>
      <c r="O8" s="86" t="s">
        <v>322</v>
      </c>
      <c r="P8" s="87" t="s">
        <v>323</v>
      </c>
    </row>
    <row r="9" spans="1:16" x14ac:dyDescent="0.25">
      <c r="A9" s="685" t="s">
        <v>368</v>
      </c>
      <c r="B9" s="22">
        <v>0</v>
      </c>
      <c r="C9" s="22">
        <v>0</v>
      </c>
      <c r="D9" s="22">
        <v>0</v>
      </c>
      <c r="E9" s="23">
        <v>0</v>
      </c>
      <c r="F9" s="22">
        <v>0</v>
      </c>
      <c r="G9" s="22">
        <v>0</v>
      </c>
      <c r="H9" s="23">
        <v>0</v>
      </c>
      <c r="I9" s="22">
        <v>0</v>
      </c>
      <c r="J9" s="22">
        <v>0</v>
      </c>
      <c r="K9" s="22">
        <v>0</v>
      </c>
      <c r="L9" s="22">
        <v>0</v>
      </c>
      <c r="M9" s="22">
        <v>0</v>
      </c>
      <c r="N9" s="22">
        <v>0</v>
      </c>
      <c r="O9" s="22">
        <v>0</v>
      </c>
      <c r="P9" s="22">
        <v>0</v>
      </c>
    </row>
    <row r="10" spans="1:16" x14ac:dyDescent="0.25">
      <c r="A10" s="685" t="s">
        <v>369</v>
      </c>
      <c r="B10" s="22">
        <v>2.5000000000000001E-3</v>
      </c>
      <c r="C10" s="22">
        <v>2.5000000000000001E-3</v>
      </c>
      <c r="D10" s="22">
        <v>2.5000000000000001E-3</v>
      </c>
      <c r="E10" s="23">
        <v>0.01</v>
      </c>
      <c r="F10" s="24">
        <v>0.01</v>
      </c>
      <c r="G10" s="22">
        <v>1.6E-2</v>
      </c>
      <c r="H10" s="23">
        <v>1.6E-2</v>
      </c>
      <c r="I10" s="24">
        <v>1.6E-2</v>
      </c>
      <c r="J10" s="22">
        <v>1.6E-2</v>
      </c>
      <c r="K10" s="22">
        <v>1.6E-2</v>
      </c>
      <c r="L10" s="22">
        <v>1.6E-2</v>
      </c>
      <c r="M10" s="22">
        <v>1.6E-2</v>
      </c>
      <c r="N10" s="22">
        <v>1.6E-2</v>
      </c>
      <c r="O10" s="22">
        <v>1.6E-2</v>
      </c>
      <c r="P10" s="22">
        <v>1.6E-2</v>
      </c>
    </row>
    <row r="11" spans="1:16" x14ac:dyDescent="0.25">
      <c r="A11" s="685" t="s">
        <v>370</v>
      </c>
      <c r="B11" s="22">
        <v>0.08</v>
      </c>
      <c r="C11" s="22">
        <v>0.08</v>
      </c>
      <c r="D11" s="22">
        <v>0.08</v>
      </c>
      <c r="E11" s="23">
        <v>0.08</v>
      </c>
      <c r="F11" s="24">
        <v>0.08</v>
      </c>
      <c r="G11" s="22">
        <v>0.08</v>
      </c>
      <c r="H11" s="23">
        <v>0.08</v>
      </c>
      <c r="I11" s="24">
        <v>0.08</v>
      </c>
      <c r="J11" s="22">
        <v>0.08</v>
      </c>
      <c r="K11" s="22">
        <v>0.08</v>
      </c>
      <c r="L11" s="22">
        <v>0.08</v>
      </c>
      <c r="M11" s="22">
        <v>0.08</v>
      </c>
      <c r="N11" s="22">
        <v>0.08</v>
      </c>
      <c r="O11" s="22">
        <v>0.08</v>
      </c>
      <c r="P11" s="22">
        <v>0.08</v>
      </c>
    </row>
    <row r="12" spans="1:16" x14ac:dyDescent="0.25">
      <c r="A12" s="722"/>
      <c r="B12" s="722"/>
      <c r="C12" s="722"/>
      <c r="D12" s="722"/>
      <c r="E12" s="722"/>
      <c r="F12" s="722"/>
      <c r="G12" s="722"/>
      <c r="H12" s="722"/>
      <c r="I12" s="722"/>
      <c r="J12" s="722"/>
      <c r="K12" s="722"/>
      <c r="L12" s="722"/>
      <c r="M12" s="722"/>
      <c r="N12" s="722"/>
      <c r="O12" s="722"/>
      <c r="P12" s="722"/>
    </row>
    <row r="13" spans="1:16" x14ac:dyDescent="0.25">
      <c r="A13" s="86" t="s">
        <v>371</v>
      </c>
      <c r="B13" s="84" t="s">
        <v>309</v>
      </c>
      <c r="C13" s="152" t="s">
        <v>310</v>
      </c>
      <c r="D13" s="84" t="s">
        <v>311</v>
      </c>
      <c r="E13" s="84" t="s">
        <v>312</v>
      </c>
      <c r="F13" s="83" t="s">
        <v>313</v>
      </c>
      <c r="G13" s="84" t="s">
        <v>314</v>
      </c>
      <c r="H13" s="84" t="s">
        <v>315</v>
      </c>
      <c r="I13" s="83" t="s">
        <v>316</v>
      </c>
      <c r="J13" s="84" t="s">
        <v>317</v>
      </c>
      <c r="K13" s="84" t="s">
        <v>318</v>
      </c>
      <c r="L13" s="84" t="s">
        <v>319</v>
      </c>
      <c r="M13" s="84" t="s">
        <v>320</v>
      </c>
      <c r="N13" s="84" t="s">
        <v>321</v>
      </c>
      <c r="O13" s="86" t="s">
        <v>322</v>
      </c>
      <c r="P13" s="87" t="s">
        <v>323</v>
      </c>
    </row>
    <row r="14" spans="1:16" x14ac:dyDescent="0.25">
      <c r="A14" s="723" t="s">
        <v>372</v>
      </c>
      <c r="B14" s="144"/>
      <c r="C14" s="144"/>
      <c r="D14" s="144"/>
      <c r="E14" s="145"/>
      <c r="F14" s="146"/>
      <c r="G14" s="144"/>
      <c r="H14" s="144"/>
      <c r="I14" s="146"/>
      <c r="J14" s="144"/>
      <c r="K14" s="144"/>
      <c r="L14" s="144"/>
      <c r="M14" s="144"/>
      <c r="N14" s="144"/>
      <c r="O14" s="144"/>
      <c r="P14" s="147"/>
    </row>
    <row r="15" spans="1:16" x14ac:dyDescent="0.25">
      <c r="A15" s="685" t="s">
        <v>329</v>
      </c>
      <c r="B15" s="148">
        <v>1</v>
      </c>
      <c r="C15" s="148">
        <v>1</v>
      </c>
      <c r="D15" s="148">
        <v>1</v>
      </c>
      <c r="E15" s="148">
        <v>1</v>
      </c>
      <c r="F15" s="149">
        <v>0.9</v>
      </c>
      <c r="G15" s="148">
        <v>0.8</v>
      </c>
      <c r="H15" s="148">
        <v>0.75</v>
      </c>
      <c r="I15" s="149">
        <v>0.75</v>
      </c>
      <c r="J15" s="148">
        <v>0.7</v>
      </c>
      <c r="K15" s="148">
        <v>0.65</v>
      </c>
      <c r="L15" s="148">
        <v>0.6</v>
      </c>
      <c r="M15" s="148">
        <v>0.6</v>
      </c>
      <c r="N15" s="148">
        <v>0.6</v>
      </c>
      <c r="O15" s="148">
        <v>0.6</v>
      </c>
      <c r="P15" s="150">
        <v>0.6</v>
      </c>
    </row>
    <row r="16" spans="1:16" x14ac:dyDescent="0.25">
      <c r="A16" s="685" t="s">
        <v>373</v>
      </c>
      <c r="B16" s="148">
        <f t="shared" ref="B16:O16" si="0">B15*B14</f>
        <v>0</v>
      </c>
      <c r="C16" s="148">
        <f t="shared" si="0"/>
        <v>0</v>
      </c>
      <c r="D16" s="148">
        <f t="shared" si="0"/>
        <v>0</v>
      </c>
      <c r="E16" s="148">
        <f t="shared" si="0"/>
        <v>0</v>
      </c>
      <c r="F16" s="149">
        <f t="shared" si="0"/>
        <v>0</v>
      </c>
      <c r="G16" s="148">
        <f t="shared" si="0"/>
        <v>0</v>
      </c>
      <c r="H16" s="148">
        <f t="shared" si="0"/>
        <v>0</v>
      </c>
      <c r="I16" s="149">
        <f t="shared" si="0"/>
        <v>0</v>
      </c>
      <c r="J16" s="148">
        <f t="shared" si="0"/>
        <v>0</v>
      </c>
      <c r="K16" s="148">
        <f t="shared" si="0"/>
        <v>0</v>
      </c>
      <c r="L16" s="148">
        <f t="shared" si="0"/>
        <v>0</v>
      </c>
      <c r="M16" s="148">
        <f t="shared" si="0"/>
        <v>0</v>
      </c>
      <c r="N16" s="148">
        <f t="shared" si="0"/>
        <v>0</v>
      </c>
      <c r="O16" s="148">
        <f t="shared" si="0"/>
        <v>0</v>
      </c>
      <c r="P16" s="151">
        <f>P14*P15</f>
        <v>0</v>
      </c>
    </row>
    <row r="17" spans="1:16" x14ac:dyDescent="0.25">
      <c r="A17" s="722"/>
      <c r="B17" s="722"/>
      <c r="C17" s="722"/>
      <c r="D17" s="722"/>
      <c r="E17" s="722"/>
      <c r="F17" s="722"/>
      <c r="G17" s="722"/>
      <c r="H17" s="722"/>
      <c r="I17" s="722"/>
      <c r="J17" s="722"/>
      <c r="K17" s="722"/>
      <c r="L17" s="722"/>
      <c r="M17" s="722"/>
      <c r="N17" s="722"/>
      <c r="O17" s="722"/>
      <c r="P17" s="722"/>
    </row>
    <row r="18" spans="1:16" ht="53.25" customHeight="1" x14ac:dyDescent="0.25">
      <c r="A18" s="724"/>
      <c r="B18" s="110" t="s">
        <v>374</v>
      </c>
      <c r="C18" s="110" t="s">
        <v>375</v>
      </c>
      <c r="D18" s="110" t="s">
        <v>376</v>
      </c>
      <c r="E18" s="110" t="s">
        <v>377</v>
      </c>
      <c r="F18" s="110" t="s">
        <v>75</v>
      </c>
      <c r="G18" s="725"/>
      <c r="H18" s="725"/>
      <c r="I18" s="722"/>
      <c r="J18" s="722"/>
      <c r="K18" s="722"/>
      <c r="L18" s="722"/>
      <c r="M18" s="722"/>
      <c r="N18" s="722"/>
      <c r="O18" s="722"/>
      <c r="P18" s="722"/>
    </row>
    <row r="19" spans="1:16" x14ac:dyDescent="0.25">
      <c r="A19" s="112" t="s">
        <v>380</v>
      </c>
      <c r="B19" s="118"/>
      <c r="C19" s="118"/>
      <c r="D19" s="119"/>
      <c r="E19" s="118"/>
      <c r="F19" s="120"/>
      <c r="G19" s="722"/>
      <c r="H19" s="722"/>
      <c r="I19" s="722"/>
      <c r="J19" s="722"/>
      <c r="K19" s="722"/>
      <c r="L19" s="722"/>
      <c r="M19" s="722"/>
      <c r="N19" s="722"/>
      <c r="O19" s="722"/>
      <c r="P19" s="722"/>
    </row>
    <row r="20" spans="1:16" x14ac:dyDescent="0.25">
      <c r="A20" s="121"/>
      <c r="B20" s="121"/>
      <c r="C20" s="122"/>
      <c r="D20" s="139"/>
      <c r="E20" s="121"/>
      <c r="F20" s="122">
        <f t="shared" ref="F20:F29" si="1">MAX((B20*D20)-E20,0)</f>
        <v>0</v>
      </c>
      <c r="G20" s="722"/>
      <c r="H20" s="722"/>
      <c r="I20" s="722"/>
      <c r="J20" s="722"/>
      <c r="K20" s="722"/>
      <c r="L20" s="722"/>
      <c r="M20" s="722"/>
      <c r="N20" s="722"/>
      <c r="O20" s="722"/>
      <c r="P20" s="722"/>
    </row>
    <row r="21" spans="1:16" x14ac:dyDescent="0.25">
      <c r="A21" s="124"/>
      <c r="B21" s="124"/>
      <c r="C21" s="125"/>
      <c r="D21" s="140"/>
      <c r="E21" s="124"/>
      <c r="F21" s="125">
        <f t="shared" si="1"/>
        <v>0</v>
      </c>
      <c r="G21" s="722"/>
      <c r="H21" s="722"/>
      <c r="I21" s="722"/>
      <c r="J21" s="722"/>
      <c r="K21" s="722"/>
      <c r="L21" s="722"/>
      <c r="M21" s="722"/>
      <c r="N21" s="722"/>
      <c r="O21" s="722"/>
      <c r="P21" s="722"/>
    </row>
    <row r="22" spans="1:16" x14ac:dyDescent="0.25">
      <c r="A22" s="124"/>
      <c r="B22" s="124"/>
      <c r="C22" s="125"/>
      <c r="D22" s="140"/>
      <c r="E22" s="124"/>
      <c r="F22" s="125">
        <f t="shared" si="1"/>
        <v>0</v>
      </c>
      <c r="G22" s="722"/>
      <c r="H22" s="722"/>
      <c r="I22" s="722"/>
      <c r="J22" s="722"/>
      <c r="K22" s="722"/>
      <c r="L22" s="722"/>
      <c r="M22" s="722"/>
      <c r="N22" s="722"/>
      <c r="O22" s="722"/>
      <c r="P22" s="722"/>
    </row>
    <row r="23" spans="1:16" x14ac:dyDescent="0.25">
      <c r="A23" s="124"/>
      <c r="B23" s="124"/>
      <c r="C23" s="125"/>
      <c r="D23" s="140"/>
      <c r="E23" s="124"/>
      <c r="F23" s="125">
        <f t="shared" si="1"/>
        <v>0</v>
      </c>
      <c r="G23" s="722"/>
      <c r="H23" s="722"/>
      <c r="I23" s="722"/>
      <c r="J23" s="722"/>
      <c r="K23" s="722"/>
      <c r="L23" s="722"/>
      <c r="M23" s="722"/>
      <c r="N23" s="722"/>
      <c r="O23" s="722"/>
      <c r="P23" s="722"/>
    </row>
    <row r="24" spans="1:16" x14ac:dyDescent="0.25">
      <c r="A24" s="124"/>
      <c r="B24" s="124"/>
      <c r="C24" s="125"/>
      <c r="D24" s="140"/>
      <c r="E24" s="124"/>
      <c r="F24" s="125">
        <f t="shared" si="1"/>
        <v>0</v>
      </c>
      <c r="G24" s="722"/>
      <c r="H24" s="722"/>
      <c r="I24" s="722"/>
      <c r="J24" s="722"/>
      <c r="K24" s="722"/>
      <c r="L24" s="722"/>
      <c r="M24" s="722"/>
      <c r="N24" s="722"/>
      <c r="O24" s="722"/>
      <c r="P24" s="722"/>
    </row>
    <row r="25" spans="1:16" x14ac:dyDescent="0.25">
      <c r="A25" s="124"/>
      <c r="B25" s="124"/>
      <c r="C25" s="125"/>
      <c r="D25" s="140"/>
      <c r="E25" s="124"/>
      <c r="F25" s="125">
        <f t="shared" si="1"/>
        <v>0</v>
      </c>
      <c r="G25" s="722"/>
      <c r="H25" s="722"/>
      <c r="I25" s="722"/>
      <c r="J25" s="722"/>
      <c r="K25" s="722"/>
      <c r="L25" s="722"/>
      <c r="M25" s="722"/>
      <c r="N25" s="722"/>
      <c r="O25" s="722"/>
      <c r="P25" s="722"/>
    </row>
    <row r="26" spans="1:16" x14ac:dyDescent="0.25">
      <c r="A26" s="124"/>
      <c r="B26" s="124"/>
      <c r="C26" s="125"/>
      <c r="D26" s="140"/>
      <c r="E26" s="124"/>
      <c r="F26" s="125">
        <f t="shared" si="1"/>
        <v>0</v>
      </c>
      <c r="G26" s="722"/>
      <c r="H26" s="722"/>
      <c r="I26" s="722"/>
      <c r="J26" s="722"/>
      <c r="K26" s="722"/>
      <c r="L26" s="722"/>
      <c r="M26" s="722"/>
      <c r="N26" s="722"/>
      <c r="O26" s="722"/>
      <c r="P26" s="722"/>
    </row>
    <row r="27" spans="1:16" x14ac:dyDescent="0.25">
      <c r="A27" s="124"/>
      <c r="B27" s="124"/>
      <c r="C27" s="125"/>
      <c r="D27" s="140"/>
      <c r="E27" s="124"/>
      <c r="F27" s="125">
        <f t="shared" si="1"/>
        <v>0</v>
      </c>
      <c r="G27" s="722"/>
      <c r="H27" s="722"/>
      <c r="I27" s="722"/>
      <c r="J27" s="722"/>
      <c r="K27" s="722"/>
      <c r="L27" s="722"/>
      <c r="M27" s="722"/>
      <c r="N27" s="722"/>
      <c r="O27" s="722"/>
      <c r="P27" s="722"/>
    </row>
    <row r="28" spans="1:16" x14ac:dyDescent="0.25">
      <c r="A28" s="124"/>
      <c r="B28" s="124"/>
      <c r="C28" s="125"/>
      <c r="D28" s="140"/>
      <c r="E28" s="124"/>
      <c r="F28" s="125">
        <f t="shared" si="1"/>
        <v>0</v>
      </c>
      <c r="G28" s="722"/>
      <c r="H28" s="722"/>
      <c r="I28" s="722"/>
      <c r="J28" s="722"/>
      <c r="K28" s="722"/>
      <c r="L28" s="722"/>
      <c r="M28" s="722"/>
      <c r="N28" s="722"/>
      <c r="O28" s="722"/>
      <c r="P28" s="722"/>
    </row>
    <row r="29" spans="1:16" x14ac:dyDescent="0.25">
      <c r="A29" s="127"/>
      <c r="B29" s="127"/>
      <c r="C29" s="141"/>
      <c r="D29" s="142"/>
      <c r="E29" s="127"/>
      <c r="F29" s="141">
        <f t="shared" si="1"/>
        <v>0</v>
      </c>
      <c r="G29" s="722"/>
      <c r="H29" s="722"/>
      <c r="I29" s="722"/>
      <c r="J29" s="722"/>
      <c r="K29" s="722"/>
      <c r="L29" s="722"/>
      <c r="M29" s="722"/>
      <c r="N29" s="722"/>
      <c r="O29" s="722"/>
      <c r="P29" s="722"/>
    </row>
    <row r="30" spans="1:16" x14ac:dyDescent="0.25">
      <c r="A30" s="111" t="s">
        <v>22</v>
      </c>
      <c r="B30" s="135"/>
      <c r="C30" s="135"/>
      <c r="D30" s="136"/>
      <c r="E30" s="135"/>
      <c r="F30" s="137">
        <f>SUM(F20:F29)</f>
        <v>0</v>
      </c>
      <c r="G30" s="722"/>
      <c r="H30" s="722"/>
      <c r="I30" s="722"/>
      <c r="J30" s="722"/>
      <c r="K30" s="722"/>
      <c r="L30" s="722"/>
      <c r="M30" s="722"/>
      <c r="N30" s="722"/>
      <c r="O30" s="722"/>
      <c r="P30" s="722"/>
    </row>
    <row r="31" spans="1:16" x14ac:dyDescent="0.25">
      <c r="A31" s="112" t="s">
        <v>381</v>
      </c>
      <c r="B31" s="118"/>
      <c r="C31" s="118"/>
      <c r="D31" s="119"/>
      <c r="E31" s="118"/>
      <c r="F31" s="120"/>
      <c r="G31" s="722"/>
      <c r="H31" s="722"/>
      <c r="I31" s="722"/>
      <c r="J31" s="722"/>
      <c r="K31" s="722"/>
      <c r="L31" s="722"/>
      <c r="M31" s="722"/>
      <c r="N31" s="722"/>
      <c r="O31" s="722"/>
      <c r="P31" s="722"/>
    </row>
    <row r="32" spans="1:16" x14ac:dyDescent="0.25">
      <c r="A32" s="121"/>
      <c r="B32" s="121"/>
      <c r="C32" s="122"/>
      <c r="D32" s="139"/>
      <c r="E32" s="121"/>
      <c r="F32" s="122">
        <f>MAX((B32*D32)-E32,0)</f>
        <v>0</v>
      </c>
      <c r="G32" s="722"/>
      <c r="H32" s="722"/>
      <c r="I32" s="722"/>
      <c r="J32" s="722"/>
      <c r="K32" s="722"/>
      <c r="L32" s="722"/>
      <c r="M32" s="722"/>
      <c r="N32" s="722"/>
      <c r="O32" s="722"/>
      <c r="P32" s="722"/>
    </row>
    <row r="33" spans="1:16" x14ac:dyDescent="0.25">
      <c r="A33" s="124"/>
      <c r="B33" s="124"/>
      <c r="C33" s="125"/>
      <c r="D33" s="140"/>
      <c r="E33" s="124"/>
      <c r="F33" s="125">
        <f t="shared" ref="F33:F41" si="2">MAX((B33*D33)-E33,0)</f>
        <v>0</v>
      </c>
      <c r="G33" s="722"/>
      <c r="H33" s="722"/>
      <c r="I33" s="722"/>
      <c r="J33" s="722"/>
      <c r="K33" s="722"/>
      <c r="L33" s="722"/>
      <c r="M33" s="722"/>
      <c r="N33" s="722"/>
      <c r="O33" s="722"/>
      <c r="P33" s="722"/>
    </row>
    <row r="34" spans="1:16" x14ac:dyDescent="0.25">
      <c r="A34" s="124"/>
      <c r="B34" s="124"/>
      <c r="C34" s="125"/>
      <c r="D34" s="140"/>
      <c r="E34" s="124"/>
      <c r="F34" s="125">
        <f t="shared" si="2"/>
        <v>0</v>
      </c>
      <c r="G34" s="722"/>
      <c r="H34" s="722"/>
      <c r="I34" s="722"/>
      <c r="J34" s="722"/>
      <c r="K34" s="722"/>
      <c r="L34" s="722"/>
      <c r="M34" s="722"/>
      <c r="N34" s="722"/>
      <c r="O34" s="722"/>
      <c r="P34" s="722"/>
    </row>
    <row r="35" spans="1:16" x14ac:dyDescent="0.25">
      <c r="A35" s="124"/>
      <c r="B35" s="124"/>
      <c r="C35" s="125"/>
      <c r="D35" s="140"/>
      <c r="E35" s="124"/>
      <c r="F35" s="125">
        <f t="shared" si="2"/>
        <v>0</v>
      </c>
      <c r="G35" s="722"/>
      <c r="H35" s="722"/>
      <c r="I35" s="722"/>
      <c r="J35" s="722"/>
      <c r="K35" s="722"/>
      <c r="L35" s="722"/>
      <c r="M35" s="722"/>
      <c r="N35" s="722"/>
      <c r="O35" s="722"/>
      <c r="P35" s="722"/>
    </row>
    <row r="36" spans="1:16" x14ac:dyDescent="0.25">
      <c r="A36" s="124"/>
      <c r="B36" s="124"/>
      <c r="C36" s="125"/>
      <c r="D36" s="140"/>
      <c r="E36" s="124"/>
      <c r="F36" s="125">
        <f t="shared" si="2"/>
        <v>0</v>
      </c>
      <c r="G36" s="722"/>
      <c r="H36" s="722"/>
      <c r="I36" s="722"/>
      <c r="J36" s="722"/>
      <c r="K36" s="722"/>
      <c r="L36" s="722"/>
      <c r="M36" s="722"/>
      <c r="N36" s="722"/>
      <c r="O36" s="722"/>
      <c r="P36" s="722"/>
    </row>
    <row r="37" spans="1:16" x14ac:dyDescent="0.25">
      <c r="A37" s="124"/>
      <c r="B37" s="124"/>
      <c r="C37" s="125"/>
      <c r="D37" s="140"/>
      <c r="E37" s="124"/>
      <c r="F37" s="125">
        <f t="shared" si="2"/>
        <v>0</v>
      </c>
      <c r="G37" s="722"/>
      <c r="H37" s="722"/>
      <c r="I37" s="722"/>
      <c r="J37" s="722"/>
      <c r="K37" s="722"/>
      <c r="L37" s="722"/>
      <c r="M37" s="722"/>
      <c r="N37" s="722"/>
      <c r="O37" s="722"/>
      <c r="P37" s="722"/>
    </row>
    <row r="38" spans="1:16" x14ac:dyDescent="0.25">
      <c r="A38" s="124"/>
      <c r="B38" s="124"/>
      <c r="C38" s="125"/>
      <c r="D38" s="140"/>
      <c r="E38" s="124"/>
      <c r="F38" s="125">
        <f t="shared" si="2"/>
        <v>0</v>
      </c>
      <c r="G38" s="722"/>
      <c r="H38" s="722"/>
      <c r="I38" s="722"/>
      <c r="J38" s="722"/>
      <c r="K38" s="722"/>
      <c r="L38" s="722"/>
      <c r="M38" s="722"/>
      <c r="N38" s="722"/>
      <c r="O38" s="722"/>
      <c r="P38" s="722"/>
    </row>
    <row r="39" spans="1:16" x14ac:dyDescent="0.25">
      <c r="A39" s="124"/>
      <c r="B39" s="124"/>
      <c r="C39" s="125"/>
      <c r="D39" s="140"/>
      <c r="E39" s="124"/>
      <c r="F39" s="125">
        <f t="shared" si="2"/>
        <v>0</v>
      </c>
      <c r="G39" s="722"/>
      <c r="H39" s="722"/>
      <c r="I39" s="722"/>
      <c r="J39" s="722"/>
      <c r="K39" s="722"/>
      <c r="L39" s="722"/>
      <c r="M39" s="722"/>
      <c r="N39" s="722"/>
      <c r="O39" s="722"/>
      <c r="P39" s="722"/>
    </row>
    <row r="40" spans="1:16" x14ac:dyDescent="0.25">
      <c r="A40" s="124"/>
      <c r="B40" s="124"/>
      <c r="C40" s="125"/>
      <c r="D40" s="140"/>
      <c r="E40" s="124"/>
      <c r="F40" s="125">
        <f t="shared" si="2"/>
        <v>0</v>
      </c>
      <c r="G40" s="722"/>
      <c r="H40" s="722"/>
      <c r="I40" s="722"/>
      <c r="J40" s="722"/>
      <c r="K40" s="722"/>
      <c r="L40" s="722"/>
      <c r="M40" s="722"/>
      <c r="N40" s="722"/>
      <c r="O40" s="722"/>
      <c r="P40" s="722"/>
    </row>
    <row r="41" spans="1:16" x14ac:dyDescent="0.25">
      <c r="A41" s="127"/>
      <c r="B41" s="127"/>
      <c r="C41" s="141"/>
      <c r="D41" s="142"/>
      <c r="E41" s="127"/>
      <c r="F41" s="141">
        <f t="shared" si="2"/>
        <v>0</v>
      </c>
      <c r="G41" s="722"/>
      <c r="H41" s="722"/>
      <c r="I41" s="722"/>
      <c r="J41" s="722"/>
      <c r="K41" s="722"/>
      <c r="L41" s="722"/>
      <c r="M41" s="722"/>
      <c r="N41" s="722"/>
      <c r="O41" s="722"/>
      <c r="P41" s="722"/>
    </row>
    <row r="42" spans="1:16" x14ac:dyDescent="0.25">
      <c r="A42" s="111" t="s">
        <v>382</v>
      </c>
      <c r="B42" s="135"/>
      <c r="C42" s="135"/>
      <c r="D42" s="136"/>
      <c r="E42" s="135"/>
      <c r="F42" s="137">
        <f>SUM(F32:F41)</f>
        <v>0</v>
      </c>
      <c r="G42" s="722"/>
      <c r="H42" s="722"/>
      <c r="I42" s="722"/>
      <c r="J42" s="722"/>
      <c r="K42" s="722"/>
      <c r="L42" s="722"/>
      <c r="M42" s="722"/>
      <c r="N42" s="722"/>
      <c r="O42" s="722"/>
      <c r="P42" s="722"/>
    </row>
    <row r="43" spans="1:16" x14ac:dyDescent="0.25">
      <c r="A43" s="112" t="s">
        <v>383</v>
      </c>
      <c r="B43" s="118"/>
      <c r="C43" s="118"/>
      <c r="D43" s="119"/>
      <c r="E43" s="118"/>
      <c r="F43" s="120"/>
      <c r="G43" s="722"/>
      <c r="H43" s="722"/>
      <c r="I43" s="722"/>
      <c r="J43" s="722"/>
      <c r="K43" s="722"/>
      <c r="L43" s="722"/>
      <c r="M43" s="722"/>
      <c r="N43" s="722"/>
      <c r="O43" s="722"/>
      <c r="P43" s="722"/>
    </row>
    <row r="44" spans="1:16" x14ac:dyDescent="0.25">
      <c r="A44" s="121"/>
      <c r="B44" s="121"/>
      <c r="C44" s="121"/>
      <c r="D44" s="139"/>
      <c r="E44" s="122"/>
      <c r="F44" s="122">
        <f>MIN(B44*D44,C44)</f>
        <v>0</v>
      </c>
      <c r="G44" s="722"/>
      <c r="H44" s="722"/>
      <c r="I44" s="722"/>
      <c r="J44" s="722"/>
      <c r="K44" s="722"/>
      <c r="L44" s="722"/>
      <c r="M44" s="722"/>
      <c r="N44" s="722"/>
      <c r="O44" s="722"/>
      <c r="P44" s="722"/>
    </row>
    <row r="45" spans="1:16" x14ac:dyDescent="0.25">
      <c r="A45" s="124"/>
      <c r="B45" s="124"/>
      <c r="C45" s="124"/>
      <c r="D45" s="140"/>
      <c r="E45" s="125"/>
      <c r="F45" s="125">
        <f t="shared" ref="F45:F53" si="3">MIN(B45*D45,C45)</f>
        <v>0</v>
      </c>
      <c r="G45" s="722"/>
      <c r="H45" s="722"/>
      <c r="I45" s="722"/>
      <c r="J45" s="722"/>
      <c r="K45" s="722"/>
      <c r="L45" s="722"/>
      <c r="M45" s="722"/>
      <c r="N45" s="722"/>
      <c r="O45" s="722"/>
      <c r="P45" s="722"/>
    </row>
    <row r="46" spans="1:16" x14ac:dyDescent="0.25">
      <c r="A46" s="124"/>
      <c r="B46" s="124"/>
      <c r="C46" s="124"/>
      <c r="D46" s="140"/>
      <c r="E46" s="125"/>
      <c r="F46" s="125">
        <f t="shared" si="3"/>
        <v>0</v>
      </c>
      <c r="G46" s="722"/>
      <c r="H46" s="722"/>
      <c r="I46" s="722"/>
      <c r="J46" s="722"/>
      <c r="K46" s="722"/>
      <c r="L46" s="722"/>
      <c r="M46" s="722"/>
      <c r="N46" s="722"/>
      <c r="O46" s="722"/>
      <c r="P46" s="722"/>
    </row>
    <row r="47" spans="1:16" x14ac:dyDescent="0.25">
      <c r="A47" s="124"/>
      <c r="B47" s="124"/>
      <c r="C47" s="124"/>
      <c r="D47" s="140"/>
      <c r="E47" s="125"/>
      <c r="F47" s="125">
        <f t="shared" si="3"/>
        <v>0</v>
      </c>
      <c r="G47" s="722"/>
      <c r="H47" s="722"/>
      <c r="I47" s="722"/>
      <c r="J47" s="722"/>
      <c r="K47" s="722"/>
      <c r="L47" s="722"/>
      <c r="M47" s="722"/>
      <c r="N47" s="722"/>
      <c r="O47" s="722"/>
      <c r="P47" s="722"/>
    </row>
    <row r="48" spans="1:16" x14ac:dyDescent="0.25">
      <c r="A48" s="124"/>
      <c r="B48" s="124"/>
      <c r="C48" s="124"/>
      <c r="D48" s="140"/>
      <c r="E48" s="125"/>
      <c r="F48" s="125">
        <f t="shared" si="3"/>
        <v>0</v>
      </c>
      <c r="G48" s="722"/>
      <c r="H48" s="722"/>
      <c r="I48" s="722"/>
      <c r="J48" s="722"/>
      <c r="K48" s="722"/>
      <c r="L48" s="722"/>
      <c r="M48" s="722"/>
      <c r="N48" s="722"/>
      <c r="O48" s="722"/>
      <c r="P48" s="722"/>
    </row>
    <row r="49" spans="1:16" x14ac:dyDescent="0.25">
      <c r="A49" s="124"/>
      <c r="B49" s="124"/>
      <c r="C49" s="124"/>
      <c r="D49" s="140"/>
      <c r="E49" s="125"/>
      <c r="F49" s="125">
        <f t="shared" si="3"/>
        <v>0</v>
      </c>
      <c r="G49" s="722"/>
      <c r="H49" s="722"/>
      <c r="I49" s="722"/>
      <c r="J49" s="722"/>
      <c r="K49" s="722"/>
      <c r="L49" s="722"/>
      <c r="M49" s="722"/>
      <c r="N49" s="722"/>
      <c r="O49" s="722"/>
      <c r="P49" s="722"/>
    </row>
    <row r="50" spans="1:16" x14ac:dyDescent="0.25">
      <c r="A50" s="124"/>
      <c r="B50" s="124"/>
      <c r="C50" s="124"/>
      <c r="D50" s="140"/>
      <c r="E50" s="125"/>
      <c r="F50" s="125">
        <f t="shared" si="3"/>
        <v>0</v>
      </c>
      <c r="G50" s="722"/>
      <c r="H50" s="722"/>
      <c r="I50" s="722"/>
      <c r="J50" s="722"/>
      <c r="K50" s="722"/>
      <c r="L50" s="722"/>
      <c r="M50" s="722"/>
      <c r="N50" s="722"/>
      <c r="O50" s="722"/>
      <c r="P50" s="722"/>
    </row>
    <row r="51" spans="1:16" x14ac:dyDescent="0.25">
      <c r="A51" s="124"/>
      <c r="B51" s="124"/>
      <c r="C51" s="124"/>
      <c r="D51" s="140"/>
      <c r="E51" s="125"/>
      <c r="F51" s="125">
        <f t="shared" si="3"/>
        <v>0</v>
      </c>
      <c r="G51" s="722"/>
      <c r="H51" s="722"/>
      <c r="I51" s="722"/>
      <c r="J51" s="722"/>
      <c r="K51" s="722"/>
      <c r="L51" s="722"/>
      <c r="M51" s="722"/>
      <c r="N51" s="722"/>
      <c r="O51" s="722"/>
      <c r="P51" s="722"/>
    </row>
    <row r="52" spans="1:16" x14ac:dyDescent="0.25">
      <c r="A52" s="124"/>
      <c r="B52" s="124"/>
      <c r="C52" s="124"/>
      <c r="D52" s="140"/>
      <c r="E52" s="125"/>
      <c r="F52" s="125">
        <f t="shared" si="3"/>
        <v>0</v>
      </c>
      <c r="G52" s="722"/>
      <c r="H52" s="722"/>
      <c r="I52" s="722"/>
      <c r="J52" s="722"/>
      <c r="K52" s="722"/>
      <c r="L52" s="722"/>
      <c r="M52" s="722"/>
      <c r="N52" s="722"/>
      <c r="O52" s="722"/>
      <c r="P52" s="722"/>
    </row>
    <row r="53" spans="1:16" x14ac:dyDescent="0.25">
      <c r="A53" s="127"/>
      <c r="B53" s="127"/>
      <c r="C53" s="127"/>
      <c r="D53" s="143"/>
      <c r="E53" s="128"/>
      <c r="F53" s="128">
        <f t="shared" si="3"/>
        <v>0</v>
      </c>
      <c r="G53" s="722"/>
      <c r="H53" s="722"/>
      <c r="I53" s="722"/>
      <c r="J53" s="722"/>
      <c r="K53" s="722"/>
      <c r="L53" s="722"/>
      <c r="M53" s="722"/>
      <c r="N53" s="722"/>
      <c r="O53" s="722"/>
      <c r="P53" s="722"/>
    </row>
    <row r="54" spans="1:16" x14ac:dyDescent="0.25">
      <c r="A54" s="112" t="s">
        <v>22</v>
      </c>
      <c r="B54" s="118"/>
      <c r="C54" s="118"/>
      <c r="D54" s="119"/>
      <c r="E54" s="118"/>
      <c r="F54" s="120">
        <f>SUM(F44:F53)</f>
        <v>0</v>
      </c>
      <c r="G54" s="722"/>
      <c r="H54" s="722"/>
      <c r="I54" s="722"/>
      <c r="J54" s="722"/>
      <c r="K54" s="722"/>
      <c r="L54" s="722"/>
      <c r="M54" s="722"/>
      <c r="N54" s="722"/>
      <c r="O54" s="722"/>
      <c r="P54" s="722"/>
    </row>
    <row r="55" spans="1:16" x14ac:dyDescent="0.25">
      <c r="A55" s="113" t="s">
        <v>384</v>
      </c>
      <c r="B55" s="130"/>
      <c r="C55" s="130"/>
      <c r="D55" s="131"/>
      <c r="E55" s="130"/>
      <c r="F55" s="132"/>
      <c r="G55" s="722"/>
      <c r="H55" s="722"/>
      <c r="I55" s="722"/>
      <c r="J55" s="722"/>
      <c r="K55" s="722"/>
      <c r="L55" s="722"/>
      <c r="M55" s="722"/>
      <c r="N55" s="722"/>
      <c r="O55" s="722"/>
      <c r="P55" s="722"/>
    </row>
    <row r="56" spans="1:16" x14ac:dyDescent="0.25">
      <c r="A56" s="121"/>
      <c r="B56" s="121"/>
      <c r="C56" s="121"/>
      <c r="D56" s="139"/>
      <c r="E56" s="122"/>
      <c r="F56" s="122">
        <f>MIN(B56*D56,C56)</f>
        <v>0</v>
      </c>
      <c r="G56" s="722"/>
      <c r="H56" s="722"/>
      <c r="I56" s="722"/>
      <c r="J56" s="722"/>
      <c r="K56" s="722"/>
      <c r="L56" s="722"/>
      <c r="M56" s="722"/>
      <c r="N56" s="722"/>
      <c r="O56" s="722"/>
      <c r="P56" s="722"/>
    </row>
    <row r="57" spans="1:16" x14ac:dyDescent="0.25">
      <c r="A57" s="124"/>
      <c r="B57" s="124"/>
      <c r="C57" s="124"/>
      <c r="D57" s="140"/>
      <c r="E57" s="125"/>
      <c r="F57" s="125">
        <f t="shared" ref="F57:F65" si="4">MIN(B57*D57,C57)</f>
        <v>0</v>
      </c>
      <c r="G57" s="722"/>
      <c r="H57" s="722"/>
      <c r="I57" s="722"/>
      <c r="J57" s="722"/>
      <c r="K57" s="722"/>
      <c r="L57" s="722"/>
      <c r="M57" s="722"/>
      <c r="N57" s="722"/>
      <c r="O57" s="722"/>
      <c r="P57" s="722"/>
    </row>
    <row r="58" spans="1:16" x14ac:dyDescent="0.25">
      <c r="A58" s="124"/>
      <c r="B58" s="124"/>
      <c r="C58" s="124"/>
      <c r="D58" s="140"/>
      <c r="E58" s="125"/>
      <c r="F58" s="125">
        <f t="shared" si="4"/>
        <v>0</v>
      </c>
      <c r="G58" s="722"/>
      <c r="H58" s="722"/>
      <c r="I58" s="722"/>
      <c r="J58" s="722"/>
      <c r="K58" s="722"/>
      <c r="L58" s="722"/>
      <c r="M58" s="722"/>
      <c r="N58" s="722"/>
      <c r="O58" s="722"/>
      <c r="P58" s="722"/>
    </row>
    <row r="59" spans="1:16" x14ac:dyDescent="0.25">
      <c r="A59" s="124"/>
      <c r="B59" s="124"/>
      <c r="C59" s="124"/>
      <c r="D59" s="140"/>
      <c r="E59" s="125"/>
      <c r="F59" s="125">
        <f t="shared" si="4"/>
        <v>0</v>
      </c>
      <c r="G59" s="722"/>
      <c r="H59" s="722"/>
      <c r="I59" s="722"/>
      <c r="J59" s="722"/>
      <c r="K59" s="722"/>
      <c r="L59" s="722"/>
      <c r="M59" s="722"/>
      <c r="N59" s="722"/>
      <c r="O59" s="722"/>
      <c r="P59" s="722"/>
    </row>
    <row r="60" spans="1:16" x14ac:dyDescent="0.25">
      <c r="A60" s="124"/>
      <c r="B60" s="124"/>
      <c r="C60" s="124"/>
      <c r="D60" s="140"/>
      <c r="E60" s="125"/>
      <c r="F60" s="125">
        <f t="shared" si="4"/>
        <v>0</v>
      </c>
      <c r="G60" s="722"/>
      <c r="H60" s="722"/>
      <c r="I60" s="722"/>
      <c r="J60" s="722"/>
      <c r="K60" s="722"/>
      <c r="L60" s="722"/>
      <c r="M60" s="722"/>
      <c r="N60" s="722"/>
      <c r="O60" s="722"/>
      <c r="P60" s="722"/>
    </row>
    <row r="61" spans="1:16" x14ac:dyDescent="0.25">
      <c r="A61" s="124"/>
      <c r="B61" s="124"/>
      <c r="C61" s="124"/>
      <c r="D61" s="140"/>
      <c r="E61" s="125"/>
      <c r="F61" s="125">
        <f t="shared" si="4"/>
        <v>0</v>
      </c>
      <c r="G61" s="722"/>
      <c r="H61" s="722"/>
      <c r="I61" s="722"/>
      <c r="J61" s="722"/>
      <c r="K61" s="722"/>
      <c r="L61" s="722"/>
      <c r="M61" s="722"/>
      <c r="N61" s="722"/>
      <c r="O61" s="722"/>
      <c r="P61" s="722"/>
    </row>
    <row r="62" spans="1:16" x14ac:dyDescent="0.25">
      <c r="A62" s="124"/>
      <c r="B62" s="124"/>
      <c r="C62" s="124"/>
      <c r="D62" s="140"/>
      <c r="E62" s="125"/>
      <c r="F62" s="125">
        <f t="shared" si="4"/>
        <v>0</v>
      </c>
      <c r="G62" s="722"/>
      <c r="H62" s="722"/>
      <c r="I62" s="722"/>
      <c r="J62" s="722"/>
      <c r="K62" s="722"/>
      <c r="L62" s="722"/>
      <c r="M62" s="722"/>
      <c r="N62" s="722"/>
      <c r="O62" s="722"/>
      <c r="P62" s="722"/>
    </row>
    <row r="63" spans="1:16" x14ac:dyDescent="0.25">
      <c r="A63" s="124"/>
      <c r="B63" s="124"/>
      <c r="C63" s="124"/>
      <c r="D63" s="140"/>
      <c r="E63" s="125"/>
      <c r="F63" s="125">
        <f t="shared" si="4"/>
        <v>0</v>
      </c>
      <c r="G63" s="722"/>
      <c r="H63" s="722"/>
      <c r="I63" s="722"/>
      <c r="J63" s="722"/>
      <c r="K63" s="722"/>
      <c r="L63" s="722"/>
      <c r="M63" s="722"/>
      <c r="N63" s="722"/>
      <c r="O63" s="722"/>
      <c r="P63" s="722"/>
    </row>
    <row r="64" spans="1:16" x14ac:dyDescent="0.25">
      <c r="A64" s="124"/>
      <c r="B64" s="124"/>
      <c r="C64" s="124"/>
      <c r="D64" s="140"/>
      <c r="E64" s="125"/>
      <c r="F64" s="125">
        <f t="shared" si="4"/>
        <v>0</v>
      </c>
      <c r="G64" s="722"/>
      <c r="H64" s="722"/>
      <c r="I64" s="722"/>
      <c r="J64" s="722"/>
      <c r="K64" s="722"/>
      <c r="L64" s="722"/>
      <c r="M64" s="722"/>
      <c r="N64" s="722"/>
      <c r="O64" s="722"/>
      <c r="P64" s="722"/>
    </row>
    <row r="65" spans="1:16" x14ac:dyDescent="0.25">
      <c r="A65" s="127"/>
      <c r="B65" s="127"/>
      <c r="C65" s="127"/>
      <c r="D65" s="143"/>
      <c r="E65" s="128"/>
      <c r="F65" s="128">
        <f t="shared" si="4"/>
        <v>0</v>
      </c>
      <c r="G65" s="722"/>
      <c r="H65" s="722"/>
      <c r="I65" s="722"/>
      <c r="J65" s="722"/>
      <c r="K65" s="722"/>
      <c r="L65" s="722"/>
      <c r="M65" s="722"/>
      <c r="N65" s="722"/>
      <c r="O65" s="722"/>
      <c r="P65" s="722"/>
    </row>
    <row r="66" spans="1:16" x14ac:dyDescent="0.25">
      <c r="A66" s="112" t="s">
        <v>382</v>
      </c>
      <c r="B66" s="118"/>
      <c r="C66" s="118"/>
      <c r="D66" s="119"/>
      <c r="E66" s="118"/>
      <c r="F66" s="120">
        <f>SUM(F56:F65)</f>
        <v>0</v>
      </c>
      <c r="G66" s="722"/>
      <c r="H66" s="722"/>
      <c r="I66" s="722"/>
      <c r="J66" s="722"/>
      <c r="K66" s="722"/>
      <c r="L66" s="722"/>
      <c r="M66" s="722"/>
      <c r="N66" s="722"/>
      <c r="O66" s="722"/>
      <c r="P66" s="722"/>
    </row>
    <row r="67" spans="1:16" x14ac:dyDescent="0.25">
      <c r="A67" s="726" t="s">
        <v>378</v>
      </c>
      <c r="B67" s="726"/>
      <c r="C67" s="726"/>
      <c r="D67" s="726"/>
      <c r="E67" s="726"/>
      <c r="F67" s="726"/>
      <c r="G67" s="726"/>
      <c r="H67" s="726"/>
      <c r="I67" s="726"/>
      <c r="J67" s="726"/>
      <c r="K67" s="726"/>
      <c r="L67" s="726"/>
      <c r="M67" s="726"/>
      <c r="N67" s="726"/>
      <c r="O67" s="726"/>
      <c r="P67" s="726"/>
    </row>
    <row r="68" spans="1:16" x14ac:dyDescent="0.25">
      <c r="A68" s="722"/>
      <c r="B68" s="722"/>
      <c r="C68" s="722"/>
      <c r="D68" s="722"/>
      <c r="E68" s="722"/>
      <c r="F68" s="722"/>
      <c r="G68" s="722"/>
      <c r="H68" s="722"/>
      <c r="I68" s="722"/>
      <c r="J68" s="722"/>
      <c r="K68" s="722"/>
      <c r="L68" s="722"/>
      <c r="M68" s="722"/>
      <c r="N68" s="722"/>
      <c r="O68" s="722"/>
      <c r="P68" s="722"/>
    </row>
    <row r="69" spans="1:16" x14ac:dyDescent="0.25">
      <c r="A69" s="114" t="s">
        <v>379</v>
      </c>
      <c r="B69" s="115"/>
      <c r="C69" s="115"/>
      <c r="D69" s="115"/>
      <c r="E69" s="115"/>
      <c r="F69" s="116">
        <f>F30+F42+F54+F66</f>
        <v>0</v>
      </c>
      <c r="G69" s="727"/>
      <c r="H69" s="727"/>
      <c r="I69" s="727"/>
      <c r="J69" s="727"/>
      <c r="K69" s="727"/>
      <c r="L69" s="727"/>
      <c r="M69" s="727"/>
      <c r="N69" s="727"/>
      <c r="O69" s="727"/>
      <c r="P69" s="727"/>
    </row>
    <row r="70" spans="1:16" x14ac:dyDescent="0.25">
      <c r="A70" s="728"/>
      <c r="B70" s="729"/>
      <c r="C70" s="729"/>
      <c r="D70" s="729"/>
      <c r="E70" s="729"/>
      <c r="F70" s="728"/>
      <c r="G70" s="727"/>
      <c r="H70" s="727"/>
      <c r="I70" s="727"/>
      <c r="J70" s="727"/>
      <c r="K70" s="727"/>
      <c r="L70" s="727"/>
      <c r="M70" s="727"/>
      <c r="N70" s="727"/>
      <c r="O70" s="727"/>
      <c r="P70" s="727"/>
    </row>
    <row r="71" spans="1:16" x14ac:dyDescent="0.25">
      <c r="A71" s="722"/>
      <c r="B71" s="722"/>
      <c r="C71" s="722"/>
      <c r="D71" s="722"/>
      <c r="E71" s="722"/>
      <c r="F71" s="722"/>
      <c r="G71" s="722"/>
      <c r="H71" s="722"/>
      <c r="I71" s="722"/>
      <c r="J71" s="722"/>
      <c r="K71" s="722"/>
      <c r="L71" s="722"/>
      <c r="M71" s="722"/>
      <c r="N71" s="722"/>
      <c r="O71" s="722"/>
      <c r="P71" s="722"/>
    </row>
    <row r="72" spans="1:16" x14ac:dyDescent="0.25">
      <c r="A72" s="977" t="s">
        <v>387</v>
      </c>
      <c r="B72" s="993"/>
      <c r="C72" s="993"/>
      <c r="D72" s="864"/>
    </row>
    <row r="74" spans="1:16" ht="38.25" x14ac:dyDescent="0.25">
      <c r="A74" s="724"/>
      <c r="B74" s="117" t="s">
        <v>374</v>
      </c>
      <c r="C74" s="117" t="s">
        <v>375</v>
      </c>
      <c r="D74" s="117" t="s">
        <v>296</v>
      </c>
      <c r="E74" s="117" t="s">
        <v>377</v>
      </c>
      <c r="F74" s="117" t="s">
        <v>75</v>
      </c>
    </row>
    <row r="75" spans="1:16" x14ac:dyDescent="0.25">
      <c r="A75" s="112" t="s">
        <v>380</v>
      </c>
      <c r="B75" s="118"/>
      <c r="C75" s="118"/>
      <c r="D75" s="119"/>
      <c r="E75" s="118"/>
      <c r="F75" s="120"/>
    </row>
    <row r="76" spans="1:16" x14ac:dyDescent="0.25">
      <c r="A76" s="121"/>
      <c r="B76" s="121"/>
      <c r="C76" s="122"/>
      <c r="D76" s="123">
        <f t="shared" ref="D76:D85" si="5">0.08+0.08</f>
        <v>0.16</v>
      </c>
      <c r="E76" s="121"/>
      <c r="F76" s="122">
        <f>MAX((B76*D76)-E76,0)</f>
        <v>0</v>
      </c>
    </row>
    <row r="77" spans="1:16" x14ac:dyDescent="0.25">
      <c r="A77" s="124"/>
      <c r="B77" s="124"/>
      <c r="C77" s="125"/>
      <c r="D77" s="126">
        <f t="shared" si="5"/>
        <v>0.16</v>
      </c>
      <c r="E77" s="124"/>
      <c r="F77" s="125">
        <f t="shared" ref="F77:F85" si="6">MAX((B77*D77)-E77,0)</f>
        <v>0</v>
      </c>
    </row>
    <row r="78" spans="1:16" x14ac:dyDescent="0.25">
      <c r="A78" s="124"/>
      <c r="B78" s="124"/>
      <c r="C78" s="125"/>
      <c r="D78" s="126">
        <f t="shared" si="5"/>
        <v>0.16</v>
      </c>
      <c r="E78" s="124"/>
      <c r="F78" s="125">
        <f t="shared" si="6"/>
        <v>0</v>
      </c>
    </row>
    <row r="79" spans="1:16" x14ac:dyDescent="0.25">
      <c r="A79" s="124"/>
      <c r="B79" s="124"/>
      <c r="C79" s="125"/>
      <c r="D79" s="126">
        <f t="shared" si="5"/>
        <v>0.16</v>
      </c>
      <c r="E79" s="124"/>
      <c r="F79" s="125">
        <f t="shared" si="6"/>
        <v>0</v>
      </c>
    </row>
    <row r="80" spans="1:16" x14ac:dyDescent="0.25">
      <c r="A80" s="124"/>
      <c r="B80" s="124"/>
      <c r="C80" s="125"/>
      <c r="D80" s="126">
        <f t="shared" si="5"/>
        <v>0.16</v>
      </c>
      <c r="E80" s="124"/>
      <c r="F80" s="125">
        <f>MAX((B80*D80)-E80,0)</f>
        <v>0</v>
      </c>
    </row>
    <row r="81" spans="1:6" x14ac:dyDescent="0.25">
      <c r="A81" s="124"/>
      <c r="B81" s="124"/>
      <c r="C81" s="125"/>
      <c r="D81" s="126">
        <f t="shared" si="5"/>
        <v>0.16</v>
      </c>
      <c r="E81" s="124"/>
      <c r="F81" s="125">
        <f>MAX((B81*D81)-E81,0)</f>
        <v>0</v>
      </c>
    </row>
    <row r="82" spans="1:6" x14ac:dyDescent="0.25">
      <c r="A82" s="124"/>
      <c r="B82" s="124"/>
      <c r="C82" s="125"/>
      <c r="D82" s="126">
        <f t="shared" si="5"/>
        <v>0.16</v>
      </c>
      <c r="E82" s="124"/>
      <c r="F82" s="125">
        <f>MAX((B82*D82)-E82,0)</f>
        <v>0</v>
      </c>
    </row>
    <row r="83" spans="1:6" x14ac:dyDescent="0.25">
      <c r="A83" s="124"/>
      <c r="B83" s="124"/>
      <c r="C83" s="125"/>
      <c r="D83" s="126">
        <f t="shared" si="5"/>
        <v>0.16</v>
      </c>
      <c r="E83" s="124"/>
      <c r="F83" s="125">
        <f t="shared" si="6"/>
        <v>0</v>
      </c>
    </row>
    <row r="84" spans="1:6" x14ac:dyDescent="0.25">
      <c r="A84" s="124"/>
      <c r="B84" s="124"/>
      <c r="C84" s="125"/>
      <c r="D84" s="126">
        <f t="shared" si="5"/>
        <v>0.16</v>
      </c>
      <c r="E84" s="124"/>
      <c r="F84" s="125">
        <f t="shared" si="6"/>
        <v>0</v>
      </c>
    </row>
    <row r="85" spans="1:6" x14ac:dyDescent="0.25">
      <c r="A85" s="127"/>
      <c r="B85" s="127"/>
      <c r="C85" s="128"/>
      <c r="D85" s="129">
        <f t="shared" si="5"/>
        <v>0.16</v>
      </c>
      <c r="E85" s="127"/>
      <c r="F85" s="128">
        <f t="shared" si="6"/>
        <v>0</v>
      </c>
    </row>
    <row r="86" spans="1:6" x14ac:dyDescent="0.25">
      <c r="A86" s="112" t="s">
        <v>382</v>
      </c>
      <c r="B86" s="118"/>
      <c r="C86" s="118"/>
      <c r="D86" s="119"/>
      <c r="E86" s="118"/>
      <c r="F86" s="120">
        <f>SUM(F76:F85)</f>
        <v>0</v>
      </c>
    </row>
    <row r="87" spans="1:6" x14ac:dyDescent="0.25">
      <c r="A87" s="113" t="s">
        <v>381</v>
      </c>
      <c r="B87" s="130"/>
      <c r="C87" s="130"/>
      <c r="D87" s="131"/>
      <c r="E87" s="130"/>
      <c r="F87" s="132"/>
    </row>
    <row r="88" spans="1:6" x14ac:dyDescent="0.25">
      <c r="A88" s="121"/>
      <c r="B88" s="121"/>
      <c r="C88" s="133"/>
      <c r="D88" s="134">
        <f t="shared" ref="D88:D96" si="7">0.08+0.08</f>
        <v>0.16</v>
      </c>
      <c r="E88" s="121"/>
      <c r="F88" s="133">
        <f t="shared" ref="F88:F96" si="8">MAX((B88*D88)-E88,0)</f>
        <v>0</v>
      </c>
    </row>
    <row r="89" spans="1:6" x14ac:dyDescent="0.25">
      <c r="A89" s="124"/>
      <c r="B89" s="124"/>
      <c r="C89" s="125"/>
      <c r="D89" s="126">
        <f t="shared" si="7"/>
        <v>0.16</v>
      </c>
      <c r="E89" s="124"/>
      <c r="F89" s="125">
        <f t="shared" si="8"/>
        <v>0</v>
      </c>
    </row>
    <row r="90" spans="1:6" x14ac:dyDescent="0.25">
      <c r="A90" s="124"/>
      <c r="B90" s="124"/>
      <c r="C90" s="125"/>
      <c r="D90" s="126">
        <f t="shared" si="7"/>
        <v>0.16</v>
      </c>
      <c r="E90" s="124"/>
      <c r="F90" s="125">
        <f t="shared" si="8"/>
        <v>0</v>
      </c>
    </row>
    <row r="91" spans="1:6" x14ac:dyDescent="0.25">
      <c r="A91" s="124"/>
      <c r="B91" s="124"/>
      <c r="C91" s="125"/>
      <c r="D91" s="126">
        <f t="shared" si="7"/>
        <v>0.16</v>
      </c>
      <c r="E91" s="124"/>
      <c r="F91" s="125">
        <f t="shared" si="8"/>
        <v>0</v>
      </c>
    </row>
    <row r="92" spans="1:6" x14ac:dyDescent="0.25">
      <c r="A92" s="124"/>
      <c r="B92" s="124"/>
      <c r="C92" s="125"/>
      <c r="D92" s="126">
        <f t="shared" si="7"/>
        <v>0.16</v>
      </c>
      <c r="E92" s="124"/>
      <c r="F92" s="125">
        <f t="shared" si="8"/>
        <v>0</v>
      </c>
    </row>
    <row r="93" spans="1:6" x14ac:dyDescent="0.25">
      <c r="A93" s="124"/>
      <c r="B93" s="124"/>
      <c r="C93" s="125"/>
      <c r="D93" s="126">
        <f t="shared" si="7"/>
        <v>0.16</v>
      </c>
      <c r="E93" s="124"/>
      <c r="F93" s="125">
        <f t="shared" si="8"/>
        <v>0</v>
      </c>
    </row>
    <row r="94" spans="1:6" x14ac:dyDescent="0.25">
      <c r="A94" s="124"/>
      <c r="B94" s="124"/>
      <c r="C94" s="125"/>
      <c r="D94" s="126">
        <f t="shared" si="7"/>
        <v>0.16</v>
      </c>
      <c r="E94" s="124"/>
      <c r="F94" s="125">
        <f t="shared" si="8"/>
        <v>0</v>
      </c>
    </row>
    <row r="95" spans="1:6" x14ac:dyDescent="0.25">
      <c r="A95" s="124"/>
      <c r="B95" s="124"/>
      <c r="C95" s="125"/>
      <c r="D95" s="126">
        <f t="shared" si="7"/>
        <v>0.16</v>
      </c>
      <c r="E95" s="124"/>
      <c r="F95" s="125">
        <f t="shared" si="8"/>
        <v>0</v>
      </c>
    </row>
    <row r="96" spans="1:6" x14ac:dyDescent="0.25">
      <c r="A96" s="124"/>
      <c r="B96" s="124"/>
      <c r="C96" s="125"/>
      <c r="D96" s="126">
        <f t="shared" si="7"/>
        <v>0.16</v>
      </c>
      <c r="E96" s="124"/>
      <c r="F96" s="125">
        <f t="shared" si="8"/>
        <v>0</v>
      </c>
    </row>
    <row r="97" spans="1:6" x14ac:dyDescent="0.25">
      <c r="A97" s="127"/>
      <c r="B97" s="127"/>
      <c r="C97" s="128"/>
      <c r="D97" s="129">
        <f>0.08+0.08</f>
        <v>0.16</v>
      </c>
      <c r="E97" s="127"/>
      <c r="F97" s="128">
        <f>MAX((B97*D97)-E97,0)</f>
        <v>0</v>
      </c>
    </row>
    <row r="98" spans="1:6" x14ac:dyDescent="0.25">
      <c r="A98" s="111" t="s">
        <v>382</v>
      </c>
      <c r="B98" s="135"/>
      <c r="C98" s="135"/>
      <c r="D98" s="136"/>
      <c r="E98" s="135"/>
      <c r="F98" s="137">
        <f>SUM(F88:F97)</f>
        <v>0</v>
      </c>
    </row>
    <row r="99" spans="1:6" x14ac:dyDescent="0.25">
      <c r="A99" s="112" t="s">
        <v>383</v>
      </c>
      <c r="B99" s="118"/>
      <c r="C99" s="118"/>
      <c r="D99" s="119"/>
      <c r="E99" s="118"/>
      <c r="F99" s="120"/>
    </row>
    <row r="100" spans="1:6" x14ac:dyDescent="0.25">
      <c r="A100" s="121"/>
      <c r="B100" s="121"/>
      <c r="C100" s="121"/>
      <c r="D100" s="123">
        <f t="shared" ref="D100:D109" si="9">0.08+0.08</f>
        <v>0.16</v>
      </c>
      <c r="E100" s="122"/>
      <c r="F100" s="122">
        <f t="shared" ref="F100:F108" si="10">MIN(B100*D100,C100)</f>
        <v>0</v>
      </c>
    </row>
    <row r="101" spans="1:6" x14ac:dyDescent="0.25">
      <c r="A101" s="124"/>
      <c r="B101" s="124"/>
      <c r="C101" s="124"/>
      <c r="D101" s="126">
        <f t="shared" si="9"/>
        <v>0.16</v>
      </c>
      <c r="E101" s="125"/>
      <c r="F101" s="125">
        <f t="shared" si="10"/>
        <v>0</v>
      </c>
    </row>
    <row r="102" spans="1:6" x14ac:dyDescent="0.25">
      <c r="A102" s="124"/>
      <c r="B102" s="124"/>
      <c r="C102" s="124"/>
      <c r="D102" s="126">
        <f t="shared" si="9"/>
        <v>0.16</v>
      </c>
      <c r="E102" s="125"/>
      <c r="F102" s="125">
        <f t="shared" si="10"/>
        <v>0</v>
      </c>
    </row>
    <row r="103" spans="1:6" x14ac:dyDescent="0.25">
      <c r="A103" s="124"/>
      <c r="B103" s="124"/>
      <c r="C103" s="124"/>
      <c r="D103" s="126">
        <f t="shared" si="9"/>
        <v>0.16</v>
      </c>
      <c r="E103" s="125"/>
      <c r="F103" s="125">
        <f t="shared" si="10"/>
        <v>0</v>
      </c>
    </row>
    <row r="104" spans="1:6" x14ac:dyDescent="0.25">
      <c r="A104" s="124"/>
      <c r="B104" s="124"/>
      <c r="C104" s="124"/>
      <c r="D104" s="126">
        <f t="shared" si="9"/>
        <v>0.16</v>
      </c>
      <c r="E104" s="125"/>
      <c r="F104" s="125">
        <f t="shared" si="10"/>
        <v>0</v>
      </c>
    </row>
    <row r="105" spans="1:6" x14ac:dyDescent="0.25">
      <c r="A105" s="124"/>
      <c r="B105" s="124"/>
      <c r="C105" s="124"/>
      <c r="D105" s="126">
        <f t="shared" si="9"/>
        <v>0.16</v>
      </c>
      <c r="E105" s="125"/>
      <c r="F105" s="125">
        <f t="shared" si="10"/>
        <v>0</v>
      </c>
    </row>
    <row r="106" spans="1:6" x14ac:dyDescent="0.25">
      <c r="A106" s="124"/>
      <c r="B106" s="124"/>
      <c r="C106" s="124"/>
      <c r="D106" s="126">
        <f t="shared" si="9"/>
        <v>0.16</v>
      </c>
      <c r="E106" s="125"/>
      <c r="F106" s="125">
        <f t="shared" si="10"/>
        <v>0</v>
      </c>
    </row>
    <row r="107" spans="1:6" x14ac:dyDescent="0.25">
      <c r="A107" s="124"/>
      <c r="B107" s="124"/>
      <c r="C107" s="124"/>
      <c r="D107" s="126">
        <f t="shared" si="9"/>
        <v>0.16</v>
      </c>
      <c r="E107" s="125"/>
      <c r="F107" s="125">
        <f t="shared" si="10"/>
        <v>0</v>
      </c>
    </row>
    <row r="108" spans="1:6" x14ac:dyDescent="0.25">
      <c r="A108" s="124"/>
      <c r="B108" s="124"/>
      <c r="C108" s="124"/>
      <c r="D108" s="126">
        <f t="shared" si="9"/>
        <v>0.16</v>
      </c>
      <c r="E108" s="125"/>
      <c r="F108" s="125">
        <f t="shared" si="10"/>
        <v>0</v>
      </c>
    </row>
    <row r="109" spans="1:6" x14ac:dyDescent="0.25">
      <c r="A109" s="127"/>
      <c r="B109" s="127"/>
      <c r="C109" s="127"/>
      <c r="D109" s="129">
        <f t="shared" si="9"/>
        <v>0.16</v>
      </c>
      <c r="E109" s="128"/>
      <c r="F109" s="128">
        <f>MIN(B109*D109,C109)</f>
        <v>0</v>
      </c>
    </row>
    <row r="110" spans="1:6" x14ac:dyDescent="0.25">
      <c r="A110" s="111" t="s">
        <v>382</v>
      </c>
      <c r="B110" s="135"/>
      <c r="C110" s="135"/>
      <c r="D110" s="136"/>
      <c r="E110" s="135"/>
      <c r="F110" s="137">
        <f>SUM(F100:F109)</f>
        <v>0</v>
      </c>
    </row>
    <row r="111" spans="1:6" x14ac:dyDescent="0.25">
      <c r="A111" s="112" t="s">
        <v>384</v>
      </c>
      <c r="B111" s="118"/>
      <c r="C111" s="118"/>
      <c r="D111" s="119"/>
      <c r="E111" s="118"/>
      <c r="F111" s="120"/>
    </row>
    <row r="112" spans="1:6" x14ac:dyDescent="0.25">
      <c r="A112" s="121"/>
      <c r="B112" s="121"/>
      <c r="C112" s="121"/>
      <c r="D112" s="123">
        <f t="shared" ref="D112:D121" si="11">0.08+0.08</f>
        <v>0.16</v>
      </c>
      <c r="E112" s="122"/>
      <c r="F112" s="122">
        <f t="shared" ref="F112:F121" si="12">MIN(B112*D112,C112)</f>
        <v>0</v>
      </c>
    </row>
    <row r="113" spans="1:6" x14ac:dyDescent="0.25">
      <c r="A113" s="124"/>
      <c r="B113" s="124"/>
      <c r="C113" s="124"/>
      <c r="D113" s="126">
        <f t="shared" si="11"/>
        <v>0.16</v>
      </c>
      <c r="E113" s="125"/>
      <c r="F113" s="125">
        <f t="shared" si="12"/>
        <v>0</v>
      </c>
    </row>
    <row r="114" spans="1:6" x14ac:dyDescent="0.25">
      <c r="A114" s="124"/>
      <c r="B114" s="124"/>
      <c r="C114" s="124"/>
      <c r="D114" s="126">
        <f t="shared" si="11"/>
        <v>0.16</v>
      </c>
      <c r="E114" s="125"/>
      <c r="F114" s="125">
        <f t="shared" si="12"/>
        <v>0</v>
      </c>
    </row>
    <row r="115" spans="1:6" x14ac:dyDescent="0.25">
      <c r="A115" s="124"/>
      <c r="B115" s="124"/>
      <c r="C115" s="124"/>
      <c r="D115" s="126">
        <f t="shared" si="11"/>
        <v>0.16</v>
      </c>
      <c r="E115" s="125"/>
      <c r="F115" s="125">
        <f t="shared" si="12"/>
        <v>0</v>
      </c>
    </row>
    <row r="116" spans="1:6" x14ac:dyDescent="0.25">
      <c r="A116" s="124"/>
      <c r="B116" s="124"/>
      <c r="C116" s="124"/>
      <c r="D116" s="126">
        <f t="shared" si="11"/>
        <v>0.16</v>
      </c>
      <c r="E116" s="125"/>
      <c r="F116" s="125">
        <f t="shared" si="12"/>
        <v>0</v>
      </c>
    </row>
    <row r="117" spans="1:6" x14ac:dyDescent="0.25">
      <c r="A117" s="124"/>
      <c r="B117" s="124"/>
      <c r="C117" s="124"/>
      <c r="D117" s="126">
        <f t="shared" si="11"/>
        <v>0.16</v>
      </c>
      <c r="E117" s="125"/>
      <c r="F117" s="125">
        <f t="shared" si="12"/>
        <v>0</v>
      </c>
    </row>
    <row r="118" spans="1:6" x14ac:dyDescent="0.25">
      <c r="A118" s="124"/>
      <c r="B118" s="124"/>
      <c r="C118" s="124"/>
      <c r="D118" s="126">
        <f t="shared" si="11"/>
        <v>0.16</v>
      </c>
      <c r="E118" s="125"/>
      <c r="F118" s="125">
        <f t="shared" si="12"/>
        <v>0</v>
      </c>
    </row>
    <row r="119" spans="1:6" x14ac:dyDescent="0.25">
      <c r="A119" s="124"/>
      <c r="B119" s="124"/>
      <c r="C119" s="124"/>
      <c r="D119" s="126">
        <f t="shared" si="11"/>
        <v>0.16</v>
      </c>
      <c r="E119" s="125"/>
      <c r="F119" s="125">
        <f t="shared" si="12"/>
        <v>0</v>
      </c>
    </row>
    <row r="120" spans="1:6" x14ac:dyDescent="0.25">
      <c r="A120" s="124"/>
      <c r="B120" s="124"/>
      <c r="C120" s="124"/>
      <c r="D120" s="126">
        <f t="shared" si="11"/>
        <v>0.16</v>
      </c>
      <c r="E120" s="125"/>
      <c r="F120" s="125">
        <f t="shared" si="12"/>
        <v>0</v>
      </c>
    </row>
    <row r="121" spans="1:6" x14ac:dyDescent="0.25">
      <c r="A121" s="127"/>
      <c r="B121" s="127"/>
      <c r="C121" s="127"/>
      <c r="D121" s="129">
        <f t="shared" si="11"/>
        <v>0.16</v>
      </c>
      <c r="E121" s="128"/>
      <c r="F121" s="128">
        <f t="shared" si="12"/>
        <v>0</v>
      </c>
    </row>
    <row r="122" spans="1:6" x14ac:dyDescent="0.25">
      <c r="A122" s="16" t="s">
        <v>382</v>
      </c>
      <c r="B122" s="138"/>
      <c r="C122" s="138"/>
      <c r="D122" s="118"/>
      <c r="E122" s="118"/>
      <c r="F122" s="120">
        <f>SUM(F112:F121)</f>
        <v>0</v>
      </c>
    </row>
    <row r="123" spans="1:6" x14ac:dyDescent="0.25">
      <c r="A123" s="722"/>
      <c r="B123" s="722"/>
      <c r="C123" s="722"/>
      <c r="D123" s="722"/>
      <c r="E123" s="722"/>
      <c r="F123" s="722"/>
    </row>
    <row r="124" spans="1:6" x14ac:dyDescent="0.25">
      <c r="A124" s="114" t="s">
        <v>385</v>
      </c>
      <c r="B124" s="115"/>
      <c r="C124" s="115"/>
      <c r="D124" s="115"/>
      <c r="E124" s="115"/>
      <c r="F124" s="116">
        <f>F86+F98+F110+F122</f>
        <v>0</v>
      </c>
    </row>
    <row r="127" spans="1:6" x14ac:dyDescent="0.25">
      <c r="A127" s="977" t="s">
        <v>388</v>
      </c>
      <c r="B127" s="993"/>
      <c r="C127" s="993"/>
      <c r="D127" s="864"/>
    </row>
    <row r="129" spans="1:6" ht="38.25" x14ac:dyDescent="0.25">
      <c r="A129" s="724"/>
      <c r="B129" s="117" t="s">
        <v>374</v>
      </c>
      <c r="C129" s="117" t="s">
        <v>375</v>
      </c>
      <c r="D129" s="117" t="s">
        <v>296</v>
      </c>
      <c r="E129" s="117" t="s">
        <v>377</v>
      </c>
      <c r="F129" s="117" t="s">
        <v>75</v>
      </c>
    </row>
    <row r="130" spans="1:6" x14ac:dyDescent="0.25">
      <c r="A130" s="112" t="s">
        <v>380</v>
      </c>
      <c r="B130" s="118"/>
      <c r="C130" s="118"/>
      <c r="D130" s="119"/>
      <c r="E130" s="118"/>
      <c r="F130" s="120"/>
    </row>
    <row r="131" spans="1:6" x14ac:dyDescent="0.25">
      <c r="A131" s="121"/>
      <c r="B131" s="121"/>
      <c r="C131" s="122"/>
      <c r="D131" s="123">
        <v>0.1</v>
      </c>
      <c r="E131" s="121"/>
      <c r="F131" s="122">
        <f t="shared" ref="F131:F140" si="13">MAX((B131*D131)-E131,0)</f>
        <v>0</v>
      </c>
    </row>
    <row r="132" spans="1:6" x14ac:dyDescent="0.25">
      <c r="A132" s="124"/>
      <c r="B132" s="124"/>
      <c r="C132" s="125"/>
      <c r="D132" s="123">
        <v>0.1</v>
      </c>
      <c r="E132" s="124"/>
      <c r="F132" s="125">
        <f t="shared" si="13"/>
        <v>0</v>
      </c>
    </row>
    <row r="133" spans="1:6" x14ac:dyDescent="0.25">
      <c r="A133" s="124"/>
      <c r="B133" s="124"/>
      <c r="C133" s="125"/>
      <c r="D133" s="123">
        <v>0.1</v>
      </c>
      <c r="E133" s="124"/>
      <c r="F133" s="125">
        <f t="shared" si="13"/>
        <v>0</v>
      </c>
    </row>
    <row r="134" spans="1:6" x14ac:dyDescent="0.25">
      <c r="A134" s="124"/>
      <c r="B134" s="124"/>
      <c r="C134" s="125"/>
      <c r="D134" s="123">
        <v>0.1</v>
      </c>
      <c r="E134" s="124"/>
      <c r="F134" s="125">
        <f t="shared" si="13"/>
        <v>0</v>
      </c>
    </row>
    <row r="135" spans="1:6" x14ac:dyDescent="0.25">
      <c r="A135" s="124"/>
      <c r="B135" s="124"/>
      <c r="C135" s="125"/>
      <c r="D135" s="123">
        <v>0.1</v>
      </c>
      <c r="E135" s="124"/>
      <c r="F135" s="125">
        <f t="shared" si="13"/>
        <v>0</v>
      </c>
    </row>
    <row r="136" spans="1:6" x14ac:dyDescent="0.25">
      <c r="A136" s="124"/>
      <c r="B136" s="124"/>
      <c r="C136" s="125"/>
      <c r="D136" s="123">
        <v>0.1</v>
      </c>
      <c r="E136" s="124"/>
      <c r="F136" s="125">
        <f t="shared" si="13"/>
        <v>0</v>
      </c>
    </row>
    <row r="137" spans="1:6" x14ac:dyDescent="0.25">
      <c r="A137" s="124"/>
      <c r="B137" s="124"/>
      <c r="C137" s="125"/>
      <c r="D137" s="123">
        <v>0.1</v>
      </c>
      <c r="E137" s="124"/>
      <c r="F137" s="125">
        <f t="shared" si="13"/>
        <v>0</v>
      </c>
    </row>
    <row r="138" spans="1:6" x14ac:dyDescent="0.25">
      <c r="A138" s="124"/>
      <c r="B138" s="124"/>
      <c r="C138" s="125"/>
      <c r="D138" s="123">
        <v>0.1</v>
      </c>
      <c r="E138" s="124"/>
      <c r="F138" s="125">
        <f t="shared" si="13"/>
        <v>0</v>
      </c>
    </row>
    <row r="139" spans="1:6" x14ac:dyDescent="0.25">
      <c r="A139" s="124"/>
      <c r="B139" s="124"/>
      <c r="C139" s="125"/>
      <c r="D139" s="123">
        <v>0.1</v>
      </c>
      <c r="E139" s="124"/>
      <c r="F139" s="125">
        <f t="shared" si="13"/>
        <v>0</v>
      </c>
    </row>
    <row r="140" spans="1:6" x14ac:dyDescent="0.25">
      <c r="A140" s="127"/>
      <c r="B140" s="127"/>
      <c r="C140" s="128"/>
      <c r="D140" s="123">
        <v>0.1</v>
      </c>
      <c r="E140" s="127"/>
      <c r="F140" s="128">
        <f t="shared" si="13"/>
        <v>0</v>
      </c>
    </row>
    <row r="141" spans="1:6" x14ac:dyDescent="0.25">
      <c r="A141" s="112" t="s">
        <v>382</v>
      </c>
      <c r="B141" s="118"/>
      <c r="C141" s="118"/>
      <c r="D141" s="119"/>
      <c r="E141" s="118"/>
      <c r="F141" s="120">
        <f>SUM(F131:F140)</f>
        <v>0</v>
      </c>
    </row>
    <row r="142" spans="1:6" x14ac:dyDescent="0.25">
      <c r="A142" s="113" t="s">
        <v>381</v>
      </c>
      <c r="B142" s="130"/>
      <c r="C142" s="130"/>
      <c r="D142" s="131"/>
      <c r="E142" s="130"/>
      <c r="F142" s="132"/>
    </row>
    <row r="143" spans="1:6" x14ac:dyDescent="0.25">
      <c r="A143" s="121"/>
      <c r="B143" s="121"/>
      <c r="C143" s="133"/>
      <c r="D143" s="134">
        <v>0.1</v>
      </c>
      <c r="E143" s="121"/>
      <c r="F143" s="133">
        <f t="shared" ref="F143:F151" si="14">MAX((B143*D143)-E143,0)</f>
        <v>0</v>
      </c>
    </row>
    <row r="144" spans="1:6" x14ac:dyDescent="0.25">
      <c r="A144" s="124"/>
      <c r="B144" s="124"/>
      <c r="C144" s="125"/>
      <c r="D144" s="134">
        <v>0.1</v>
      </c>
      <c r="E144" s="124"/>
      <c r="F144" s="125">
        <f t="shared" si="14"/>
        <v>0</v>
      </c>
    </row>
    <row r="145" spans="1:6" x14ac:dyDescent="0.25">
      <c r="A145" s="124"/>
      <c r="B145" s="124"/>
      <c r="C145" s="125"/>
      <c r="D145" s="134">
        <v>0.1</v>
      </c>
      <c r="E145" s="124"/>
      <c r="F145" s="125">
        <f t="shared" si="14"/>
        <v>0</v>
      </c>
    </row>
    <row r="146" spans="1:6" x14ac:dyDescent="0.25">
      <c r="A146" s="124"/>
      <c r="B146" s="124"/>
      <c r="C146" s="125"/>
      <c r="D146" s="134">
        <v>0.1</v>
      </c>
      <c r="E146" s="124"/>
      <c r="F146" s="125">
        <f t="shared" si="14"/>
        <v>0</v>
      </c>
    </row>
    <row r="147" spans="1:6" x14ac:dyDescent="0.25">
      <c r="A147" s="124"/>
      <c r="B147" s="124"/>
      <c r="C147" s="125"/>
      <c r="D147" s="134">
        <v>0.1</v>
      </c>
      <c r="E147" s="124"/>
      <c r="F147" s="125">
        <f t="shared" si="14"/>
        <v>0</v>
      </c>
    </row>
    <row r="148" spans="1:6" x14ac:dyDescent="0.25">
      <c r="A148" s="124"/>
      <c r="B148" s="124"/>
      <c r="C148" s="125"/>
      <c r="D148" s="134">
        <v>0.1</v>
      </c>
      <c r="E148" s="124"/>
      <c r="F148" s="125">
        <f t="shared" si="14"/>
        <v>0</v>
      </c>
    </row>
    <row r="149" spans="1:6" x14ac:dyDescent="0.25">
      <c r="A149" s="124"/>
      <c r="B149" s="124"/>
      <c r="C149" s="125"/>
      <c r="D149" s="134">
        <v>0.1</v>
      </c>
      <c r="E149" s="124"/>
      <c r="F149" s="125">
        <f t="shared" si="14"/>
        <v>0</v>
      </c>
    </row>
    <row r="150" spans="1:6" x14ac:dyDescent="0.25">
      <c r="A150" s="124"/>
      <c r="B150" s="124"/>
      <c r="C150" s="125"/>
      <c r="D150" s="134">
        <v>0.1</v>
      </c>
      <c r="E150" s="124"/>
      <c r="F150" s="125">
        <f t="shared" si="14"/>
        <v>0</v>
      </c>
    </row>
    <row r="151" spans="1:6" x14ac:dyDescent="0.25">
      <c r="A151" s="124"/>
      <c r="B151" s="124"/>
      <c r="C151" s="125"/>
      <c r="D151" s="134">
        <v>0.1</v>
      </c>
      <c r="E151" s="124"/>
      <c r="F151" s="125">
        <f t="shared" si="14"/>
        <v>0</v>
      </c>
    </row>
    <row r="152" spans="1:6" x14ac:dyDescent="0.25">
      <c r="A152" s="127"/>
      <c r="B152" s="127"/>
      <c r="C152" s="128"/>
      <c r="D152" s="134">
        <v>0.1</v>
      </c>
      <c r="E152" s="127"/>
      <c r="F152" s="128">
        <f>MAX((B152*D152)-E152,0)</f>
        <v>0</v>
      </c>
    </row>
    <row r="153" spans="1:6" x14ac:dyDescent="0.25">
      <c r="A153" s="111" t="s">
        <v>382</v>
      </c>
      <c r="B153" s="135"/>
      <c r="C153" s="135"/>
      <c r="D153" s="136"/>
      <c r="E153" s="135"/>
      <c r="F153" s="137">
        <f>SUM(F143:F152)</f>
        <v>0</v>
      </c>
    </row>
    <row r="154" spans="1:6" x14ac:dyDescent="0.25">
      <c r="A154" s="112" t="s">
        <v>383</v>
      </c>
      <c r="B154" s="118"/>
      <c r="C154" s="118"/>
      <c r="D154" s="119"/>
      <c r="E154" s="118"/>
      <c r="F154" s="120"/>
    </row>
    <row r="155" spans="1:6" x14ac:dyDescent="0.25">
      <c r="A155" s="121"/>
      <c r="B155" s="121"/>
      <c r="C155" s="121"/>
      <c r="D155" s="123">
        <v>0.1</v>
      </c>
      <c r="E155" s="122"/>
      <c r="F155" s="122">
        <f t="shared" ref="F155:F164" si="15">MIN(B155*D155,C155)</f>
        <v>0</v>
      </c>
    </row>
    <row r="156" spans="1:6" x14ac:dyDescent="0.25">
      <c r="A156" s="124"/>
      <c r="B156" s="124"/>
      <c r="C156" s="124"/>
      <c r="D156" s="123">
        <v>0.1</v>
      </c>
      <c r="E156" s="125"/>
      <c r="F156" s="125">
        <f t="shared" si="15"/>
        <v>0</v>
      </c>
    </row>
    <row r="157" spans="1:6" x14ac:dyDescent="0.25">
      <c r="A157" s="124"/>
      <c r="B157" s="124"/>
      <c r="C157" s="124"/>
      <c r="D157" s="123">
        <v>0.1</v>
      </c>
      <c r="E157" s="125"/>
      <c r="F157" s="125">
        <f t="shared" si="15"/>
        <v>0</v>
      </c>
    </row>
    <row r="158" spans="1:6" x14ac:dyDescent="0.25">
      <c r="A158" s="124"/>
      <c r="B158" s="124"/>
      <c r="C158" s="124"/>
      <c r="D158" s="123">
        <v>0.1</v>
      </c>
      <c r="E158" s="125"/>
      <c r="F158" s="125">
        <f t="shared" si="15"/>
        <v>0</v>
      </c>
    </row>
    <row r="159" spans="1:6" x14ac:dyDescent="0.25">
      <c r="A159" s="124"/>
      <c r="B159" s="124"/>
      <c r="C159" s="124"/>
      <c r="D159" s="123">
        <v>0.1</v>
      </c>
      <c r="E159" s="125"/>
      <c r="F159" s="125">
        <f t="shared" si="15"/>
        <v>0</v>
      </c>
    </row>
    <row r="160" spans="1:6" x14ac:dyDescent="0.25">
      <c r="A160" s="124"/>
      <c r="B160" s="124"/>
      <c r="C160" s="124"/>
      <c r="D160" s="123">
        <v>0.1</v>
      </c>
      <c r="E160" s="125"/>
      <c r="F160" s="125">
        <f t="shared" si="15"/>
        <v>0</v>
      </c>
    </row>
    <row r="161" spans="1:6" x14ac:dyDescent="0.25">
      <c r="A161" s="124"/>
      <c r="B161" s="124"/>
      <c r="C161" s="124"/>
      <c r="D161" s="123">
        <v>0.1</v>
      </c>
      <c r="E161" s="125"/>
      <c r="F161" s="125">
        <f t="shared" si="15"/>
        <v>0</v>
      </c>
    </row>
    <row r="162" spans="1:6" x14ac:dyDescent="0.25">
      <c r="A162" s="124"/>
      <c r="B162" s="124"/>
      <c r="C162" s="124"/>
      <c r="D162" s="123">
        <v>0.1</v>
      </c>
      <c r="E162" s="125"/>
      <c r="F162" s="125">
        <f t="shared" si="15"/>
        <v>0</v>
      </c>
    </row>
    <row r="163" spans="1:6" x14ac:dyDescent="0.25">
      <c r="A163" s="124"/>
      <c r="B163" s="124"/>
      <c r="C163" s="124"/>
      <c r="D163" s="123">
        <v>0.1</v>
      </c>
      <c r="E163" s="125"/>
      <c r="F163" s="125">
        <f t="shared" si="15"/>
        <v>0</v>
      </c>
    </row>
    <row r="164" spans="1:6" x14ac:dyDescent="0.25">
      <c r="A164" s="127"/>
      <c r="B164" s="127"/>
      <c r="C164" s="127"/>
      <c r="D164" s="123">
        <v>0.1</v>
      </c>
      <c r="E164" s="128"/>
      <c r="F164" s="128">
        <f t="shared" si="15"/>
        <v>0</v>
      </c>
    </row>
    <row r="165" spans="1:6" x14ac:dyDescent="0.25">
      <c r="A165" s="111" t="s">
        <v>382</v>
      </c>
      <c r="B165" s="135"/>
      <c r="C165" s="135"/>
      <c r="D165" s="136"/>
      <c r="E165" s="135"/>
      <c r="F165" s="137">
        <f>SUM(F155:F164)</f>
        <v>0</v>
      </c>
    </row>
    <row r="166" spans="1:6" x14ac:dyDescent="0.25">
      <c r="A166" s="112" t="s">
        <v>384</v>
      </c>
      <c r="B166" s="118"/>
      <c r="C166" s="118"/>
      <c r="D166" s="119"/>
      <c r="E166" s="118"/>
      <c r="F166" s="120"/>
    </row>
    <row r="167" spans="1:6" x14ac:dyDescent="0.25">
      <c r="A167" s="121"/>
      <c r="B167" s="121"/>
      <c r="C167" s="121"/>
      <c r="D167" s="123">
        <v>0.1</v>
      </c>
      <c r="E167" s="122"/>
      <c r="F167" s="122">
        <f t="shared" ref="F167:F176" si="16">MIN(B167*D167,C167)</f>
        <v>0</v>
      </c>
    </row>
    <row r="168" spans="1:6" x14ac:dyDescent="0.25">
      <c r="A168" s="124"/>
      <c r="B168" s="124"/>
      <c r="C168" s="124"/>
      <c r="D168" s="123">
        <v>0.1</v>
      </c>
      <c r="E168" s="125"/>
      <c r="F168" s="125">
        <f t="shared" si="16"/>
        <v>0</v>
      </c>
    </row>
    <row r="169" spans="1:6" x14ac:dyDescent="0.25">
      <c r="A169" s="124"/>
      <c r="B169" s="124"/>
      <c r="C169" s="124"/>
      <c r="D169" s="123">
        <v>0.1</v>
      </c>
      <c r="E169" s="125"/>
      <c r="F169" s="125">
        <f t="shared" si="16"/>
        <v>0</v>
      </c>
    </row>
    <row r="170" spans="1:6" x14ac:dyDescent="0.25">
      <c r="A170" s="124"/>
      <c r="B170" s="124"/>
      <c r="C170" s="124"/>
      <c r="D170" s="123">
        <v>0.1</v>
      </c>
      <c r="E170" s="125"/>
      <c r="F170" s="125">
        <f t="shared" si="16"/>
        <v>0</v>
      </c>
    </row>
    <row r="171" spans="1:6" x14ac:dyDescent="0.25">
      <c r="A171" s="124"/>
      <c r="B171" s="124"/>
      <c r="C171" s="124"/>
      <c r="D171" s="123">
        <v>0.1</v>
      </c>
      <c r="E171" s="125"/>
      <c r="F171" s="125">
        <f t="shared" si="16"/>
        <v>0</v>
      </c>
    </row>
    <row r="172" spans="1:6" x14ac:dyDescent="0.25">
      <c r="A172" s="124"/>
      <c r="B172" s="124"/>
      <c r="C172" s="124"/>
      <c r="D172" s="123">
        <v>0.1</v>
      </c>
      <c r="E172" s="125"/>
      <c r="F172" s="125">
        <f t="shared" si="16"/>
        <v>0</v>
      </c>
    </row>
    <row r="173" spans="1:6" x14ac:dyDescent="0.25">
      <c r="A173" s="124"/>
      <c r="B173" s="124"/>
      <c r="C173" s="124"/>
      <c r="D173" s="123">
        <v>0.1</v>
      </c>
      <c r="E173" s="125"/>
      <c r="F173" s="125">
        <f t="shared" si="16"/>
        <v>0</v>
      </c>
    </row>
    <row r="174" spans="1:6" x14ac:dyDescent="0.25">
      <c r="A174" s="124"/>
      <c r="B174" s="124"/>
      <c r="C174" s="124"/>
      <c r="D174" s="123">
        <v>0.1</v>
      </c>
      <c r="E174" s="125"/>
      <c r="F174" s="125">
        <f t="shared" si="16"/>
        <v>0</v>
      </c>
    </row>
    <row r="175" spans="1:6" x14ac:dyDescent="0.25">
      <c r="A175" s="124"/>
      <c r="B175" s="124"/>
      <c r="C175" s="124"/>
      <c r="D175" s="123">
        <v>0.1</v>
      </c>
      <c r="E175" s="125"/>
      <c r="F175" s="125">
        <f t="shared" si="16"/>
        <v>0</v>
      </c>
    </row>
    <row r="176" spans="1:6" x14ac:dyDescent="0.25">
      <c r="A176" s="127"/>
      <c r="B176" s="127"/>
      <c r="C176" s="127"/>
      <c r="D176" s="123">
        <v>0.1</v>
      </c>
      <c r="E176" s="128"/>
      <c r="F176" s="128">
        <f t="shared" si="16"/>
        <v>0</v>
      </c>
    </row>
    <row r="177" spans="1:6" x14ac:dyDescent="0.25">
      <c r="A177" s="112" t="s">
        <v>382</v>
      </c>
      <c r="B177" s="118"/>
      <c r="C177" s="118"/>
      <c r="D177" s="118"/>
      <c r="E177" s="118"/>
      <c r="F177" s="120">
        <f>SUM(F167:F176)</f>
        <v>0</v>
      </c>
    </row>
    <row r="178" spans="1:6" x14ac:dyDescent="0.25">
      <c r="A178" s="722"/>
      <c r="B178" s="722"/>
      <c r="C178" s="722"/>
      <c r="D178" s="722"/>
      <c r="E178" s="722"/>
      <c r="F178" s="722"/>
    </row>
    <row r="179" spans="1:6" x14ac:dyDescent="0.25">
      <c r="A179" s="114" t="s">
        <v>386</v>
      </c>
      <c r="B179" s="115"/>
      <c r="C179" s="115"/>
      <c r="D179" s="115"/>
      <c r="E179" s="115"/>
      <c r="F179" s="116">
        <f>SUM(F131:F140)+SUM(F143:F152)+SUM(F155:F165)+SUM(F167:F176)</f>
        <v>0</v>
      </c>
    </row>
    <row r="182" spans="1:6" x14ac:dyDescent="0.25">
      <c r="A182" s="977" t="s">
        <v>389</v>
      </c>
      <c r="B182" s="993"/>
      <c r="C182" s="993"/>
      <c r="D182" s="864"/>
    </row>
    <row r="184" spans="1:6" ht="38.25" x14ac:dyDescent="0.25">
      <c r="A184" s="724"/>
      <c r="B184" s="117" t="s">
        <v>374</v>
      </c>
      <c r="C184" s="117" t="s">
        <v>375</v>
      </c>
      <c r="D184" s="117" t="s">
        <v>296</v>
      </c>
      <c r="E184" s="117" t="s">
        <v>377</v>
      </c>
      <c r="F184" s="117" t="s">
        <v>75</v>
      </c>
    </row>
    <row r="185" spans="1:6" x14ac:dyDescent="0.25">
      <c r="A185" s="112" t="s">
        <v>380</v>
      </c>
      <c r="B185" s="118"/>
      <c r="C185" s="118"/>
      <c r="D185" s="119"/>
      <c r="E185" s="118"/>
      <c r="F185" s="120"/>
    </row>
    <row r="186" spans="1:6" x14ac:dyDescent="0.25">
      <c r="A186" s="121"/>
      <c r="B186" s="121"/>
      <c r="C186" s="122"/>
      <c r="D186" s="123">
        <v>0.18</v>
      </c>
      <c r="E186" s="121"/>
      <c r="F186" s="122">
        <f t="shared" ref="F186:F195" si="17">MAX((B186*D186)-E186,0)</f>
        <v>0</v>
      </c>
    </row>
    <row r="187" spans="1:6" x14ac:dyDescent="0.25">
      <c r="A187" s="124"/>
      <c r="B187" s="124"/>
      <c r="C187" s="125"/>
      <c r="D187" s="123">
        <v>0.18</v>
      </c>
      <c r="E187" s="124"/>
      <c r="F187" s="125">
        <f t="shared" si="17"/>
        <v>0</v>
      </c>
    </row>
    <row r="188" spans="1:6" x14ac:dyDescent="0.25">
      <c r="A188" s="124"/>
      <c r="B188" s="124"/>
      <c r="C188" s="125"/>
      <c r="D188" s="123">
        <v>0.18</v>
      </c>
      <c r="E188" s="124"/>
      <c r="F188" s="125">
        <f t="shared" si="17"/>
        <v>0</v>
      </c>
    </row>
    <row r="189" spans="1:6" x14ac:dyDescent="0.25">
      <c r="A189" s="124"/>
      <c r="B189" s="124"/>
      <c r="C189" s="125"/>
      <c r="D189" s="123">
        <v>0.18</v>
      </c>
      <c r="E189" s="124"/>
      <c r="F189" s="125">
        <f t="shared" si="17"/>
        <v>0</v>
      </c>
    </row>
    <row r="190" spans="1:6" x14ac:dyDescent="0.25">
      <c r="A190" s="124"/>
      <c r="B190" s="124"/>
      <c r="C190" s="125"/>
      <c r="D190" s="123">
        <v>0.18</v>
      </c>
      <c r="E190" s="124"/>
      <c r="F190" s="125">
        <f t="shared" si="17"/>
        <v>0</v>
      </c>
    </row>
    <row r="191" spans="1:6" x14ac:dyDescent="0.25">
      <c r="A191" s="124"/>
      <c r="B191" s="124"/>
      <c r="C191" s="125"/>
      <c r="D191" s="123">
        <v>0.18</v>
      </c>
      <c r="E191" s="124"/>
      <c r="F191" s="125">
        <f t="shared" si="17"/>
        <v>0</v>
      </c>
    </row>
    <row r="192" spans="1:6" x14ac:dyDescent="0.25">
      <c r="A192" s="124"/>
      <c r="B192" s="124"/>
      <c r="C192" s="125"/>
      <c r="D192" s="123">
        <v>0.18</v>
      </c>
      <c r="E192" s="124"/>
      <c r="F192" s="125">
        <f t="shared" si="17"/>
        <v>0</v>
      </c>
    </row>
    <row r="193" spans="1:6" x14ac:dyDescent="0.25">
      <c r="A193" s="124"/>
      <c r="B193" s="124"/>
      <c r="C193" s="125"/>
      <c r="D193" s="123">
        <v>0.18</v>
      </c>
      <c r="E193" s="124"/>
      <c r="F193" s="125">
        <f t="shared" si="17"/>
        <v>0</v>
      </c>
    </row>
    <row r="194" spans="1:6" x14ac:dyDescent="0.25">
      <c r="A194" s="124"/>
      <c r="B194" s="124"/>
      <c r="C194" s="125"/>
      <c r="D194" s="123">
        <v>0.18</v>
      </c>
      <c r="E194" s="124"/>
      <c r="F194" s="125">
        <f t="shared" si="17"/>
        <v>0</v>
      </c>
    </row>
    <row r="195" spans="1:6" x14ac:dyDescent="0.25">
      <c r="A195" s="127"/>
      <c r="B195" s="127"/>
      <c r="C195" s="128"/>
      <c r="D195" s="123">
        <v>0.18</v>
      </c>
      <c r="E195" s="127"/>
      <c r="F195" s="128">
        <f t="shared" si="17"/>
        <v>0</v>
      </c>
    </row>
    <row r="196" spans="1:6" x14ac:dyDescent="0.25">
      <c r="A196" s="112" t="s">
        <v>382</v>
      </c>
      <c r="B196" s="118"/>
      <c r="C196" s="118"/>
      <c r="D196" s="119"/>
      <c r="E196" s="118"/>
      <c r="F196" s="120">
        <f>SUM(F186:F195)</f>
        <v>0</v>
      </c>
    </row>
    <row r="197" spans="1:6" x14ac:dyDescent="0.25">
      <c r="A197" s="113" t="s">
        <v>381</v>
      </c>
      <c r="B197" s="130"/>
      <c r="C197" s="130"/>
      <c r="D197" s="131"/>
      <c r="E197" s="130"/>
      <c r="F197" s="132"/>
    </row>
    <row r="198" spans="1:6" x14ac:dyDescent="0.25">
      <c r="A198" s="121"/>
      <c r="B198" s="121"/>
      <c r="C198" s="133"/>
      <c r="D198" s="134">
        <v>0.18</v>
      </c>
      <c r="E198" s="121"/>
      <c r="F198" s="133">
        <f t="shared" ref="F198:F206" si="18">MAX((B198*D198)-E198,0)</f>
        <v>0</v>
      </c>
    </row>
    <row r="199" spans="1:6" x14ac:dyDescent="0.25">
      <c r="A199" s="124"/>
      <c r="B199" s="124"/>
      <c r="C199" s="125"/>
      <c r="D199" s="134">
        <v>0.18</v>
      </c>
      <c r="E199" s="124"/>
      <c r="F199" s="125">
        <f t="shared" si="18"/>
        <v>0</v>
      </c>
    </row>
    <row r="200" spans="1:6" x14ac:dyDescent="0.25">
      <c r="A200" s="124"/>
      <c r="B200" s="124"/>
      <c r="C200" s="125"/>
      <c r="D200" s="134">
        <v>0.18</v>
      </c>
      <c r="E200" s="124"/>
      <c r="F200" s="125">
        <f t="shared" si="18"/>
        <v>0</v>
      </c>
    </row>
    <row r="201" spans="1:6" x14ac:dyDescent="0.25">
      <c r="A201" s="124"/>
      <c r="B201" s="124"/>
      <c r="C201" s="125"/>
      <c r="D201" s="134">
        <v>0.18</v>
      </c>
      <c r="E201" s="124"/>
      <c r="F201" s="125">
        <f t="shared" si="18"/>
        <v>0</v>
      </c>
    </row>
    <row r="202" spans="1:6" x14ac:dyDescent="0.25">
      <c r="A202" s="124"/>
      <c r="B202" s="124"/>
      <c r="C202" s="125"/>
      <c r="D202" s="134">
        <v>0.18</v>
      </c>
      <c r="E202" s="124"/>
      <c r="F202" s="125">
        <f t="shared" si="18"/>
        <v>0</v>
      </c>
    </row>
    <row r="203" spans="1:6" x14ac:dyDescent="0.25">
      <c r="A203" s="124"/>
      <c r="B203" s="124"/>
      <c r="C203" s="125"/>
      <c r="D203" s="134">
        <v>0.18</v>
      </c>
      <c r="E203" s="124"/>
      <c r="F203" s="125">
        <f t="shared" si="18"/>
        <v>0</v>
      </c>
    </row>
    <row r="204" spans="1:6" x14ac:dyDescent="0.25">
      <c r="A204" s="124"/>
      <c r="B204" s="124"/>
      <c r="C204" s="125"/>
      <c r="D204" s="134">
        <v>0.18</v>
      </c>
      <c r="E204" s="124"/>
      <c r="F204" s="125">
        <f t="shared" si="18"/>
        <v>0</v>
      </c>
    </row>
    <row r="205" spans="1:6" x14ac:dyDescent="0.25">
      <c r="A205" s="124"/>
      <c r="B205" s="124"/>
      <c r="C205" s="125"/>
      <c r="D205" s="134">
        <v>0.18</v>
      </c>
      <c r="E205" s="124"/>
      <c r="F205" s="125">
        <f t="shared" si="18"/>
        <v>0</v>
      </c>
    </row>
    <row r="206" spans="1:6" x14ac:dyDescent="0.25">
      <c r="A206" s="124"/>
      <c r="B206" s="124"/>
      <c r="C206" s="125"/>
      <c r="D206" s="134">
        <v>0.18</v>
      </c>
      <c r="E206" s="124"/>
      <c r="F206" s="125">
        <f t="shared" si="18"/>
        <v>0</v>
      </c>
    </row>
    <row r="207" spans="1:6" x14ac:dyDescent="0.25">
      <c r="A207" s="127"/>
      <c r="B207" s="127"/>
      <c r="C207" s="128"/>
      <c r="D207" s="134">
        <v>0.18</v>
      </c>
      <c r="E207" s="127"/>
      <c r="F207" s="128">
        <f>MAX((B207*D207)-E207,0)</f>
        <v>0</v>
      </c>
    </row>
    <row r="208" spans="1:6" x14ac:dyDescent="0.25">
      <c r="A208" s="111" t="s">
        <v>382</v>
      </c>
      <c r="B208" s="135"/>
      <c r="C208" s="135"/>
      <c r="D208" s="136"/>
      <c r="E208" s="135"/>
      <c r="F208" s="137">
        <f>SUM(F198:F207)</f>
        <v>0</v>
      </c>
    </row>
    <row r="209" spans="1:6" x14ac:dyDescent="0.25">
      <c r="A209" s="112" t="s">
        <v>383</v>
      </c>
      <c r="B209" s="118"/>
      <c r="C209" s="118"/>
      <c r="D209" s="119"/>
      <c r="E209" s="118"/>
      <c r="F209" s="120"/>
    </row>
    <row r="210" spans="1:6" x14ac:dyDescent="0.25">
      <c r="A210" s="121"/>
      <c r="B210" s="121"/>
      <c r="C210" s="121"/>
      <c r="D210" s="123">
        <v>0.18</v>
      </c>
      <c r="E210" s="122"/>
      <c r="F210" s="122">
        <f t="shared" ref="F210:F219" si="19">MIN(B210*D210,C210)</f>
        <v>0</v>
      </c>
    </row>
    <row r="211" spans="1:6" x14ac:dyDescent="0.25">
      <c r="A211" s="124"/>
      <c r="B211" s="124"/>
      <c r="C211" s="124"/>
      <c r="D211" s="123">
        <v>0.18</v>
      </c>
      <c r="E211" s="125"/>
      <c r="F211" s="125">
        <f t="shared" si="19"/>
        <v>0</v>
      </c>
    </row>
    <row r="212" spans="1:6" x14ac:dyDescent="0.25">
      <c r="A212" s="124"/>
      <c r="B212" s="124"/>
      <c r="C212" s="124"/>
      <c r="D212" s="123">
        <v>0.18</v>
      </c>
      <c r="E212" s="125"/>
      <c r="F212" s="125">
        <f t="shared" si="19"/>
        <v>0</v>
      </c>
    </row>
    <row r="213" spans="1:6" x14ac:dyDescent="0.25">
      <c r="A213" s="124"/>
      <c r="B213" s="124"/>
      <c r="C213" s="124"/>
      <c r="D213" s="123">
        <v>0.18</v>
      </c>
      <c r="E213" s="125"/>
      <c r="F213" s="125">
        <f t="shared" si="19"/>
        <v>0</v>
      </c>
    </row>
    <row r="214" spans="1:6" x14ac:dyDescent="0.25">
      <c r="A214" s="124"/>
      <c r="B214" s="124"/>
      <c r="C214" s="124"/>
      <c r="D214" s="123">
        <v>0.18</v>
      </c>
      <c r="E214" s="125"/>
      <c r="F214" s="125">
        <f t="shared" si="19"/>
        <v>0</v>
      </c>
    </row>
    <row r="215" spans="1:6" x14ac:dyDescent="0.25">
      <c r="A215" s="124"/>
      <c r="B215" s="124"/>
      <c r="C215" s="124"/>
      <c r="D215" s="123">
        <v>0.18</v>
      </c>
      <c r="E215" s="125"/>
      <c r="F215" s="125">
        <f t="shared" si="19"/>
        <v>0</v>
      </c>
    </row>
    <row r="216" spans="1:6" x14ac:dyDescent="0.25">
      <c r="A216" s="124"/>
      <c r="B216" s="124"/>
      <c r="C216" s="124"/>
      <c r="D216" s="123">
        <v>0.18</v>
      </c>
      <c r="E216" s="125"/>
      <c r="F216" s="125">
        <f t="shared" si="19"/>
        <v>0</v>
      </c>
    </row>
    <row r="217" spans="1:6" x14ac:dyDescent="0.25">
      <c r="A217" s="124"/>
      <c r="B217" s="124"/>
      <c r="C217" s="124"/>
      <c r="D217" s="123">
        <v>0.18</v>
      </c>
      <c r="E217" s="125"/>
      <c r="F217" s="125">
        <f t="shared" si="19"/>
        <v>0</v>
      </c>
    </row>
    <row r="218" spans="1:6" x14ac:dyDescent="0.25">
      <c r="A218" s="124"/>
      <c r="B218" s="124"/>
      <c r="C218" s="124"/>
      <c r="D218" s="123">
        <v>0.18</v>
      </c>
      <c r="E218" s="125"/>
      <c r="F218" s="125">
        <f t="shared" si="19"/>
        <v>0</v>
      </c>
    </row>
    <row r="219" spans="1:6" x14ac:dyDescent="0.25">
      <c r="A219" s="127"/>
      <c r="B219" s="127"/>
      <c r="C219" s="127"/>
      <c r="D219" s="123">
        <v>0.18</v>
      </c>
      <c r="E219" s="128"/>
      <c r="F219" s="128">
        <f t="shared" si="19"/>
        <v>0</v>
      </c>
    </row>
    <row r="220" spans="1:6" x14ac:dyDescent="0.25">
      <c r="A220" s="111" t="s">
        <v>382</v>
      </c>
      <c r="B220" s="135"/>
      <c r="C220" s="135"/>
      <c r="D220" s="136"/>
      <c r="E220" s="135"/>
      <c r="F220" s="137">
        <f>SUM(F210:F219)</f>
        <v>0</v>
      </c>
    </row>
    <row r="221" spans="1:6" x14ac:dyDescent="0.25">
      <c r="A221" s="112" t="s">
        <v>384</v>
      </c>
      <c r="B221" s="118"/>
      <c r="C221" s="118"/>
      <c r="D221" s="119"/>
      <c r="E221" s="118"/>
      <c r="F221" s="120"/>
    </row>
    <row r="222" spans="1:6" x14ac:dyDescent="0.25">
      <c r="A222" s="121"/>
      <c r="B222" s="121"/>
      <c r="C222" s="121"/>
      <c r="D222" s="123">
        <v>0.18</v>
      </c>
      <c r="E222" s="122"/>
      <c r="F222" s="122">
        <f t="shared" ref="F222:F231" si="20">MIN(B222*D222,C222)</f>
        <v>0</v>
      </c>
    </row>
    <row r="223" spans="1:6" x14ac:dyDescent="0.25">
      <c r="A223" s="124"/>
      <c r="B223" s="124"/>
      <c r="C223" s="124"/>
      <c r="D223" s="123">
        <v>0.18</v>
      </c>
      <c r="E223" s="125"/>
      <c r="F223" s="125">
        <f t="shared" si="20"/>
        <v>0</v>
      </c>
    </row>
    <row r="224" spans="1:6" x14ac:dyDescent="0.25">
      <c r="A224" s="124"/>
      <c r="B224" s="124"/>
      <c r="C224" s="124"/>
      <c r="D224" s="123">
        <v>0.18</v>
      </c>
      <c r="E224" s="125"/>
      <c r="F224" s="125">
        <f t="shared" si="20"/>
        <v>0</v>
      </c>
    </row>
    <row r="225" spans="1:6" x14ac:dyDescent="0.25">
      <c r="A225" s="124"/>
      <c r="B225" s="124"/>
      <c r="C225" s="124"/>
      <c r="D225" s="123">
        <v>0.18</v>
      </c>
      <c r="E225" s="125"/>
      <c r="F225" s="125">
        <f t="shared" si="20"/>
        <v>0</v>
      </c>
    </row>
    <row r="226" spans="1:6" x14ac:dyDescent="0.25">
      <c r="A226" s="124"/>
      <c r="B226" s="124"/>
      <c r="C226" s="124"/>
      <c r="D226" s="123">
        <v>0.18</v>
      </c>
      <c r="E226" s="125"/>
      <c r="F226" s="125">
        <f t="shared" si="20"/>
        <v>0</v>
      </c>
    </row>
    <row r="227" spans="1:6" x14ac:dyDescent="0.25">
      <c r="A227" s="124"/>
      <c r="B227" s="124"/>
      <c r="C227" s="124"/>
      <c r="D227" s="123">
        <v>0.18</v>
      </c>
      <c r="E227" s="125"/>
      <c r="F227" s="125">
        <f t="shared" si="20"/>
        <v>0</v>
      </c>
    </row>
    <row r="228" spans="1:6" x14ac:dyDescent="0.25">
      <c r="A228" s="124"/>
      <c r="B228" s="124"/>
      <c r="C228" s="124"/>
      <c r="D228" s="123">
        <v>0.18</v>
      </c>
      <c r="E228" s="125"/>
      <c r="F228" s="125">
        <f t="shared" si="20"/>
        <v>0</v>
      </c>
    </row>
    <row r="229" spans="1:6" x14ac:dyDescent="0.25">
      <c r="A229" s="124"/>
      <c r="B229" s="124"/>
      <c r="C229" s="124"/>
      <c r="D229" s="123">
        <v>0.18</v>
      </c>
      <c r="E229" s="125"/>
      <c r="F229" s="125">
        <f t="shared" si="20"/>
        <v>0</v>
      </c>
    </row>
    <row r="230" spans="1:6" x14ac:dyDescent="0.25">
      <c r="A230" s="124"/>
      <c r="B230" s="124"/>
      <c r="C230" s="124"/>
      <c r="D230" s="123">
        <v>0.18</v>
      </c>
      <c r="E230" s="125"/>
      <c r="F230" s="125">
        <f t="shared" si="20"/>
        <v>0</v>
      </c>
    </row>
    <row r="231" spans="1:6" x14ac:dyDescent="0.25">
      <c r="A231" s="127"/>
      <c r="B231" s="127"/>
      <c r="C231" s="127"/>
      <c r="D231" s="123">
        <v>0.18</v>
      </c>
      <c r="E231" s="128"/>
      <c r="F231" s="128">
        <f t="shared" si="20"/>
        <v>0</v>
      </c>
    </row>
    <row r="232" spans="1:6" x14ac:dyDescent="0.25">
      <c r="A232" s="112" t="s">
        <v>382</v>
      </c>
      <c r="B232" s="118"/>
      <c r="C232" s="118"/>
      <c r="D232" s="118"/>
      <c r="E232" s="118"/>
      <c r="F232" s="120">
        <f>SUM(F222:F231)</f>
        <v>0</v>
      </c>
    </row>
    <row r="233" spans="1:6" x14ac:dyDescent="0.25">
      <c r="A233" s="15"/>
      <c r="B233" s="15"/>
      <c r="C233" s="15"/>
      <c r="D233" s="722"/>
      <c r="E233" s="722"/>
      <c r="F233" s="722"/>
    </row>
    <row r="234" spans="1:6" x14ac:dyDescent="0.25">
      <c r="A234" s="114" t="s">
        <v>390</v>
      </c>
      <c r="B234" s="115"/>
      <c r="C234" s="115"/>
      <c r="D234" s="115"/>
      <c r="E234" s="115"/>
      <c r="F234" s="116">
        <f>SUM(F186:F195)+SUM(F198:F207)+SUM(F210:F220)+SUM(F222:F231)</f>
        <v>0</v>
      </c>
    </row>
  </sheetData>
  <sheetProtection password="C03D" sheet="1" objects="1" scenarios="1"/>
  <mergeCells count="8">
    <mergeCell ref="I7:P7"/>
    <mergeCell ref="A5:D5"/>
    <mergeCell ref="B2:D2"/>
    <mergeCell ref="A72:D72"/>
    <mergeCell ref="A127:D127"/>
    <mergeCell ref="A182:D182"/>
    <mergeCell ref="B7:E7"/>
    <mergeCell ref="F7:H7"/>
  </mergeCells>
  <hyperlinks>
    <hyperlink ref="B2" location="Schedule_Listing" display="Return to Shedule Listing"/>
    <hyperlink ref="B2:D2" location="'Schedule Listing'!C51" display="Return to Schedule Listing"/>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workbookViewId="0">
      <selection activeCell="M14" sqref="M14"/>
    </sheetView>
  </sheetViews>
  <sheetFormatPr defaultColWidth="10" defaultRowHeight="15.75" x14ac:dyDescent="0.25"/>
  <cols>
    <col min="1" max="1" width="24.375" style="753" customWidth="1"/>
    <col min="2" max="2" width="5.375" style="753" customWidth="1"/>
    <col min="3" max="3" width="3.5" style="753" customWidth="1"/>
    <col min="4" max="5" width="10" style="753" customWidth="1"/>
    <col min="6" max="6" width="1.5" style="753" customWidth="1"/>
    <col min="7" max="8" width="10" style="753" customWidth="1"/>
    <col min="9" max="9" width="1.5" style="753" customWidth="1"/>
    <col min="10" max="11" width="10" style="753" customWidth="1"/>
    <col min="12" max="12" width="5.125" style="753" customWidth="1"/>
    <col min="13" max="16384" width="10" style="753"/>
  </cols>
  <sheetData>
    <row r="1" spans="1:12" x14ac:dyDescent="0.25">
      <c r="A1" s="566" t="s">
        <v>681</v>
      </c>
      <c r="L1" s="190">
        <v>43</v>
      </c>
    </row>
    <row r="2" spans="1:12" x14ac:dyDescent="0.25">
      <c r="A2" s="309" t="s">
        <v>1</v>
      </c>
      <c r="B2" s="193"/>
    </row>
    <row r="3" spans="1:12" ht="15" customHeight="1" x14ac:dyDescent="0.25">
      <c r="A3" s="194" t="s">
        <v>576</v>
      </c>
    </row>
    <row r="4" spans="1:12" ht="15" customHeight="1" x14ac:dyDescent="0.25">
      <c r="A4" s="194"/>
    </row>
    <row r="5" spans="1:12" ht="15" customHeight="1" x14ac:dyDescent="0.25">
      <c r="A5" s="977" t="s">
        <v>393</v>
      </c>
      <c r="B5" s="993"/>
      <c r="C5" s="993"/>
      <c r="D5" s="864"/>
    </row>
    <row r="6" spans="1:12" x14ac:dyDescent="0.25">
      <c r="A6" s="331"/>
      <c r="B6" s="191"/>
      <c r="C6" s="191"/>
      <c r="D6" s="996" t="s">
        <v>72</v>
      </c>
      <c r="E6" s="996"/>
      <c r="F6" s="248"/>
      <c r="G6" s="996" t="s">
        <v>73</v>
      </c>
      <c r="H6" s="996"/>
      <c r="I6" s="248"/>
      <c r="J6" s="996" t="s">
        <v>74</v>
      </c>
      <c r="K6" s="996"/>
      <c r="L6" s="191"/>
    </row>
    <row r="7" spans="1:12" x14ac:dyDescent="0.25">
      <c r="A7" s="191" t="s">
        <v>76</v>
      </c>
      <c r="B7" s="209" t="s">
        <v>77</v>
      </c>
      <c r="C7" s="209"/>
      <c r="D7" s="209" t="s">
        <v>78</v>
      </c>
      <c r="E7" s="209" t="s">
        <v>79</v>
      </c>
      <c r="G7" s="209" t="s">
        <v>78</v>
      </c>
      <c r="H7" s="209" t="s">
        <v>79</v>
      </c>
      <c r="J7" s="209" t="s">
        <v>78</v>
      </c>
      <c r="K7" s="209" t="s">
        <v>79</v>
      </c>
      <c r="L7" s="209"/>
    </row>
    <row r="8" spans="1:12" x14ac:dyDescent="0.25">
      <c r="A8" s="191"/>
      <c r="B8" s="209" t="s">
        <v>14</v>
      </c>
      <c r="C8" s="209"/>
      <c r="D8" s="209" t="s">
        <v>15</v>
      </c>
      <c r="E8" s="209" t="s">
        <v>80</v>
      </c>
      <c r="G8" s="209" t="s">
        <v>17</v>
      </c>
      <c r="H8" s="209" t="s">
        <v>81</v>
      </c>
      <c r="J8" s="209" t="s">
        <v>82</v>
      </c>
      <c r="K8" s="209" t="s">
        <v>83</v>
      </c>
      <c r="L8" s="209"/>
    </row>
    <row r="9" spans="1:12" x14ac:dyDescent="0.25">
      <c r="A9" s="235" t="s">
        <v>84</v>
      </c>
      <c r="B9" s="798">
        <v>0.18</v>
      </c>
      <c r="C9" s="730"/>
      <c r="D9" s="310"/>
      <c r="E9" s="754">
        <f>B9*D9</f>
        <v>0</v>
      </c>
      <c r="G9" s="310"/>
      <c r="H9" s="754">
        <f>B9*G9</f>
        <v>0</v>
      </c>
      <c r="J9" s="310"/>
      <c r="K9" s="754">
        <f>B9*J9</f>
        <v>0</v>
      </c>
      <c r="L9" s="191"/>
    </row>
    <row r="10" spans="1:12" x14ac:dyDescent="0.25">
      <c r="A10" s="235" t="s">
        <v>85</v>
      </c>
      <c r="B10" s="798">
        <v>0.18</v>
      </c>
      <c r="C10" s="730"/>
      <c r="D10" s="310"/>
      <c r="E10" s="754">
        <f t="shared" ref="E10:E17" si="0">B10*D10</f>
        <v>0</v>
      </c>
      <c r="G10" s="310"/>
      <c r="H10" s="754">
        <f t="shared" ref="H10:H17" si="1">B10*G10</f>
        <v>0</v>
      </c>
      <c r="J10" s="310"/>
      <c r="K10" s="754">
        <f t="shared" ref="K10:K17" si="2">B10*J10</f>
        <v>0</v>
      </c>
      <c r="L10" s="191"/>
    </row>
    <row r="11" spans="1:12" x14ac:dyDescent="0.25">
      <c r="A11" s="235" t="s">
        <v>86</v>
      </c>
      <c r="B11" s="798">
        <v>0.12</v>
      </c>
      <c r="C11" s="730"/>
      <c r="D11" s="310"/>
      <c r="E11" s="754">
        <f t="shared" si="0"/>
        <v>0</v>
      </c>
      <c r="G11" s="310"/>
      <c r="H11" s="754">
        <f t="shared" si="1"/>
        <v>0</v>
      </c>
      <c r="J11" s="310"/>
      <c r="K11" s="754">
        <f t="shared" si="2"/>
        <v>0</v>
      </c>
    </row>
    <row r="12" spans="1:12" x14ac:dyDescent="0.25">
      <c r="A12" s="235" t="s">
        <v>87</v>
      </c>
      <c r="B12" s="798">
        <v>0.15</v>
      </c>
      <c r="C12" s="730"/>
      <c r="D12" s="310"/>
      <c r="E12" s="754">
        <f t="shared" si="0"/>
        <v>0</v>
      </c>
      <c r="G12" s="310"/>
      <c r="H12" s="754">
        <f t="shared" si="1"/>
        <v>0</v>
      </c>
      <c r="J12" s="310"/>
      <c r="K12" s="754">
        <f t="shared" si="2"/>
        <v>0</v>
      </c>
    </row>
    <row r="13" spans="1:12" x14ac:dyDescent="0.25">
      <c r="A13" s="235" t="s">
        <v>88</v>
      </c>
      <c r="B13" s="798">
        <v>0.18</v>
      </c>
      <c r="C13" s="730"/>
      <c r="D13" s="310"/>
      <c r="E13" s="754">
        <f t="shared" si="0"/>
        <v>0</v>
      </c>
      <c r="G13" s="310"/>
      <c r="H13" s="754">
        <f t="shared" si="1"/>
        <v>0</v>
      </c>
      <c r="J13" s="310"/>
      <c r="K13" s="754">
        <f t="shared" si="2"/>
        <v>0</v>
      </c>
    </row>
    <row r="14" spans="1:12" x14ac:dyDescent="0.25">
      <c r="A14" s="235" t="s">
        <v>89</v>
      </c>
      <c r="B14" s="798">
        <v>0.15</v>
      </c>
      <c r="C14" s="730"/>
      <c r="D14" s="310"/>
      <c r="E14" s="754">
        <f t="shared" si="0"/>
        <v>0</v>
      </c>
      <c r="G14" s="310"/>
      <c r="H14" s="754">
        <f t="shared" si="1"/>
        <v>0</v>
      </c>
      <c r="J14" s="310"/>
      <c r="K14" s="754">
        <f t="shared" si="2"/>
        <v>0</v>
      </c>
    </row>
    <row r="15" spans="1:12" x14ac:dyDescent="0.25">
      <c r="A15" s="235" t="s">
        <v>90</v>
      </c>
      <c r="B15" s="798">
        <v>0.12</v>
      </c>
      <c r="C15" s="730"/>
      <c r="D15" s="310"/>
      <c r="E15" s="754">
        <f t="shared" si="0"/>
        <v>0</v>
      </c>
      <c r="G15" s="310"/>
      <c r="H15" s="754">
        <f t="shared" si="1"/>
        <v>0</v>
      </c>
      <c r="J15" s="310"/>
      <c r="K15" s="754">
        <f t="shared" si="2"/>
        <v>0</v>
      </c>
    </row>
    <row r="16" spans="1:12" x14ac:dyDescent="0.25">
      <c r="A16" s="235" t="s">
        <v>91</v>
      </c>
      <c r="B16" s="798">
        <v>0.12</v>
      </c>
      <c r="C16" s="730"/>
      <c r="D16" s="310"/>
      <c r="E16" s="754">
        <f t="shared" si="0"/>
        <v>0</v>
      </c>
      <c r="G16" s="310"/>
      <c r="H16" s="754">
        <f t="shared" si="1"/>
        <v>0</v>
      </c>
      <c r="J16" s="310"/>
      <c r="K16" s="754">
        <f t="shared" si="2"/>
        <v>0</v>
      </c>
    </row>
    <row r="17" spans="1:12" x14ac:dyDescent="0.25">
      <c r="A17" s="235" t="s">
        <v>210</v>
      </c>
      <c r="B17" s="798">
        <v>0.18</v>
      </c>
      <c r="C17" s="730"/>
      <c r="D17" s="310"/>
      <c r="E17" s="754">
        <f t="shared" si="0"/>
        <v>0</v>
      </c>
      <c r="G17" s="310"/>
      <c r="H17" s="754">
        <f t="shared" si="1"/>
        <v>0</v>
      </c>
      <c r="J17" s="310"/>
      <c r="K17" s="754">
        <f t="shared" si="2"/>
        <v>0</v>
      </c>
    </row>
    <row r="18" spans="1:12" x14ac:dyDescent="0.25">
      <c r="A18" s="731" t="s">
        <v>22</v>
      </c>
      <c r="B18" s="732"/>
      <c r="C18" s="730"/>
      <c r="D18" s="754">
        <f>SUM(D9:D16)</f>
        <v>0</v>
      </c>
      <c r="E18" s="754">
        <f>SUM(E9:E17)</f>
        <v>0</v>
      </c>
      <c r="G18" s="754">
        <f>SUM(G9:G16)</f>
        <v>0</v>
      </c>
      <c r="H18" s="754">
        <f>SUM(H9:H17)</f>
        <v>0</v>
      </c>
      <c r="J18" s="754">
        <f>SUM(J9:J16)</f>
        <v>0</v>
      </c>
      <c r="K18" s="754">
        <f>SUM(K9:K17)</f>
        <v>0</v>
      </c>
    </row>
    <row r="19" spans="1:12" ht="24" customHeight="1" x14ac:dyDescent="0.25">
      <c r="A19" s="900" t="s">
        <v>92</v>
      </c>
      <c r="B19" s="861"/>
      <c r="C19" s="861"/>
      <c r="D19" s="997"/>
      <c r="E19" s="378">
        <f>IF(E18&gt;0,E18,0)</f>
        <v>0</v>
      </c>
      <c r="F19" s="191" t="s">
        <v>53</v>
      </c>
      <c r="H19" s="378">
        <f>IF(H18&gt;0,H18,0)</f>
        <v>0</v>
      </c>
      <c r="I19" s="191" t="s">
        <v>57</v>
      </c>
      <c r="K19" s="378">
        <f>IF(K18&gt;0,K18,0)</f>
        <v>0</v>
      </c>
      <c r="L19" s="191" t="s">
        <v>60</v>
      </c>
    </row>
    <row r="20" spans="1:12" ht="6" customHeight="1" x14ac:dyDescent="0.25">
      <c r="C20" s="209"/>
    </row>
    <row r="21" spans="1:12" x14ac:dyDescent="0.25">
      <c r="A21" s="191" t="s">
        <v>93</v>
      </c>
      <c r="J21" s="209" t="s">
        <v>578</v>
      </c>
      <c r="K21" s="378">
        <f>AVERAGE(E19,H19,K19)</f>
        <v>0</v>
      </c>
      <c r="L21" s="191" t="s">
        <v>63</v>
      </c>
    </row>
    <row r="23" spans="1:12" x14ac:dyDescent="0.25">
      <c r="A23" s="222" t="s">
        <v>94</v>
      </c>
    </row>
  </sheetData>
  <sheetProtection password="C03D" sheet="1" objects="1" scenarios="1"/>
  <mergeCells count="5">
    <mergeCell ref="D6:E6"/>
    <mergeCell ref="G6:H6"/>
    <mergeCell ref="J6:K6"/>
    <mergeCell ref="A19:D19"/>
    <mergeCell ref="A5:D5"/>
  </mergeCells>
  <hyperlinks>
    <hyperlink ref="A2" location="'Schedule Listing'!C52" display="Return to Schedule Listing"/>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zoomScale="130" zoomScaleNormal="130" zoomScalePageLayoutView="130" workbookViewId="0">
      <selection activeCell="K22" activeCellId="4" sqref="B9:B20 B22 D22:I22 K9:K20 K22"/>
    </sheetView>
  </sheetViews>
  <sheetFormatPr defaultColWidth="10" defaultRowHeight="15.75" x14ac:dyDescent="0.25"/>
  <cols>
    <col min="1" max="1" width="34.625" style="189" customWidth="1"/>
    <col min="2" max="2" width="12.375" style="189" customWidth="1"/>
    <col min="3" max="3" width="2" style="189" customWidth="1"/>
    <col min="4" max="4" width="9.125" style="189" customWidth="1"/>
    <col min="5" max="9" width="10" style="189" customWidth="1"/>
    <col min="10" max="10" width="2" style="189" customWidth="1"/>
    <col min="11" max="11" width="17.125" style="189" customWidth="1"/>
    <col min="12" max="16384" width="10" style="189"/>
  </cols>
  <sheetData>
    <row r="1" spans="1:11" x14ac:dyDescent="0.25">
      <c r="A1" s="212" t="s">
        <v>682</v>
      </c>
      <c r="K1" s="190">
        <v>44</v>
      </c>
    </row>
    <row r="2" spans="1:11" x14ac:dyDescent="0.25">
      <c r="A2" s="309" t="s">
        <v>1</v>
      </c>
      <c r="B2" s="193"/>
    </row>
    <row r="3" spans="1:11" x14ac:dyDescent="0.25">
      <c r="A3" s="194" t="s">
        <v>576</v>
      </c>
    </row>
    <row r="4" spans="1:11" x14ac:dyDescent="0.25">
      <c r="B4" s="335"/>
      <c r="C4" s="335"/>
      <c r="D4" s="883" t="s">
        <v>173</v>
      </c>
      <c r="E4" s="884"/>
      <c r="F4" s="884"/>
      <c r="G4" s="884"/>
      <c r="H4" s="884"/>
      <c r="I4" s="884"/>
      <c r="J4" s="335"/>
      <c r="K4" s="953" t="s">
        <v>174</v>
      </c>
    </row>
    <row r="5" spans="1:11" ht="32.25" customHeight="1" x14ac:dyDescent="0.25">
      <c r="B5" s="337" t="s">
        <v>716</v>
      </c>
      <c r="C5" s="733"/>
      <c r="D5" s="337" t="s">
        <v>99</v>
      </c>
      <c r="E5" s="337" t="s">
        <v>103</v>
      </c>
      <c r="F5" s="337" t="s">
        <v>175</v>
      </c>
      <c r="G5" s="337" t="s">
        <v>395</v>
      </c>
      <c r="H5" s="337" t="s">
        <v>636</v>
      </c>
      <c r="I5" s="337" t="s">
        <v>396</v>
      </c>
      <c r="J5" s="335"/>
      <c r="K5" s="998"/>
    </row>
    <row r="6" spans="1:11" x14ac:dyDescent="0.25">
      <c r="B6" s="248" t="s">
        <v>14</v>
      </c>
      <c r="D6" s="248" t="s">
        <v>15</v>
      </c>
      <c r="E6" s="248" t="s">
        <v>16</v>
      </c>
      <c r="F6" s="248" t="s">
        <v>17</v>
      </c>
      <c r="G6" s="248" t="s">
        <v>18</v>
      </c>
      <c r="H6" s="248" t="s">
        <v>82</v>
      </c>
      <c r="I6" s="248" t="s">
        <v>44</v>
      </c>
      <c r="K6" s="248" t="s">
        <v>724</v>
      </c>
    </row>
    <row r="7" spans="1:11" x14ac:dyDescent="0.25">
      <c r="A7" s="189" t="s">
        <v>176</v>
      </c>
    </row>
    <row r="8" spans="1:11" x14ac:dyDescent="0.25">
      <c r="A8" s="222" t="s">
        <v>98</v>
      </c>
    </row>
    <row r="9" spans="1:11" x14ac:dyDescent="0.25">
      <c r="A9" s="734" t="s">
        <v>99</v>
      </c>
      <c r="B9" s="243">
        <f>'5 Sovereign'!D74</f>
        <v>0</v>
      </c>
      <c r="D9" s="310"/>
      <c r="E9" s="310"/>
      <c r="F9" s="310"/>
      <c r="G9" s="310"/>
      <c r="H9" s="310"/>
      <c r="I9" s="310"/>
      <c r="K9" s="243">
        <f>B9-(D9+E9+F9+G9+H9+I9)</f>
        <v>0</v>
      </c>
    </row>
    <row r="10" spans="1:11" x14ac:dyDescent="0.25">
      <c r="A10" s="232" t="s">
        <v>103</v>
      </c>
      <c r="B10" s="243">
        <f>'6 PSEs'!D49</f>
        <v>0</v>
      </c>
      <c r="D10" s="310"/>
      <c r="E10" s="310"/>
      <c r="F10" s="310"/>
      <c r="G10" s="310"/>
      <c r="H10" s="310"/>
      <c r="I10" s="310"/>
      <c r="K10" s="243">
        <f t="shared" ref="K10:K22" si="0">B10-(D10+E10+F10+G10+H10+I10)</f>
        <v>0</v>
      </c>
    </row>
    <row r="11" spans="1:11" x14ac:dyDescent="0.25">
      <c r="A11" s="232" t="s">
        <v>104</v>
      </c>
      <c r="B11" s="243">
        <f>'7 MDBs'!D49</f>
        <v>0</v>
      </c>
      <c r="D11" s="310"/>
      <c r="E11" s="310"/>
      <c r="F11" s="310"/>
      <c r="G11" s="310"/>
      <c r="H11" s="310"/>
      <c r="I11" s="310"/>
      <c r="K11" s="243">
        <f t="shared" si="0"/>
        <v>0</v>
      </c>
    </row>
    <row r="12" spans="1:11" x14ac:dyDescent="0.25">
      <c r="A12" s="735" t="s">
        <v>105</v>
      </c>
      <c r="B12" s="243">
        <f>'8 Bank &amp; Sec. Firms LT'!D49</f>
        <v>0</v>
      </c>
      <c r="D12" s="310"/>
      <c r="E12" s="310"/>
      <c r="F12" s="310"/>
      <c r="G12" s="310"/>
      <c r="H12" s="310"/>
      <c r="I12" s="310"/>
      <c r="K12" s="243">
        <f t="shared" si="0"/>
        <v>0</v>
      </c>
    </row>
    <row r="13" spans="1:11" x14ac:dyDescent="0.25">
      <c r="A13" s="735" t="s">
        <v>106</v>
      </c>
      <c r="B13" s="243">
        <f>'8A Bank &amp; Sec. Firms ST'!D49</f>
        <v>0</v>
      </c>
      <c r="D13" s="310"/>
      <c r="E13" s="310"/>
      <c r="F13" s="310"/>
      <c r="G13" s="310"/>
      <c r="H13" s="310"/>
      <c r="I13" s="310"/>
      <c r="K13" s="243">
        <f t="shared" si="0"/>
        <v>0</v>
      </c>
    </row>
    <row r="14" spans="1:11" x14ac:dyDescent="0.25">
      <c r="A14" s="734" t="s">
        <v>109</v>
      </c>
      <c r="B14" s="243">
        <f>' 9 Corp. &amp; Sec. firms LT'!D49</f>
        <v>0</v>
      </c>
      <c r="D14" s="310"/>
      <c r="E14" s="310"/>
      <c r="F14" s="310"/>
      <c r="G14" s="310"/>
      <c r="H14" s="310"/>
      <c r="I14" s="310"/>
      <c r="K14" s="243">
        <f t="shared" si="0"/>
        <v>0</v>
      </c>
    </row>
    <row r="15" spans="1:11" x14ac:dyDescent="0.25">
      <c r="A15" s="734" t="s">
        <v>179</v>
      </c>
      <c r="B15" s="243">
        <f>'9A Corp. &amp; Sec. Firms ST'!D49</f>
        <v>0</v>
      </c>
      <c r="D15" s="310"/>
      <c r="E15" s="310"/>
      <c r="F15" s="310"/>
      <c r="G15" s="310"/>
      <c r="H15" s="310"/>
      <c r="I15" s="310"/>
      <c r="K15" s="243">
        <f t="shared" si="0"/>
        <v>0</v>
      </c>
    </row>
    <row r="16" spans="1:11" x14ac:dyDescent="0.25">
      <c r="A16" s="736" t="s">
        <v>622</v>
      </c>
      <c r="B16" s="244">
        <f>'10 Commercial Real Estate'!D31</f>
        <v>0</v>
      </c>
      <c r="D16" s="310"/>
      <c r="E16" s="310"/>
      <c r="F16" s="310"/>
      <c r="G16" s="310"/>
      <c r="H16" s="310"/>
      <c r="I16" s="310"/>
      <c r="K16" s="243">
        <f t="shared" si="0"/>
        <v>0</v>
      </c>
    </row>
    <row r="17" spans="1:11" x14ac:dyDescent="0.25">
      <c r="A17" s="736" t="s">
        <v>181</v>
      </c>
      <c r="B17" s="243">
        <f>'11 Residential Mortgages'!D26</f>
        <v>0</v>
      </c>
      <c r="D17" s="310"/>
      <c r="E17" s="310"/>
      <c r="F17" s="310"/>
      <c r="G17" s="310"/>
      <c r="H17" s="310"/>
      <c r="I17" s="310"/>
      <c r="K17" s="243">
        <f t="shared" si="0"/>
        <v>0</v>
      </c>
    </row>
    <row r="18" spans="1:11" x14ac:dyDescent="0.25">
      <c r="A18" s="736" t="s">
        <v>111</v>
      </c>
      <c r="B18" s="243">
        <f>'12 Other Retail'!D34</f>
        <v>0</v>
      </c>
      <c r="D18" s="310"/>
      <c r="E18" s="310"/>
      <c r="F18" s="310"/>
      <c r="G18" s="310"/>
      <c r="H18" s="310"/>
      <c r="I18" s="310"/>
      <c r="K18" s="243">
        <f t="shared" si="0"/>
        <v>0</v>
      </c>
    </row>
    <row r="19" spans="1:11" x14ac:dyDescent="0.25">
      <c r="A19" s="736" t="s">
        <v>180</v>
      </c>
      <c r="B19" s="243">
        <f>'13 SBE Other Retail'!D49</f>
        <v>0</v>
      </c>
      <c r="D19" s="310"/>
      <c r="E19" s="310"/>
      <c r="F19" s="310"/>
      <c r="G19" s="310"/>
      <c r="H19" s="310"/>
      <c r="I19" s="310"/>
      <c r="K19" s="243">
        <f t="shared" si="0"/>
        <v>0</v>
      </c>
    </row>
    <row r="20" spans="1:11" x14ac:dyDescent="0.25">
      <c r="A20" s="222" t="s">
        <v>101</v>
      </c>
      <c r="B20" s="243">
        <f>'15 Trading'!C25</f>
        <v>0</v>
      </c>
      <c r="D20" s="310"/>
      <c r="E20" s="310"/>
      <c r="F20" s="310"/>
      <c r="G20" s="310"/>
      <c r="H20" s="310"/>
      <c r="I20" s="310"/>
      <c r="K20" s="243">
        <f t="shared" si="0"/>
        <v>0</v>
      </c>
    </row>
    <row r="21" spans="1:11" x14ac:dyDescent="0.25">
      <c r="A21" s="736"/>
      <c r="B21" s="242"/>
      <c r="D21" s="242"/>
      <c r="E21" s="242"/>
      <c r="F21" s="242"/>
      <c r="G21" s="242"/>
      <c r="H21" s="242"/>
      <c r="I21" s="242"/>
      <c r="K21" s="242"/>
    </row>
    <row r="22" spans="1:11" x14ac:dyDescent="0.25">
      <c r="A22" s="191" t="s">
        <v>177</v>
      </c>
      <c r="B22" s="243">
        <f>SUM(B9:B20)</f>
        <v>0</v>
      </c>
      <c r="D22" s="243">
        <f t="shared" ref="D22:I22" si="1">SUM(D9:D20)</f>
        <v>0</v>
      </c>
      <c r="E22" s="243">
        <f t="shared" si="1"/>
        <v>0</v>
      </c>
      <c r="F22" s="243">
        <f t="shared" si="1"/>
        <v>0</v>
      </c>
      <c r="G22" s="243">
        <f t="shared" si="1"/>
        <v>0</v>
      </c>
      <c r="H22" s="243">
        <f t="shared" si="1"/>
        <v>0</v>
      </c>
      <c r="I22" s="243">
        <f t="shared" si="1"/>
        <v>0</v>
      </c>
      <c r="K22" s="243">
        <f t="shared" si="0"/>
        <v>0</v>
      </c>
    </row>
    <row r="23" spans="1:11" x14ac:dyDescent="0.25">
      <c r="A23" s="222"/>
    </row>
    <row r="26" spans="1:11" x14ac:dyDescent="0.25">
      <c r="A26" s="916" t="s">
        <v>215</v>
      </c>
      <c r="B26" s="926"/>
      <c r="C26" s="926"/>
      <c r="D26" s="926"/>
      <c r="E26" s="926"/>
      <c r="F26" s="926"/>
      <c r="G26" s="926"/>
      <c r="H26" s="926"/>
      <c r="I26" s="926"/>
    </row>
    <row r="27" spans="1:11" x14ac:dyDescent="0.25">
      <c r="A27" s="999" t="s">
        <v>178</v>
      </c>
      <c r="B27" s="926"/>
      <c r="C27" s="926"/>
      <c r="D27" s="926"/>
      <c r="E27" s="926"/>
      <c r="F27" s="926"/>
      <c r="G27" s="926"/>
      <c r="H27" s="926"/>
      <c r="I27" s="926"/>
    </row>
  </sheetData>
  <sheetProtection password="C03D" sheet="1" objects="1" scenarios="1"/>
  <mergeCells count="4">
    <mergeCell ref="D4:I4"/>
    <mergeCell ref="K4:K5"/>
    <mergeCell ref="A26:I26"/>
    <mergeCell ref="A27:I27"/>
  </mergeCells>
  <hyperlinks>
    <hyperlink ref="A2" location="'Schedule Listing'!C53" display="Return to Schedule Listing"/>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80"/>
  <sheetViews>
    <sheetView topLeftCell="C36" zoomScaleNormal="100" zoomScalePageLayoutView="120" workbookViewId="0">
      <selection activeCell="C74" sqref="A74:IV74"/>
    </sheetView>
  </sheetViews>
  <sheetFormatPr defaultColWidth="9.375" defaultRowHeight="15.75" x14ac:dyDescent="0.25"/>
  <cols>
    <col min="1" max="1" width="3.125" style="189" customWidth="1"/>
    <col min="2" max="2" width="14" style="189" customWidth="1"/>
    <col min="3" max="3" width="10.875" style="189" customWidth="1"/>
    <col min="4" max="4" width="17.875" style="189" customWidth="1"/>
    <col min="5" max="8" width="9.375" style="189" customWidth="1"/>
    <col min="9" max="9" width="11.625" style="189" customWidth="1"/>
    <col min="10" max="10" width="2.625" style="188" customWidth="1"/>
    <col min="11" max="248" width="10" style="189" customWidth="1"/>
    <col min="249" max="249" width="3.125" style="189" customWidth="1"/>
    <col min="250" max="250" width="14" style="189" customWidth="1"/>
    <col min="251" max="251" width="10.875" style="189" customWidth="1"/>
    <col min="252" max="252" width="17.875" style="189" customWidth="1"/>
    <col min="253" max="16384" width="9.375" style="189"/>
  </cols>
  <sheetData>
    <row r="1" spans="1:14" x14ac:dyDescent="0.25">
      <c r="A1" s="212" t="s">
        <v>683</v>
      </c>
      <c r="K1" s="188"/>
    </row>
    <row r="2" spans="1:14" x14ac:dyDescent="0.25">
      <c r="A2" s="187" t="s">
        <v>182</v>
      </c>
      <c r="K2" s="188"/>
    </row>
    <row r="3" spans="1:14" x14ac:dyDescent="0.25">
      <c r="A3" s="212" t="s">
        <v>183</v>
      </c>
      <c r="K3" s="188"/>
    </row>
    <row r="4" spans="1:14" s="549" customFormat="1" ht="15.75" customHeight="1" x14ac:dyDescent="0.25">
      <c r="A4" s="190">
        <v>45</v>
      </c>
      <c r="B4" s="737" t="s">
        <v>1</v>
      </c>
      <c r="C4" s="738"/>
      <c r="D4" s="193"/>
      <c r="J4" s="551"/>
      <c r="K4" s="551"/>
    </row>
    <row r="5" spans="1:14" s="549" customFormat="1" ht="22.5" customHeight="1" x14ac:dyDescent="0.2">
      <c r="A5" s="194" t="s">
        <v>576</v>
      </c>
      <c r="E5" s="1003" t="s">
        <v>184</v>
      </c>
      <c r="F5" s="1004"/>
      <c r="G5" s="898"/>
      <c r="H5" s="1005" t="s">
        <v>603</v>
      </c>
      <c r="I5" s="1005" t="s">
        <v>185</v>
      </c>
      <c r="J5" s="551"/>
      <c r="K5" s="551"/>
    </row>
    <row r="6" spans="1:14" ht="33.75" customHeight="1" x14ac:dyDescent="0.25">
      <c r="A6" s="240" t="s">
        <v>186</v>
      </c>
      <c r="B6" s="191"/>
      <c r="C6" s="191"/>
      <c r="D6" s="191"/>
      <c r="E6" s="337" t="s">
        <v>21</v>
      </c>
      <c r="F6" s="337" t="s">
        <v>27</v>
      </c>
      <c r="G6" s="337" t="s">
        <v>22</v>
      </c>
      <c r="H6" s="1006"/>
      <c r="I6" s="1006"/>
      <c r="J6" s="739"/>
      <c r="K6" s="188"/>
    </row>
    <row r="7" spans="1:14" x14ac:dyDescent="0.25">
      <c r="A7" s="240"/>
      <c r="B7" s="191"/>
      <c r="C7" s="191"/>
      <c r="D7" s="191"/>
      <c r="E7" s="343" t="s">
        <v>14</v>
      </c>
      <c r="F7" s="343" t="s">
        <v>15</v>
      </c>
      <c r="G7" s="343" t="s">
        <v>187</v>
      </c>
      <c r="H7" s="343" t="s">
        <v>17</v>
      </c>
      <c r="I7" s="343" t="s">
        <v>188</v>
      </c>
      <c r="J7" s="342"/>
      <c r="K7" s="551"/>
    </row>
    <row r="8" spans="1:14" x14ac:dyDescent="0.25">
      <c r="A8" s="191" t="s">
        <v>189</v>
      </c>
      <c r="B8" s="191"/>
      <c r="C8" s="191"/>
      <c r="D8" s="191"/>
      <c r="E8" s="191"/>
      <c r="F8" s="191"/>
      <c r="G8" s="740"/>
      <c r="H8" s="740"/>
      <c r="I8" s="740"/>
      <c r="J8" s="739"/>
      <c r="K8" s="188"/>
    </row>
    <row r="9" spans="1:14" ht="15.75" customHeight="1" x14ac:dyDescent="0.25">
      <c r="A9" s="222" t="s">
        <v>99</v>
      </c>
      <c r="B9" s="191"/>
      <c r="C9" s="191"/>
      <c r="D9" s="191"/>
      <c r="E9" s="243">
        <f>'5 Sovereign'!C20</f>
        <v>0</v>
      </c>
      <c r="F9" s="243">
        <f>'5 Sovereign'!C46</f>
        <v>0</v>
      </c>
      <c r="G9" s="243">
        <f>E9+F9</f>
        <v>0</v>
      </c>
      <c r="H9" s="310"/>
      <c r="I9" s="243">
        <f>G9-H9</f>
        <v>0</v>
      </c>
      <c r="J9" s="741"/>
      <c r="K9" s="188"/>
    </row>
    <row r="10" spans="1:14" s="384" customFormat="1" ht="16.5" customHeight="1" x14ac:dyDescent="0.25">
      <c r="A10" s="1000" t="s">
        <v>103</v>
      </c>
      <c r="B10" s="1001"/>
      <c r="C10" s="1001"/>
      <c r="D10" s="1002"/>
      <c r="E10" s="243">
        <f>'6 PSEs'!C15</f>
        <v>0</v>
      </c>
      <c r="F10" s="243">
        <f>'6 PSEs'!C31</f>
        <v>0</v>
      </c>
      <c r="G10" s="243">
        <f t="shared" ref="G10:G23" si="0">E10+F10</f>
        <v>0</v>
      </c>
      <c r="H10" s="310"/>
      <c r="I10" s="243">
        <f t="shared" ref="I10:I25" si="1">G10-H10</f>
        <v>0</v>
      </c>
      <c r="J10" s="742"/>
      <c r="K10" s="188"/>
      <c r="L10" s="189"/>
      <c r="M10" s="189"/>
      <c r="N10" s="189"/>
    </row>
    <row r="11" spans="1:14" s="384" customFormat="1" ht="16.5" customHeight="1" x14ac:dyDescent="0.25">
      <c r="A11" s="1000" t="s">
        <v>104</v>
      </c>
      <c r="B11" s="1001"/>
      <c r="C11" s="1001"/>
      <c r="D11" s="1002"/>
      <c r="E11" s="243">
        <f>'7 MDBs'!C15</f>
        <v>0</v>
      </c>
      <c r="F11" s="243">
        <f>'7 MDBs'!C31</f>
        <v>0</v>
      </c>
      <c r="G11" s="243">
        <f t="shared" si="0"/>
        <v>0</v>
      </c>
      <c r="H11" s="310"/>
      <c r="I11" s="243">
        <f t="shared" si="1"/>
        <v>0</v>
      </c>
      <c r="J11" s="742"/>
      <c r="K11" s="188"/>
      <c r="L11" s="189"/>
      <c r="M11" s="189"/>
      <c r="N11" s="189"/>
    </row>
    <row r="12" spans="1:14" x14ac:dyDescent="0.25">
      <c r="A12" s="222" t="s">
        <v>105</v>
      </c>
      <c r="B12" s="191"/>
      <c r="C12" s="191"/>
      <c r="D12" s="191"/>
      <c r="E12" s="243">
        <f>'8 Bank &amp; Sec. Firms LT'!C15</f>
        <v>0</v>
      </c>
      <c r="F12" s="243">
        <f>'8 Bank &amp; Sec. Firms LT'!C31</f>
        <v>0</v>
      </c>
      <c r="G12" s="243">
        <f t="shared" si="0"/>
        <v>0</v>
      </c>
      <c r="H12" s="310"/>
      <c r="I12" s="243">
        <f t="shared" si="1"/>
        <v>0</v>
      </c>
      <c r="J12" s="741"/>
      <c r="K12" s="188"/>
    </row>
    <row r="13" spans="1:14" x14ac:dyDescent="0.25">
      <c r="A13" s="222" t="s">
        <v>106</v>
      </c>
      <c r="B13" s="191"/>
      <c r="C13" s="191"/>
      <c r="D13" s="191"/>
      <c r="E13" s="243">
        <f>'8A Bank &amp; Sec. Firms ST'!C15</f>
        <v>0</v>
      </c>
      <c r="F13" s="243">
        <f>'8A Bank &amp; Sec. Firms ST'!C31</f>
        <v>0</v>
      </c>
      <c r="G13" s="243">
        <f t="shared" si="0"/>
        <v>0</v>
      </c>
      <c r="H13" s="310"/>
      <c r="I13" s="243">
        <f t="shared" si="1"/>
        <v>0</v>
      </c>
      <c r="J13" s="741"/>
      <c r="K13" s="188"/>
    </row>
    <row r="14" spans="1:14" x14ac:dyDescent="0.25">
      <c r="A14" s="222" t="s">
        <v>109</v>
      </c>
      <c r="B14" s="191"/>
      <c r="C14" s="191"/>
      <c r="D14" s="191"/>
      <c r="E14" s="243">
        <f>' 9 Corp. &amp; Sec. firms LT'!C15</f>
        <v>0</v>
      </c>
      <c r="F14" s="751">
        <f>' 9 Corp. &amp; Sec. firms LT'!C31</f>
        <v>0</v>
      </c>
      <c r="G14" s="243">
        <f t="shared" si="0"/>
        <v>0</v>
      </c>
      <c r="H14" s="310"/>
      <c r="I14" s="243">
        <f t="shared" si="1"/>
        <v>0</v>
      </c>
      <c r="J14" s="741"/>
      <c r="K14" s="188"/>
    </row>
    <row r="15" spans="1:14" x14ac:dyDescent="0.25">
      <c r="A15" s="222" t="s">
        <v>179</v>
      </c>
      <c r="B15" s="191"/>
      <c r="C15" s="191"/>
      <c r="D15" s="191"/>
      <c r="E15" s="243">
        <f>'9A Corp. &amp; Sec. Firms ST'!C15</f>
        <v>0</v>
      </c>
      <c r="F15" s="751">
        <f>'9A Corp. &amp; Sec. Firms ST'!C31</f>
        <v>0</v>
      </c>
      <c r="G15" s="243">
        <f t="shared" si="0"/>
        <v>0</v>
      </c>
      <c r="H15" s="310"/>
      <c r="I15" s="243">
        <f t="shared" si="1"/>
        <v>0</v>
      </c>
      <c r="J15" s="741"/>
      <c r="K15" s="188"/>
    </row>
    <row r="16" spans="1:14" x14ac:dyDescent="0.25">
      <c r="A16" s="1009" t="s">
        <v>624</v>
      </c>
      <c r="B16" s="1009"/>
      <c r="C16" s="191"/>
      <c r="D16" s="191"/>
      <c r="E16" s="244">
        <f>'10 Commercial Real Estate'!C14</f>
        <v>0</v>
      </c>
      <c r="F16" s="751"/>
      <c r="G16" s="243">
        <f>E16</f>
        <v>0</v>
      </c>
      <c r="H16" s="310"/>
      <c r="I16" s="243">
        <f t="shared" si="1"/>
        <v>0</v>
      </c>
      <c r="J16" s="741"/>
      <c r="K16" s="188"/>
    </row>
    <row r="17" spans="1:14" x14ac:dyDescent="0.25">
      <c r="A17" s="222" t="s">
        <v>112</v>
      </c>
      <c r="B17" s="191"/>
      <c r="C17" s="191"/>
      <c r="D17" s="191"/>
      <c r="E17" s="243">
        <f>'11 Residential Mortgages'!C15</f>
        <v>0</v>
      </c>
      <c r="F17" s="751"/>
      <c r="G17" s="243">
        <f t="shared" si="0"/>
        <v>0</v>
      </c>
      <c r="H17" s="310"/>
      <c r="I17" s="243">
        <f t="shared" si="1"/>
        <v>0</v>
      </c>
      <c r="J17" s="741"/>
      <c r="K17" s="188"/>
    </row>
    <row r="18" spans="1:14" x14ac:dyDescent="0.25">
      <c r="A18" s="222" t="s">
        <v>111</v>
      </c>
      <c r="B18" s="191"/>
      <c r="C18" s="191"/>
      <c r="D18" s="191"/>
      <c r="E18" s="243">
        <f>'12 Other Retail'!C15</f>
        <v>0</v>
      </c>
      <c r="F18" s="751"/>
      <c r="G18" s="243">
        <f t="shared" si="0"/>
        <v>0</v>
      </c>
      <c r="H18" s="310"/>
      <c r="I18" s="243">
        <f t="shared" si="1"/>
        <v>0</v>
      </c>
      <c r="J18" s="741"/>
      <c r="K18" s="188"/>
    </row>
    <row r="19" spans="1:14" x14ac:dyDescent="0.25">
      <c r="A19" s="222" t="s">
        <v>180</v>
      </c>
      <c r="B19" s="191"/>
      <c r="C19" s="191"/>
      <c r="D19" s="191"/>
      <c r="E19" s="243">
        <f>'13 SBE Other Retail'!C15</f>
        <v>0</v>
      </c>
      <c r="F19" s="751">
        <f>'13 SBE Other Retail'!C31</f>
        <v>0</v>
      </c>
      <c r="G19" s="243">
        <f t="shared" si="0"/>
        <v>0</v>
      </c>
      <c r="H19" s="310"/>
      <c r="I19" s="243">
        <f t="shared" si="1"/>
        <v>0</v>
      </c>
      <c r="J19" s="741"/>
      <c r="K19" s="188"/>
    </row>
    <row r="20" spans="1:14" x14ac:dyDescent="0.25">
      <c r="A20" s="222" t="s">
        <v>475</v>
      </c>
      <c r="B20" s="191"/>
      <c r="C20" s="191"/>
      <c r="D20" s="191"/>
      <c r="E20" s="243">
        <f>'14 Private Equity'!D13</f>
        <v>0</v>
      </c>
      <c r="F20" s="752"/>
      <c r="G20" s="243">
        <f t="shared" si="0"/>
        <v>0</v>
      </c>
      <c r="H20" s="310"/>
      <c r="I20" s="243">
        <f t="shared" si="1"/>
        <v>0</v>
      </c>
      <c r="J20" s="741"/>
      <c r="K20" s="188"/>
    </row>
    <row r="21" spans="1:14" x14ac:dyDescent="0.25">
      <c r="A21" s="222" t="s">
        <v>476</v>
      </c>
      <c r="B21" s="191"/>
      <c r="C21" s="191"/>
      <c r="D21" s="191"/>
      <c r="E21" s="243">
        <f>'20 Securitization Banking book'!L7+'20 Securitization Banking book'!L8</f>
        <v>0</v>
      </c>
      <c r="F21" s="752"/>
      <c r="G21" s="243">
        <f t="shared" si="0"/>
        <v>0</v>
      </c>
      <c r="H21" s="310"/>
      <c r="I21" s="243">
        <f t="shared" si="1"/>
        <v>0</v>
      </c>
      <c r="J21" s="741"/>
      <c r="K21" s="188"/>
    </row>
    <row r="22" spans="1:14" x14ac:dyDescent="0.25">
      <c r="A22" s="205" t="s">
        <v>755</v>
      </c>
      <c r="B22" s="204"/>
      <c r="C22" s="204"/>
      <c r="D22" s="204"/>
      <c r="E22" s="243">
        <f>'17 Other Assets'!D25</f>
        <v>0</v>
      </c>
      <c r="F22" s="752"/>
      <c r="G22" s="243">
        <f t="shared" si="0"/>
        <v>0</v>
      </c>
      <c r="H22" s="259"/>
      <c r="I22" s="243">
        <f t="shared" si="1"/>
        <v>0</v>
      </c>
      <c r="J22" s="741"/>
      <c r="K22" s="188"/>
    </row>
    <row r="23" spans="1:14" x14ac:dyDescent="0.25">
      <c r="A23" s="222" t="s">
        <v>190</v>
      </c>
      <c r="B23" s="191"/>
      <c r="C23" s="191"/>
      <c r="D23" s="191"/>
      <c r="E23" s="243">
        <f>SUM(E9:E21)</f>
        <v>0</v>
      </c>
      <c r="F23" s="243">
        <f>SUM(F9:F21)</f>
        <v>0</v>
      </c>
      <c r="G23" s="243">
        <f t="shared" si="0"/>
        <v>0</v>
      </c>
      <c r="H23" s="243">
        <f>SUM(H9:H21)</f>
        <v>0</v>
      </c>
      <c r="I23" s="243">
        <f t="shared" si="1"/>
        <v>0</v>
      </c>
      <c r="J23" s="741"/>
      <c r="K23" s="188"/>
    </row>
    <row r="24" spans="1:14" ht="24" customHeight="1" x14ac:dyDescent="0.25">
      <c r="A24" s="1007" t="s">
        <v>191</v>
      </c>
      <c r="B24" s="1001"/>
      <c r="C24" s="1001"/>
      <c r="D24" s="1002"/>
      <c r="E24" s="743"/>
      <c r="F24" s="310"/>
      <c r="G24" s="310"/>
      <c r="H24" s="752"/>
      <c r="I24" s="243">
        <f>G24</f>
        <v>0</v>
      </c>
      <c r="J24" s="741"/>
      <c r="K24" s="188"/>
    </row>
    <row r="25" spans="1:14" s="384" customFormat="1" ht="12.75" customHeight="1" x14ac:dyDescent="0.25">
      <c r="A25" s="999" t="s">
        <v>192</v>
      </c>
      <c r="B25" s="999"/>
      <c r="C25" s="999"/>
      <c r="D25" s="1008"/>
      <c r="E25" s="243">
        <f>E23-E24</f>
        <v>0</v>
      </c>
      <c r="F25" s="243">
        <f>F23-F24</f>
        <v>0</v>
      </c>
      <c r="G25" s="243">
        <f>E25+F25</f>
        <v>0</v>
      </c>
      <c r="H25" s="243">
        <f>H23</f>
        <v>0</v>
      </c>
      <c r="I25" s="243">
        <f t="shared" si="1"/>
        <v>0</v>
      </c>
      <c r="J25" s="742"/>
      <c r="K25" s="744"/>
    </row>
    <row r="26" spans="1:14" x14ac:dyDescent="0.25">
      <c r="A26" s="222"/>
      <c r="B26" s="191"/>
      <c r="C26" s="191"/>
      <c r="D26" s="191"/>
      <c r="E26" s="214"/>
      <c r="F26" s="214"/>
      <c r="G26" s="525"/>
      <c r="H26" s="525"/>
      <c r="I26" s="525"/>
      <c r="J26" s="214"/>
      <c r="K26" s="188"/>
      <c r="L26" s="188"/>
      <c r="M26" s="188"/>
      <c r="N26" s="188"/>
    </row>
    <row r="27" spans="1:14" x14ac:dyDescent="0.25">
      <c r="A27" s="210" t="s">
        <v>193</v>
      </c>
      <c r="B27" s="191"/>
      <c r="C27" s="191"/>
      <c r="D27" s="191"/>
      <c r="E27" s="214"/>
      <c r="F27" s="214"/>
      <c r="G27" s="214"/>
      <c r="H27" s="214"/>
      <c r="I27" s="745"/>
      <c r="J27" s="214"/>
      <c r="K27" s="188"/>
      <c r="L27" s="188"/>
      <c r="M27" s="188"/>
      <c r="N27" s="188"/>
    </row>
    <row r="28" spans="1:14" x14ac:dyDescent="0.25">
      <c r="A28" s="222" t="s">
        <v>194</v>
      </c>
      <c r="B28" s="191"/>
      <c r="C28" s="191"/>
      <c r="D28" s="191"/>
      <c r="E28" s="310"/>
      <c r="F28" s="283"/>
      <c r="G28" s="243">
        <f>E28+F28</f>
        <v>0</v>
      </c>
      <c r="H28" s="283"/>
      <c r="I28" s="243">
        <f>G28</f>
        <v>0</v>
      </c>
      <c r="J28" s="214"/>
      <c r="K28" s="188"/>
    </row>
    <row r="29" spans="1:14" x14ac:dyDescent="0.25">
      <c r="A29" s="222" t="s">
        <v>195</v>
      </c>
      <c r="B29" s="191"/>
      <c r="C29" s="191"/>
      <c r="D29" s="191"/>
      <c r="E29" s="310"/>
      <c r="F29" s="310"/>
      <c r="G29" s="243">
        <f>E29+F29</f>
        <v>0</v>
      </c>
      <c r="H29" s="283"/>
      <c r="I29" s="243">
        <f>G29</f>
        <v>0</v>
      </c>
      <c r="J29" s="214"/>
      <c r="K29" s="188"/>
    </row>
    <row r="30" spans="1:14" x14ac:dyDescent="0.25">
      <c r="A30" s="222" t="s">
        <v>196</v>
      </c>
      <c r="B30" s="191"/>
      <c r="C30" s="191"/>
      <c r="D30" s="191"/>
      <c r="E30" s="310"/>
      <c r="F30" s="310"/>
      <c r="G30" s="243">
        <f>E30+F30</f>
        <v>0</v>
      </c>
      <c r="H30" s="283"/>
      <c r="I30" s="243">
        <f>G30</f>
        <v>0</v>
      </c>
      <c r="J30" s="214"/>
      <c r="K30" s="188"/>
    </row>
    <row r="31" spans="1:14" x14ac:dyDescent="0.25">
      <c r="A31" s="222" t="s">
        <v>197</v>
      </c>
      <c r="B31" s="191"/>
      <c r="C31" s="191"/>
      <c r="D31" s="191"/>
      <c r="E31" s="310"/>
      <c r="F31" s="283"/>
      <c r="G31" s="243">
        <f>E31+F31</f>
        <v>0</v>
      </c>
      <c r="H31" s="283"/>
      <c r="I31" s="243">
        <f>G31</f>
        <v>0</v>
      </c>
      <c r="J31" s="214"/>
      <c r="K31" s="188"/>
    </row>
    <row r="32" spans="1:14" x14ac:dyDescent="0.25">
      <c r="A32" s="210" t="s">
        <v>198</v>
      </c>
      <c r="B32" s="191"/>
      <c r="C32" s="191"/>
      <c r="D32" s="191"/>
      <c r="E32" s="243">
        <f>SUM(E28:E31)</f>
        <v>0</v>
      </c>
      <c r="F32" s="243">
        <f>F29+F30</f>
        <v>0</v>
      </c>
      <c r="G32" s="243">
        <f>E32+F32</f>
        <v>0</v>
      </c>
      <c r="H32" s="283"/>
      <c r="I32" s="243">
        <f>G32</f>
        <v>0</v>
      </c>
      <c r="J32" s="214"/>
      <c r="K32" s="188"/>
    </row>
    <row r="33" spans="1:11" x14ac:dyDescent="0.25">
      <c r="A33" s="222"/>
      <c r="B33" s="191"/>
      <c r="C33" s="191"/>
      <c r="D33" s="206"/>
      <c r="E33" s="206"/>
      <c r="F33" s="206"/>
      <c r="G33" s="206"/>
      <c r="H33" s="206"/>
      <c r="I33" s="746"/>
      <c r="J33" s="206"/>
      <c r="K33" s="199"/>
    </row>
    <row r="34" spans="1:11" x14ac:dyDescent="0.25">
      <c r="A34" s="210" t="s">
        <v>199</v>
      </c>
      <c r="B34" s="191"/>
      <c r="C34" s="191"/>
      <c r="D34" s="206"/>
      <c r="E34" s="206"/>
      <c r="F34" s="206"/>
      <c r="G34" s="206"/>
      <c r="H34" s="206"/>
      <c r="I34" s="206"/>
      <c r="J34" s="206"/>
      <c r="K34" s="199"/>
    </row>
    <row r="35" spans="1:11" ht="24" customHeight="1" x14ac:dyDescent="0.25">
      <c r="A35" s="1000" t="s">
        <v>200</v>
      </c>
      <c r="B35" s="1001"/>
      <c r="C35" s="1001"/>
      <c r="D35" s="1002"/>
      <c r="E35" s="283"/>
      <c r="F35" s="310"/>
      <c r="G35" s="243">
        <f>F35</f>
        <v>0</v>
      </c>
      <c r="H35" s="544"/>
      <c r="I35" s="243">
        <f>G35</f>
        <v>0</v>
      </c>
      <c r="J35" s="206"/>
      <c r="K35" s="199"/>
    </row>
    <row r="36" spans="1:11" x14ac:dyDescent="0.25">
      <c r="A36" s="222"/>
      <c r="B36" s="191"/>
      <c r="C36" s="191"/>
      <c r="D36" s="206"/>
      <c r="E36" s="206"/>
      <c r="F36" s="206"/>
      <c r="G36" s="206"/>
      <c r="H36" s="206"/>
      <c r="I36" s="206"/>
      <c r="J36" s="206"/>
      <c r="K36" s="199"/>
    </row>
    <row r="37" spans="1:11" x14ac:dyDescent="0.25">
      <c r="A37" s="240" t="s">
        <v>201</v>
      </c>
      <c r="B37" s="191"/>
      <c r="C37" s="191"/>
      <c r="D37" s="191"/>
      <c r="E37" s="243">
        <f>E25+E32</f>
        <v>0</v>
      </c>
      <c r="F37" s="243">
        <f>F25+F32-F35</f>
        <v>0</v>
      </c>
      <c r="G37" s="243">
        <f>G25+G32-G35</f>
        <v>0</v>
      </c>
      <c r="H37" s="243"/>
      <c r="I37" s="243">
        <f>I25+I32-I35</f>
        <v>0</v>
      </c>
      <c r="K37" s="188"/>
    </row>
    <row r="39" spans="1:11" x14ac:dyDescent="0.25">
      <c r="A39" s="210" t="s">
        <v>202</v>
      </c>
      <c r="B39" s="191"/>
      <c r="C39" s="191"/>
      <c r="D39" s="191"/>
      <c r="E39" s="394"/>
      <c r="F39" s="394"/>
      <c r="G39" s="394"/>
      <c r="H39" s="394"/>
      <c r="I39" s="394"/>
      <c r="J39" s="214"/>
    </row>
    <row r="40" spans="1:11" x14ac:dyDescent="0.25">
      <c r="A40" s="205" t="s">
        <v>715</v>
      </c>
      <c r="B40" s="204"/>
      <c r="C40" s="204"/>
      <c r="D40" s="204"/>
      <c r="E40" s="237"/>
      <c r="F40" s="394"/>
      <c r="G40" s="394"/>
      <c r="H40" s="394"/>
      <c r="I40" s="310"/>
      <c r="J40" s="214"/>
    </row>
    <row r="41" spans="1:11" x14ac:dyDescent="0.25">
      <c r="A41" s="747" t="s">
        <v>203</v>
      </c>
      <c r="B41" s="191"/>
      <c r="C41" s="191"/>
      <c r="D41" s="191"/>
      <c r="E41" s="394"/>
      <c r="F41" s="394"/>
      <c r="G41" s="394"/>
      <c r="H41" s="394"/>
      <c r="I41" s="310"/>
      <c r="J41" s="214"/>
    </row>
    <row r="42" spans="1:11" x14ac:dyDescent="0.25">
      <c r="A42" s="205" t="s">
        <v>204</v>
      </c>
      <c r="B42" s="204"/>
      <c r="C42" s="204"/>
      <c r="D42" s="204"/>
      <c r="E42" s="237"/>
      <c r="F42" s="237"/>
      <c r="G42" s="237"/>
      <c r="H42" s="237"/>
      <c r="I42" s="748"/>
      <c r="J42" s="214"/>
      <c r="K42" s="188"/>
    </row>
    <row r="43" spans="1:11" x14ac:dyDescent="0.25">
      <c r="A43" s="749" t="s">
        <v>205</v>
      </c>
      <c r="B43" s="204"/>
      <c r="C43" s="204"/>
      <c r="D43" s="204"/>
      <c r="E43" s="237"/>
      <c r="F43" s="237"/>
      <c r="G43" s="237"/>
      <c r="H43" s="237"/>
      <c r="I43" s="310"/>
      <c r="J43" s="214"/>
    </row>
    <row r="44" spans="1:11" x14ac:dyDescent="0.25">
      <c r="A44" s="749" t="s">
        <v>477</v>
      </c>
      <c r="B44" s="204"/>
      <c r="C44" s="204"/>
      <c r="D44" s="204"/>
      <c r="E44" s="237"/>
      <c r="F44" s="237"/>
      <c r="G44" s="237"/>
      <c r="H44" s="237"/>
      <c r="I44" s="310"/>
      <c r="J44" s="214"/>
    </row>
    <row r="46" spans="1:11" x14ac:dyDescent="0.25">
      <c r="A46" s="191" t="s">
        <v>206</v>
      </c>
      <c r="B46" s="191"/>
      <c r="C46" s="191"/>
      <c r="D46" s="191"/>
      <c r="E46" s="394"/>
      <c r="F46" s="394"/>
      <c r="G46" s="394"/>
      <c r="H46" s="394"/>
      <c r="I46" s="394"/>
      <c r="J46" s="214"/>
      <c r="K46" s="188"/>
    </row>
    <row r="47" spans="1:11" x14ac:dyDescent="0.25">
      <c r="A47" s="222" t="s">
        <v>207</v>
      </c>
      <c r="B47" s="191"/>
      <c r="C47" s="191"/>
      <c r="D47" s="191"/>
      <c r="E47" s="394"/>
      <c r="F47" s="394"/>
      <c r="G47" s="394"/>
      <c r="H47" s="394"/>
      <c r="I47" s="394"/>
      <c r="J47" s="214"/>
      <c r="K47" s="188"/>
    </row>
    <row r="48" spans="1:11" x14ac:dyDescent="0.25">
      <c r="A48" s="191"/>
      <c r="B48" s="191" t="s">
        <v>208</v>
      </c>
      <c r="C48" s="191"/>
      <c r="D48" s="191"/>
      <c r="E48" s="394"/>
      <c r="F48" s="394"/>
      <c r="G48" s="394"/>
      <c r="H48" s="310"/>
      <c r="I48" s="394"/>
      <c r="J48" s="214"/>
      <c r="K48" s="188"/>
    </row>
    <row r="49" spans="1:11" x14ac:dyDescent="0.25">
      <c r="A49" s="191"/>
      <c r="B49" s="191" t="s">
        <v>209</v>
      </c>
      <c r="C49" s="191"/>
      <c r="D49" s="191"/>
      <c r="E49" s="394"/>
      <c r="F49" s="394"/>
      <c r="G49" s="394"/>
      <c r="H49" s="310"/>
      <c r="I49" s="394"/>
      <c r="J49" s="214"/>
      <c r="K49" s="188"/>
    </row>
    <row r="50" spans="1:11" x14ac:dyDescent="0.25">
      <c r="A50" s="191"/>
      <c r="B50" s="191" t="s">
        <v>210</v>
      </c>
      <c r="C50" s="191"/>
      <c r="D50" s="191"/>
      <c r="E50" s="394"/>
      <c r="F50" s="394"/>
      <c r="G50" s="394"/>
      <c r="H50" s="310"/>
      <c r="I50" s="394"/>
      <c r="J50" s="214"/>
      <c r="K50" s="188"/>
    </row>
    <row r="51" spans="1:11" x14ac:dyDescent="0.25">
      <c r="A51" s="222"/>
      <c r="B51" s="191" t="s">
        <v>22</v>
      </c>
      <c r="C51" s="191"/>
      <c r="D51" s="191"/>
      <c r="E51" s="543"/>
      <c r="F51" s="543"/>
      <c r="G51" s="394"/>
      <c r="H51" s="543"/>
      <c r="I51" s="244">
        <f>SUM(H48:H50)</f>
        <v>0</v>
      </c>
      <c r="J51" s="214"/>
      <c r="K51" s="188"/>
    </row>
    <row r="52" spans="1:11" x14ac:dyDescent="0.25">
      <c r="A52" s="205" t="s">
        <v>210</v>
      </c>
      <c r="B52" s="204"/>
      <c r="C52" s="204"/>
      <c r="D52" s="204"/>
      <c r="E52" s="237"/>
      <c r="F52" s="237"/>
      <c r="G52" s="237"/>
      <c r="H52" s="237"/>
      <c r="I52" s="310"/>
      <c r="J52" s="214"/>
      <c r="K52" s="188"/>
    </row>
    <row r="53" spans="1:11" x14ac:dyDescent="0.25">
      <c r="A53" s="191"/>
      <c r="J53" s="189"/>
      <c r="K53" s="188"/>
    </row>
    <row r="54" spans="1:11" x14ac:dyDescent="0.25">
      <c r="A54" s="191" t="s">
        <v>202</v>
      </c>
      <c r="B54" s="191"/>
      <c r="C54" s="191"/>
      <c r="D54" s="191"/>
      <c r="E54" s="191"/>
      <c r="F54" s="191"/>
      <c r="G54" s="191"/>
      <c r="H54" s="191"/>
      <c r="I54" s="191"/>
      <c r="J54" s="214"/>
      <c r="K54" s="188"/>
    </row>
    <row r="55" spans="1:11" x14ac:dyDescent="0.25">
      <c r="A55" s="205" t="s">
        <v>211</v>
      </c>
      <c r="B55" s="204"/>
      <c r="C55" s="204"/>
      <c r="D55" s="204"/>
      <c r="E55" s="204"/>
      <c r="F55" s="204"/>
      <c r="G55" s="204"/>
      <c r="H55" s="204"/>
      <c r="I55" s="310"/>
      <c r="J55" s="214"/>
      <c r="K55" s="188"/>
    </row>
    <row r="56" spans="1:11" x14ac:dyDescent="0.25">
      <c r="A56" s="205" t="s">
        <v>212</v>
      </c>
      <c r="B56" s="204"/>
      <c r="C56" s="204"/>
      <c r="D56" s="204"/>
      <c r="E56" s="204"/>
      <c r="F56" s="204"/>
      <c r="G56" s="204"/>
      <c r="H56" s="204"/>
      <c r="I56" s="310"/>
      <c r="J56" s="214"/>
      <c r="K56" s="188"/>
    </row>
    <row r="57" spans="1:11" x14ac:dyDescent="0.25">
      <c r="B57" s="191"/>
      <c r="C57" s="191"/>
      <c r="D57" s="191"/>
      <c r="E57" s="191"/>
      <c r="F57" s="191"/>
      <c r="G57" s="191"/>
      <c r="H57" s="191"/>
      <c r="J57" s="214"/>
      <c r="K57" s="188"/>
    </row>
    <row r="58" spans="1:11" x14ac:dyDescent="0.25">
      <c r="A58" s="191" t="s">
        <v>206</v>
      </c>
      <c r="B58" s="191"/>
      <c r="C58" s="191"/>
      <c r="D58" s="191"/>
      <c r="E58" s="191"/>
      <c r="F58" s="191"/>
      <c r="G58" s="191"/>
      <c r="H58" s="191"/>
      <c r="I58" s="191"/>
      <c r="J58" s="214"/>
      <c r="K58" s="188"/>
    </row>
    <row r="59" spans="1:11" x14ac:dyDescent="0.25">
      <c r="A59" s="205" t="s">
        <v>213</v>
      </c>
      <c r="B59" s="204"/>
      <c r="C59" s="204"/>
      <c r="D59" s="204"/>
      <c r="E59" s="204"/>
      <c r="F59" s="204"/>
      <c r="G59" s="204"/>
      <c r="H59" s="204"/>
      <c r="I59" s="310"/>
      <c r="J59" s="214"/>
      <c r="K59" s="188"/>
    </row>
    <row r="60" spans="1:11" x14ac:dyDescent="0.25">
      <c r="A60" s="205" t="s">
        <v>210</v>
      </c>
      <c r="B60" s="204"/>
      <c r="C60" s="204"/>
      <c r="D60" s="204"/>
      <c r="E60" s="204"/>
      <c r="F60" s="204"/>
      <c r="G60" s="204"/>
      <c r="H60" s="204"/>
      <c r="I60" s="310"/>
      <c r="J60" s="214"/>
      <c r="K60" s="188"/>
    </row>
    <row r="61" spans="1:11" x14ac:dyDescent="0.25">
      <c r="B61" s="191"/>
      <c r="C61" s="191"/>
      <c r="D61" s="191"/>
      <c r="E61" s="191"/>
      <c r="F61" s="191"/>
      <c r="G61" s="191"/>
      <c r="H61" s="191"/>
      <c r="J61" s="214"/>
      <c r="K61" s="188"/>
    </row>
    <row r="62" spans="1:11" x14ac:dyDescent="0.25">
      <c r="A62" s="240" t="s">
        <v>214</v>
      </c>
      <c r="B62" s="191"/>
      <c r="C62" s="191"/>
      <c r="D62" s="191"/>
      <c r="E62" s="191"/>
      <c r="F62" s="191"/>
      <c r="G62" s="191"/>
      <c r="H62" s="191"/>
      <c r="I62" s="243">
        <f>I37-I40-I41-I43-I44+I51+I52-I55-I56+I59+I60</f>
        <v>0</v>
      </c>
      <c r="J62" s="214"/>
      <c r="K62" s="188"/>
    </row>
    <row r="63" spans="1:11" x14ac:dyDescent="0.25">
      <c r="A63" s="191"/>
      <c r="B63" s="191"/>
      <c r="C63" s="191"/>
      <c r="D63" s="191"/>
      <c r="E63" s="191"/>
      <c r="F63" s="191"/>
      <c r="G63" s="191"/>
      <c r="H63" s="191"/>
      <c r="I63" s="191"/>
      <c r="J63" s="214"/>
      <c r="K63" s="188"/>
    </row>
    <row r="64" spans="1:11" x14ac:dyDescent="0.25">
      <c r="A64" s="191"/>
      <c r="B64" s="191"/>
      <c r="C64" s="191"/>
      <c r="D64" s="191"/>
      <c r="E64" s="191"/>
      <c r="F64" s="191"/>
      <c r="G64" s="191"/>
      <c r="H64" s="191"/>
      <c r="I64" s="191"/>
      <c r="J64" s="214"/>
      <c r="K64" s="188"/>
    </row>
    <row r="65" spans="1:11" x14ac:dyDescent="0.25">
      <c r="B65" s="191"/>
      <c r="C65" s="191"/>
      <c r="D65" s="191"/>
      <c r="E65" s="191"/>
      <c r="F65" s="191"/>
      <c r="G65" s="191"/>
      <c r="H65" s="750"/>
      <c r="I65" s="191"/>
      <c r="J65" s="214"/>
      <c r="K65" s="188"/>
    </row>
    <row r="66" spans="1:11" x14ac:dyDescent="0.25">
      <c r="A66" s="191"/>
      <c r="B66" s="191"/>
      <c r="C66" s="191"/>
      <c r="D66" s="191"/>
      <c r="E66" s="191"/>
      <c r="F66" s="191"/>
      <c r="G66" s="191"/>
      <c r="H66" s="750"/>
      <c r="I66" s="191"/>
      <c r="J66" s="214"/>
      <c r="K66" s="188"/>
    </row>
    <row r="67" spans="1:11" x14ac:dyDescent="0.25">
      <c r="A67" s="191"/>
      <c r="B67" s="191"/>
      <c r="C67" s="191"/>
      <c r="D67" s="191"/>
      <c r="E67" s="191"/>
      <c r="F67" s="191"/>
      <c r="G67" s="191"/>
      <c r="H67" s="191"/>
      <c r="I67" s="750"/>
      <c r="J67" s="214"/>
      <c r="K67" s="188"/>
    </row>
    <row r="68" spans="1:11" x14ac:dyDescent="0.25">
      <c r="A68" s="191"/>
      <c r="B68" s="191"/>
      <c r="C68" s="191"/>
      <c r="D68" s="191"/>
      <c r="E68" s="191"/>
      <c r="F68" s="191"/>
      <c r="G68" s="191"/>
      <c r="H68" s="750"/>
      <c r="I68" s="750"/>
      <c r="J68" s="214"/>
      <c r="K68" s="188"/>
    </row>
    <row r="69" spans="1:11" x14ac:dyDescent="0.25">
      <c r="A69" s="191"/>
      <c r="B69" s="191"/>
      <c r="C69" s="191"/>
      <c r="D69" s="191"/>
      <c r="E69" s="191"/>
      <c r="F69" s="191"/>
      <c r="G69" s="191"/>
      <c r="H69" s="191"/>
      <c r="I69" s="191"/>
      <c r="J69" s="214"/>
      <c r="K69" s="188"/>
    </row>
    <row r="70" spans="1:11" x14ac:dyDescent="0.25">
      <c r="A70" s="191"/>
      <c r="B70" s="191"/>
      <c r="C70" s="191"/>
      <c r="D70" s="191"/>
      <c r="E70" s="191"/>
      <c r="F70" s="191"/>
      <c r="G70" s="191"/>
      <c r="H70" s="191"/>
      <c r="I70" s="750"/>
      <c r="J70" s="214"/>
      <c r="K70" s="188"/>
    </row>
    <row r="71" spans="1:11" x14ac:dyDescent="0.25">
      <c r="A71" s="191"/>
      <c r="B71" s="191"/>
      <c r="C71" s="191"/>
      <c r="D71" s="191"/>
      <c r="E71" s="191"/>
      <c r="F71" s="191"/>
      <c r="G71" s="191"/>
      <c r="H71" s="191"/>
      <c r="I71" s="191"/>
      <c r="J71" s="214"/>
      <c r="K71" s="188"/>
    </row>
    <row r="72" spans="1:11" x14ac:dyDescent="0.25">
      <c r="A72" s="191"/>
      <c r="B72" s="191"/>
      <c r="C72" s="191"/>
      <c r="D72" s="191"/>
      <c r="E72" s="191"/>
      <c r="F72" s="191"/>
      <c r="G72" s="191"/>
      <c r="H72" s="191"/>
      <c r="I72" s="191"/>
      <c r="J72" s="214"/>
      <c r="K72" s="188"/>
    </row>
    <row r="73" spans="1:11" x14ac:dyDescent="0.25">
      <c r="A73" s="191"/>
      <c r="B73" s="191"/>
      <c r="C73" s="191"/>
      <c r="D73" s="191"/>
      <c r="E73" s="191"/>
      <c r="F73" s="191"/>
      <c r="G73" s="191"/>
      <c r="H73" s="191"/>
      <c r="I73" s="191"/>
      <c r="J73" s="214"/>
      <c r="K73" s="188"/>
    </row>
    <row r="74" spans="1:11" x14ac:dyDescent="0.25">
      <c r="A74" s="191"/>
      <c r="B74" s="191"/>
      <c r="C74" s="191"/>
      <c r="D74" s="191"/>
      <c r="E74" s="191"/>
      <c r="F74" s="191"/>
      <c r="G74" s="191"/>
      <c r="H74" s="191"/>
      <c r="I74" s="191"/>
      <c r="J74" s="214"/>
      <c r="K74" s="188"/>
    </row>
    <row r="75" spans="1:11" x14ac:dyDescent="0.25">
      <c r="A75" s="191"/>
      <c r="B75" s="191"/>
      <c r="C75" s="191"/>
      <c r="D75" s="191"/>
      <c r="E75" s="191"/>
      <c r="F75" s="191"/>
      <c r="G75" s="191"/>
      <c r="H75" s="191"/>
      <c r="I75" s="191"/>
      <c r="J75" s="214"/>
      <c r="K75" s="188"/>
    </row>
    <row r="76" spans="1:11" x14ac:dyDescent="0.25">
      <c r="A76" s="191"/>
      <c r="B76" s="191"/>
      <c r="C76" s="191"/>
      <c r="D76" s="191"/>
      <c r="E76" s="191"/>
      <c r="F76" s="191"/>
      <c r="G76" s="191"/>
      <c r="H76" s="191"/>
      <c r="I76" s="191"/>
      <c r="J76" s="214"/>
      <c r="K76" s="188"/>
    </row>
    <row r="77" spans="1:11" x14ac:dyDescent="0.25">
      <c r="A77" s="191"/>
      <c r="B77" s="191"/>
      <c r="C77" s="191"/>
      <c r="D77" s="191"/>
      <c r="E77" s="191"/>
      <c r="F77" s="191"/>
      <c r="G77" s="191"/>
      <c r="H77" s="191"/>
      <c r="I77" s="191"/>
      <c r="J77" s="214"/>
      <c r="K77" s="188"/>
    </row>
    <row r="78" spans="1:11" x14ac:dyDescent="0.25">
      <c r="A78" s="191"/>
      <c r="B78" s="191"/>
      <c r="C78" s="191"/>
      <c r="D78" s="191"/>
      <c r="E78" s="191"/>
      <c r="F78" s="191"/>
      <c r="G78" s="191"/>
      <c r="H78" s="191"/>
      <c r="I78" s="191"/>
      <c r="J78" s="214"/>
    </row>
    <row r="79" spans="1:11" x14ac:dyDescent="0.25">
      <c r="A79" s="191"/>
      <c r="B79" s="191"/>
      <c r="C79" s="191"/>
      <c r="D79" s="191"/>
      <c r="E79" s="191"/>
      <c r="F79" s="191"/>
      <c r="G79" s="191"/>
      <c r="H79" s="191"/>
      <c r="I79" s="191"/>
      <c r="J79" s="214"/>
    </row>
    <row r="80" spans="1:11" x14ac:dyDescent="0.25">
      <c r="A80" s="191"/>
      <c r="B80" s="191"/>
      <c r="C80" s="191"/>
      <c r="D80" s="191"/>
      <c r="E80" s="191"/>
      <c r="F80" s="191"/>
      <c r="G80" s="191"/>
      <c r="H80" s="191"/>
      <c r="I80" s="191"/>
      <c r="J80" s="214"/>
    </row>
  </sheetData>
  <sheetProtection password="C03D" sheet="1" objects="1" scenarios="1"/>
  <mergeCells count="9">
    <mergeCell ref="A35:D35"/>
    <mergeCell ref="A11:D11"/>
    <mergeCell ref="E5:G5"/>
    <mergeCell ref="H5:H6"/>
    <mergeCell ref="I5:I6"/>
    <mergeCell ref="A10:D10"/>
    <mergeCell ref="A24:D24"/>
    <mergeCell ref="A25:D25"/>
    <mergeCell ref="A16:B16"/>
  </mergeCells>
  <hyperlinks>
    <hyperlink ref="B4" location="'Schedule Listing'!C54" display="Return to Schedule Listing"/>
  </hyperlink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8"/>
  <sheetViews>
    <sheetView zoomScale="140" zoomScaleNormal="140" zoomScalePageLayoutView="140" workbookViewId="0">
      <selection activeCell="K69" sqref="K69"/>
    </sheetView>
  </sheetViews>
  <sheetFormatPr defaultColWidth="10" defaultRowHeight="11.25" x14ac:dyDescent="0.2"/>
  <cols>
    <col min="1" max="2" width="2" style="191" customWidth="1"/>
    <col min="3" max="3" width="41" style="191" customWidth="1"/>
    <col min="4" max="4" width="10" style="191" customWidth="1"/>
    <col min="5" max="5" width="11.125" style="191" customWidth="1"/>
    <col min="6" max="8" width="10" style="191" customWidth="1"/>
    <col min="9" max="9" width="5.125" style="191" customWidth="1"/>
    <col min="10" max="11" width="8.5" style="191" customWidth="1"/>
    <col min="12" max="12" width="2.375" style="191" customWidth="1"/>
    <col min="13" max="13" width="10" style="191" customWidth="1"/>
    <col min="14" max="14" width="8" style="191" customWidth="1"/>
    <col min="15" max="16384" width="10" style="191"/>
  </cols>
  <sheetData>
    <row r="1" spans="1:20" ht="15.75" x14ac:dyDescent="0.25">
      <c r="A1" s="860" t="s">
        <v>434</v>
      </c>
      <c r="B1" s="861"/>
      <c r="C1" s="861"/>
      <c r="D1" s="861"/>
      <c r="E1" s="861"/>
      <c r="H1" s="248"/>
      <c r="I1" s="248"/>
      <c r="K1" s="249"/>
      <c r="L1" s="210"/>
    </row>
    <row r="2" spans="1:20" ht="15" x14ac:dyDescent="0.2">
      <c r="A2" s="250">
        <v>3</v>
      </c>
      <c r="C2" s="192" t="s">
        <v>1</v>
      </c>
      <c r="D2" s="193"/>
      <c r="G2" s="248"/>
      <c r="H2" s="251"/>
      <c r="I2" s="204"/>
      <c r="K2" s="249"/>
      <c r="L2" s="217"/>
    </row>
    <row r="3" spans="1:20" ht="12.75" customHeight="1" x14ac:dyDescent="0.2">
      <c r="A3" s="194" t="s">
        <v>576</v>
      </c>
      <c r="G3" s="248"/>
      <c r="H3" s="251"/>
      <c r="I3" s="204"/>
      <c r="K3" s="249"/>
      <c r="L3" s="217"/>
    </row>
    <row r="4" spans="1:20" ht="12.75" customHeight="1" x14ac:dyDescent="0.2">
      <c r="A4" s="194"/>
      <c r="G4" s="248"/>
      <c r="H4" s="251"/>
      <c r="I4" s="204"/>
      <c r="K4" s="249"/>
      <c r="L4" s="217"/>
    </row>
    <row r="5" spans="1:20" ht="12.75" customHeight="1" x14ac:dyDescent="0.2">
      <c r="A5" s="252" t="s">
        <v>540</v>
      </c>
      <c r="C5" s="252"/>
      <c r="G5" s="248"/>
      <c r="H5" s="251"/>
      <c r="I5" s="204"/>
      <c r="K5" s="249"/>
      <c r="L5" s="217"/>
    </row>
    <row r="6" spans="1:20" ht="26.25" customHeight="1" x14ac:dyDescent="0.2">
      <c r="A6" s="252"/>
      <c r="F6" s="253" t="s">
        <v>513</v>
      </c>
      <c r="G6" s="253" t="s">
        <v>512</v>
      </c>
      <c r="H6" s="254" t="s">
        <v>510</v>
      </c>
      <c r="I6" s="255"/>
      <c r="J6" s="862" t="s">
        <v>511</v>
      </c>
      <c r="K6" s="862"/>
      <c r="L6" s="217"/>
    </row>
    <row r="7" spans="1:20" ht="12.75" customHeight="1" x14ac:dyDescent="0.2">
      <c r="A7" s="256" t="s">
        <v>625</v>
      </c>
      <c r="B7" s="204"/>
      <c r="C7" s="204"/>
      <c r="D7" s="204"/>
      <c r="E7" s="204"/>
      <c r="F7" s="204"/>
      <c r="G7" s="251"/>
      <c r="H7" s="251"/>
      <c r="I7" s="251"/>
      <c r="J7" s="204"/>
      <c r="K7" s="257"/>
      <c r="L7" s="197"/>
    </row>
    <row r="8" spans="1:20" ht="12.75" customHeight="1" x14ac:dyDescent="0.2">
      <c r="A8" s="258"/>
      <c r="B8" s="204" t="s">
        <v>485</v>
      </c>
      <c r="C8" s="204"/>
      <c r="D8" s="204"/>
      <c r="E8" s="204"/>
      <c r="F8" s="270"/>
      <c r="G8" s="271"/>
      <c r="H8" s="271"/>
      <c r="I8" s="251"/>
      <c r="J8" s="200"/>
      <c r="K8" s="259"/>
      <c r="L8" s="197"/>
    </row>
    <row r="9" spans="1:20" ht="12.75" customHeight="1" x14ac:dyDescent="0.2">
      <c r="A9" s="258"/>
      <c r="B9" s="204" t="s">
        <v>486</v>
      </c>
      <c r="C9" s="204"/>
      <c r="D9" s="204"/>
      <c r="E9" s="204"/>
      <c r="F9" s="270"/>
      <c r="G9" s="271"/>
      <c r="H9" s="271"/>
      <c r="I9" s="251"/>
      <c r="J9" s="200"/>
      <c r="K9" s="259"/>
      <c r="L9" s="197"/>
    </row>
    <row r="10" spans="1:20" ht="12.75" customHeight="1" x14ac:dyDescent="0.2">
      <c r="A10" s="258"/>
      <c r="B10" s="204" t="s">
        <v>489</v>
      </c>
      <c r="C10" s="204"/>
      <c r="D10" s="204"/>
      <c r="E10" s="204"/>
      <c r="F10" s="270"/>
      <c r="G10" s="271"/>
      <c r="H10" s="271"/>
      <c r="I10" s="251"/>
      <c r="J10" s="200"/>
      <c r="K10" s="259"/>
      <c r="L10" s="197"/>
    </row>
    <row r="11" spans="1:20" ht="12.75" customHeight="1" x14ac:dyDescent="0.2">
      <c r="A11" s="258"/>
      <c r="B11" s="204" t="s">
        <v>490</v>
      </c>
      <c r="C11" s="204"/>
      <c r="D11" s="204"/>
      <c r="E11" s="204"/>
      <c r="F11" s="270"/>
      <c r="G11" s="271"/>
      <c r="H11" s="271"/>
      <c r="I11" s="251"/>
      <c r="J11" s="200"/>
      <c r="K11" s="259"/>
      <c r="L11" s="197"/>
    </row>
    <row r="12" spans="1:20" ht="12.75" customHeight="1" x14ac:dyDescent="0.2">
      <c r="A12" s="258"/>
      <c r="B12" s="204" t="s">
        <v>491</v>
      </c>
      <c r="C12" s="204"/>
      <c r="D12" s="204"/>
      <c r="E12" s="204"/>
      <c r="F12" s="270"/>
      <c r="G12" s="271"/>
      <c r="H12" s="271"/>
      <c r="I12" s="251"/>
      <c r="J12" s="204"/>
      <c r="K12" s="259"/>
      <c r="L12" s="197"/>
    </row>
    <row r="13" spans="1:20" ht="12.75" customHeight="1" x14ac:dyDescent="0.2">
      <c r="A13" s="258"/>
      <c r="B13" s="204" t="s">
        <v>539</v>
      </c>
      <c r="C13" s="204"/>
      <c r="D13" s="204"/>
      <c r="E13" s="204"/>
      <c r="F13" s="270"/>
      <c r="G13" s="271"/>
      <c r="H13" s="271"/>
      <c r="I13" s="251"/>
      <c r="J13" s="204"/>
      <c r="K13" s="259"/>
      <c r="L13" s="197"/>
    </row>
    <row r="14" spans="1:20" ht="12.75" customHeight="1" x14ac:dyDescent="0.2">
      <c r="A14" s="258"/>
      <c r="B14" s="204"/>
      <c r="C14" s="206"/>
      <c r="D14" s="206"/>
      <c r="E14" s="206"/>
      <c r="F14" s="206"/>
      <c r="G14" s="234"/>
      <c r="H14" s="234"/>
      <c r="I14" s="234"/>
      <c r="J14" s="206"/>
      <c r="K14" s="224"/>
      <c r="L14" s="197"/>
      <c r="T14" s="214"/>
    </row>
    <row r="15" spans="1:20" ht="12.75" customHeight="1" x14ac:dyDescent="0.2">
      <c r="A15" s="256" t="s">
        <v>626</v>
      </c>
      <c r="C15" s="204"/>
      <c r="D15" s="204"/>
      <c r="E15" s="204"/>
      <c r="F15" s="270"/>
      <c r="G15" s="271"/>
      <c r="H15" s="271"/>
      <c r="I15" s="251"/>
      <c r="K15" s="272">
        <f>SUM(K8:K13)</f>
        <v>0</v>
      </c>
      <c r="L15" s="197" t="s">
        <v>53</v>
      </c>
      <c r="R15" s="260"/>
      <c r="S15" s="261"/>
      <c r="T15" s="262"/>
    </row>
    <row r="16" spans="1:20" ht="12.75" customHeight="1" x14ac:dyDescent="0.2">
      <c r="A16" s="256" t="s">
        <v>627</v>
      </c>
      <c r="B16" s="204"/>
      <c r="C16" s="204"/>
      <c r="D16" s="204"/>
      <c r="E16" s="204"/>
      <c r="F16" s="206"/>
      <c r="G16" s="234"/>
      <c r="H16" s="234"/>
      <c r="I16" s="251"/>
      <c r="J16" s="204"/>
      <c r="K16" s="224"/>
      <c r="L16" s="197"/>
      <c r="R16" s="260"/>
      <c r="S16" s="201"/>
      <c r="T16" s="262"/>
    </row>
    <row r="17" spans="1:20" ht="12.75" customHeight="1" x14ac:dyDescent="0.2">
      <c r="A17" s="258"/>
      <c r="B17" s="204" t="s">
        <v>493</v>
      </c>
      <c r="C17" s="204"/>
      <c r="D17" s="204"/>
      <c r="E17" s="204"/>
      <c r="F17" s="270"/>
      <c r="G17" s="271"/>
      <c r="H17" s="271"/>
      <c r="I17" s="251"/>
      <c r="J17" s="263">
        <v>0</v>
      </c>
      <c r="K17" s="224"/>
      <c r="L17" s="197"/>
      <c r="R17" s="264"/>
      <c r="S17" s="265"/>
      <c r="T17" s="262"/>
    </row>
    <row r="18" spans="1:20" ht="12.75" customHeight="1" x14ac:dyDescent="0.2">
      <c r="A18" s="258"/>
      <c r="B18" s="266" t="s">
        <v>492</v>
      </c>
      <c r="C18" s="204"/>
      <c r="D18" s="204"/>
      <c r="E18" s="204"/>
      <c r="F18" s="270"/>
      <c r="G18" s="271"/>
      <c r="H18" s="271"/>
      <c r="I18" s="251"/>
      <c r="J18" s="263">
        <v>0</v>
      </c>
      <c r="K18" s="224"/>
      <c r="L18" s="197"/>
      <c r="R18" s="264"/>
      <c r="S18" s="265"/>
      <c r="T18" s="262"/>
    </row>
    <row r="19" spans="1:20" ht="12.75" customHeight="1" x14ac:dyDescent="0.2">
      <c r="A19" s="258"/>
      <c r="B19" s="204" t="s">
        <v>435</v>
      </c>
      <c r="C19" s="204"/>
      <c r="D19" s="204"/>
      <c r="E19" s="204"/>
      <c r="F19" s="270"/>
      <c r="G19" s="271"/>
      <c r="H19" s="271"/>
      <c r="J19" s="284">
        <f>'17 Other Assets'!D23</f>
        <v>0</v>
      </c>
      <c r="K19" s="197" t="s">
        <v>647</v>
      </c>
      <c r="L19" s="197"/>
      <c r="R19" s="264"/>
      <c r="S19" s="236"/>
      <c r="T19" s="201"/>
    </row>
    <row r="20" spans="1:20" ht="12.75" customHeight="1" x14ac:dyDescent="0.2">
      <c r="A20" s="258"/>
      <c r="B20" s="204" t="s">
        <v>646</v>
      </c>
      <c r="C20" s="204"/>
      <c r="D20" s="204"/>
      <c r="E20" s="204"/>
      <c r="F20" s="270"/>
      <c r="G20" s="271"/>
      <c r="H20" s="271"/>
      <c r="J20" s="284">
        <f>'17 Other Assets'!D24</f>
        <v>0</v>
      </c>
      <c r="K20" s="197" t="s">
        <v>648</v>
      </c>
      <c r="L20" s="197"/>
      <c r="T20" s="214"/>
    </row>
    <row r="21" spans="1:20" ht="12.75" customHeight="1" x14ac:dyDescent="0.2">
      <c r="A21" s="258"/>
      <c r="B21" s="267"/>
      <c r="C21" s="267"/>
      <c r="D21" s="204"/>
      <c r="E21" s="204"/>
      <c r="F21" s="204"/>
      <c r="G21" s="251"/>
      <c r="H21" s="251"/>
      <c r="I21" s="251"/>
      <c r="J21" s="204"/>
      <c r="K21" s="224"/>
      <c r="L21" s="197"/>
    </row>
    <row r="22" spans="1:20" ht="12.75" customHeight="1" x14ac:dyDescent="0.2">
      <c r="A22" s="256" t="s">
        <v>494</v>
      </c>
      <c r="B22" s="204"/>
      <c r="C22" s="204"/>
      <c r="D22" s="204"/>
      <c r="E22" s="204"/>
      <c r="F22" s="270"/>
      <c r="G22" s="271"/>
      <c r="H22" s="271"/>
      <c r="J22" s="278">
        <f>SUM(J17:J20)</f>
        <v>0</v>
      </c>
      <c r="K22" s="197" t="s">
        <v>57</v>
      </c>
      <c r="L22" s="197"/>
    </row>
    <row r="23" spans="1:20" ht="12.75" customHeight="1" x14ac:dyDescent="0.2">
      <c r="A23" s="256" t="s">
        <v>688</v>
      </c>
      <c r="B23" s="204"/>
      <c r="C23" s="204"/>
      <c r="D23" s="204"/>
      <c r="E23" s="204"/>
      <c r="F23" s="270"/>
      <c r="G23" s="271"/>
      <c r="H23" s="271"/>
      <c r="I23" s="251"/>
      <c r="K23" s="272">
        <f>K15-J22</f>
        <v>0</v>
      </c>
      <c r="L23" s="197" t="s">
        <v>524</v>
      </c>
    </row>
    <row r="24" spans="1:20" ht="12.75" customHeight="1" x14ac:dyDescent="0.2">
      <c r="A24" s="256"/>
      <c r="B24" s="204"/>
      <c r="C24" s="204"/>
      <c r="D24" s="204"/>
      <c r="E24" s="204"/>
      <c r="F24" s="204"/>
      <c r="G24" s="251"/>
      <c r="H24" s="251"/>
      <c r="I24" s="251"/>
      <c r="K24" s="224"/>
      <c r="L24" s="197"/>
    </row>
    <row r="25" spans="1:20" ht="12.75" customHeight="1" x14ac:dyDescent="0.2">
      <c r="A25" s="256" t="s">
        <v>628</v>
      </c>
      <c r="B25" s="204"/>
      <c r="C25" s="204"/>
      <c r="D25" s="204"/>
      <c r="E25" s="204"/>
      <c r="F25" s="204"/>
      <c r="G25" s="251"/>
      <c r="H25" s="251"/>
      <c r="I25" s="251"/>
      <c r="K25" s="224"/>
      <c r="L25" s="197"/>
    </row>
    <row r="26" spans="1:20" ht="12.75" customHeight="1" x14ac:dyDescent="0.2">
      <c r="A26" s="258"/>
      <c r="B26" s="266" t="s">
        <v>487</v>
      </c>
      <c r="C26" s="266"/>
      <c r="D26" s="204"/>
      <c r="E26" s="204"/>
      <c r="F26" s="270"/>
      <c r="G26" s="271"/>
      <c r="H26" s="271"/>
      <c r="I26" s="251"/>
      <c r="K26" s="259">
        <v>0</v>
      </c>
      <c r="L26" s="197" t="s">
        <v>63</v>
      </c>
    </row>
    <row r="27" spans="1:20" ht="12.75" customHeight="1" x14ac:dyDescent="0.2">
      <c r="A27" s="258"/>
      <c r="B27" s="266" t="s">
        <v>488</v>
      </c>
      <c r="C27" s="266"/>
      <c r="D27" s="204"/>
      <c r="E27" s="204"/>
      <c r="F27" s="270"/>
      <c r="G27" s="271"/>
      <c r="H27" s="271"/>
      <c r="I27" s="251"/>
      <c r="K27" s="259">
        <v>0</v>
      </c>
      <c r="L27" s="197" t="s">
        <v>65</v>
      </c>
    </row>
    <row r="28" spans="1:20" ht="12.75" customHeight="1" x14ac:dyDescent="0.2">
      <c r="A28" s="256"/>
      <c r="B28" s="204"/>
      <c r="C28" s="204"/>
      <c r="D28" s="204"/>
      <c r="E28" s="204"/>
      <c r="F28" s="204"/>
      <c r="G28" s="251"/>
      <c r="H28" s="251"/>
      <c r="I28" s="251"/>
      <c r="K28" s="224"/>
      <c r="L28" s="197"/>
    </row>
    <row r="29" spans="1:20" ht="12.75" customHeight="1" x14ac:dyDescent="0.2">
      <c r="A29" s="256" t="s">
        <v>652</v>
      </c>
      <c r="B29" s="204"/>
      <c r="C29" s="204"/>
      <c r="D29" s="204"/>
      <c r="E29" s="204"/>
      <c r="F29" s="204"/>
      <c r="G29" s="251"/>
      <c r="H29" s="251"/>
      <c r="I29" s="251"/>
      <c r="K29" s="244">
        <f>K26+K27</f>
        <v>0</v>
      </c>
      <c r="L29" s="197" t="s">
        <v>633</v>
      </c>
    </row>
    <row r="30" spans="1:20" ht="12.75" customHeight="1" x14ac:dyDescent="0.2">
      <c r="A30" s="256" t="s">
        <v>654</v>
      </c>
      <c r="B30" s="204"/>
      <c r="C30" s="204"/>
      <c r="D30" s="204"/>
      <c r="E30" s="204"/>
      <c r="F30" s="204"/>
      <c r="G30" s="251"/>
      <c r="H30" s="251"/>
      <c r="I30" s="251"/>
      <c r="J30" s="200"/>
      <c r="K30" s="224"/>
      <c r="L30" s="197"/>
    </row>
    <row r="31" spans="1:20" ht="12.75" customHeight="1" x14ac:dyDescent="0.2">
      <c r="A31" s="258"/>
      <c r="B31" s="266" t="s">
        <v>575</v>
      </c>
      <c r="C31" s="266"/>
      <c r="D31" s="204"/>
      <c r="E31" s="204"/>
      <c r="F31" s="270"/>
      <c r="G31" s="271"/>
      <c r="H31" s="271"/>
      <c r="J31" s="283">
        <f>(0.5*'17 Other Assets'!D17)</f>
        <v>0</v>
      </c>
      <c r="K31" s="197" t="s">
        <v>642</v>
      </c>
      <c r="L31" s="197"/>
    </row>
    <row r="32" spans="1:20" ht="12.75" customHeight="1" x14ac:dyDescent="0.2">
      <c r="A32" s="258"/>
      <c r="B32" s="266" t="s">
        <v>541</v>
      </c>
      <c r="C32" s="266"/>
      <c r="D32" s="204"/>
      <c r="E32" s="204"/>
      <c r="F32" s="270"/>
      <c r="G32" s="271"/>
      <c r="H32" s="271"/>
      <c r="J32" s="283">
        <f>'16 Securitization Calc''n'!F11</f>
        <v>0</v>
      </c>
      <c r="K32" s="197" t="s">
        <v>643</v>
      </c>
      <c r="L32" s="197"/>
      <c r="R32" s="201"/>
    </row>
    <row r="33" spans="1:18" ht="21" customHeight="1" x14ac:dyDescent="0.2">
      <c r="A33" s="258"/>
      <c r="B33" s="868" t="s">
        <v>400</v>
      </c>
      <c r="C33" s="869"/>
      <c r="D33" s="204"/>
      <c r="E33" s="204"/>
      <c r="F33" s="270"/>
      <c r="G33" s="271"/>
      <c r="H33" s="271"/>
      <c r="J33" s="283">
        <f>'16 Securitization Calc''n'!F12</f>
        <v>0</v>
      </c>
      <c r="K33" s="197" t="s">
        <v>690</v>
      </c>
      <c r="L33" s="197"/>
      <c r="R33" s="201"/>
    </row>
    <row r="34" spans="1:18" ht="14.25" customHeight="1" x14ac:dyDescent="0.2">
      <c r="A34" s="258"/>
      <c r="B34" s="870" t="s">
        <v>615</v>
      </c>
      <c r="C34" s="870"/>
      <c r="D34" s="204"/>
      <c r="E34" s="204"/>
      <c r="F34" s="270"/>
      <c r="G34" s="271"/>
      <c r="H34" s="282"/>
      <c r="J34" s="283">
        <f>'16 Securitization Calc''n'!E93</f>
        <v>0</v>
      </c>
      <c r="K34" s="197" t="s">
        <v>691</v>
      </c>
      <c r="L34" s="197"/>
      <c r="R34" s="201"/>
    </row>
    <row r="35" spans="1:18" ht="12.75" customHeight="1" x14ac:dyDescent="0.2">
      <c r="A35" s="258"/>
      <c r="B35" s="266" t="s">
        <v>614</v>
      </c>
      <c r="C35" s="266"/>
      <c r="D35" s="204"/>
      <c r="E35" s="204"/>
      <c r="F35" s="270"/>
      <c r="G35" s="271"/>
      <c r="H35" s="271"/>
      <c r="J35" s="283">
        <f>'16 Securitization Calc''n'!E95</f>
        <v>0</v>
      </c>
      <c r="K35" s="197" t="s">
        <v>692</v>
      </c>
      <c r="L35" s="197"/>
    </row>
    <row r="36" spans="1:18" ht="12.75" customHeight="1" x14ac:dyDescent="0.2">
      <c r="A36" s="256"/>
      <c r="B36" s="204"/>
      <c r="C36" s="204"/>
      <c r="D36" s="204"/>
      <c r="E36" s="204"/>
      <c r="F36" s="204"/>
      <c r="G36" s="251"/>
      <c r="H36" s="251"/>
      <c r="I36" s="251"/>
      <c r="J36" s="200"/>
      <c r="K36" s="224"/>
      <c r="L36" s="197"/>
    </row>
    <row r="37" spans="1:18" ht="12.75" customHeight="1" x14ac:dyDescent="0.2">
      <c r="A37" s="256" t="s">
        <v>494</v>
      </c>
      <c r="B37" s="204"/>
      <c r="C37" s="204"/>
      <c r="D37" s="204"/>
      <c r="E37" s="204"/>
      <c r="F37" s="270"/>
      <c r="G37" s="271"/>
      <c r="H37" s="271"/>
      <c r="J37" s="270">
        <f>SUM(J31:J35)</f>
        <v>0</v>
      </c>
      <c r="K37" s="197" t="s">
        <v>58</v>
      </c>
      <c r="L37" s="197"/>
    </row>
    <row r="38" spans="1:18" s="204" customFormat="1" ht="12.75" customHeight="1" x14ac:dyDescent="0.2">
      <c r="F38" s="206"/>
      <c r="G38" s="234"/>
      <c r="H38" s="234"/>
      <c r="J38" s="206"/>
      <c r="K38" s="197"/>
      <c r="L38" s="197"/>
    </row>
    <row r="39" spans="1:18" ht="12.75" customHeight="1" x14ac:dyDescent="0.2">
      <c r="A39" s="256" t="s">
        <v>655</v>
      </c>
      <c r="B39" s="204"/>
      <c r="C39" s="204"/>
      <c r="D39" s="204"/>
      <c r="E39" s="204"/>
      <c r="F39" s="204"/>
      <c r="G39" s="251"/>
      <c r="H39" s="251"/>
      <c r="J39" s="204"/>
      <c r="K39" s="280">
        <f>K29-J37</f>
        <v>0</v>
      </c>
      <c r="L39" s="197" t="s">
        <v>656</v>
      </c>
    </row>
    <row r="40" spans="1:18" ht="12.75" customHeight="1" x14ac:dyDescent="0.2">
      <c r="A40" s="256" t="s">
        <v>653</v>
      </c>
      <c r="B40" s="204"/>
      <c r="C40" s="204"/>
      <c r="D40" s="204"/>
      <c r="E40" s="204"/>
      <c r="F40" s="270"/>
      <c r="G40" s="271"/>
      <c r="H40" s="271"/>
      <c r="K40" s="281">
        <f>K39+K23</f>
        <v>0</v>
      </c>
      <c r="L40" s="197" t="s">
        <v>657</v>
      </c>
      <c r="M40" s="197"/>
    </row>
    <row r="41" spans="1:18" ht="12.75" customHeight="1" x14ac:dyDescent="0.2">
      <c r="A41" s="256"/>
      <c r="B41" s="204"/>
      <c r="C41" s="204"/>
      <c r="D41" s="204"/>
      <c r="E41" s="204"/>
      <c r="F41" s="204"/>
      <c r="G41" s="251"/>
      <c r="H41" s="251"/>
      <c r="J41" s="204"/>
      <c r="K41" s="197"/>
      <c r="L41" s="197"/>
    </row>
    <row r="42" spans="1:18" ht="12.75" customHeight="1" x14ac:dyDescent="0.2">
      <c r="A42" s="256" t="s">
        <v>542</v>
      </c>
      <c r="B42" s="204"/>
      <c r="C42" s="204"/>
      <c r="D42" s="204"/>
      <c r="E42" s="204"/>
      <c r="F42" s="204"/>
      <c r="G42" s="251"/>
      <c r="H42" s="251"/>
      <c r="I42" s="251"/>
      <c r="J42" s="204"/>
      <c r="K42" s="224"/>
      <c r="L42" s="197"/>
    </row>
    <row r="43" spans="1:18" ht="12.75" customHeight="1" x14ac:dyDescent="0.2">
      <c r="A43" s="258"/>
      <c r="B43" s="204" t="s">
        <v>495</v>
      </c>
      <c r="C43" s="204"/>
      <c r="D43" s="204"/>
      <c r="E43" s="204"/>
      <c r="F43" s="270"/>
      <c r="G43" s="271"/>
      <c r="H43" s="271"/>
      <c r="I43" s="251"/>
      <c r="K43" s="259">
        <v>0</v>
      </c>
      <c r="L43" s="197" t="s">
        <v>66</v>
      </c>
    </row>
    <row r="44" spans="1:18" ht="12.75" customHeight="1" x14ac:dyDescent="0.2">
      <c r="A44" s="258"/>
      <c r="B44" s="204" t="s">
        <v>496</v>
      </c>
      <c r="C44" s="204"/>
      <c r="D44" s="204"/>
      <c r="E44" s="204"/>
      <c r="F44" s="270"/>
      <c r="G44" s="271"/>
      <c r="H44" s="271"/>
      <c r="I44" s="251"/>
      <c r="K44" s="259">
        <v>0</v>
      </c>
      <c r="L44" s="197" t="s">
        <v>55</v>
      </c>
    </row>
    <row r="45" spans="1:18" ht="12.75" customHeight="1" x14ac:dyDescent="0.2">
      <c r="A45" s="258"/>
      <c r="B45" s="204" t="s">
        <v>497</v>
      </c>
      <c r="C45" s="204"/>
      <c r="D45" s="204"/>
      <c r="E45" s="204"/>
      <c r="F45" s="204"/>
      <c r="G45" s="251"/>
      <c r="H45" s="251"/>
      <c r="I45" s="251"/>
      <c r="K45" s="224"/>
      <c r="L45" s="197"/>
    </row>
    <row r="46" spans="1:18" ht="12.75" customHeight="1" x14ac:dyDescent="0.2">
      <c r="A46" s="258"/>
      <c r="B46" s="204"/>
      <c r="C46" s="204" t="s">
        <v>499</v>
      </c>
      <c r="D46" s="204"/>
      <c r="E46" s="204"/>
      <c r="F46" s="263">
        <v>0</v>
      </c>
      <c r="G46" s="268">
        <v>0</v>
      </c>
      <c r="H46" s="271">
        <f t="shared" ref="H46:H51" si="0">G46*F46</f>
        <v>0</v>
      </c>
      <c r="I46" s="251"/>
      <c r="K46" s="224"/>
      <c r="L46" s="197"/>
    </row>
    <row r="47" spans="1:18" ht="12.75" customHeight="1" x14ac:dyDescent="0.2">
      <c r="A47" s="258"/>
      <c r="B47" s="204"/>
      <c r="C47" s="204" t="s">
        <v>498</v>
      </c>
      <c r="D47" s="204"/>
      <c r="E47" s="204"/>
      <c r="F47" s="263">
        <v>0</v>
      </c>
      <c r="G47" s="268">
        <v>0.2</v>
      </c>
      <c r="H47" s="271">
        <f t="shared" si="0"/>
        <v>0</v>
      </c>
      <c r="I47" s="251"/>
      <c r="K47" s="224"/>
      <c r="L47" s="197"/>
    </row>
    <row r="48" spans="1:18" ht="12.75" customHeight="1" x14ac:dyDescent="0.2">
      <c r="A48" s="258"/>
      <c r="B48" s="204"/>
      <c r="C48" s="204" t="s">
        <v>500</v>
      </c>
      <c r="D48" s="204"/>
      <c r="E48" s="204"/>
      <c r="F48" s="263">
        <v>0</v>
      </c>
      <c r="G48" s="268">
        <v>0.4</v>
      </c>
      <c r="H48" s="271">
        <f t="shared" si="0"/>
        <v>0</v>
      </c>
      <c r="I48" s="251"/>
      <c r="K48" s="224"/>
      <c r="L48" s="197"/>
    </row>
    <row r="49" spans="1:12" ht="12.75" customHeight="1" x14ac:dyDescent="0.2">
      <c r="A49" s="258"/>
      <c r="B49" s="204"/>
      <c r="C49" s="204" t="s">
        <v>501</v>
      </c>
      <c r="D49" s="204"/>
      <c r="E49" s="204"/>
      <c r="F49" s="263">
        <v>0</v>
      </c>
      <c r="G49" s="268">
        <v>0.6</v>
      </c>
      <c r="H49" s="271">
        <f t="shared" si="0"/>
        <v>0</v>
      </c>
      <c r="I49" s="251"/>
      <c r="K49" s="224"/>
      <c r="L49" s="197"/>
    </row>
    <row r="50" spans="1:12" ht="12.75" customHeight="1" x14ac:dyDescent="0.2">
      <c r="A50" s="258"/>
      <c r="B50" s="204"/>
      <c r="C50" s="204" t="s">
        <v>502</v>
      </c>
      <c r="D50" s="204"/>
      <c r="E50" s="204"/>
      <c r="F50" s="263">
        <v>0</v>
      </c>
      <c r="G50" s="268">
        <v>0.8</v>
      </c>
      <c r="H50" s="271">
        <f t="shared" si="0"/>
        <v>0</v>
      </c>
      <c r="I50" s="251"/>
      <c r="K50" s="224"/>
      <c r="L50" s="197"/>
    </row>
    <row r="51" spans="1:12" ht="12.75" customHeight="1" x14ac:dyDescent="0.2">
      <c r="A51" s="258"/>
      <c r="B51" s="204"/>
      <c r="C51" s="204" t="s">
        <v>503</v>
      </c>
      <c r="D51" s="204"/>
      <c r="E51" s="204"/>
      <c r="F51" s="263">
        <v>0</v>
      </c>
      <c r="G51" s="268">
        <v>1</v>
      </c>
      <c r="H51" s="271">
        <f t="shared" si="0"/>
        <v>0</v>
      </c>
      <c r="I51" s="251"/>
      <c r="K51" s="224"/>
      <c r="L51" s="197"/>
    </row>
    <row r="52" spans="1:12" ht="12.75" customHeight="1" x14ac:dyDescent="0.2">
      <c r="A52" s="258"/>
      <c r="B52" s="204" t="s">
        <v>504</v>
      </c>
      <c r="C52" s="204"/>
      <c r="D52" s="204"/>
      <c r="E52" s="204" t="s">
        <v>658</v>
      </c>
      <c r="F52" s="278">
        <f>SUM(F46:F51)</f>
        <v>0</v>
      </c>
      <c r="G52" s="251"/>
      <c r="H52" s="251"/>
      <c r="I52" s="251"/>
      <c r="K52" s="224"/>
      <c r="L52" s="197"/>
    </row>
    <row r="53" spans="1:12" ht="12.75" customHeight="1" x14ac:dyDescent="0.2">
      <c r="A53" s="258"/>
      <c r="B53" s="204" t="s">
        <v>505</v>
      </c>
      <c r="C53" s="204"/>
      <c r="D53" s="204"/>
      <c r="E53" s="204"/>
      <c r="F53" s="204"/>
      <c r="G53" s="200" t="s">
        <v>659</v>
      </c>
      <c r="H53" s="279">
        <f>SUM(H46:H51)</f>
        <v>0</v>
      </c>
      <c r="K53" s="224"/>
      <c r="L53" s="197"/>
    </row>
    <row r="54" spans="1:12" ht="12.75" customHeight="1" x14ac:dyDescent="0.2">
      <c r="A54" s="258"/>
      <c r="B54" s="204" t="s">
        <v>506</v>
      </c>
      <c r="C54" s="204"/>
      <c r="D54" s="204"/>
      <c r="E54" s="204"/>
      <c r="F54" s="270"/>
      <c r="G54" s="271"/>
      <c r="H54" s="271"/>
      <c r="I54" s="251"/>
      <c r="K54" s="259">
        <v>0</v>
      </c>
      <c r="L54" s="197" t="s">
        <v>644</v>
      </c>
    </row>
    <row r="55" spans="1:12" ht="12.75" customHeight="1" x14ac:dyDescent="0.2">
      <c r="A55" s="258"/>
      <c r="B55" s="204" t="s">
        <v>507</v>
      </c>
      <c r="C55" s="204"/>
      <c r="D55" s="204"/>
      <c r="E55" s="204"/>
      <c r="F55" s="270"/>
      <c r="G55" s="271"/>
      <c r="H55" s="271"/>
      <c r="I55" s="251"/>
      <c r="K55" s="259">
        <v>0</v>
      </c>
      <c r="L55" s="197" t="s">
        <v>660</v>
      </c>
    </row>
    <row r="56" spans="1:12" ht="12.75" customHeight="1" x14ac:dyDescent="0.2">
      <c r="A56" s="258"/>
      <c r="B56" s="204" t="s">
        <v>508</v>
      </c>
      <c r="C56" s="204"/>
      <c r="D56" s="204"/>
      <c r="E56" s="204"/>
      <c r="F56" s="204"/>
      <c r="G56" s="251"/>
      <c r="H56" s="251"/>
      <c r="I56" s="251"/>
      <c r="J56" s="204"/>
      <c r="K56" s="224"/>
      <c r="L56" s="197"/>
    </row>
    <row r="57" spans="1:12" ht="12.75" customHeight="1" x14ac:dyDescent="0.2">
      <c r="A57" s="258"/>
      <c r="B57" s="204"/>
      <c r="C57" s="204" t="s">
        <v>499</v>
      </c>
      <c r="D57" s="204"/>
      <c r="E57" s="204"/>
      <c r="F57" s="263">
        <v>0</v>
      </c>
      <c r="G57" s="268">
        <v>0</v>
      </c>
      <c r="H57" s="271">
        <f t="shared" ref="H57:H62" si="1">G57*F57</f>
        <v>0</v>
      </c>
      <c r="I57" s="251"/>
      <c r="J57" s="204"/>
      <c r="K57" s="224"/>
      <c r="L57" s="197"/>
    </row>
    <row r="58" spans="1:12" ht="12.75" customHeight="1" x14ac:dyDescent="0.2">
      <c r="A58" s="258"/>
      <c r="B58" s="204"/>
      <c r="C58" s="204" t="s">
        <v>498</v>
      </c>
      <c r="D58" s="204"/>
      <c r="E58" s="204"/>
      <c r="F58" s="263">
        <v>0</v>
      </c>
      <c r="G58" s="268">
        <v>0.2</v>
      </c>
      <c r="H58" s="271">
        <f t="shared" si="1"/>
        <v>0</v>
      </c>
      <c r="I58" s="251"/>
      <c r="J58" s="204"/>
      <c r="K58" s="224"/>
      <c r="L58" s="197"/>
    </row>
    <row r="59" spans="1:12" ht="12.75" customHeight="1" x14ac:dyDescent="0.2">
      <c r="A59" s="258"/>
      <c r="B59" s="204"/>
      <c r="C59" s="204" t="s">
        <v>500</v>
      </c>
      <c r="D59" s="204"/>
      <c r="E59" s="204"/>
      <c r="F59" s="263">
        <v>0</v>
      </c>
      <c r="G59" s="268">
        <v>0.4</v>
      </c>
      <c r="H59" s="271">
        <f t="shared" si="1"/>
        <v>0</v>
      </c>
      <c r="I59" s="251"/>
      <c r="J59" s="204"/>
      <c r="K59" s="224"/>
      <c r="L59" s="197"/>
    </row>
    <row r="60" spans="1:12" ht="12.75" customHeight="1" x14ac:dyDescent="0.2">
      <c r="A60" s="258"/>
      <c r="B60" s="204"/>
      <c r="C60" s="204" t="s">
        <v>501</v>
      </c>
      <c r="D60" s="204"/>
      <c r="E60" s="204"/>
      <c r="F60" s="263">
        <v>0</v>
      </c>
      <c r="G60" s="268">
        <v>0.6</v>
      </c>
      <c r="H60" s="271">
        <f t="shared" si="1"/>
        <v>0</v>
      </c>
      <c r="I60" s="251"/>
      <c r="J60" s="204"/>
      <c r="K60" s="224"/>
      <c r="L60" s="197"/>
    </row>
    <row r="61" spans="1:12" ht="12.75" customHeight="1" x14ac:dyDescent="0.2">
      <c r="A61" s="258"/>
      <c r="B61" s="204"/>
      <c r="C61" s="204" t="s">
        <v>502</v>
      </c>
      <c r="D61" s="204"/>
      <c r="E61" s="204"/>
      <c r="F61" s="263">
        <v>0</v>
      </c>
      <c r="G61" s="268">
        <v>0.8</v>
      </c>
      <c r="H61" s="271">
        <f t="shared" si="1"/>
        <v>0</v>
      </c>
      <c r="I61" s="251"/>
      <c r="J61" s="204"/>
      <c r="K61" s="224"/>
      <c r="L61" s="197"/>
    </row>
    <row r="62" spans="1:12" ht="12.75" customHeight="1" x14ac:dyDescent="0.2">
      <c r="A62" s="258"/>
      <c r="B62" s="204"/>
      <c r="C62" s="204" t="s">
        <v>503</v>
      </c>
      <c r="D62" s="204"/>
      <c r="E62" s="204"/>
      <c r="F62" s="263"/>
      <c r="G62" s="268">
        <v>1</v>
      </c>
      <c r="H62" s="271">
        <f t="shared" si="1"/>
        <v>0</v>
      </c>
      <c r="I62" s="251"/>
      <c r="J62" s="204"/>
      <c r="K62" s="224"/>
      <c r="L62" s="197"/>
    </row>
    <row r="63" spans="1:12" ht="12.75" customHeight="1" x14ac:dyDescent="0.2">
      <c r="A63" s="258"/>
      <c r="B63" s="204" t="s">
        <v>509</v>
      </c>
      <c r="C63" s="204"/>
      <c r="D63" s="204"/>
      <c r="E63" s="204" t="s">
        <v>661</v>
      </c>
      <c r="F63" s="278">
        <f>SUM(F57:F62)</f>
        <v>0</v>
      </c>
      <c r="G63" s="251"/>
      <c r="H63" s="251"/>
      <c r="I63" s="251"/>
      <c r="J63" s="204"/>
      <c r="K63" s="224"/>
      <c r="L63" s="197"/>
    </row>
    <row r="64" spans="1:12" ht="12.75" customHeight="1" x14ac:dyDescent="0.2">
      <c r="A64" s="258"/>
      <c r="B64" s="204" t="s">
        <v>514</v>
      </c>
      <c r="C64" s="204"/>
      <c r="D64" s="204"/>
      <c r="E64" s="204"/>
      <c r="F64" s="204"/>
      <c r="G64" s="200" t="s">
        <v>662</v>
      </c>
      <c r="H64" s="277">
        <f>SUM(H57:H62)</f>
        <v>0</v>
      </c>
      <c r="J64" s="204"/>
      <c r="K64" s="224"/>
      <c r="L64" s="197"/>
    </row>
    <row r="65" spans="1:12" ht="12.75" customHeight="1" x14ac:dyDescent="0.2">
      <c r="A65" s="258"/>
      <c r="B65" s="863" t="s">
        <v>515</v>
      </c>
      <c r="C65" s="864"/>
      <c r="D65" s="204"/>
      <c r="E65" s="204"/>
      <c r="F65" s="204"/>
      <c r="G65" s="867" t="s">
        <v>663</v>
      </c>
      <c r="H65" s="865">
        <f>H53+H64</f>
        <v>0</v>
      </c>
      <c r="J65" s="204"/>
      <c r="K65" s="224"/>
      <c r="L65" s="197"/>
    </row>
    <row r="66" spans="1:12" ht="12.75" customHeight="1" x14ac:dyDescent="0.2">
      <c r="A66" s="258"/>
      <c r="B66" s="864"/>
      <c r="C66" s="864"/>
      <c r="D66" s="204"/>
      <c r="E66" s="204"/>
      <c r="F66" s="204"/>
      <c r="G66" s="867"/>
      <c r="H66" s="866"/>
      <c r="J66" s="204"/>
      <c r="K66" s="224"/>
      <c r="L66" s="197"/>
    </row>
    <row r="67" spans="1:12" ht="12.75" customHeight="1" x14ac:dyDescent="0.2">
      <c r="A67" s="258"/>
      <c r="B67" s="204" t="s">
        <v>516</v>
      </c>
      <c r="C67" s="204"/>
      <c r="D67" s="204"/>
      <c r="E67" s="204"/>
      <c r="F67" s="204"/>
      <c r="G67" s="251"/>
      <c r="H67" s="251"/>
      <c r="I67" s="251"/>
      <c r="K67" s="272">
        <f>IF(H65&lt;(K40*0.5),H65,(K40*0.5))</f>
        <v>0</v>
      </c>
      <c r="L67" s="197" t="s">
        <v>664</v>
      </c>
    </row>
    <row r="68" spans="1:12" ht="12.75" customHeight="1" x14ac:dyDescent="0.2">
      <c r="A68" s="258"/>
      <c r="B68" s="204" t="s">
        <v>517</v>
      </c>
      <c r="C68" s="204"/>
      <c r="D68" s="204"/>
      <c r="E68" s="200" t="s">
        <v>730</v>
      </c>
      <c r="F68" s="263"/>
      <c r="G68" s="251"/>
      <c r="H68" s="251"/>
      <c r="I68" s="251"/>
      <c r="K68" s="272">
        <f>IF(F68&lt;(K40*0.2),F68,(K40*0.2))</f>
        <v>0</v>
      </c>
      <c r="L68" s="197" t="s">
        <v>731</v>
      </c>
    </row>
    <row r="69" spans="1:12" ht="12.75" customHeight="1" x14ac:dyDescent="0.2">
      <c r="A69" s="258"/>
      <c r="B69" s="204" t="s">
        <v>518</v>
      </c>
      <c r="C69" s="204"/>
      <c r="D69" s="204"/>
      <c r="E69" s="204"/>
      <c r="F69" s="204"/>
      <c r="G69" s="251"/>
      <c r="H69" s="251"/>
      <c r="I69" s="251"/>
      <c r="K69" s="259"/>
      <c r="L69" s="197" t="s">
        <v>665</v>
      </c>
    </row>
    <row r="70" spans="1:12" ht="12.75" customHeight="1" x14ac:dyDescent="0.2">
      <c r="A70" s="258"/>
      <c r="B70" s="204" t="s">
        <v>519</v>
      </c>
      <c r="C70" s="204"/>
      <c r="D70" s="204"/>
      <c r="E70" s="200" t="s">
        <v>645</v>
      </c>
      <c r="F70" s="263"/>
      <c r="G70" s="251"/>
      <c r="H70" s="251"/>
      <c r="I70" s="251"/>
      <c r="K70" s="224"/>
      <c r="L70" s="197"/>
    </row>
    <row r="71" spans="1:12" ht="12.75" customHeight="1" x14ac:dyDescent="0.2">
      <c r="A71" s="258"/>
      <c r="B71" s="204" t="s">
        <v>520</v>
      </c>
      <c r="C71" s="204"/>
      <c r="D71" s="204"/>
      <c r="E71" s="204"/>
      <c r="F71" s="204"/>
      <c r="G71" s="251"/>
      <c r="H71" s="251"/>
      <c r="I71" s="251"/>
      <c r="K71" s="275">
        <f>IF(F70&lt;(('5 Sovereign'!L20+'6 PSEs'!L15+'7 MDBs'!L15+'8 Bank &amp; Sec. Firms LT'!L15+'8A Bank &amp; Sec. Firms ST'!L15+' 9 Corp. &amp; Sec. firms LT'!L15+'9A Corp. &amp; Sec. Firms ST'!L15+'10 Commercial Real Estate'!L14+'11 Residential Mortgages'!L15+'12 Other Retail'!L15+'13 SBE Other Retail'!L15+'14 Private Equity'!M13+'17 Other Assets'!F38+'16 Securitization Calc''n'!D97)*0.0125),F70,(('5 Sovereign'!L20+'6 PSEs'!L15+'7 MDBs'!L15+'8 Bank &amp; Sec. Firms LT'!L15+'8A Bank &amp; Sec. Firms ST'!L15+' 9 Corp. &amp; Sec. firms LT'!L15+'9A Corp. &amp; Sec. Firms ST'!L15+'10 Commercial Real Estate'!L14+'11 Residential Mortgages'!L15+'12 Other Retail'!L15+'13 SBE Other Retail'!L15+'14 Private Equity'!M13+'17 Other Assets'!F38+'16 Securitization Calc''n'!D97)*0.0125))</f>
        <v>0</v>
      </c>
      <c r="L71" s="197" t="s">
        <v>732</v>
      </c>
    </row>
    <row r="72" spans="1:12" ht="12.75" customHeight="1" x14ac:dyDescent="0.2">
      <c r="A72" s="258"/>
      <c r="B72" s="204" t="s">
        <v>521</v>
      </c>
      <c r="C72" s="204"/>
      <c r="D72" s="204"/>
      <c r="E72" s="200" t="s">
        <v>733</v>
      </c>
      <c r="F72" s="276">
        <f>F70-K71</f>
        <v>0</v>
      </c>
      <c r="G72" s="251"/>
      <c r="H72" s="251"/>
      <c r="I72" s="251"/>
      <c r="K72" s="224"/>
      <c r="L72" s="197"/>
    </row>
    <row r="73" spans="1:12" ht="12.75" customHeight="1" x14ac:dyDescent="0.2">
      <c r="A73" s="258"/>
      <c r="B73" s="204"/>
      <c r="C73" s="204"/>
      <c r="D73" s="204"/>
      <c r="E73" s="204"/>
      <c r="F73" s="204"/>
      <c r="G73" s="251"/>
      <c r="H73" s="251"/>
      <c r="I73" s="251"/>
      <c r="K73" s="224"/>
      <c r="L73" s="197"/>
    </row>
    <row r="74" spans="1:12" ht="12.75" customHeight="1" x14ac:dyDescent="0.2">
      <c r="A74" s="256" t="s">
        <v>543</v>
      </c>
      <c r="B74" s="204"/>
      <c r="C74" s="204"/>
      <c r="D74" s="204"/>
      <c r="E74" s="204"/>
      <c r="F74" s="270"/>
      <c r="G74" s="271"/>
      <c r="H74" s="271"/>
      <c r="I74" s="251"/>
      <c r="K74" s="275">
        <f>K43+K44+K54+K55+K67+K68+K69+K71</f>
        <v>0</v>
      </c>
      <c r="L74" s="197" t="s">
        <v>734</v>
      </c>
    </row>
    <row r="75" spans="1:12" ht="12.75" customHeight="1" x14ac:dyDescent="0.2">
      <c r="A75" s="256" t="s">
        <v>544</v>
      </c>
      <c r="B75" s="204"/>
      <c r="C75" s="204"/>
      <c r="D75" s="204"/>
      <c r="E75" s="204"/>
      <c r="F75" s="204"/>
      <c r="G75" s="251"/>
      <c r="H75" s="251"/>
      <c r="I75" s="251"/>
      <c r="J75" s="200"/>
      <c r="K75" s="224"/>
      <c r="L75" s="197"/>
    </row>
    <row r="76" spans="1:12" ht="12.75" customHeight="1" x14ac:dyDescent="0.2">
      <c r="A76" s="256"/>
      <c r="B76" s="204" t="s">
        <v>575</v>
      </c>
      <c r="C76" s="204"/>
      <c r="D76" s="204"/>
      <c r="E76" s="204"/>
      <c r="F76" s="270"/>
      <c r="G76" s="271"/>
      <c r="H76" s="271"/>
      <c r="J76" s="275">
        <f>(0.5*'17 Other Assets'!D17)</f>
        <v>0</v>
      </c>
      <c r="K76" s="197" t="s">
        <v>642</v>
      </c>
      <c r="L76" s="197"/>
    </row>
    <row r="77" spans="1:12" ht="24" customHeight="1" x14ac:dyDescent="0.2">
      <c r="A77" s="256"/>
      <c r="B77" s="859" t="s">
        <v>400</v>
      </c>
      <c r="C77" s="859"/>
      <c r="D77" s="204"/>
      <c r="E77" s="204"/>
      <c r="F77" s="270"/>
      <c r="G77" s="271"/>
      <c r="H77" s="271"/>
      <c r="J77" s="275">
        <f>'16 Securitization Calc''n'!G12</f>
        <v>0</v>
      </c>
      <c r="K77" s="197" t="s">
        <v>690</v>
      </c>
      <c r="L77" s="197"/>
    </row>
    <row r="78" spans="1:12" ht="12.75" customHeight="1" x14ac:dyDescent="0.2">
      <c r="A78" s="256"/>
      <c r="B78" s="858" t="s">
        <v>615</v>
      </c>
      <c r="C78" s="858"/>
      <c r="D78" s="204"/>
      <c r="E78" s="204"/>
      <c r="F78" s="270"/>
      <c r="G78" s="271"/>
      <c r="H78" s="271"/>
      <c r="J78" s="275">
        <f>'16 Securitization Calc''n'!F93</f>
        <v>0</v>
      </c>
      <c r="K78" s="197" t="s">
        <v>691</v>
      </c>
      <c r="L78" s="197"/>
    </row>
    <row r="79" spans="1:12" ht="12.75" customHeight="1" x14ac:dyDescent="0.2">
      <c r="A79" s="256"/>
      <c r="B79" s="204" t="s">
        <v>614</v>
      </c>
      <c r="C79" s="204"/>
      <c r="D79" s="204"/>
      <c r="E79" s="204"/>
      <c r="F79" s="270"/>
      <c r="G79" s="271"/>
      <c r="H79" s="271"/>
      <c r="J79" s="275">
        <f>'16 Securitization Calc''n'!F95</f>
        <v>0</v>
      </c>
      <c r="K79" s="197" t="s">
        <v>691</v>
      </c>
      <c r="L79" s="197"/>
    </row>
    <row r="80" spans="1:12" ht="12.75" customHeight="1" x14ac:dyDescent="0.2">
      <c r="A80" s="256"/>
      <c r="B80" s="204"/>
      <c r="C80" s="204"/>
      <c r="D80" s="204"/>
      <c r="E80" s="204"/>
      <c r="F80" s="204"/>
      <c r="G80" s="251"/>
      <c r="H80" s="251"/>
      <c r="I80" s="251"/>
      <c r="J80" s="200"/>
      <c r="K80" s="224"/>
      <c r="L80" s="197"/>
    </row>
    <row r="81" spans="1:12" ht="12.75" customHeight="1" x14ac:dyDescent="0.2">
      <c r="A81" s="256" t="s">
        <v>494</v>
      </c>
      <c r="B81" s="204"/>
      <c r="C81" s="204"/>
      <c r="D81" s="204"/>
      <c r="E81" s="204"/>
      <c r="F81" s="270"/>
      <c r="G81" s="271"/>
      <c r="H81" s="271"/>
      <c r="I81" s="200"/>
      <c r="J81" s="274">
        <f>SUM(J76:J79)</f>
        <v>0</v>
      </c>
      <c r="K81" s="269" t="s">
        <v>735</v>
      </c>
      <c r="L81" s="197"/>
    </row>
    <row r="82" spans="1:12" ht="12.75" customHeight="1" x14ac:dyDescent="0.2">
      <c r="A82" s="256" t="s">
        <v>696</v>
      </c>
      <c r="B82" s="204"/>
      <c r="C82" s="204"/>
      <c r="D82" s="204"/>
      <c r="E82" s="204"/>
      <c r="F82" s="270"/>
      <c r="G82" s="271"/>
      <c r="H82" s="271"/>
      <c r="I82" s="251"/>
      <c r="K82" s="272">
        <f>K74-J81</f>
        <v>0</v>
      </c>
      <c r="L82" s="197" t="s">
        <v>736</v>
      </c>
    </row>
    <row r="83" spans="1:12" ht="12.75" customHeight="1" x14ac:dyDescent="0.2">
      <c r="A83" s="256" t="s">
        <v>545</v>
      </c>
      <c r="B83" s="204"/>
      <c r="C83" s="204"/>
      <c r="D83" s="204"/>
      <c r="E83" s="204"/>
      <c r="F83" s="270"/>
      <c r="G83" s="271"/>
      <c r="H83" s="271"/>
      <c r="I83" s="251"/>
      <c r="K83" s="273">
        <f>IF(K82&lt;K40,K82,K40)</f>
        <v>0</v>
      </c>
      <c r="L83" s="197" t="s">
        <v>742</v>
      </c>
    </row>
    <row r="84" spans="1:12" ht="12.75" customHeight="1" x14ac:dyDescent="0.2">
      <c r="A84" s="256" t="s">
        <v>522</v>
      </c>
      <c r="B84" s="204"/>
      <c r="C84" s="204"/>
      <c r="D84" s="204"/>
      <c r="E84" s="204"/>
      <c r="F84" s="270"/>
      <c r="G84" s="271"/>
      <c r="H84" s="271"/>
      <c r="I84" s="251"/>
      <c r="K84" s="272">
        <f>K40+K83</f>
        <v>0</v>
      </c>
      <c r="L84" s="197" t="s">
        <v>737</v>
      </c>
    </row>
    <row r="85" spans="1:12" ht="12.75" customHeight="1" x14ac:dyDescent="0.2">
      <c r="A85" s="256"/>
      <c r="B85" s="204" t="s">
        <v>693</v>
      </c>
      <c r="C85" s="204"/>
      <c r="D85" s="204"/>
      <c r="E85" s="204"/>
      <c r="F85" s="270"/>
      <c r="G85" s="271"/>
      <c r="H85" s="271"/>
      <c r="I85" s="251"/>
      <c r="K85" s="259">
        <v>0</v>
      </c>
      <c r="L85" s="197" t="s">
        <v>754</v>
      </c>
    </row>
    <row r="86" spans="1:12" ht="12.75" customHeight="1" x14ac:dyDescent="0.2">
      <c r="A86" s="256" t="s">
        <v>523</v>
      </c>
      <c r="B86" s="204"/>
      <c r="C86" s="204"/>
      <c r="D86" s="204"/>
      <c r="E86" s="204"/>
      <c r="F86" s="270"/>
      <c r="G86" s="271"/>
      <c r="H86" s="271"/>
      <c r="I86" s="251"/>
      <c r="K86" s="272">
        <f>K84-K85</f>
        <v>0</v>
      </c>
      <c r="L86" s="197" t="s">
        <v>738</v>
      </c>
    </row>
    <row r="87" spans="1:12" ht="12.75" customHeight="1" x14ac:dyDescent="0.2">
      <c r="A87" s="256"/>
      <c r="B87" s="204"/>
      <c r="C87" s="204"/>
      <c r="D87" s="204"/>
      <c r="E87" s="204"/>
      <c r="F87" s="204"/>
      <c r="G87" s="251"/>
      <c r="H87" s="251"/>
      <c r="I87" s="251"/>
      <c r="J87" s="200"/>
      <c r="K87" s="224"/>
      <c r="L87" s="197"/>
    </row>
    <row r="88" spans="1:12" ht="12.75" customHeight="1" x14ac:dyDescent="0.2">
      <c r="A88" s="256"/>
      <c r="B88" s="204"/>
      <c r="C88" s="204"/>
      <c r="D88" s="204"/>
      <c r="E88" s="204"/>
      <c r="F88" s="204"/>
      <c r="G88" s="251"/>
      <c r="H88" s="251"/>
      <c r="I88" s="251"/>
      <c r="J88" s="204"/>
      <c r="K88" s="224"/>
      <c r="L88" s="197"/>
    </row>
  </sheetData>
  <sheetProtection password="C03D" sheet="1" objects="1" scenarios="1"/>
  <mergeCells count="9">
    <mergeCell ref="B78:C78"/>
    <mergeCell ref="B77:C77"/>
    <mergeCell ref="A1:E1"/>
    <mergeCell ref="J6:K6"/>
    <mergeCell ref="B65:C66"/>
    <mergeCell ref="H65:H66"/>
    <mergeCell ref="G65:G66"/>
    <mergeCell ref="B33:C33"/>
    <mergeCell ref="B34:C34"/>
  </mergeCells>
  <hyperlinks>
    <hyperlink ref="C2" location="'Schedule Listing'!C21" display="Return to Schedule Listing"/>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4"/>
  <sheetViews>
    <sheetView zoomScale="80" zoomScaleNormal="80" zoomScalePageLayoutView="150" workbookViewId="0">
      <selection activeCell="Q24" sqref="Q24"/>
    </sheetView>
  </sheetViews>
  <sheetFormatPr defaultColWidth="10" defaultRowHeight="11.25" x14ac:dyDescent="0.2"/>
  <cols>
    <col min="1" max="1" width="2" style="191" customWidth="1"/>
    <col min="2" max="2" width="2.625" style="191" customWidth="1"/>
    <col min="3" max="3" width="29.125" style="191" customWidth="1"/>
    <col min="4" max="4" width="27.875" style="191" customWidth="1"/>
    <col min="5" max="5" width="10.625" style="209" customWidth="1"/>
    <col min="6" max="6" width="2.5" style="191" customWidth="1"/>
    <col min="7" max="7" width="0.625" style="191" customWidth="1"/>
    <col min="8" max="28" width="7.625" style="191" customWidth="1"/>
    <col min="29" max="29" width="2.625" style="191" customWidth="1"/>
    <col min="30" max="16384" width="10" style="191"/>
  </cols>
  <sheetData>
    <row r="1" spans="1:29" s="204" customFormat="1" ht="15.75" x14ac:dyDescent="0.25">
      <c r="A1" s="285" t="s">
        <v>423</v>
      </c>
      <c r="E1" s="200"/>
    </row>
    <row r="2" spans="1:29" s="204" customFormat="1" ht="15.6" customHeight="1" x14ac:dyDescent="0.25">
      <c r="A2" s="286" t="s">
        <v>424</v>
      </c>
      <c r="C2" s="287" t="s">
        <v>1</v>
      </c>
      <c r="D2" s="288"/>
      <c r="E2" s="200"/>
      <c r="K2" s="289"/>
      <c r="L2" s="290"/>
      <c r="M2" s="290"/>
      <c r="N2" s="290"/>
    </row>
    <row r="3" spans="1:29" s="204" customFormat="1" ht="12.6" customHeight="1" x14ac:dyDescent="0.2">
      <c r="A3" s="194" t="s">
        <v>576</v>
      </c>
      <c r="E3" s="200"/>
    </row>
    <row r="4" spans="1:29" s="204" customFormat="1" ht="12.6" customHeight="1" x14ac:dyDescent="0.2">
      <c r="E4" s="200"/>
      <c r="H4" s="291" t="s">
        <v>425</v>
      </c>
      <c r="I4" s="291" t="s">
        <v>426</v>
      </c>
      <c r="J4" s="291" t="s">
        <v>427</v>
      </c>
      <c r="K4" s="291" t="s">
        <v>428</v>
      </c>
      <c r="L4" s="291" t="s">
        <v>429</v>
      </c>
      <c r="M4" s="291" t="s">
        <v>430</v>
      </c>
      <c r="N4" s="291" t="s">
        <v>431</v>
      </c>
      <c r="O4" s="291" t="s">
        <v>432</v>
      </c>
      <c r="P4" s="291" t="s">
        <v>759</v>
      </c>
      <c r="Q4" s="291" t="s">
        <v>760</v>
      </c>
      <c r="R4" s="291" t="s">
        <v>761</v>
      </c>
      <c r="S4" s="291" t="s">
        <v>762</v>
      </c>
      <c r="T4" s="291" t="s">
        <v>763</v>
      </c>
      <c r="U4" s="291" t="s">
        <v>764</v>
      </c>
      <c r="V4" s="291" t="s">
        <v>765</v>
      </c>
      <c r="W4" s="291" t="s">
        <v>766</v>
      </c>
      <c r="X4" s="291" t="s">
        <v>767</v>
      </c>
      <c r="Y4" s="291" t="s">
        <v>768</v>
      </c>
      <c r="Z4" s="291" t="s">
        <v>769</v>
      </c>
      <c r="AA4" s="291" t="s">
        <v>770</v>
      </c>
      <c r="AB4" s="291" t="s">
        <v>22</v>
      </c>
    </row>
    <row r="5" spans="1:29" s="204" customFormat="1" ht="12.6" customHeight="1" x14ac:dyDescent="0.2">
      <c r="A5" s="260" t="s">
        <v>53</v>
      </c>
      <c r="B5" s="260" t="s">
        <v>433</v>
      </c>
      <c r="E5" s="200"/>
    </row>
    <row r="6" spans="1:29" s="204" customFormat="1" ht="6" customHeight="1" x14ac:dyDescent="0.2">
      <c r="E6" s="200"/>
    </row>
    <row r="7" spans="1:29" s="204" customFormat="1" ht="12.6" customHeight="1" x14ac:dyDescent="0.2">
      <c r="A7" s="292"/>
      <c r="B7" s="197" t="s">
        <v>722</v>
      </c>
      <c r="C7" s="197"/>
      <c r="E7" s="200"/>
      <c r="F7" s="293" t="s">
        <v>53</v>
      </c>
      <c r="H7" s="294"/>
      <c r="I7" s="294"/>
      <c r="J7" s="294"/>
      <c r="K7" s="294"/>
      <c r="L7" s="294"/>
      <c r="M7" s="294"/>
      <c r="N7" s="294"/>
      <c r="O7" s="294"/>
      <c r="P7" s="294"/>
      <c r="Q7" s="294"/>
      <c r="R7" s="294"/>
      <c r="S7" s="294"/>
      <c r="T7" s="294"/>
      <c r="U7" s="294"/>
      <c r="V7" s="294"/>
      <c r="W7" s="294"/>
      <c r="X7" s="294"/>
      <c r="Y7" s="294"/>
      <c r="Z7" s="294"/>
      <c r="AA7" s="294"/>
      <c r="AB7" s="280">
        <f>SUM(H7:AA7)</f>
        <v>0</v>
      </c>
    </row>
    <row r="8" spans="1:29" s="204" customFormat="1" ht="12.6" customHeight="1" x14ac:dyDescent="0.2">
      <c r="B8" s="204" t="s">
        <v>655</v>
      </c>
      <c r="E8" s="200"/>
      <c r="F8" s="293" t="s">
        <v>57</v>
      </c>
      <c r="H8" s="294"/>
      <c r="I8" s="294"/>
      <c r="J8" s="294"/>
      <c r="K8" s="294"/>
      <c r="L8" s="294"/>
      <c r="M8" s="294"/>
      <c r="N8" s="294"/>
      <c r="O8" s="294"/>
      <c r="P8" s="294"/>
      <c r="Q8" s="294"/>
      <c r="R8" s="294"/>
      <c r="S8" s="294"/>
      <c r="T8" s="294"/>
      <c r="U8" s="294"/>
      <c r="V8" s="294"/>
      <c r="W8" s="294"/>
      <c r="X8" s="294"/>
      <c r="Y8" s="294"/>
      <c r="Z8" s="294"/>
      <c r="AA8" s="294"/>
      <c r="AB8" s="280">
        <f>SUM(H8:AA8)</f>
        <v>0</v>
      </c>
    </row>
    <row r="9" spans="1:29" ht="12.6" customHeight="1" x14ac:dyDescent="0.2">
      <c r="B9" s="191" t="s">
        <v>653</v>
      </c>
      <c r="F9" s="295" t="s">
        <v>60</v>
      </c>
      <c r="H9" s="298">
        <f>H7+H8</f>
        <v>0</v>
      </c>
      <c r="I9" s="298">
        <f t="shared" ref="I9:AA9" si="0">I7+I8</f>
        <v>0</v>
      </c>
      <c r="J9" s="298">
        <f t="shared" si="0"/>
        <v>0</v>
      </c>
      <c r="K9" s="298">
        <f t="shared" si="0"/>
        <v>0</v>
      </c>
      <c r="L9" s="298">
        <f t="shared" si="0"/>
        <v>0</v>
      </c>
      <c r="M9" s="298">
        <f t="shared" si="0"/>
        <v>0</v>
      </c>
      <c r="N9" s="298">
        <f t="shared" si="0"/>
        <v>0</v>
      </c>
      <c r="O9" s="298">
        <f t="shared" si="0"/>
        <v>0</v>
      </c>
      <c r="P9" s="298">
        <f t="shared" si="0"/>
        <v>0</v>
      </c>
      <c r="Q9" s="298">
        <f t="shared" si="0"/>
        <v>0</v>
      </c>
      <c r="R9" s="298">
        <f t="shared" si="0"/>
        <v>0</v>
      </c>
      <c r="S9" s="298">
        <f t="shared" si="0"/>
        <v>0</v>
      </c>
      <c r="T9" s="298">
        <f t="shared" si="0"/>
        <v>0</v>
      </c>
      <c r="U9" s="298">
        <f t="shared" si="0"/>
        <v>0</v>
      </c>
      <c r="V9" s="298">
        <f t="shared" si="0"/>
        <v>0</v>
      </c>
      <c r="W9" s="298">
        <f t="shared" si="0"/>
        <v>0</v>
      </c>
      <c r="X9" s="298">
        <f t="shared" si="0"/>
        <v>0</v>
      </c>
      <c r="Y9" s="298">
        <f t="shared" si="0"/>
        <v>0</v>
      </c>
      <c r="Z9" s="298">
        <f t="shared" si="0"/>
        <v>0</v>
      </c>
      <c r="AA9" s="298">
        <f t="shared" si="0"/>
        <v>0</v>
      </c>
      <c r="AB9" s="280">
        <f>SUM(H9:AA9)</f>
        <v>0</v>
      </c>
    </row>
    <row r="10" spans="1:29" ht="12.6" customHeight="1" x14ac:dyDescent="0.2">
      <c r="B10" s="191" t="s">
        <v>696</v>
      </c>
      <c r="F10" s="295" t="s">
        <v>63</v>
      </c>
      <c r="H10" s="296"/>
      <c r="I10" s="296"/>
      <c r="J10" s="296"/>
      <c r="K10" s="296"/>
      <c r="L10" s="296"/>
      <c r="M10" s="296"/>
      <c r="N10" s="296"/>
      <c r="O10" s="296"/>
      <c r="P10" s="296"/>
      <c r="Q10" s="296"/>
      <c r="R10" s="296"/>
      <c r="S10" s="296"/>
      <c r="T10" s="296"/>
      <c r="U10" s="296"/>
      <c r="V10" s="296"/>
      <c r="W10" s="296"/>
      <c r="X10" s="296"/>
      <c r="Y10" s="296"/>
      <c r="Z10" s="296"/>
      <c r="AA10" s="296"/>
      <c r="AB10" s="280">
        <f>SUM(H10:AA10)</f>
        <v>0</v>
      </c>
    </row>
    <row r="11" spans="1:29" ht="15" customHeight="1" x14ac:dyDescent="0.2">
      <c r="B11" s="191" t="s">
        <v>522</v>
      </c>
      <c r="F11" s="295" t="s">
        <v>65</v>
      </c>
      <c r="H11" s="298">
        <f>H10+H9</f>
        <v>0</v>
      </c>
      <c r="I11" s="298">
        <f t="shared" ref="I11:AA11" si="1">I10+I9</f>
        <v>0</v>
      </c>
      <c r="J11" s="298">
        <f t="shared" si="1"/>
        <v>0</v>
      </c>
      <c r="K11" s="298">
        <f t="shared" si="1"/>
        <v>0</v>
      </c>
      <c r="L11" s="298">
        <f t="shared" si="1"/>
        <v>0</v>
      </c>
      <c r="M11" s="298">
        <f t="shared" si="1"/>
        <v>0</v>
      </c>
      <c r="N11" s="298">
        <f t="shared" si="1"/>
        <v>0</v>
      </c>
      <c r="O11" s="298">
        <f t="shared" si="1"/>
        <v>0</v>
      </c>
      <c r="P11" s="298">
        <f t="shared" si="1"/>
        <v>0</v>
      </c>
      <c r="Q11" s="298">
        <f t="shared" si="1"/>
        <v>0</v>
      </c>
      <c r="R11" s="298">
        <f t="shared" si="1"/>
        <v>0</v>
      </c>
      <c r="S11" s="298">
        <f t="shared" si="1"/>
        <v>0</v>
      </c>
      <c r="T11" s="298">
        <f t="shared" si="1"/>
        <v>0</v>
      </c>
      <c r="U11" s="298">
        <f t="shared" si="1"/>
        <v>0</v>
      </c>
      <c r="V11" s="298">
        <f t="shared" si="1"/>
        <v>0</v>
      </c>
      <c r="W11" s="298">
        <f t="shared" si="1"/>
        <v>0</v>
      </c>
      <c r="X11" s="298">
        <f t="shared" si="1"/>
        <v>0</v>
      </c>
      <c r="Y11" s="298">
        <f t="shared" si="1"/>
        <v>0</v>
      </c>
      <c r="Z11" s="298">
        <f t="shared" si="1"/>
        <v>0</v>
      </c>
      <c r="AA11" s="298">
        <f t="shared" si="1"/>
        <v>0</v>
      </c>
      <c r="AB11" s="280">
        <f>SUM(H11:AA11)</f>
        <v>0</v>
      </c>
      <c r="AC11" s="191" t="s">
        <v>54</v>
      </c>
    </row>
    <row r="12" spans="1:29" ht="15.75" customHeight="1" x14ac:dyDescent="0.2">
      <c r="F12" s="209"/>
      <c r="AB12" s="297"/>
      <c r="AC12" s="210"/>
    </row>
    <row r="13" spans="1:29" ht="6" customHeight="1" x14ac:dyDescent="0.2">
      <c r="F13" s="209"/>
      <c r="H13" s="204"/>
      <c r="I13" s="204"/>
      <c r="J13" s="204"/>
      <c r="K13" s="204"/>
      <c r="L13" s="204"/>
      <c r="M13" s="204"/>
      <c r="N13" s="204"/>
      <c r="O13" s="204"/>
      <c r="P13" s="204"/>
      <c r="Q13" s="204"/>
      <c r="R13" s="204"/>
      <c r="S13" s="204"/>
      <c r="T13" s="204"/>
      <c r="U13" s="204"/>
      <c r="V13" s="204"/>
      <c r="W13" s="204"/>
      <c r="X13" s="204"/>
      <c r="Y13" s="204"/>
      <c r="Z13" s="204"/>
      <c r="AA13" s="204"/>
      <c r="AB13" s="204"/>
    </row>
    <row r="14" spans="1:29" x14ac:dyDescent="0.2">
      <c r="H14" s="204"/>
      <c r="I14" s="204"/>
      <c r="J14" s="204"/>
      <c r="K14" s="204"/>
      <c r="L14" s="204"/>
      <c r="M14" s="204"/>
      <c r="N14" s="204"/>
      <c r="O14" s="204"/>
      <c r="P14" s="204"/>
      <c r="Q14" s="204"/>
      <c r="R14" s="204"/>
      <c r="S14" s="204"/>
      <c r="T14" s="204"/>
      <c r="U14" s="204"/>
      <c r="V14" s="204"/>
      <c r="W14" s="204"/>
      <c r="X14" s="204"/>
      <c r="Y14" s="204"/>
      <c r="Z14" s="204"/>
      <c r="AA14" s="204"/>
      <c r="AB14" s="204"/>
    </row>
    <row r="15" spans="1:29" x14ac:dyDescent="0.2">
      <c r="H15" s="204"/>
      <c r="I15" s="204"/>
      <c r="J15" s="204"/>
      <c r="K15" s="204"/>
      <c r="L15" s="204"/>
      <c r="M15" s="204"/>
      <c r="N15" s="204"/>
      <c r="O15" s="204"/>
      <c r="P15" s="204"/>
      <c r="Q15" s="204"/>
      <c r="R15" s="204"/>
      <c r="S15" s="204"/>
      <c r="T15" s="204"/>
      <c r="U15" s="204"/>
      <c r="V15" s="204"/>
      <c r="W15" s="204"/>
      <c r="X15" s="204"/>
      <c r="Y15" s="204"/>
      <c r="Z15" s="204"/>
      <c r="AA15" s="204"/>
      <c r="AB15" s="204"/>
    </row>
    <row r="16" spans="1:29" x14ac:dyDescent="0.2">
      <c r="H16" s="204"/>
      <c r="I16" s="204"/>
      <c r="J16" s="204"/>
      <c r="K16" s="204"/>
      <c r="L16" s="204"/>
      <c r="M16" s="204"/>
      <c r="N16" s="204"/>
      <c r="O16" s="204"/>
      <c r="P16" s="204"/>
      <c r="Q16" s="204"/>
      <c r="R16" s="204"/>
      <c r="S16" s="204"/>
      <c r="T16" s="204"/>
      <c r="U16" s="204"/>
      <c r="V16" s="204"/>
      <c r="W16" s="204"/>
      <c r="X16" s="204"/>
      <c r="Y16" s="204"/>
      <c r="Z16" s="204"/>
      <c r="AA16" s="204"/>
      <c r="AB16" s="204"/>
    </row>
    <row r="17" spans="3:28" x14ac:dyDescent="0.2">
      <c r="H17" s="204"/>
      <c r="I17" s="204"/>
      <c r="J17" s="204"/>
      <c r="K17" s="204"/>
      <c r="L17" s="204"/>
      <c r="M17" s="204"/>
      <c r="N17" s="204"/>
      <c r="O17" s="204"/>
      <c r="P17" s="204"/>
      <c r="Q17" s="204"/>
      <c r="R17" s="204"/>
      <c r="S17" s="204"/>
      <c r="T17" s="204"/>
      <c r="U17" s="204"/>
      <c r="V17" s="204"/>
      <c r="W17" s="204"/>
      <c r="X17" s="204"/>
      <c r="Y17" s="204"/>
      <c r="Z17" s="204"/>
      <c r="AA17" s="204"/>
      <c r="AB17" s="204"/>
    </row>
    <row r="18" spans="3:28" x14ac:dyDescent="0.2">
      <c r="C18" s="256"/>
      <c r="D18" s="204"/>
      <c r="E18" s="204"/>
      <c r="H18" s="204"/>
      <c r="I18" s="204"/>
      <c r="J18" s="204"/>
      <c r="K18" s="204"/>
      <c r="L18" s="204"/>
      <c r="M18" s="204"/>
      <c r="N18" s="204"/>
      <c r="O18" s="204"/>
      <c r="P18" s="204"/>
      <c r="Q18" s="204"/>
      <c r="R18" s="204"/>
      <c r="S18" s="204"/>
      <c r="T18" s="204"/>
      <c r="U18" s="204"/>
      <c r="V18" s="204"/>
      <c r="W18" s="204"/>
      <c r="X18" s="204"/>
      <c r="Y18" s="204"/>
      <c r="Z18" s="204"/>
      <c r="AA18" s="204"/>
      <c r="AB18" s="204"/>
    </row>
    <row r="19" spans="3:28" x14ac:dyDescent="0.2">
      <c r="C19" s="256"/>
      <c r="D19" s="204"/>
      <c r="E19" s="204"/>
      <c r="H19" s="204"/>
      <c r="I19" s="204"/>
      <c r="J19" s="204"/>
      <c r="K19" s="204"/>
      <c r="L19" s="204"/>
      <c r="M19" s="204"/>
      <c r="N19" s="204"/>
      <c r="O19" s="204"/>
      <c r="P19" s="204"/>
      <c r="Q19" s="204"/>
      <c r="R19" s="204"/>
      <c r="S19" s="204"/>
      <c r="T19" s="204"/>
      <c r="U19" s="204"/>
      <c r="V19" s="204"/>
      <c r="W19" s="204"/>
      <c r="X19" s="204"/>
      <c r="Y19" s="204"/>
      <c r="Z19" s="204"/>
      <c r="AA19" s="204"/>
      <c r="AB19" s="204"/>
    </row>
    <row r="20" spans="3:28" x14ac:dyDescent="0.2">
      <c r="C20" s="256"/>
      <c r="H20" s="204"/>
      <c r="I20" s="204"/>
      <c r="J20" s="204"/>
      <c r="K20" s="204"/>
      <c r="L20" s="204"/>
      <c r="M20" s="204"/>
      <c r="N20" s="204"/>
      <c r="O20" s="204"/>
      <c r="P20" s="204"/>
      <c r="Q20" s="204"/>
      <c r="R20" s="204"/>
      <c r="S20" s="204"/>
      <c r="T20" s="204"/>
      <c r="U20" s="204"/>
      <c r="V20" s="204"/>
      <c r="W20" s="204"/>
      <c r="X20" s="204"/>
      <c r="Y20" s="204"/>
      <c r="Z20" s="204"/>
      <c r="AA20" s="204"/>
      <c r="AB20" s="204"/>
    </row>
    <row r="21" spans="3:28" x14ac:dyDescent="0.2">
      <c r="H21" s="204"/>
      <c r="I21" s="204"/>
      <c r="J21" s="204"/>
      <c r="K21" s="204"/>
      <c r="L21" s="204"/>
      <c r="M21" s="204"/>
      <c r="N21" s="204"/>
      <c r="O21" s="204"/>
      <c r="P21" s="204"/>
      <c r="Q21" s="204"/>
      <c r="R21" s="204"/>
      <c r="S21" s="204"/>
      <c r="T21" s="204"/>
      <c r="U21" s="204"/>
      <c r="V21" s="204"/>
      <c r="W21" s="204"/>
      <c r="X21" s="204"/>
      <c r="Y21" s="204"/>
      <c r="Z21" s="204"/>
      <c r="AA21" s="204"/>
      <c r="AB21" s="204"/>
    </row>
    <row r="22" spans="3:28" x14ac:dyDescent="0.2">
      <c r="H22" s="204"/>
      <c r="I22" s="204"/>
      <c r="J22" s="204"/>
      <c r="K22" s="204"/>
      <c r="L22" s="204"/>
      <c r="M22" s="204"/>
      <c r="N22" s="204"/>
      <c r="O22" s="204"/>
      <c r="P22" s="204"/>
      <c r="Q22" s="204"/>
      <c r="R22" s="204"/>
      <c r="S22" s="204"/>
      <c r="T22" s="204"/>
      <c r="U22" s="204"/>
      <c r="V22" s="204"/>
      <c r="W22" s="204"/>
      <c r="X22" s="204"/>
      <c r="Y22" s="204"/>
      <c r="Z22" s="204"/>
      <c r="AA22" s="204"/>
      <c r="AB22" s="204"/>
    </row>
    <row r="23" spans="3:28" x14ac:dyDescent="0.2">
      <c r="H23" s="204"/>
      <c r="I23" s="204"/>
      <c r="J23" s="204"/>
      <c r="K23" s="204"/>
      <c r="L23" s="204"/>
      <c r="M23" s="204"/>
      <c r="N23" s="204"/>
      <c r="O23" s="204"/>
      <c r="P23" s="204"/>
      <c r="Q23" s="204"/>
      <c r="R23" s="204"/>
      <c r="S23" s="204"/>
      <c r="T23" s="204"/>
      <c r="U23" s="204"/>
      <c r="V23" s="204"/>
      <c r="W23" s="204"/>
      <c r="X23" s="204"/>
      <c r="Y23" s="204"/>
      <c r="Z23" s="204"/>
      <c r="AA23" s="204"/>
      <c r="AB23" s="204"/>
    </row>
    <row r="24" spans="3:28" x14ac:dyDescent="0.2">
      <c r="H24" s="204"/>
      <c r="I24" s="204"/>
      <c r="J24" s="204"/>
      <c r="K24" s="204"/>
      <c r="L24" s="204"/>
      <c r="M24" s="204"/>
      <c r="N24" s="204"/>
      <c r="O24" s="204"/>
      <c r="P24" s="204"/>
      <c r="Q24" s="204"/>
      <c r="R24" s="204"/>
      <c r="S24" s="204"/>
      <c r="T24" s="204"/>
      <c r="U24" s="204"/>
      <c r="V24" s="204"/>
      <c r="W24" s="204"/>
      <c r="X24" s="204"/>
      <c r="Y24" s="204"/>
      <c r="Z24" s="204"/>
      <c r="AA24" s="204"/>
      <c r="AB24" s="204"/>
    </row>
  </sheetData>
  <sheetProtection password="C03D" sheet="1" objects="1" scenarios="1"/>
  <hyperlinks>
    <hyperlink ref="C2" location="'Schedule Listing'!C22" display="Return to Schedule Listing"/>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4"/>
  <sheetViews>
    <sheetView zoomScale="60" zoomScaleNormal="60" zoomScalePageLayoutView="150" workbookViewId="0">
      <selection activeCell="N48" sqref="N48"/>
    </sheetView>
  </sheetViews>
  <sheetFormatPr defaultRowHeight="15.75" x14ac:dyDescent="0.25"/>
  <cols>
    <col min="1" max="1" width="24.375" style="189" customWidth="1"/>
    <col min="2" max="2" width="11.375" style="189" customWidth="1"/>
    <col min="3" max="3" width="15" style="189" customWidth="1"/>
    <col min="4" max="11" width="14.75" style="189" bestFit="1" customWidth="1"/>
    <col min="12" max="12" width="15.75" style="189" bestFit="1" customWidth="1"/>
    <col min="13" max="37" width="15.75" style="189" customWidth="1"/>
    <col min="38" max="38" width="17.25" style="189" customWidth="1"/>
    <col min="39" max="39" width="21.375" style="189" customWidth="1"/>
    <col min="40" max="40" width="13.25" style="189" customWidth="1"/>
    <col min="41" max="41" width="11.5" style="189" customWidth="1"/>
    <col min="42" max="16384" width="9" style="189"/>
  </cols>
  <sheetData>
    <row r="1" spans="1:41" x14ac:dyDescent="0.25">
      <c r="A1" s="299" t="s">
        <v>745</v>
      </c>
      <c r="B1" s="300"/>
      <c r="C1" s="300"/>
      <c r="D1" s="300"/>
    </row>
    <row r="2" spans="1:41" ht="15.6" customHeight="1" x14ac:dyDescent="0.25">
      <c r="A2" s="301" t="s">
        <v>1</v>
      </c>
    </row>
    <row r="3" spans="1:41" ht="12.6" customHeight="1" x14ac:dyDescent="0.25">
      <c r="A3" s="194" t="s">
        <v>576</v>
      </c>
    </row>
    <row r="4" spans="1:41" ht="12.6" customHeight="1" x14ac:dyDescent="0.25">
      <c r="A4" s="194"/>
    </row>
    <row r="5" spans="1:41" ht="17.25" customHeight="1" x14ac:dyDescent="0.25">
      <c r="A5" s="302" t="s">
        <v>746</v>
      </c>
      <c r="B5" s="303"/>
    </row>
    <row r="6" spans="1:41" ht="18.75" customHeight="1" x14ac:dyDescent="0.25"/>
    <row r="7" spans="1:41" ht="31.5" customHeight="1" x14ac:dyDescent="0.25">
      <c r="A7" s="302" t="s">
        <v>747</v>
      </c>
      <c r="B7" s="302" t="s">
        <v>748</v>
      </c>
      <c r="C7" s="308">
        <f>A9</f>
        <v>0</v>
      </c>
      <c r="D7" s="308">
        <f>A10</f>
        <v>0</v>
      </c>
      <c r="E7" s="308">
        <f>A11</f>
        <v>0</v>
      </c>
      <c r="F7" s="308">
        <f>A12</f>
        <v>0</v>
      </c>
      <c r="G7" s="308">
        <f>A13</f>
        <v>0</v>
      </c>
      <c r="H7" s="308">
        <f>A14</f>
        <v>0</v>
      </c>
      <c r="I7" s="308">
        <f>A15</f>
        <v>0</v>
      </c>
      <c r="J7" s="308">
        <f>A16</f>
        <v>0</v>
      </c>
      <c r="K7" s="308">
        <f>A17</f>
        <v>0</v>
      </c>
      <c r="L7" s="308">
        <f>A18</f>
        <v>0</v>
      </c>
      <c r="M7" s="308">
        <f>A19</f>
        <v>0</v>
      </c>
      <c r="N7" s="308">
        <f>A20</f>
        <v>0</v>
      </c>
      <c r="O7" s="308">
        <f>A21</f>
        <v>0</v>
      </c>
      <c r="P7" s="308">
        <f>A22</f>
        <v>0</v>
      </c>
      <c r="Q7" s="308">
        <f>A23</f>
        <v>0</v>
      </c>
      <c r="R7" s="308">
        <f>A24</f>
        <v>0</v>
      </c>
      <c r="S7" s="308">
        <f>A25</f>
        <v>0</v>
      </c>
      <c r="T7" s="308">
        <f>A26</f>
        <v>0</v>
      </c>
      <c r="U7" s="308">
        <f>A27</f>
        <v>0</v>
      </c>
      <c r="V7" s="308">
        <f>A28</f>
        <v>0</v>
      </c>
      <c r="W7" s="308">
        <f>A29</f>
        <v>0</v>
      </c>
      <c r="X7" s="308">
        <f>A30</f>
        <v>0</v>
      </c>
      <c r="Y7" s="308">
        <f>A31</f>
        <v>0</v>
      </c>
      <c r="Z7" s="308">
        <f>A32</f>
        <v>0</v>
      </c>
      <c r="AA7" s="308">
        <f>A33</f>
        <v>0</v>
      </c>
      <c r="AB7" s="308">
        <f>A34</f>
        <v>0</v>
      </c>
      <c r="AC7" s="308">
        <f>A35</f>
        <v>0</v>
      </c>
      <c r="AD7" s="308">
        <f>A36</f>
        <v>0</v>
      </c>
      <c r="AE7" s="308">
        <f>A37</f>
        <v>0</v>
      </c>
      <c r="AF7" s="308">
        <f>A38</f>
        <v>0</v>
      </c>
      <c r="AG7" s="308">
        <f>A39</f>
        <v>0</v>
      </c>
      <c r="AH7" s="308">
        <f>A40</f>
        <v>0</v>
      </c>
      <c r="AI7" s="308">
        <f>A41</f>
        <v>0</v>
      </c>
      <c r="AJ7" s="308">
        <f>A42</f>
        <v>0</v>
      </c>
      <c r="AK7" s="308">
        <f>A43</f>
        <v>0</v>
      </c>
      <c r="AL7" s="302" t="s">
        <v>749</v>
      </c>
      <c r="AM7" s="302" t="s">
        <v>750</v>
      </c>
      <c r="AN7" s="302" t="s">
        <v>751</v>
      </c>
    </row>
    <row r="8" spans="1:41" ht="15.75" customHeight="1" x14ac:dyDescent="0.25">
      <c r="A8" s="307">
        <f>B5</f>
        <v>0</v>
      </c>
      <c r="B8" s="304"/>
      <c r="C8" s="304"/>
      <c r="D8" s="304"/>
      <c r="E8" s="304"/>
      <c r="F8" s="304"/>
      <c r="G8" s="304"/>
      <c r="H8" s="304"/>
      <c r="I8" s="304"/>
      <c r="J8" s="304"/>
      <c r="K8" s="304"/>
      <c r="L8" s="304"/>
      <c r="M8" s="304"/>
      <c r="N8" s="304"/>
      <c r="O8" s="304"/>
      <c r="P8" s="304"/>
      <c r="Q8" s="304"/>
      <c r="R8" s="304"/>
      <c r="S8" s="304"/>
      <c r="T8" s="304"/>
      <c r="U8" s="304"/>
      <c r="V8" s="304"/>
      <c r="W8" s="304"/>
      <c r="X8" s="304"/>
      <c r="Y8" s="304"/>
      <c r="Z8" s="304"/>
      <c r="AA8" s="304"/>
      <c r="AB8" s="304"/>
      <c r="AC8" s="304"/>
      <c r="AD8" s="304"/>
      <c r="AE8" s="304"/>
      <c r="AF8" s="304"/>
      <c r="AG8" s="304"/>
      <c r="AH8" s="304"/>
      <c r="AI8" s="304"/>
      <c r="AJ8" s="304"/>
      <c r="AK8" s="304"/>
      <c r="AL8" s="304"/>
      <c r="AM8" s="307">
        <f>SUM(C8:AK8)</f>
        <v>0</v>
      </c>
      <c r="AN8" s="307">
        <f>AL8-AM8</f>
        <v>0</v>
      </c>
      <c r="AO8" s="305"/>
    </row>
    <row r="9" spans="1:41" ht="17.25" customHeight="1" x14ac:dyDescent="0.25">
      <c r="A9" s="304"/>
      <c r="B9" s="304"/>
      <c r="C9" s="304"/>
      <c r="D9" s="304"/>
      <c r="E9" s="304"/>
      <c r="F9" s="304"/>
      <c r="G9" s="304"/>
      <c r="H9" s="304"/>
      <c r="I9" s="304"/>
      <c r="J9" s="304"/>
      <c r="K9" s="304"/>
      <c r="L9" s="304"/>
      <c r="M9" s="304"/>
      <c r="N9" s="304"/>
      <c r="O9" s="304"/>
      <c r="P9" s="304"/>
      <c r="Q9" s="304"/>
      <c r="R9" s="304"/>
      <c r="S9" s="304"/>
      <c r="T9" s="304"/>
      <c r="U9" s="304"/>
      <c r="V9" s="304"/>
      <c r="W9" s="304"/>
      <c r="X9" s="304"/>
      <c r="Y9" s="304"/>
      <c r="Z9" s="304"/>
      <c r="AA9" s="304"/>
      <c r="AB9" s="304"/>
      <c r="AC9" s="304"/>
      <c r="AD9" s="304"/>
      <c r="AE9" s="304"/>
      <c r="AF9" s="304"/>
      <c r="AG9" s="304"/>
      <c r="AH9" s="304"/>
      <c r="AI9" s="304"/>
      <c r="AJ9" s="304"/>
      <c r="AK9" s="304"/>
      <c r="AL9" s="304"/>
      <c r="AM9" s="307">
        <f t="shared" ref="AM9:AM43" si="0">SUM(C9:AK9)</f>
        <v>0</v>
      </c>
      <c r="AN9" s="307">
        <f t="shared" ref="AN9:AN43" si="1">AL9-AM9</f>
        <v>0</v>
      </c>
    </row>
    <row r="10" spans="1:41" ht="16.5" customHeight="1" x14ac:dyDescent="0.25">
      <c r="A10" s="304"/>
      <c r="B10" s="304"/>
      <c r="C10" s="304"/>
      <c r="D10" s="304"/>
      <c r="E10" s="304"/>
      <c r="F10" s="304"/>
      <c r="G10" s="304"/>
      <c r="H10" s="304"/>
      <c r="I10" s="304"/>
      <c r="J10" s="304"/>
      <c r="K10" s="304"/>
      <c r="L10" s="304"/>
      <c r="M10" s="304"/>
      <c r="N10" s="304"/>
      <c r="O10" s="304"/>
      <c r="P10" s="304"/>
      <c r="Q10" s="304"/>
      <c r="R10" s="304"/>
      <c r="S10" s="304"/>
      <c r="T10" s="304"/>
      <c r="U10" s="304"/>
      <c r="V10" s="304"/>
      <c r="W10" s="304"/>
      <c r="X10" s="304"/>
      <c r="Y10" s="304"/>
      <c r="Z10" s="304"/>
      <c r="AA10" s="304"/>
      <c r="AB10" s="304"/>
      <c r="AC10" s="304"/>
      <c r="AD10" s="304"/>
      <c r="AE10" s="304"/>
      <c r="AF10" s="304"/>
      <c r="AG10" s="304"/>
      <c r="AH10" s="304"/>
      <c r="AI10" s="304"/>
      <c r="AJ10" s="304"/>
      <c r="AK10" s="304"/>
      <c r="AL10" s="304"/>
      <c r="AM10" s="307">
        <f t="shared" si="0"/>
        <v>0</v>
      </c>
      <c r="AN10" s="307">
        <f t="shared" si="1"/>
        <v>0</v>
      </c>
    </row>
    <row r="11" spans="1:41" x14ac:dyDescent="0.25">
      <c r="A11" s="304"/>
      <c r="B11" s="304"/>
      <c r="C11" s="304"/>
      <c r="D11" s="304"/>
      <c r="E11" s="304"/>
      <c r="F11" s="304"/>
      <c r="G11" s="304"/>
      <c r="H11" s="304"/>
      <c r="I11" s="304"/>
      <c r="J11" s="304"/>
      <c r="K11" s="304"/>
      <c r="L11" s="304"/>
      <c r="M11" s="304"/>
      <c r="N11" s="304"/>
      <c r="O11" s="304"/>
      <c r="P11" s="304"/>
      <c r="Q11" s="304"/>
      <c r="R11" s="304"/>
      <c r="S11" s="304"/>
      <c r="T11" s="304"/>
      <c r="U11" s="304"/>
      <c r="V11" s="304"/>
      <c r="W11" s="304"/>
      <c r="X11" s="304"/>
      <c r="Y11" s="304"/>
      <c r="Z11" s="304"/>
      <c r="AA11" s="304"/>
      <c r="AB11" s="304"/>
      <c r="AC11" s="304"/>
      <c r="AD11" s="304"/>
      <c r="AE11" s="304"/>
      <c r="AF11" s="304"/>
      <c r="AG11" s="304"/>
      <c r="AH11" s="304"/>
      <c r="AI11" s="304"/>
      <c r="AJ11" s="304"/>
      <c r="AK11" s="304"/>
      <c r="AL11" s="304"/>
      <c r="AM11" s="307">
        <f t="shared" si="0"/>
        <v>0</v>
      </c>
      <c r="AN11" s="307">
        <f t="shared" si="1"/>
        <v>0</v>
      </c>
    </row>
    <row r="12" spans="1:41" ht="15.75" customHeight="1" x14ac:dyDescent="0.25">
      <c r="A12" s="304"/>
      <c r="B12" s="304"/>
      <c r="C12" s="304"/>
      <c r="D12" s="304"/>
      <c r="E12" s="304"/>
      <c r="F12" s="304"/>
      <c r="G12" s="304"/>
      <c r="H12" s="304"/>
      <c r="I12" s="304"/>
      <c r="J12" s="304"/>
      <c r="K12" s="304"/>
      <c r="L12" s="304"/>
      <c r="M12" s="304"/>
      <c r="N12" s="304"/>
      <c r="O12" s="304"/>
      <c r="P12" s="304"/>
      <c r="Q12" s="304"/>
      <c r="R12" s="304"/>
      <c r="S12" s="304"/>
      <c r="T12" s="304"/>
      <c r="U12" s="304"/>
      <c r="V12" s="304"/>
      <c r="W12" s="304"/>
      <c r="X12" s="304"/>
      <c r="Y12" s="304"/>
      <c r="Z12" s="304"/>
      <c r="AA12" s="304"/>
      <c r="AB12" s="304"/>
      <c r="AC12" s="304"/>
      <c r="AD12" s="304"/>
      <c r="AE12" s="304"/>
      <c r="AF12" s="304"/>
      <c r="AG12" s="304"/>
      <c r="AH12" s="304"/>
      <c r="AI12" s="304"/>
      <c r="AJ12" s="304"/>
      <c r="AK12" s="304"/>
      <c r="AL12" s="304"/>
      <c r="AM12" s="307">
        <f t="shared" si="0"/>
        <v>0</v>
      </c>
      <c r="AN12" s="307">
        <f t="shared" si="1"/>
        <v>0</v>
      </c>
    </row>
    <row r="13" spans="1:41" ht="17.25" customHeight="1" x14ac:dyDescent="0.25">
      <c r="A13" s="304"/>
      <c r="B13" s="304"/>
      <c r="C13" s="304"/>
      <c r="D13" s="304"/>
      <c r="E13" s="304"/>
      <c r="F13" s="304"/>
      <c r="G13" s="304"/>
      <c r="H13" s="304"/>
      <c r="I13" s="304"/>
      <c r="J13" s="304"/>
      <c r="K13" s="304"/>
      <c r="L13" s="304"/>
      <c r="M13" s="304"/>
      <c r="N13" s="304"/>
      <c r="O13" s="304"/>
      <c r="P13" s="304"/>
      <c r="Q13" s="304"/>
      <c r="R13" s="304"/>
      <c r="S13" s="304"/>
      <c r="T13" s="304"/>
      <c r="U13" s="304"/>
      <c r="V13" s="304"/>
      <c r="W13" s="304"/>
      <c r="X13" s="304"/>
      <c r="Y13" s="304"/>
      <c r="Z13" s="304"/>
      <c r="AA13" s="304"/>
      <c r="AB13" s="304"/>
      <c r="AC13" s="304"/>
      <c r="AD13" s="304"/>
      <c r="AE13" s="304"/>
      <c r="AF13" s="304"/>
      <c r="AG13" s="304"/>
      <c r="AH13" s="304"/>
      <c r="AI13" s="304"/>
      <c r="AJ13" s="304"/>
      <c r="AK13" s="304"/>
      <c r="AL13" s="304"/>
      <c r="AM13" s="307">
        <f t="shared" si="0"/>
        <v>0</v>
      </c>
      <c r="AN13" s="307">
        <f t="shared" si="1"/>
        <v>0</v>
      </c>
    </row>
    <row r="14" spans="1:41" x14ac:dyDescent="0.25">
      <c r="A14" s="304"/>
      <c r="B14" s="304"/>
      <c r="C14" s="304"/>
      <c r="D14" s="304"/>
      <c r="E14" s="304"/>
      <c r="F14" s="304"/>
      <c r="G14" s="304"/>
      <c r="H14" s="304"/>
      <c r="I14" s="304"/>
      <c r="J14" s="304"/>
      <c r="K14" s="304"/>
      <c r="L14" s="304"/>
      <c r="M14" s="304"/>
      <c r="N14" s="304"/>
      <c r="O14" s="304"/>
      <c r="P14" s="304"/>
      <c r="Q14" s="304"/>
      <c r="R14" s="304"/>
      <c r="S14" s="304"/>
      <c r="T14" s="304"/>
      <c r="U14" s="304"/>
      <c r="V14" s="304"/>
      <c r="W14" s="304"/>
      <c r="X14" s="304"/>
      <c r="Y14" s="304"/>
      <c r="Z14" s="304"/>
      <c r="AA14" s="304"/>
      <c r="AB14" s="304"/>
      <c r="AC14" s="304"/>
      <c r="AD14" s="304"/>
      <c r="AE14" s="304"/>
      <c r="AF14" s="304"/>
      <c r="AG14" s="304"/>
      <c r="AH14" s="304"/>
      <c r="AI14" s="304"/>
      <c r="AJ14" s="304"/>
      <c r="AK14" s="304"/>
      <c r="AL14" s="304"/>
      <c r="AM14" s="307">
        <f t="shared" si="0"/>
        <v>0</v>
      </c>
      <c r="AN14" s="307">
        <f t="shared" si="1"/>
        <v>0</v>
      </c>
    </row>
    <row r="15" spans="1:41" x14ac:dyDescent="0.25">
      <c r="A15" s="304"/>
      <c r="B15" s="304"/>
      <c r="C15" s="304"/>
      <c r="D15" s="304"/>
      <c r="E15" s="304"/>
      <c r="F15" s="304"/>
      <c r="G15" s="304"/>
      <c r="H15" s="304"/>
      <c r="I15" s="304"/>
      <c r="J15" s="304"/>
      <c r="K15" s="304"/>
      <c r="L15" s="304"/>
      <c r="M15" s="304"/>
      <c r="N15" s="304"/>
      <c r="O15" s="304"/>
      <c r="P15" s="304"/>
      <c r="Q15" s="304"/>
      <c r="R15" s="304"/>
      <c r="S15" s="304"/>
      <c r="T15" s="304"/>
      <c r="U15" s="304"/>
      <c r="V15" s="304"/>
      <c r="W15" s="304"/>
      <c r="X15" s="304"/>
      <c r="Y15" s="304"/>
      <c r="Z15" s="304"/>
      <c r="AA15" s="304"/>
      <c r="AB15" s="304"/>
      <c r="AC15" s="304"/>
      <c r="AD15" s="304"/>
      <c r="AE15" s="304"/>
      <c r="AF15" s="304"/>
      <c r="AG15" s="304"/>
      <c r="AH15" s="304"/>
      <c r="AI15" s="304"/>
      <c r="AJ15" s="304"/>
      <c r="AK15" s="304"/>
      <c r="AL15" s="304"/>
      <c r="AM15" s="307">
        <f t="shared" si="0"/>
        <v>0</v>
      </c>
      <c r="AN15" s="307">
        <f t="shared" si="1"/>
        <v>0</v>
      </c>
    </row>
    <row r="16" spans="1:41" x14ac:dyDescent="0.25">
      <c r="A16" s="304"/>
      <c r="B16" s="304"/>
      <c r="C16" s="304"/>
      <c r="D16" s="304"/>
      <c r="E16" s="304"/>
      <c r="F16" s="304"/>
      <c r="G16" s="304"/>
      <c r="H16" s="304"/>
      <c r="I16" s="304"/>
      <c r="J16" s="304"/>
      <c r="K16" s="304"/>
      <c r="L16" s="304"/>
      <c r="M16" s="304"/>
      <c r="N16" s="304"/>
      <c r="O16" s="304"/>
      <c r="P16" s="304"/>
      <c r="Q16" s="304"/>
      <c r="R16" s="304"/>
      <c r="S16" s="304"/>
      <c r="T16" s="304"/>
      <c r="U16" s="304"/>
      <c r="V16" s="304"/>
      <c r="W16" s="304"/>
      <c r="X16" s="304"/>
      <c r="Y16" s="304"/>
      <c r="Z16" s="304"/>
      <c r="AA16" s="304"/>
      <c r="AB16" s="304"/>
      <c r="AC16" s="304"/>
      <c r="AD16" s="304"/>
      <c r="AE16" s="304"/>
      <c r="AF16" s="304"/>
      <c r="AG16" s="304"/>
      <c r="AH16" s="304"/>
      <c r="AI16" s="304"/>
      <c r="AJ16" s="304"/>
      <c r="AK16" s="304"/>
      <c r="AL16" s="304"/>
      <c r="AM16" s="307">
        <f t="shared" si="0"/>
        <v>0</v>
      </c>
      <c r="AN16" s="307">
        <f t="shared" si="1"/>
        <v>0</v>
      </c>
    </row>
    <row r="17" spans="1:40" x14ac:dyDescent="0.25">
      <c r="A17" s="304"/>
      <c r="B17" s="304"/>
      <c r="C17" s="304"/>
      <c r="D17" s="304"/>
      <c r="E17" s="304"/>
      <c r="F17" s="304"/>
      <c r="G17" s="304"/>
      <c r="H17" s="304"/>
      <c r="I17" s="304"/>
      <c r="J17" s="304"/>
      <c r="K17" s="304"/>
      <c r="L17" s="304"/>
      <c r="M17" s="304"/>
      <c r="N17" s="304"/>
      <c r="O17" s="304"/>
      <c r="P17" s="304"/>
      <c r="Q17" s="304"/>
      <c r="R17" s="304"/>
      <c r="S17" s="304"/>
      <c r="T17" s="304"/>
      <c r="U17" s="304"/>
      <c r="V17" s="304"/>
      <c r="W17" s="304"/>
      <c r="X17" s="304"/>
      <c r="Y17" s="304"/>
      <c r="Z17" s="304"/>
      <c r="AA17" s="304"/>
      <c r="AB17" s="304"/>
      <c r="AC17" s="304"/>
      <c r="AD17" s="304"/>
      <c r="AE17" s="304"/>
      <c r="AF17" s="304"/>
      <c r="AG17" s="304"/>
      <c r="AH17" s="304"/>
      <c r="AI17" s="304"/>
      <c r="AJ17" s="304"/>
      <c r="AK17" s="304"/>
      <c r="AL17" s="304"/>
      <c r="AM17" s="307">
        <f t="shared" si="0"/>
        <v>0</v>
      </c>
      <c r="AN17" s="307">
        <f t="shared" si="1"/>
        <v>0</v>
      </c>
    </row>
    <row r="18" spans="1:40" x14ac:dyDescent="0.25">
      <c r="A18" s="304"/>
      <c r="B18" s="304"/>
      <c r="C18" s="304"/>
      <c r="D18" s="304"/>
      <c r="E18" s="304"/>
      <c r="F18" s="304"/>
      <c r="G18" s="304"/>
      <c r="H18" s="304"/>
      <c r="I18" s="304"/>
      <c r="J18" s="304"/>
      <c r="K18" s="304"/>
      <c r="L18" s="304"/>
      <c r="M18" s="304"/>
      <c r="N18" s="304"/>
      <c r="O18" s="304"/>
      <c r="P18" s="304"/>
      <c r="Q18" s="304"/>
      <c r="R18" s="304"/>
      <c r="S18" s="304"/>
      <c r="T18" s="304"/>
      <c r="U18" s="304"/>
      <c r="V18" s="304"/>
      <c r="W18" s="304"/>
      <c r="X18" s="304"/>
      <c r="Y18" s="304"/>
      <c r="Z18" s="304"/>
      <c r="AA18" s="304"/>
      <c r="AB18" s="304"/>
      <c r="AC18" s="304"/>
      <c r="AD18" s="304"/>
      <c r="AE18" s="304"/>
      <c r="AF18" s="304"/>
      <c r="AG18" s="304"/>
      <c r="AH18" s="304"/>
      <c r="AI18" s="304"/>
      <c r="AJ18" s="304"/>
      <c r="AK18" s="304"/>
      <c r="AL18" s="304"/>
      <c r="AM18" s="307">
        <f t="shared" si="0"/>
        <v>0</v>
      </c>
      <c r="AN18" s="307">
        <f t="shared" si="1"/>
        <v>0</v>
      </c>
    </row>
    <row r="19" spans="1:40" x14ac:dyDescent="0.25">
      <c r="A19" s="304"/>
      <c r="B19" s="304"/>
      <c r="C19" s="304"/>
      <c r="D19" s="304"/>
      <c r="E19" s="304"/>
      <c r="F19" s="304"/>
      <c r="G19" s="304"/>
      <c r="H19" s="304"/>
      <c r="I19" s="304"/>
      <c r="J19" s="304"/>
      <c r="K19" s="304"/>
      <c r="L19" s="304"/>
      <c r="M19" s="304"/>
      <c r="N19" s="304"/>
      <c r="O19" s="304"/>
      <c r="P19" s="304"/>
      <c r="Q19" s="304"/>
      <c r="R19" s="304"/>
      <c r="S19" s="304"/>
      <c r="T19" s="304"/>
      <c r="U19" s="304"/>
      <c r="V19" s="304"/>
      <c r="W19" s="304"/>
      <c r="X19" s="304"/>
      <c r="Y19" s="304"/>
      <c r="Z19" s="304"/>
      <c r="AA19" s="304"/>
      <c r="AB19" s="304"/>
      <c r="AC19" s="304"/>
      <c r="AD19" s="304"/>
      <c r="AE19" s="304"/>
      <c r="AF19" s="304"/>
      <c r="AG19" s="304"/>
      <c r="AH19" s="304"/>
      <c r="AI19" s="304"/>
      <c r="AJ19" s="304"/>
      <c r="AK19" s="304"/>
      <c r="AL19" s="304"/>
      <c r="AM19" s="307">
        <f t="shared" si="0"/>
        <v>0</v>
      </c>
      <c r="AN19" s="307">
        <f t="shared" si="1"/>
        <v>0</v>
      </c>
    </row>
    <row r="20" spans="1:40" x14ac:dyDescent="0.25">
      <c r="A20" s="304"/>
      <c r="B20" s="304"/>
      <c r="C20" s="304"/>
      <c r="D20" s="304"/>
      <c r="E20" s="304"/>
      <c r="F20" s="304"/>
      <c r="G20" s="304"/>
      <c r="H20" s="304"/>
      <c r="I20" s="304"/>
      <c r="J20" s="304"/>
      <c r="K20" s="304"/>
      <c r="L20" s="304"/>
      <c r="M20" s="304"/>
      <c r="N20" s="304"/>
      <c r="O20" s="304"/>
      <c r="P20" s="304"/>
      <c r="Q20" s="304"/>
      <c r="R20" s="304"/>
      <c r="S20" s="304"/>
      <c r="T20" s="304"/>
      <c r="U20" s="304"/>
      <c r="V20" s="304"/>
      <c r="W20" s="304"/>
      <c r="X20" s="304"/>
      <c r="Y20" s="304"/>
      <c r="Z20" s="304"/>
      <c r="AA20" s="304"/>
      <c r="AB20" s="304"/>
      <c r="AC20" s="304"/>
      <c r="AD20" s="304"/>
      <c r="AE20" s="304"/>
      <c r="AF20" s="304"/>
      <c r="AG20" s="304"/>
      <c r="AH20" s="304"/>
      <c r="AI20" s="304"/>
      <c r="AJ20" s="304"/>
      <c r="AK20" s="304"/>
      <c r="AL20" s="304"/>
      <c r="AM20" s="307">
        <f t="shared" si="0"/>
        <v>0</v>
      </c>
      <c r="AN20" s="307">
        <f t="shared" si="1"/>
        <v>0</v>
      </c>
    </row>
    <row r="21" spans="1:40" x14ac:dyDescent="0.25">
      <c r="A21" s="304"/>
      <c r="B21" s="304"/>
      <c r="C21" s="304"/>
      <c r="D21" s="304"/>
      <c r="E21" s="304"/>
      <c r="F21" s="304"/>
      <c r="G21" s="304"/>
      <c r="H21" s="304"/>
      <c r="I21" s="304"/>
      <c r="J21" s="304"/>
      <c r="K21" s="304"/>
      <c r="L21" s="304"/>
      <c r="M21" s="304"/>
      <c r="N21" s="304"/>
      <c r="O21" s="304"/>
      <c r="P21" s="304"/>
      <c r="Q21" s="304"/>
      <c r="R21" s="304"/>
      <c r="S21" s="304"/>
      <c r="T21" s="304"/>
      <c r="U21" s="304"/>
      <c r="V21" s="304"/>
      <c r="W21" s="304"/>
      <c r="X21" s="304"/>
      <c r="Y21" s="304"/>
      <c r="Z21" s="304"/>
      <c r="AA21" s="304"/>
      <c r="AB21" s="304"/>
      <c r="AC21" s="304"/>
      <c r="AD21" s="304"/>
      <c r="AE21" s="304"/>
      <c r="AF21" s="304"/>
      <c r="AG21" s="304"/>
      <c r="AH21" s="304"/>
      <c r="AI21" s="304"/>
      <c r="AJ21" s="304"/>
      <c r="AK21" s="304"/>
      <c r="AL21" s="304"/>
      <c r="AM21" s="307">
        <f t="shared" si="0"/>
        <v>0</v>
      </c>
      <c r="AN21" s="307">
        <f t="shared" si="1"/>
        <v>0</v>
      </c>
    </row>
    <row r="22" spans="1:40" x14ac:dyDescent="0.25">
      <c r="A22" s="304"/>
      <c r="B22" s="304"/>
      <c r="C22" s="304"/>
      <c r="D22" s="304"/>
      <c r="E22" s="304"/>
      <c r="F22" s="304"/>
      <c r="G22" s="304"/>
      <c r="H22" s="304"/>
      <c r="I22" s="304"/>
      <c r="J22" s="304"/>
      <c r="K22" s="304"/>
      <c r="L22" s="304"/>
      <c r="M22" s="304"/>
      <c r="N22" s="304"/>
      <c r="O22" s="304"/>
      <c r="P22" s="304"/>
      <c r="Q22" s="304"/>
      <c r="R22" s="304"/>
      <c r="S22" s="304"/>
      <c r="T22" s="304"/>
      <c r="U22" s="304"/>
      <c r="V22" s="304"/>
      <c r="W22" s="304"/>
      <c r="X22" s="304"/>
      <c r="Y22" s="304"/>
      <c r="Z22" s="304"/>
      <c r="AA22" s="304"/>
      <c r="AB22" s="304"/>
      <c r="AC22" s="304"/>
      <c r="AD22" s="304"/>
      <c r="AE22" s="304"/>
      <c r="AF22" s="304"/>
      <c r="AG22" s="304"/>
      <c r="AH22" s="304"/>
      <c r="AI22" s="304"/>
      <c r="AJ22" s="304"/>
      <c r="AK22" s="304"/>
      <c r="AL22" s="304"/>
      <c r="AM22" s="307">
        <f t="shared" si="0"/>
        <v>0</v>
      </c>
      <c r="AN22" s="307">
        <f t="shared" si="1"/>
        <v>0</v>
      </c>
    </row>
    <row r="23" spans="1:40" x14ac:dyDescent="0.25">
      <c r="A23" s="304"/>
      <c r="B23" s="304"/>
      <c r="C23" s="304"/>
      <c r="D23" s="304"/>
      <c r="E23" s="304"/>
      <c r="F23" s="304"/>
      <c r="G23" s="304"/>
      <c r="H23" s="304"/>
      <c r="I23" s="304"/>
      <c r="J23" s="304"/>
      <c r="K23" s="304"/>
      <c r="L23" s="304"/>
      <c r="M23" s="304"/>
      <c r="N23" s="304"/>
      <c r="O23" s="304"/>
      <c r="P23" s="304"/>
      <c r="Q23" s="304"/>
      <c r="R23" s="304"/>
      <c r="S23" s="304"/>
      <c r="T23" s="304"/>
      <c r="U23" s="304"/>
      <c r="V23" s="304"/>
      <c r="W23" s="304"/>
      <c r="X23" s="304"/>
      <c r="Y23" s="304"/>
      <c r="Z23" s="304"/>
      <c r="AA23" s="304"/>
      <c r="AB23" s="304"/>
      <c r="AC23" s="304"/>
      <c r="AD23" s="304"/>
      <c r="AE23" s="304"/>
      <c r="AF23" s="304"/>
      <c r="AG23" s="304"/>
      <c r="AH23" s="304"/>
      <c r="AI23" s="304"/>
      <c r="AJ23" s="304"/>
      <c r="AK23" s="304"/>
      <c r="AL23" s="304"/>
      <c r="AM23" s="307">
        <f t="shared" si="0"/>
        <v>0</v>
      </c>
      <c r="AN23" s="307">
        <f t="shared" si="1"/>
        <v>0</v>
      </c>
    </row>
    <row r="24" spans="1:40" x14ac:dyDescent="0.25">
      <c r="A24" s="304"/>
      <c r="B24" s="304"/>
      <c r="C24" s="304"/>
      <c r="D24" s="304"/>
      <c r="E24" s="304"/>
      <c r="F24" s="304"/>
      <c r="G24" s="304"/>
      <c r="H24" s="304"/>
      <c r="I24" s="304"/>
      <c r="J24" s="304"/>
      <c r="K24" s="304"/>
      <c r="L24" s="304"/>
      <c r="M24" s="304"/>
      <c r="N24" s="304"/>
      <c r="O24" s="304"/>
      <c r="P24" s="304"/>
      <c r="Q24" s="304"/>
      <c r="R24" s="304"/>
      <c r="S24" s="304"/>
      <c r="T24" s="304"/>
      <c r="U24" s="304"/>
      <c r="V24" s="304"/>
      <c r="W24" s="304"/>
      <c r="X24" s="304"/>
      <c r="Y24" s="304"/>
      <c r="Z24" s="304"/>
      <c r="AA24" s="304"/>
      <c r="AB24" s="304"/>
      <c r="AC24" s="304"/>
      <c r="AD24" s="304"/>
      <c r="AE24" s="304"/>
      <c r="AF24" s="304"/>
      <c r="AG24" s="304"/>
      <c r="AH24" s="304"/>
      <c r="AI24" s="304"/>
      <c r="AJ24" s="304"/>
      <c r="AK24" s="304"/>
      <c r="AL24" s="304"/>
      <c r="AM24" s="307">
        <f t="shared" si="0"/>
        <v>0</v>
      </c>
      <c r="AN24" s="307">
        <f t="shared" si="1"/>
        <v>0</v>
      </c>
    </row>
    <row r="25" spans="1:40" x14ac:dyDescent="0.25">
      <c r="A25" s="304"/>
      <c r="B25" s="304"/>
      <c r="C25" s="304"/>
      <c r="D25" s="304"/>
      <c r="E25" s="304"/>
      <c r="F25" s="304"/>
      <c r="G25" s="304"/>
      <c r="H25" s="304"/>
      <c r="I25" s="304"/>
      <c r="J25" s="304"/>
      <c r="K25" s="304"/>
      <c r="L25" s="304"/>
      <c r="M25" s="304"/>
      <c r="N25" s="304"/>
      <c r="O25" s="304"/>
      <c r="P25" s="304"/>
      <c r="Q25" s="304"/>
      <c r="R25" s="304"/>
      <c r="S25" s="304"/>
      <c r="T25" s="304"/>
      <c r="U25" s="304"/>
      <c r="V25" s="304"/>
      <c r="W25" s="304"/>
      <c r="X25" s="304"/>
      <c r="Y25" s="304"/>
      <c r="Z25" s="304"/>
      <c r="AA25" s="304"/>
      <c r="AB25" s="304"/>
      <c r="AC25" s="304"/>
      <c r="AD25" s="304"/>
      <c r="AE25" s="304"/>
      <c r="AF25" s="304"/>
      <c r="AG25" s="304"/>
      <c r="AH25" s="304"/>
      <c r="AI25" s="304"/>
      <c r="AJ25" s="304"/>
      <c r="AK25" s="304"/>
      <c r="AL25" s="304"/>
      <c r="AM25" s="307">
        <f t="shared" si="0"/>
        <v>0</v>
      </c>
      <c r="AN25" s="307">
        <f t="shared" si="1"/>
        <v>0</v>
      </c>
    </row>
    <row r="26" spans="1:40" x14ac:dyDescent="0.25">
      <c r="A26" s="304"/>
      <c r="B26" s="304"/>
      <c r="C26" s="304"/>
      <c r="D26" s="304"/>
      <c r="E26" s="304"/>
      <c r="F26" s="304"/>
      <c r="G26" s="304"/>
      <c r="H26" s="304"/>
      <c r="I26" s="304"/>
      <c r="J26" s="304"/>
      <c r="K26" s="304"/>
      <c r="L26" s="304"/>
      <c r="M26" s="304"/>
      <c r="N26" s="304"/>
      <c r="O26" s="304"/>
      <c r="P26" s="304"/>
      <c r="Q26" s="304"/>
      <c r="R26" s="304"/>
      <c r="S26" s="304"/>
      <c r="T26" s="304"/>
      <c r="U26" s="304"/>
      <c r="V26" s="304"/>
      <c r="W26" s="304"/>
      <c r="X26" s="304"/>
      <c r="Y26" s="304"/>
      <c r="Z26" s="304"/>
      <c r="AA26" s="304"/>
      <c r="AB26" s="304"/>
      <c r="AC26" s="304"/>
      <c r="AD26" s="304"/>
      <c r="AE26" s="304"/>
      <c r="AF26" s="304"/>
      <c r="AG26" s="304"/>
      <c r="AH26" s="304"/>
      <c r="AI26" s="304"/>
      <c r="AJ26" s="304"/>
      <c r="AK26" s="304"/>
      <c r="AL26" s="304"/>
      <c r="AM26" s="307">
        <f t="shared" si="0"/>
        <v>0</v>
      </c>
      <c r="AN26" s="307">
        <f t="shared" si="1"/>
        <v>0</v>
      </c>
    </row>
    <row r="27" spans="1:40" x14ac:dyDescent="0.25">
      <c r="A27" s="304"/>
      <c r="B27" s="304"/>
      <c r="C27" s="304"/>
      <c r="D27" s="304"/>
      <c r="E27" s="304"/>
      <c r="F27" s="304"/>
      <c r="G27" s="304"/>
      <c r="H27" s="304"/>
      <c r="I27" s="304"/>
      <c r="J27" s="304"/>
      <c r="K27" s="304"/>
      <c r="L27" s="304"/>
      <c r="M27" s="304"/>
      <c r="N27" s="304"/>
      <c r="O27" s="304"/>
      <c r="P27" s="304"/>
      <c r="Q27" s="304"/>
      <c r="R27" s="304"/>
      <c r="S27" s="304"/>
      <c r="T27" s="304"/>
      <c r="U27" s="304"/>
      <c r="V27" s="304"/>
      <c r="W27" s="304"/>
      <c r="X27" s="304"/>
      <c r="Y27" s="304"/>
      <c r="Z27" s="304"/>
      <c r="AA27" s="304"/>
      <c r="AB27" s="304"/>
      <c r="AC27" s="304"/>
      <c r="AD27" s="304"/>
      <c r="AE27" s="304"/>
      <c r="AF27" s="304"/>
      <c r="AG27" s="304"/>
      <c r="AH27" s="304"/>
      <c r="AI27" s="304"/>
      <c r="AJ27" s="304"/>
      <c r="AK27" s="304"/>
      <c r="AL27" s="304"/>
      <c r="AM27" s="307">
        <f t="shared" si="0"/>
        <v>0</v>
      </c>
      <c r="AN27" s="307">
        <f t="shared" si="1"/>
        <v>0</v>
      </c>
    </row>
    <row r="28" spans="1:40" x14ac:dyDescent="0.25">
      <c r="A28" s="304"/>
      <c r="B28" s="304"/>
      <c r="C28" s="304"/>
      <c r="D28" s="304"/>
      <c r="E28" s="304"/>
      <c r="F28" s="304"/>
      <c r="G28" s="304"/>
      <c r="H28" s="304"/>
      <c r="I28" s="304"/>
      <c r="J28" s="304"/>
      <c r="K28" s="304"/>
      <c r="L28" s="304"/>
      <c r="M28" s="304"/>
      <c r="N28" s="304"/>
      <c r="O28" s="304"/>
      <c r="P28" s="304"/>
      <c r="Q28" s="304"/>
      <c r="R28" s="304"/>
      <c r="S28" s="304"/>
      <c r="T28" s="304"/>
      <c r="U28" s="304"/>
      <c r="V28" s="304"/>
      <c r="W28" s="304"/>
      <c r="X28" s="304"/>
      <c r="Y28" s="304"/>
      <c r="Z28" s="304"/>
      <c r="AA28" s="304"/>
      <c r="AB28" s="304"/>
      <c r="AC28" s="304"/>
      <c r="AD28" s="304"/>
      <c r="AE28" s="304"/>
      <c r="AF28" s="304"/>
      <c r="AG28" s="304"/>
      <c r="AH28" s="304"/>
      <c r="AI28" s="304"/>
      <c r="AJ28" s="304"/>
      <c r="AK28" s="304"/>
      <c r="AL28" s="304"/>
      <c r="AM28" s="307">
        <f t="shared" si="0"/>
        <v>0</v>
      </c>
      <c r="AN28" s="307">
        <f t="shared" si="1"/>
        <v>0</v>
      </c>
    </row>
    <row r="29" spans="1:40" x14ac:dyDescent="0.25">
      <c r="A29" s="304"/>
      <c r="B29" s="304"/>
      <c r="C29" s="304"/>
      <c r="D29" s="304"/>
      <c r="E29" s="304"/>
      <c r="F29" s="304"/>
      <c r="G29" s="304"/>
      <c r="H29" s="304"/>
      <c r="I29" s="304"/>
      <c r="J29" s="304"/>
      <c r="K29" s="304"/>
      <c r="L29" s="304"/>
      <c r="M29" s="304"/>
      <c r="N29" s="304"/>
      <c r="O29" s="304"/>
      <c r="P29" s="304"/>
      <c r="Q29" s="304"/>
      <c r="R29" s="304"/>
      <c r="S29" s="304"/>
      <c r="T29" s="304"/>
      <c r="U29" s="304"/>
      <c r="V29" s="304"/>
      <c r="W29" s="304"/>
      <c r="X29" s="304"/>
      <c r="Y29" s="304"/>
      <c r="Z29" s="304"/>
      <c r="AA29" s="304"/>
      <c r="AB29" s="304"/>
      <c r="AC29" s="304"/>
      <c r="AD29" s="304"/>
      <c r="AE29" s="304"/>
      <c r="AF29" s="304"/>
      <c r="AG29" s="304"/>
      <c r="AH29" s="304"/>
      <c r="AI29" s="304"/>
      <c r="AJ29" s="304"/>
      <c r="AK29" s="304"/>
      <c r="AL29" s="304"/>
      <c r="AM29" s="307">
        <f t="shared" si="0"/>
        <v>0</v>
      </c>
      <c r="AN29" s="307">
        <f t="shared" si="1"/>
        <v>0</v>
      </c>
    </row>
    <row r="30" spans="1:40" x14ac:dyDescent="0.25">
      <c r="A30" s="304"/>
      <c r="B30" s="304"/>
      <c r="C30" s="304"/>
      <c r="D30" s="304"/>
      <c r="E30" s="304"/>
      <c r="F30" s="304"/>
      <c r="G30" s="304"/>
      <c r="H30" s="304"/>
      <c r="I30" s="304"/>
      <c r="J30" s="304"/>
      <c r="K30" s="304"/>
      <c r="L30" s="304"/>
      <c r="M30" s="304"/>
      <c r="N30" s="304"/>
      <c r="O30" s="304"/>
      <c r="P30" s="304"/>
      <c r="Q30" s="304"/>
      <c r="R30" s="304"/>
      <c r="S30" s="304"/>
      <c r="T30" s="304"/>
      <c r="U30" s="304"/>
      <c r="V30" s="304"/>
      <c r="W30" s="304"/>
      <c r="X30" s="304"/>
      <c r="Y30" s="304"/>
      <c r="Z30" s="304"/>
      <c r="AA30" s="304"/>
      <c r="AB30" s="304"/>
      <c r="AC30" s="304"/>
      <c r="AD30" s="304"/>
      <c r="AE30" s="304"/>
      <c r="AF30" s="304"/>
      <c r="AG30" s="304"/>
      <c r="AH30" s="304"/>
      <c r="AI30" s="304"/>
      <c r="AJ30" s="304"/>
      <c r="AK30" s="304"/>
      <c r="AL30" s="304"/>
      <c r="AM30" s="307">
        <f t="shared" si="0"/>
        <v>0</v>
      </c>
      <c r="AN30" s="307">
        <f t="shared" si="1"/>
        <v>0</v>
      </c>
    </row>
    <row r="31" spans="1:40" x14ac:dyDescent="0.25">
      <c r="A31" s="304"/>
      <c r="B31" s="304"/>
      <c r="C31" s="304"/>
      <c r="D31" s="304"/>
      <c r="E31" s="304"/>
      <c r="F31" s="304"/>
      <c r="G31" s="304"/>
      <c r="H31" s="304"/>
      <c r="I31" s="304"/>
      <c r="J31" s="304"/>
      <c r="K31" s="304"/>
      <c r="L31" s="304"/>
      <c r="M31" s="304"/>
      <c r="N31" s="304"/>
      <c r="O31" s="304"/>
      <c r="P31" s="304"/>
      <c r="Q31" s="304"/>
      <c r="R31" s="304"/>
      <c r="S31" s="304"/>
      <c r="T31" s="304"/>
      <c r="U31" s="304"/>
      <c r="V31" s="304"/>
      <c r="W31" s="304"/>
      <c r="X31" s="304"/>
      <c r="Y31" s="304"/>
      <c r="Z31" s="304"/>
      <c r="AA31" s="304"/>
      <c r="AB31" s="304"/>
      <c r="AC31" s="304"/>
      <c r="AD31" s="304"/>
      <c r="AE31" s="304"/>
      <c r="AF31" s="304"/>
      <c r="AG31" s="304"/>
      <c r="AH31" s="304"/>
      <c r="AI31" s="304"/>
      <c r="AJ31" s="304"/>
      <c r="AK31" s="304"/>
      <c r="AL31" s="304"/>
      <c r="AM31" s="307">
        <f t="shared" si="0"/>
        <v>0</v>
      </c>
      <c r="AN31" s="307">
        <f t="shared" si="1"/>
        <v>0</v>
      </c>
    </row>
    <row r="32" spans="1:40" x14ac:dyDescent="0.25">
      <c r="A32" s="304"/>
      <c r="B32" s="304"/>
      <c r="C32" s="304"/>
      <c r="D32" s="304"/>
      <c r="E32" s="304"/>
      <c r="F32" s="304"/>
      <c r="G32" s="304"/>
      <c r="H32" s="304"/>
      <c r="I32" s="304"/>
      <c r="J32" s="304"/>
      <c r="K32" s="304"/>
      <c r="L32" s="304"/>
      <c r="M32" s="304"/>
      <c r="N32" s="304"/>
      <c r="O32" s="304"/>
      <c r="P32" s="304"/>
      <c r="Q32" s="304"/>
      <c r="R32" s="304"/>
      <c r="S32" s="304"/>
      <c r="T32" s="304"/>
      <c r="U32" s="304"/>
      <c r="V32" s="304"/>
      <c r="W32" s="304"/>
      <c r="X32" s="304"/>
      <c r="Y32" s="304"/>
      <c r="Z32" s="304"/>
      <c r="AA32" s="304"/>
      <c r="AB32" s="304"/>
      <c r="AC32" s="304"/>
      <c r="AD32" s="304"/>
      <c r="AE32" s="304"/>
      <c r="AF32" s="304"/>
      <c r="AG32" s="304"/>
      <c r="AH32" s="304"/>
      <c r="AI32" s="304"/>
      <c r="AJ32" s="304"/>
      <c r="AK32" s="304"/>
      <c r="AL32" s="304"/>
      <c r="AM32" s="307">
        <f t="shared" si="0"/>
        <v>0</v>
      </c>
      <c r="AN32" s="307">
        <f t="shared" si="1"/>
        <v>0</v>
      </c>
    </row>
    <row r="33" spans="1:40" x14ac:dyDescent="0.25">
      <c r="A33" s="304"/>
      <c r="B33" s="304"/>
      <c r="C33" s="304"/>
      <c r="D33" s="304"/>
      <c r="E33" s="304"/>
      <c r="F33" s="304"/>
      <c r="G33" s="304"/>
      <c r="H33" s="304"/>
      <c r="I33" s="304"/>
      <c r="J33" s="304"/>
      <c r="K33" s="304"/>
      <c r="L33" s="304"/>
      <c r="M33" s="304"/>
      <c r="N33" s="304"/>
      <c r="O33" s="304"/>
      <c r="P33" s="304"/>
      <c r="Q33" s="304"/>
      <c r="R33" s="304"/>
      <c r="S33" s="304"/>
      <c r="T33" s="304"/>
      <c r="U33" s="304"/>
      <c r="V33" s="304"/>
      <c r="W33" s="304"/>
      <c r="X33" s="304"/>
      <c r="Y33" s="304"/>
      <c r="Z33" s="304"/>
      <c r="AA33" s="304"/>
      <c r="AB33" s="304"/>
      <c r="AC33" s="304"/>
      <c r="AD33" s="304"/>
      <c r="AE33" s="304"/>
      <c r="AF33" s="304"/>
      <c r="AG33" s="304"/>
      <c r="AH33" s="304"/>
      <c r="AI33" s="304"/>
      <c r="AJ33" s="304"/>
      <c r="AK33" s="304"/>
      <c r="AL33" s="304"/>
      <c r="AM33" s="307">
        <f t="shared" si="0"/>
        <v>0</v>
      </c>
      <c r="AN33" s="307">
        <f t="shared" si="1"/>
        <v>0</v>
      </c>
    </row>
    <row r="34" spans="1:40" x14ac:dyDescent="0.25">
      <c r="A34" s="304"/>
      <c r="B34" s="304"/>
      <c r="C34" s="304"/>
      <c r="D34" s="304"/>
      <c r="E34" s="304"/>
      <c r="F34" s="304"/>
      <c r="G34" s="304"/>
      <c r="H34" s="304"/>
      <c r="I34" s="304"/>
      <c r="J34" s="304"/>
      <c r="K34" s="304"/>
      <c r="L34" s="304"/>
      <c r="M34" s="304"/>
      <c r="N34" s="304"/>
      <c r="O34" s="304"/>
      <c r="P34" s="304"/>
      <c r="Q34" s="304"/>
      <c r="R34" s="304"/>
      <c r="S34" s="304"/>
      <c r="T34" s="304"/>
      <c r="U34" s="304"/>
      <c r="V34" s="304"/>
      <c r="W34" s="304"/>
      <c r="X34" s="304"/>
      <c r="Y34" s="304"/>
      <c r="Z34" s="304"/>
      <c r="AA34" s="304"/>
      <c r="AB34" s="304"/>
      <c r="AC34" s="304"/>
      <c r="AD34" s="304"/>
      <c r="AE34" s="304"/>
      <c r="AF34" s="304"/>
      <c r="AG34" s="304"/>
      <c r="AH34" s="304"/>
      <c r="AI34" s="304"/>
      <c r="AJ34" s="304"/>
      <c r="AK34" s="304"/>
      <c r="AL34" s="304"/>
      <c r="AM34" s="307">
        <f t="shared" si="0"/>
        <v>0</v>
      </c>
      <c r="AN34" s="307">
        <f t="shared" si="1"/>
        <v>0</v>
      </c>
    </row>
    <row r="35" spans="1:40" x14ac:dyDescent="0.25">
      <c r="A35" s="304"/>
      <c r="B35" s="304"/>
      <c r="C35" s="304"/>
      <c r="D35" s="304"/>
      <c r="E35" s="304"/>
      <c r="F35" s="304"/>
      <c r="G35" s="304"/>
      <c r="H35" s="304"/>
      <c r="I35" s="304"/>
      <c r="J35" s="304"/>
      <c r="K35" s="304"/>
      <c r="L35" s="304"/>
      <c r="M35" s="304"/>
      <c r="N35" s="304"/>
      <c r="O35" s="304"/>
      <c r="P35" s="304"/>
      <c r="Q35" s="304"/>
      <c r="R35" s="304"/>
      <c r="S35" s="304"/>
      <c r="T35" s="304"/>
      <c r="U35" s="304"/>
      <c r="V35" s="304"/>
      <c r="W35" s="304"/>
      <c r="X35" s="304"/>
      <c r="Y35" s="304"/>
      <c r="Z35" s="304"/>
      <c r="AA35" s="304"/>
      <c r="AB35" s="304"/>
      <c r="AC35" s="304"/>
      <c r="AD35" s="304"/>
      <c r="AE35" s="304"/>
      <c r="AF35" s="304"/>
      <c r="AG35" s="304"/>
      <c r="AH35" s="304"/>
      <c r="AI35" s="304"/>
      <c r="AJ35" s="304"/>
      <c r="AK35" s="304"/>
      <c r="AL35" s="304"/>
      <c r="AM35" s="307">
        <f t="shared" si="0"/>
        <v>0</v>
      </c>
      <c r="AN35" s="307">
        <f t="shared" si="1"/>
        <v>0</v>
      </c>
    </row>
    <row r="36" spans="1:40" x14ac:dyDescent="0.25">
      <c r="A36" s="304"/>
      <c r="B36" s="304"/>
      <c r="C36" s="304"/>
      <c r="D36" s="304"/>
      <c r="E36" s="304"/>
      <c r="F36" s="304"/>
      <c r="G36" s="304"/>
      <c r="H36" s="304"/>
      <c r="I36" s="304"/>
      <c r="J36" s="304"/>
      <c r="K36" s="304"/>
      <c r="L36" s="304"/>
      <c r="M36" s="304"/>
      <c r="N36" s="304"/>
      <c r="O36" s="304"/>
      <c r="P36" s="304"/>
      <c r="Q36" s="304"/>
      <c r="R36" s="304"/>
      <c r="S36" s="304"/>
      <c r="T36" s="304"/>
      <c r="U36" s="304"/>
      <c r="V36" s="304"/>
      <c r="W36" s="304"/>
      <c r="X36" s="304"/>
      <c r="Y36" s="304"/>
      <c r="Z36" s="304"/>
      <c r="AA36" s="304"/>
      <c r="AB36" s="304"/>
      <c r="AC36" s="304"/>
      <c r="AD36" s="304"/>
      <c r="AE36" s="304"/>
      <c r="AF36" s="304"/>
      <c r="AG36" s="304"/>
      <c r="AH36" s="304"/>
      <c r="AI36" s="304"/>
      <c r="AJ36" s="304"/>
      <c r="AK36" s="304"/>
      <c r="AL36" s="304"/>
      <c r="AM36" s="307">
        <f t="shared" si="0"/>
        <v>0</v>
      </c>
      <c r="AN36" s="307">
        <f t="shared" si="1"/>
        <v>0</v>
      </c>
    </row>
    <row r="37" spans="1:40" x14ac:dyDescent="0.25">
      <c r="A37" s="304"/>
      <c r="B37" s="304"/>
      <c r="C37" s="304"/>
      <c r="D37" s="304"/>
      <c r="E37" s="304"/>
      <c r="F37" s="304"/>
      <c r="G37" s="304"/>
      <c r="H37" s="304"/>
      <c r="I37" s="304"/>
      <c r="J37" s="304"/>
      <c r="K37" s="304"/>
      <c r="L37" s="304"/>
      <c r="M37" s="304"/>
      <c r="N37" s="304"/>
      <c r="O37" s="304"/>
      <c r="P37" s="304"/>
      <c r="Q37" s="304"/>
      <c r="R37" s="304"/>
      <c r="S37" s="304"/>
      <c r="T37" s="304"/>
      <c r="U37" s="304"/>
      <c r="V37" s="304"/>
      <c r="W37" s="304"/>
      <c r="X37" s="304"/>
      <c r="Y37" s="304"/>
      <c r="Z37" s="304"/>
      <c r="AA37" s="304"/>
      <c r="AB37" s="304"/>
      <c r="AC37" s="304"/>
      <c r="AD37" s="304"/>
      <c r="AE37" s="304"/>
      <c r="AF37" s="304"/>
      <c r="AG37" s="304"/>
      <c r="AH37" s="304"/>
      <c r="AI37" s="304"/>
      <c r="AJ37" s="304"/>
      <c r="AK37" s="304"/>
      <c r="AL37" s="304"/>
      <c r="AM37" s="307">
        <f t="shared" si="0"/>
        <v>0</v>
      </c>
      <c r="AN37" s="307">
        <f t="shared" si="1"/>
        <v>0</v>
      </c>
    </row>
    <row r="38" spans="1:40" x14ac:dyDescent="0.25">
      <c r="A38" s="304"/>
      <c r="B38" s="304"/>
      <c r="C38" s="304"/>
      <c r="D38" s="304"/>
      <c r="E38" s="304"/>
      <c r="F38" s="304"/>
      <c r="G38" s="304"/>
      <c r="H38" s="304"/>
      <c r="I38" s="304"/>
      <c r="J38" s="304"/>
      <c r="K38" s="304"/>
      <c r="L38" s="304"/>
      <c r="M38" s="304"/>
      <c r="N38" s="304"/>
      <c r="O38" s="304"/>
      <c r="P38" s="304"/>
      <c r="Q38" s="304"/>
      <c r="R38" s="304"/>
      <c r="S38" s="304"/>
      <c r="T38" s="304"/>
      <c r="U38" s="304"/>
      <c r="V38" s="304"/>
      <c r="W38" s="304"/>
      <c r="X38" s="304"/>
      <c r="Y38" s="304"/>
      <c r="Z38" s="304"/>
      <c r="AA38" s="304"/>
      <c r="AB38" s="304"/>
      <c r="AC38" s="304"/>
      <c r="AD38" s="304"/>
      <c r="AE38" s="304"/>
      <c r="AF38" s="304"/>
      <c r="AG38" s="304"/>
      <c r="AH38" s="304"/>
      <c r="AI38" s="304"/>
      <c r="AJ38" s="304"/>
      <c r="AK38" s="304"/>
      <c r="AL38" s="304"/>
      <c r="AM38" s="307">
        <f t="shared" si="0"/>
        <v>0</v>
      </c>
      <c r="AN38" s="307">
        <f t="shared" si="1"/>
        <v>0</v>
      </c>
    </row>
    <row r="39" spans="1:40" x14ac:dyDescent="0.25">
      <c r="A39" s="304"/>
      <c r="B39" s="304"/>
      <c r="C39" s="304"/>
      <c r="D39" s="304"/>
      <c r="E39" s="304"/>
      <c r="F39" s="304"/>
      <c r="G39" s="304"/>
      <c r="H39" s="304"/>
      <c r="I39" s="304"/>
      <c r="J39" s="304"/>
      <c r="K39" s="304"/>
      <c r="L39" s="304"/>
      <c r="M39" s="304"/>
      <c r="N39" s="304"/>
      <c r="O39" s="304"/>
      <c r="P39" s="304"/>
      <c r="Q39" s="304"/>
      <c r="R39" s="304"/>
      <c r="S39" s="304"/>
      <c r="T39" s="304"/>
      <c r="U39" s="304"/>
      <c r="V39" s="304"/>
      <c r="W39" s="304"/>
      <c r="X39" s="304"/>
      <c r="Y39" s="304"/>
      <c r="Z39" s="304"/>
      <c r="AA39" s="304"/>
      <c r="AB39" s="304"/>
      <c r="AC39" s="304"/>
      <c r="AD39" s="304"/>
      <c r="AE39" s="304"/>
      <c r="AF39" s="304"/>
      <c r="AG39" s="304"/>
      <c r="AH39" s="304"/>
      <c r="AI39" s="304"/>
      <c r="AJ39" s="304"/>
      <c r="AK39" s="304"/>
      <c r="AL39" s="304"/>
      <c r="AM39" s="307">
        <f t="shared" si="0"/>
        <v>0</v>
      </c>
      <c r="AN39" s="307">
        <f t="shared" si="1"/>
        <v>0</v>
      </c>
    </row>
    <row r="40" spans="1:40" x14ac:dyDescent="0.25">
      <c r="A40" s="304"/>
      <c r="B40" s="304"/>
      <c r="C40" s="304"/>
      <c r="D40" s="304"/>
      <c r="E40" s="304"/>
      <c r="F40" s="304"/>
      <c r="G40" s="304"/>
      <c r="H40" s="304"/>
      <c r="I40" s="304"/>
      <c r="J40" s="304"/>
      <c r="K40" s="304"/>
      <c r="L40" s="304"/>
      <c r="M40" s="304"/>
      <c r="N40" s="304"/>
      <c r="O40" s="304"/>
      <c r="P40" s="304"/>
      <c r="Q40" s="304"/>
      <c r="R40" s="304"/>
      <c r="S40" s="304"/>
      <c r="T40" s="304"/>
      <c r="U40" s="304"/>
      <c r="V40" s="304"/>
      <c r="W40" s="304"/>
      <c r="X40" s="304"/>
      <c r="Y40" s="304"/>
      <c r="Z40" s="304"/>
      <c r="AA40" s="304"/>
      <c r="AB40" s="304"/>
      <c r="AC40" s="304"/>
      <c r="AD40" s="304"/>
      <c r="AE40" s="304"/>
      <c r="AF40" s="304"/>
      <c r="AG40" s="304"/>
      <c r="AH40" s="304"/>
      <c r="AI40" s="304"/>
      <c r="AJ40" s="304"/>
      <c r="AK40" s="304"/>
      <c r="AL40" s="304"/>
      <c r="AM40" s="307">
        <f t="shared" si="0"/>
        <v>0</v>
      </c>
      <c r="AN40" s="307">
        <f t="shared" si="1"/>
        <v>0</v>
      </c>
    </row>
    <row r="41" spans="1:40" x14ac:dyDescent="0.25">
      <c r="A41" s="304"/>
      <c r="B41" s="304"/>
      <c r="C41" s="304"/>
      <c r="D41" s="304"/>
      <c r="E41" s="304"/>
      <c r="F41" s="304"/>
      <c r="G41" s="304"/>
      <c r="H41" s="304"/>
      <c r="I41" s="304"/>
      <c r="J41" s="304"/>
      <c r="K41" s="304"/>
      <c r="L41" s="304"/>
      <c r="M41" s="304"/>
      <c r="N41" s="304"/>
      <c r="O41" s="304"/>
      <c r="P41" s="304"/>
      <c r="Q41" s="304"/>
      <c r="R41" s="304"/>
      <c r="S41" s="304"/>
      <c r="T41" s="304"/>
      <c r="U41" s="304"/>
      <c r="V41" s="304"/>
      <c r="W41" s="304"/>
      <c r="X41" s="304"/>
      <c r="Y41" s="304"/>
      <c r="Z41" s="304"/>
      <c r="AA41" s="304"/>
      <c r="AB41" s="304"/>
      <c r="AC41" s="304"/>
      <c r="AD41" s="304"/>
      <c r="AE41" s="304"/>
      <c r="AF41" s="304"/>
      <c r="AG41" s="304"/>
      <c r="AH41" s="304"/>
      <c r="AI41" s="304"/>
      <c r="AJ41" s="304"/>
      <c r="AK41" s="304"/>
      <c r="AL41" s="304"/>
      <c r="AM41" s="307">
        <f t="shared" si="0"/>
        <v>0</v>
      </c>
      <c r="AN41" s="307">
        <f t="shared" si="1"/>
        <v>0</v>
      </c>
    </row>
    <row r="42" spans="1:40" x14ac:dyDescent="0.25">
      <c r="A42" s="304"/>
      <c r="B42" s="304"/>
      <c r="C42" s="304"/>
      <c r="D42" s="304"/>
      <c r="E42" s="304"/>
      <c r="F42" s="304"/>
      <c r="G42" s="304"/>
      <c r="H42" s="304"/>
      <c r="I42" s="304"/>
      <c r="J42" s="304"/>
      <c r="K42" s="304"/>
      <c r="L42" s="304"/>
      <c r="M42" s="304"/>
      <c r="N42" s="304"/>
      <c r="O42" s="304"/>
      <c r="P42" s="304"/>
      <c r="Q42" s="304"/>
      <c r="R42" s="304"/>
      <c r="S42" s="304"/>
      <c r="T42" s="304"/>
      <c r="U42" s="304"/>
      <c r="V42" s="304"/>
      <c r="W42" s="304"/>
      <c r="X42" s="304"/>
      <c r="Y42" s="304"/>
      <c r="Z42" s="304"/>
      <c r="AA42" s="304"/>
      <c r="AB42" s="304"/>
      <c r="AC42" s="304"/>
      <c r="AD42" s="304"/>
      <c r="AE42" s="304"/>
      <c r="AF42" s="304"/>
      <c r="AG42" s="304"/>
      <c r="AH42" s="304"/>
      <c r="AI42" s="304"/>
      <c r="AJ42" s="304"/>
      <c r="AK42" s="304"/>
      <c r="AL42" s="304"/>
      <c r="AM42" s="307">
        <f t="shared" si="0"/>
        <v>0</v>
      </c>
      <c r="AN42" s="307">
        <f t="shared" si="1"/>
        <v>0</v>
      </c>
    </row>
    <row r="43" spans="1:40" x14ac:dyDescent="0.25">
      <c r="A43" s="304"/>
      <c r="B43" s="304"/>
      <c r="C43" s="304"/>
      <c r="D43" s="304"/>
      <c r="E43" s="304"/>
      <c r="F43" s="304"/>
      <c r="G43" s="304"/>
      <c r="H43" s="304"/>
      <c r="I43" s="304"/>
      <c r="J43" s="304"/>
      <c r="K43" s="304"/>
      <c r="L43" s="304"/>
      <c r="M43" s="304"/>
      <c r="N43" s="304"/>
      <c r="O43" s="304"/>
      <c r="P43" s="304"/>
      <c r="Q43" s="304"/>
      <c r="R43" s="304"/>
      <c r="S43" s="304"/>
      <c r="T43" s="304"/>
      <c r="U43" s="304"/>
      <c r="V43" s="304"/>
      <c r="W43" s="304"/>
      <c r="X43" s="304"/>
      <c r="Y43" s="304"/>
      <c r="Z43" s="304"/>
      <c r="AA43" s="304"/>
      <c r="AB43" s="304"/>
      <c r="AC43" s="304"/>
      <c r="AD43" s="304"/>
      <c r="AE43" s="304"/>
      <c r="AF43" s="304"/>
      <c r="AG43" s="304"/>
      <c r="AH43" s="304"/>
      <c r="AI43" s="304"/>
      <c r="AJ43" s="304"/>
      <c r="AK43" s="304"/>
      <c r="AL43" s="304"/>
      <c r="AM43" s="307">
        <f t="shared" si="0"/>
        <v>0</v>
      </c>
      <c r="AN43" s="307">
        <f t="shared" si="1"/>
        <v>0</v>
      </c>
    </row>
    <row r="44" spans="1:40" x14ac:dyDescent="0.25">
      <c r="A44" s="306"/>
      <c r="B44" s="306"/>
      <c r="C44" s="306"/>
      <c r="D44" s="306"/>
      <c r="E44" s="306"/>
      <c r="F44" s="306"/>
      <c r="G44" s="306"/>
      <c r="H44" s="306"/>
      <c r="I44" s="306"/>
      <c r="J44" s="306"/>
      <c r="K44" s="306"/>
      <c r="L44" s="306"/>
      <c r="M44" s="306"/>
      <c r="N44" s="306"/>
      <c r="O44" s="306"/>
      <c r="P44" s="306"/>
      <c r="Q44" s="306"/>
      <c r="R44" s="306"/>
      <c r="S44" s="306"/>
      <c r="T44" s="306"/>
      <c r="U44" s="306"/>
      <c r="V44" s="306"/>
      <c r="W44" s="306"/>
      <c r="X44" s="306"/>
      <c r="Y44" s="306"/>
      <c r="Z44" s="306"/>
      <c r="AA44" s="306"/>
      <c r="AB44" s="306"/>
      <c r="AC44" s="306"/>
      <c r="AD44" s="306"/>
      <c r="AE44" s="306"/>
      <c r="AF44" s="306"/>
      <c r="AG44" s="306"/>
      <c r="AH44" s="306"/>
      <c r="AI44" s="306"/>
      <c r="AJ44" s="306"/>
      <c r="AK44" s="306"/>
      <c r="AL44" s="307">
        <f>SUM(AL8:AL43)</f>
        <v>0</v>
      </c>
      <c r="AM44" s="307">
        <f>SUM(AM8:AM43)</f>
        <v>0</v>
      </c>
      <c r="AN44" s="307">
        <f>SUM(AN8:AN43)</f>
        <v>0</v>
      </c>
    </row>
  </sheetData>
  <sheetProtection password="C03D" sheet="1" objects="1" scenarios="1"/>
  <hyperlinks>
    <hyperlink ref="A2" location="'Schedule Listing'!C23" display="Return to Schedule Listing"/>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topLeftCell="A10" zoomScale="140" zoomScaleNormal="140" zoomScalePageLayoutView="140" workbookViewId="0">
      <selection activeCell="J5" sqref="J5:J6"/>
    </sheetView>
  </sheetViews>
  <sheetFormatPr defaultColWidth="10" defaultRowHeight="15.75" x14ac:dyDescent="0.25"/>
  <cols>
    <col min="1" max="1" width="1.875" style="753" customWidth="1"/>
    <col min="2" max="2" width="3.125" style="753" customWidth="1"/>
    <col min="3" max="3" width="29.625" style="753" customWidth="1"/>
    <col min="4" max="4" width="5.125" style="753" customWidth="1"/>
    <col min="5" max="5" width="10" style="753" customWidth="1"/>
    <col min="6" max="6" width="8.625" style="753" customWidth="1"/>
    <col min="7" max="7" width="8.5" style="753" customWidth="1"/>
    <col min="8" max="8" width="10" style="753" customWidth="1"/>
    <col min="9" max="9" width="7.875" style="753" customWidth="1"/>
    <col min="10" max="10" width="8.125" style="753" customWidth="1"/>
    <col min="11" max="11" width="2.375" style="191" customWidth="1"/>
    <col min="12" max="16384" width="10" style="753"/>
  </cols>
  <sheetData>
    <row r="1" spans="1:11" x14ac:dyDescent="0.25">
      <c r="A1" s="212" t="s">
        <v>95</v>
      </c>
      <c r="B1" s="212"/>
      <c r="K1" s="190">
        <v>4</v>
      </c>
    </row>
    <row r="2" spans="1:11" x14ac:dyDescent="0.25">
      <c r="C2" s="309" t="s">
        <v>1</v>
      </c>
      <c r="D2" s="193"/>
    </row>
    <row r="3" spans="1:11" ht="15" customHeight="1" x14ac:dyDescent="0.25">
      <c r="A3" s="194" t="s">
        <v>576</v>
      </c>
    </row>
    <row r="4" spans="1:11" x14ac:dyDescent="0.25">
      <c r="A4" s="194"/>
    </row>
    <row r="5" spans="1:11" x14ac:dyDescent="0.25">
      <c r="A5" s="204" t="s">
        <v>482</v>
      </c>
      <c r="B5" s="198"/>
      <c r="C5" s="198"/>
      <c r="J5" s="310"/>
    </row>
    <row r="6" spans="1:11" x14ac:dyDescent="0.25">
      <c r="A6" s="204" t="s">
        <v>96</v>
      </c>
      <c r="B6" s="198"/>
      <c r="C6" s="198"/>
      <c r="J6" s="310"/>
    </row>
    <row r="7" spans="1:11" x14ac:dyDescent="0.25">
      <c r="A7" s="204" t="s">
        <v>483</v>
      </c>
      <c r="B7" s="198"/>
      <c r="C7" s="198"/>
      <c r="J7" s="754">
        <f>J5-J6</f>
        <v>0</v>
      </c>
      <c r="K7" s="191" t="s">
        <v>53</v>
      </c>
    </row>
    <row r="9" spans="1:11" x14ac:dyDescent="0.25">
      <c r="A9" s="191"/>
    </row>
    <row r="10" spans="1:11" x14ac:dyDescent="0.25">
      <c r="A10" s="311"/>
      <c r="I10" s="209"/>
      <c r="J10" s="188"/>
    </row>
    <row r="11" spans="1:11" x14ac:dyDescent="0.25">
      <c r="A11" s="312"/>
      <c r="B11" s="312"/>
      <c r="C11" s="312"/>
      <c r="D11" s="312"/>
      <c r="E11" s="312"/>
      <c r="F11" s="312"/>
      <c r="G11" s="312"/>
      <c r="H11" s="312"/>
      <c r="I11" s="313"/>
      <c r="J11" s="312"/>
      <c r="K11" s="314"/>
    </row>
    <row r="12" spans="1:11" ht="34.5" x14ac:dyDescent="0.25">
      <c r="A12" s="876" t="s">
        <v>484</v>
      </c>
      <c r="B12" s="876"/>
      <c r="C12" s="876"/>
      <c r="D12" s="877"/>
      <c r="E12" s="315" t="s">
        <v>21</v>
      </c>
      <c r="F12" s="315" t="s">
        <v>24</v>
      </c>
      <c r="G12" s="315" t="s">
        <v>27</v>
      </c>
      <c r="H12" s="315" t="s">
        <v>28</v>
      </c>
      <c r="I12" s="315" t="s">
        <v>25</v>
      </c>
      <c r="J12" s="315" t="s">
        <v>97</v>
      </c>
    </row>
    <row r="13" spans="1:11" ht="16.5" customHeight="1" x14ac:dyDescent="0.25">
      <c r="A13" s="316"/>
      <c r="B13" s="878" t="s">
        <v>98</v>
      </c>
      <c r="C13" s="871" t="s">
        <v>99</v>
      </c>
      <c r="D13" s="872"/>
      <c r="E13" s="310"/>
      <c r="F13" s="310"/>
      <c r="G13" s="310"/>
      <c r="H13" s="310"/>
      <c r="I13" s="755"/>
      <c r="J13" s="754">
        <f>SUM(E13:I13)</f>
        <v>0</v>
      </c>
    </row>
    <row r="14" spans="1:11" x14ac:dyDescent="0.25">
      <c r="A14" s="316"/>
      <c r="B14" s="879"/>
      <c r="C14" s="871" t="s">
        <v>103</v>
      </c>
      <c r="D14" s="872"/>
      <c r="E14" s="310"/>
      <c r="F14" s="310"/>
      <c r="G14" s="310"/>
      <c r="H14" s="310"/>
      <c r="I14" s="310"/>
      <c r="J14" s="754">
        <f t="shared" ref="J14:J23" si="0">SUM(E14:I14)</f>
        <v>0</v>
      </c>
    </row>
    <row r="15" spans="1:11" x14ac:dyDescent="0.25">
      <c r="A15" s="316"/>
      <c r="B15" s="879"/>
      <c r="C15" s="871" t="s">
        <v>104</v>
      </c>
      <c r="D15" s="872"/>
      <c r="E15" s="310"/>
      <c r="F15" s="310"/>
      <c r="G15" s="310"/>
      <c r="H15" s="310"/>
      <c r="I15" s="310"/>
      <c r="J15" s="754">
        <f t="shared" si="0"/>
        <v>0</v>
      </c>
    </row>
    <row r="16" spans="1:11" x14ac:dyDescent="0.25">
      <c r="A16" s="316"/>
      <c r="B16" s="879"/>
      <c r="C16" s="871" t="s">
        <v>105</v>
      </c>
      <c r="D16" s="872"/>
      <c r="E16" s="310"/>
      <c r="F16" s="310"/>
      <c r="G16" s="310"/>
      <c r="H16" s="310"/>
      <c r="I16" s="310"/>
      <c r="J16" s="754">
        <f t="shared" si="0"/>
        <v>0</v>
      </c>
    </row>
    <row r="17" spans="1:11" x14ac:dyDescent="0.25">
      <c r="A17" s="316"/>
      <c r="B17" s="879"/>
      <c r="C17" s="871" t="s">
        <v>106</v>
      </c>
      <c r="D17" s="872"/>
      <c r="E17" s="310"/>
      <c r="F17" s="310"/>
      <c r="G17" s="310"/>
      <c r="H17" s="310"/>
      <c r="I17" s="310"/>
      <c r="J17" s="754">
        <f t="shared" si="0"/>
        <v>0</v>
      </c>
    </row>
    <row r="18" spans="1:11" x14ac:dyDescent="0.25">
      <c r="A18" s="316"/>
      <c r="B18" s="879"/>
      <c r="C18" s="871" t="s">
        <v>109</v>
      </c>
      <c r="D18" s="872"/>
      <c r="E18" s="310"/>
      <c r="F18" s="310"/>
      <c r="G18" s="310"/>
      <c r="H18" s="310"/>
      <c r="I18" s="310"/>
      <c r="J18" s="754">
        <f t="shared" si="0"/>
        <v>0</v>
      </c>
    </row>
    <row r="19" spans="1:11" x14ac:dyDescent="0.25">
      <c r="A19" s="316"/>
      <c r="B19" s="879"/>
      <c r="C19" s="871" t="s">
        <v>110</v>
      </c>
      <c r="D19" s="872"/>
      <c r="E19" s="310"/>
      <c r="F19" s="310"/>
      <c r="G19" s="310"/>
      <c r="H19" s="310"/>
      <c r="I19" s="310"/>
      <c r="J19" s="754">
        <f t="shared" si="0"/>
        <v>0</v>
      </c>
    </row>
    <row r="20" spans="1:11" x14ac:dyDescent="0.25">
      <c r="A20" s="316"/>
      <c r="B20" s="879"/>
      <c r="C20" s="317" t="s">
        <v>622</v>
      </c>
      <c r="D20" s="318"/>
      <c r="E20" s="310"/>
      <c r="F20" s="310"/>
      <c r="G20" s="326"/>
      <c r="H20" s="327"/>
      <c r="I20" s="310"/>
      <c r="J20" s="754">
        <f>E20+F20+I20</f>
        <v>0</v>
      </c>
    </row>
    <row r="21" spans="1:11" x14ac:dyDescent="0.25">
      <c r="A21" s="316"/>
      <c r="B21" s="879"/>
      <c r="C21" s="871" t="s">
        <v>181</v>
      </c>
      <c r="D21" s="872"/>
      <c r="E21" s="310"/>
      <c r="F21" s="310"/>
      <c r="G21" s="328"/>
      <c r="H21" s="754"/>
      <c r="I21" s="329"/>
      <c r="J21" s="754">
        <f t="shared" si="0"/>
        <v>0</v>
      </c>
    </row>
    <row r="22" spans="1:11" x14ac:dyDescent="0.25">
      <c r="A22" s="316"/>
      <c r="B22" s="879"/>
      <c r="C22" s="871" t="s">
        <v>111</v>
      </c>
      <c r="D22" s="872"/>
      <c r="E22" s="310"/>
      <c r="F22" s="310"/>
      <c r="G22" s="754"/>
      <c r="H22" s="754"/>
      <c r="I22" s="310"/>
      <c r="J22" s="754">
        <f t="shared" si="0"/>
        <v>0</v>
      </c>
    </row>
    <row r="23" spans="1:11" x14ac:dyDescent="0.25">
      <c r="A23" s="316"/>
      <c r="B23" s="879"/>
      <c r="C23" s="871" t="s">
        <v>113</v>
      </c>
      <c r="D23" s="872"/>
      <c r="E23" s="310"/>
      <c r="F23" s="310"/>
      <c r="G23" s="310"/>
      <c r="H23" s="310"/>
      <c r="I23" s="310"/>
      <c r="J23" s="754">
        <f t="shared" si="0"/>
        <v>0</v>
      </c>
    </row>
    <row r="24" spans="1:11" x14ac:dyDescent="0.25">
      <c r="A24" s="316"/>
      <c r="B24" s="879"/>
      <c r="C24" s="871" t="s">
        <v>100</v>
      </c>
      <c r="D24" s="872"/>
      <c r="E24" s="330"/>
      <c r="F24" s="330"/>
      <c r="G24" s="330"/>
      <c r="H24" s="330"/>
      <c r="I24" s="330"/>
      <c r="J24" s="754"/>
    </row>
    <row r="25" spans="1:11" x14ac:dyDescent="0.25">
      <c r="A25" s="316"/>
      <c r="B25" s="880" t="s">
        <v>101</v>
      </c>
      <c r="C25" s="881"/>
      <c r="D25" s="882"/>
      <c r="E25" s="330"/>
      <c r="F25" s="330"/>
      <c r="G25" s="330"/>
      <c r="H25" s="330"/>
      <c r="I25" s="330"/>
      <c r="J25" s="754"/>
    </row>
    <row r="26" spans="1:11" x14ac:dyDescent="0.25">
      <c r="A26" s="316"/>
      <c r="B26" s="873" t="s">
        <v>102</v>
      </c>
      <c r="C26" s="874"/>
      <c r="D26" s="875"/>
      <c r="E26" s="330"/>
      <c r="F26" s="330"/>
      <c r="G26" s="330"/>
      <c r="H26" s="330"/>
      <c r="I26" s="330"/>
      <c r="J26" s="754"/>
    </row>
    <row r="27" spans="1:11" x14ac:dyDescent="0.25">
      <c r="A27" s="316"/>
      <c r="B27" s="319" t="s">
        <v>568</v>
      </c>
      <c r="C27" s="320"/>
      <c r="D27" s="320"/>
      <c r="E27" s="321"/>
      <c r="F27" s="321"/>
      <c r="G27" s="321"/>
      <c r="H27" s="321"/>
      <c r="I27" s="322"/>
      <c r="J27" s="754">
        <f>SUM(J13:J23)</f>
        <v>0</v>
      </c>
      <c r="K27" s="191" t="s">
        <v>57</v>
      </c>
    </row>
    <row r="28" spans="1:11" x14ac:dyDescent="0.25">
      <c r="A28" s="312"/>
      <c r="B28" s="312"/>
      <c r="C28" s="323"/>
      <c r="D28" s="323"/>
      <c r="E28" s="323"/>
      <c r="F28" s="323"/>
      <c r="G28" s="323"/>
      <c r="H28" s="323"/>
      <c r="I28" s="323"/>
      <c r="J28" s="324"/>
      <c r="K28" s="325"/>
    </row>
    <row r="29" spans="1:11" ht="25.5" customHeight="1" x14ac:dyDescent="0.25">
      <c r="A29" s="312"/>
      <c r="B29" s="312"/>
      <c r="C29" s="312"/>
      <c r="D29" s="312"/>
      <c r="E29" s="312"/>
      <c r="F29" s="312"/>
      <c r="G29" s="312"/>
      <c r="H29" s="312"/>
      <c r="I29" s="312"/>
      <c r="J29" s="323"/>
      <c r="K29" s="314"/>
    </row>
    <row r="33" spans="9:9" x14ac:dyDescent="0.25">
      <c r="I33" s="209"/>
    </row>
  </sheetData>
  <sheetProtection password="C03D" sheet="1" objects="1" scenarios="1"/>
  <mergeCells count="15">
    <mergeCell ref="A12:D12"/>
    <mergeCell ref="B13:B24"/>
    <mergeCell ref="C17:D17"/>
    <mergeCell ref="C21:D21"/>
    <mergeCell ref="C24:D24"/>
    <mergeCell ref="B25:D25"/>
    <mergeCell ref="C13:D13"/>
    <mergeCell ref="C14:D14"/>
    <mergeCell ref="C15:D15"/>
    <mergeCell ref="C16:D16"/>
    <mergeCell ref="C18:D18"/>
    <mergeCell ref="C19:D19"/>
    <mergeCell ref="C22:D22"/>
    <mergeCell ref="C23:D23"/>
    <mergeCell ref="B26:D26"/>
  </mergeCells>
  <hyperlinks>
    <hyperlink ref="C2" location="'Schedule Listing'!C24" display="Return to Schedule Listing"/>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9"/>
  <sheetViews>
    <sheetView zoomScale="110" zoomScaleNormal="110" workbookViewId="0">
      <selection activeCell="F10" sqref="F10:H19"/>
    </sheetView>
  </sheetViews>
  <sheetFormatPr defaultColWidth="9.125" defaultRowHeight="15.75" x14ac:dyDescent="0.25"/>
  <cols>
    <col min="1" max="1" width="10.125" style="189" customWidth="1"/>
    <col min="2" max="4" width="11.125" style="189" customWidth="1"/>
    <col min="5" max="5" width="1.625" style="189" customWidth="1"/>
    <col min="6" max="8" width="12.375" style="189" customWidth="1"/>
    <col min="9" max="9" width="1.625" style="189" customWidth="1"/>
    <col min="10" max="10" width="11.125" style="189" customWidth="1"/>
    <col min="11" max="11" width="1.625" style="189" customWidth="1"/>
    <col min="12" max="12" width="10.125" style="189" customWidth="1"/>
    <col min="13" max="14" width="9.125" style="189"/>
    <col min="15" max="15" width="6.375" style="189" customWidth="1"/>
    <col min="16" max="16384" width="9.125" style="189"/>
  </cols>
  <sheetData>
    <row r="1" spans="1:12" x14ac:dyDescent="0.25">
      <c r="A1" s="212" t="s">
        <v>31</v>
      </c>
      <c r="B1" s="212"/>
      <c r="C1" s="212"/>
      <c r="D1" s="331"/>
      <c r="E1" s="331"/>
      <c r="F1" s="331"/>
      <c r="G1" s="331"/>
      <c r="L1" s="190">
        <v>7</v>
      </c>
    </row>
    <row r="2" spans="1:12" x14ac:dyDescent="0.25">
      <c r="A2" s="886" t="s">
        <v>1</v>
      </c>
      <c r="B2" s="887"/>
      <c r="C2" s="888"/>
      <c r="D2" s="193"/>
      <c r="E2" s="331"/>
      <c r="F2" s="331"/>
      <c r="G2" s="331"/>
    </row>
    <row r="3" spans="1:12" x14ac:dyDescent="0.25">
      <c r="A3" s="332" t="s">
        <v>33</v>
      </c>
      <c r="B3" s="332"/>
      <c r="C3" s="212"/>
      <c r="D3" s="331"/>
      <c r="E3" s="331"/>
      <c r="F3" s="331"/>
      <c r="G3" s="331"/>
    </row>
    <row r="4" spans="1:12" x14ac:dyDescent="0.25">
      <c r="A4" s="194" t="s">
        <v>576</v>
      </c>
      <c r="B4" s="332"/>
      <c r="C4" s="212"/>
      <c r="D4" s="331"/>
      <c r="E4" s="331"/>
      <c r="F4" s="331"/>
      <c r="G4" s="331"/>
    </row>
    <row r="5" spans="1:12" x14ac:dyDescent="0.25">
      <c r="A5" s="212"/>
      <c r="B5" s="212"/>
      <c r="C5" s="212"/>
      <c r="D5" s="331"/>
      <c r="E5" s="331"/>
      <c r="F5" s="331"/>
      <c r="G5" s="331"/>
    </row>
    <row r="6" spans="1:12" x14ac:dyDescent="0.25">
      <c r="A6" s="333"/>
      <c r="B6" s="883" t="s">
        <v>2</v>
      </c>
      <c r="C6" s="884"/>
      <c r="D6" s="885"/>
      <c r="E6" s="334"/>
      <c r="F6" s="883" t="s">
        <v>3</v>
      </c>
      <c r="G6" s="884"/>
      <c r="H6" s="885"/>
      <c r="I6" s="335"/>
      <c r="J6" s="336" t="s">
        <v>4</v>
      </c>
      <c r="K6" s="335"/>
      <c r="L6" s="335"/>
    </row>
    <row r="7" spans="1:12" ht="44.25" customHeight="1" x14ac:dyDescent="0.25">
      <c r="A7" s="337" t="s">
        <v>5</v>
      </c>
      <c r="B7" s="338" t="s">
        <v>6</v>
      </c>
      <c r="C7" s="338" t="s">
        <v>7</v>
      </c>
      <c r="D7" s="338" t="s">
        <v>8</v>
      </c>
      <c r="E7" s="339"/>
      <c r="F7" s="338" t="s">
        <v>9</v>
      </c>
      <c r="G7" s="338" t="s">
        <v>10</v>
      </c>
      <c r="H7" s="340" t="s">
        <v>11</v>
      </c>
      <c r="I7" s="341"/>
      <c r="J7" s="337" t="s">
        <v>12</v>
      </c>
      <c r="K7" s="341"/>
      <c r="L7" s="337" t="s">
        <v>13</v>
      </c>
    </row>
    <row r="8" spans="1:12" x14ac:dyDescent="0.25">
      <c r="A8" s="342" t="s">
        <v>14</v>
      </c>
      <c r="B8" s="342"/>
      <c r="C8" s="342"/>
      <c r="D8" s="342" t="s">
        <v>15</v>
      </c>
      <c r="E8" s="342"/>
      <c r="F8" s="342" t="s">
        <v>16</v>
      </c>
      <c r="G8" s="342" t="s">
        <v>17</v>
      </c>
      <c r="H8" s="342" t="s">
        <v>18</v>
      </c>
      <c r="I8" s="343"/>
      <c r="J8" s="342" t="s">
        <v>19</v>
      </c>
      <c r="K8" s="343"/>
      <c r="L8" s="342" t="s">
        <v>20</v>
      </c>
    </row>
    <row r="9" spans="1:12" x14ac:dyDescent="0.25">
      <c r="A9" s="344" t="s">
        <v>21</v>
      </c>
      <c r="B9" s="345"/>
      <c r="D9" s="346"/>
      <c r="E9" s="346"/>
      <c r="F9" s="346"/>
      <c r="G9" s="346"/>
      <c r="H9" s="347"/>
      <c r="I9" s="347"/>
      <c r="J9" s="347"/>
      <c r="K9" s="347"/>
      <c r="L9" s="347"/>
    </row>
    <row r="10" spans="1:12" x14ac:dyDescent="0.25">
      <c r="A10" s="348" t="s">
        <v>776</v>
      </c>
      <c r="B10" s="365"/>
      <c r="C10" s="310"/>
      <c r="D10" s="310"/>
      <c r="E10" s="349"/>
      <c r="F10" s="310"/>
      <c r="G10" s="310"/>
      <c r="H10" s="259"/>
      <c r="I10" s="350"/>
      <c r="J10" s="243">
        <f>D10+F10+G10+H10</f>
        <v>0</v>
      </c>
      <c r="K10" s="369"/>
      <c r="L10" s="243">
        <f>0*J10</f>
        <v>0</v>
      </c>
    </row>
    <row r="11" spans="1:12" x14ac:dyDescent="0.25">
      <c r="A11" s="348" t="s">
        <v>777</v>
      </c>
      <c r="B11" s="365"/>
      <c r="C11" s="310"/>
      <c r="D11" s="310"/>
      <c r="E11" s="349"/>
      <c r="F11" s="310"/>
      <c r="G11" s="310"/>
      <c r="H11" s="259"/>
      <c r="I11" s="350"/>
      <c r="J11" s="243">
        <f>D11+F11+G11+H11</f>
        <v>0</v>
      </c>
      <c r="K11" s="369"/>
      <c r="L11" s="243">
        <f>0*J11</f>
        <v>0</v>
      </c>
    </row>
    <row r="12" spans="1:12" x14ac:dyDescent="0.25">
      <c r="A12" s="348" t="s">
        <v>778</v>
      </c>
      <c r="B12" s="365"/>
      <c r="C12" s="310"/>
      <c r="D12" s="310"/>
      <c r="E12" s="349"/>
      <c r="F12" s="310"/>
      <c r="G12" s="310"/>
      <c r="H12" s="259"/>
      <c r="I12" s="350"/>
      <c r="J12" s="243">
        <f t="shared" ref="J12:J19" si="0">D12+F12+G12+H12</f>
        <v>0</v>
      </c>
      <c r="K12" s="369"/>
      <c r="L12" s="243">
        <f>0.2*J12</f>
        <v>0</v>
      </c>
    </row>
    <row r="13" spans="1:12" x14ac:dyDescent="0.25">
      <c r="A13" s="348" t="s">
        <v>779</v>
      </c>
      <c r="B13" s="365"/>
      <c r="C13" s="310"/>
      <c r="D13" s="310"/>
      <c r="E13" s="349"/>
      <c r="F13" s="310"/>
      <c r="G13" s="310"/>
      <c r="H13" s="259"/>
      <c r="I13" s="350"/>
      <c r="J13" s="243">
        <f t="shared" si="0"/>
        <v>0</v>
      </c>
      <c r="K13" s="369"/>
      <c r="L13" s="243">
        <f>0.2*J13</f>
        <v>0</v>
      </c>
    </row>
    <row r="14" spans="1:12" x14ac:dyDescent="0.25">
      <c r="A14" s="348" t="s">
        <v>780</v>
      </c>
      <c r="B14" s="365"/>
      <c r="C14" s="310"/>
      <c r="D14" s="310"/>
      <c r="E14" s="349"/>
      <c r="F14" s="310"/>
      <c r="G14" s="310"/>
      <c r="H14" s="259"/>
      <c r="I14" s="350"/>
      <c r="J14" s="243">
        <f t="shared" si="0"/>
        <v>0</v>
      </c>
      <c r="K14" s="369"/>
      <c r="L14" s="243">
        <f>0.5*J14</f>
        <v>0</v>
      </c>
    </row>
    <row r="15" spans="1:12" x14ac:dyDescent="0.25">
      <c r="A15" s="348" t="s">
        <v>781</v>
      </c>
      <c r="B15" s="365"/>
      <c r="C15" s="310"/>
      <c r="D15" s="310"/>
      <c r="E15" s="349"/>
      <c r="F15" s="310"/>
      <c r="G15" s="310"/>
      <c r="H15" s="259"/>
      <c r="I15" s="350"/>
      <c r="J15" s="243">
        <f>D15+F15+G15+H15</f>
        <v>0</v>
      </c>
      <c r="K15" s="369"/>
      <c r="L15" s="243">
        <f>0.5*J15</f>
        <v>0</v>
      </c>
    </row>
    <row r="16" spans="1:12" x14ac:dyDescent="0.25">
      <c r="A16" s="348" t="s">
        <v>782</v>
      </c>
      <c r="B16" s="365"/>
      <c r="C16" s="310"/>
      <c r="D16" s="310"/>
      <c r="E16" s="349"/>
      <c r="F16" s="310"/>
      <c r="G16" s="310"/>
      <c r="H16" s="259"/>
      <c r="I16" s="350"/>
      <c r="J16" s="243">
        <f t="shared" si="0"/>
        <v>0</v>
      </c>
      <c r="K16" s="369"/>
      <c r="L16" s="243">
        <f>1*J16</f>
        <v>0</v>
      </c>
    </row>
    <row r="17" spans="1:13" x14ac:dyDescent="0.25">
      <c r="A17" s="348" t="s">
        <v>783</v>
      </c>
      <c r="B17" s="365"/>
      <c r="C17" s="310"/>
      <c r="D17" s="310"/>
      <c r="E17" s="349"/>
      <c r="F17" s="310"/>
      <c r="G17" s="310"/>
      <c r="H17" s="259"/>
      <c r="I17" s="350"/>
      <c r="J17" s="243">
        <f t="shared" si="0"/>
        <v>0</v>
      </c>
      <c r="K17" s="369"/>
      <c r="L17" s="243">
        <f>1*J17</f>
        <v>0</v>
      </c>
    </row>
    <row r="18" spans="1:13" x14ac:dyDescent="0.25">
      <c r="A18" s="348" t="s">
        <v>784</v>
      </c>
      <c r="B18" s="365"/>
      <c r="C18" s="310"/>
      <c r="D18" s="310"/>
      <c r="E18" s="349"/>
      <c r="F18" s="310"/>
      <c r="G18" s="310"/>
      <c r="H18" s="259"/>
      <c r="I18" s="350"/>
      <c r="J18" s="243">
        <f t="shared" si="0"/>
        <v>0</v>
      </c>
      <c r="K18" s="369"/>
      <c r="L18" s="243">
        <f>1.5*J18</f>
        <v>0</v>
      </c>
    </row>
    <row r="19" spans="1:13" x14ac:dyDescent="0.25">
      <c r="A19" s="348" t="s">
        <v>785</v>
      </c>
      <c r="B19" s="365"/>
      <c r="C19" s="310"/>
      <c r="D19" s="310"/>
      <c r="E19" s="351"/>
      <c r="F19" s="310"/>
      <c r="G19" s="310"/>
      <c r="H19" s="259"/>
      <c r="I19" s="350"/>
      <c r="J19" s="243">
        <f t="shared" si="0"/>
        <v>0</v>
      </c>
      <c r="K19" s="369"/>
      <c r="L19" s="243">
        <f>1.5*J19</f>
        <v>0</v>
      </c>
    </row>
    <row r="20" spans="1:13" x14ac:dyDescent="0.25">
      <c r="A20" s="352" t="s">
        <v>22</v>
      </c>
      <c r="B20" s="366"/>
      <c r="C20" s="243">
        <f>SUM(C10:C19)</f>
        <v>0</v>
      </c>
      <c r="D20" s="243">
        <f>SUM(D10:D19)</f>
        <v>0</v>
      </c>
      <c r="E20" s="353"/>
      <c r="F20" s="367" t="s">
        <v>23</v>
      </c>
      <c r="G20" s="367" t="s">
        <v>23</v>
      </c>
      <c r="H20" s="243">
        <f>SUM(H10:H19)</f>
        <v>0</v>
      </c>
      <c r="I20" s="368"/>
      <c r="J20" s="243">
        <f>SUM(J10:J19)</f>
        <v>0</v>
      </c>
      <c r="K20" s="368"/>
      <c r="L20" s="243">
        <f>SUM(L10:L19)</f>
        <v>0</v>
      </c>
    </row>
    <row r="21" spans="1:13" x14ac:dyDescent="0.25">
      <c r="A21" s="355"/>
      <c r="B21" s="355"/>
      <c r="E21" s="188"/>
      <c r="F21" s="188"/>
      <c r="J21" s="191"/>
      <c r="L21" s="188"/>
    </row>
    <row r="22" spans="1:13" x14ac:dyDescent="0.25">
      <c r="A22" s="356" t="s">
        <v>24</v>
      </c>
      <c r="B22" s="356"/>
      <c r="E22" s="188"/>
      <c r="F22" s="188"/>
      <c r="J22" s="191"/>
      <c r="L22" s="188"/>
    </row>
    <row r="23" spans="1:13" x14ac:dyDescent="0.25">
      <c r="A23" s="348" t="s">
        <v>776</v>
      </c>
      <c r="B23" s="310"/>
      <c r="C23" s="310"/>
      <c r="D23" s="310"/>
      <c r="E23" s="349"/>
      <c r="F23" s="310"/>
      <c r="G23" s="310"/>
      <c r="H23" s="310"/>
      <c r="I23" s="350"/>
      <c r="J23" s="243">
        <f>D23+F23+G23+H23</f>
        <v>0</v>
      </c>
      <c r="K23" s="369"/>
      <c r="L23" s="243">
        <f>0*J23</f>
        <v>0</v>
      </c>
    </row>
    <row r="24" spans="1:13" x14ac:dyDescent="0.25">
      <c r="A24" s="348" t="s">
        <v>777</v>
      </c>
      <c r="B24" s="310"/>
      <c r="C24" s="310"/>
      <c r="D24" s="310"/>
      <c r="E24" s="349"/>
      <c r="F24" s="310"/>
      <c r="G24" s="310"/>
      <c r="H24" s="310"/>
      <c r="I24" s="350"/>
      <c r="J24" s="243">
        <f t="shared" ref="J24:J32" si="1">D24+F24+G24+H24</f>
        <v>0</v>
      </c>
      <c r="K24" s="369"/>
      <c r="L24" s="243">
        <f>0*J24</f>
        <v>0</v>
      </c>
    </row>
    <row r="25" spans="1:13" x14ac:dyDescent="0.25">
      <c r="A25" s="348" t="s">
        <v>778</v>
      </c>
      <c r="B25" s="310"/>
      <c r="C25" s="310"/>
      <c r="D25" s="310"/>
      <c r="E25" s="349"/>
      <c r="F25" s="310"/>
      <c r="G25" s="310"/>
      <c r="H25" s="310"/>
      <c r="I25" s="350"/>
      <c r="J25" s="243">
        <f t="shared" si="1"/>
        <v>0</v>
      </c>
      <c r="K25" s="369"/>
      <c r="L25" s="243">
        <f>0.2*J25</f>
        <v>0</v>
      </c>
    </row>
    <row r="26" spans="1:13" x14ac:dyDescent="0.25">
      <c r="A26" s="348" t="s">
        <v>779</v>
      </c>
      <c r="B26" s="310"/>
      <c r="C26" s="310"/>
      <c r="D26" s="310"/>
      <c r="E26" s="349"/>
      <c r="F26" s="310"/>
      <c r="G26" s="310"/>
      <c r="H26" s="310"/>
      <c r="I26" s="350"/>
      <c r="J26" s="243">
        <f t="shared" si="1"/>
        <v>0</v>
      </c>
      <c r="K26" s="369"/>
      <c r="L26" s="243">
        <f>0.2*J26</f>
        <v>0</v>
      </c>
    </row>
    <row r="27" spans="1:13" x14ac:dyDescent="0.25">
      <c r="A27" s="348" t="s">
        <v>780</v>
      </c>
      <c r="B27" s="310"/>
      <c r="C27" s="310"/>
      <c r="D27" s="310"/>
      <c r="E27" s="349"/>
      <c r="F27" s="310"/>
      <c r="G27" s="310"/>
      <c r="H27" s="310"/>
      <c r="I27" s="350"/>
      <c r="J27" s="243">
        <f t="shared" si="1"/>
        <v>0</v>
      </c>
      <c r="K27" s="369"/>
      <c r="L27" s="243">
        <f>0.5*J27</f>
        <v>0</v>
      </c>
    </row>
    <row r="28" spans="1:13" x14ac:dyDescent="0.25">
      <c r="A28" s="348" t="s">
        <v>781</v>
      </c>
      <c r="B28" s="310"/>
      <c r="C28" s="310"/>
      <c r="D28" s="310"/>
      <c r="E28" s="349"/>
      <c r="F28" s="310"/>
      <c r="G28" s="310"/>
      <c r="H28" s="310"/>
      <c r="I28" s="350"/>
      <c r="J28" s="243">
        <f t="shared" si="1"/>
        <v>0</v>
      </c>
      <c r="K28" s="369"/>
      <c r="L28" s="243">
        <f>0.5*J28</f>
        <v>0</v>
      </c>
    </row>
    <row r="29" spans="1:13" x14ac:dyDescent="0.25">
      <c r="A29" s="348" t="s">
        <v>782</v>
      </c>
      <c r="B29" s="310"/>
      <c r="C29" s="310"/>
      <c r="D29" s="310"/>
      <c r="E29" s="349"/>
      <c r="F29" s="310"/>
      <c r="G29" s="310"/>
      <c r="H29" s="310"/>
      <c r="I29" s="350"/>
      <c r="J29" s="243">
        <f t="shared" si="1"/>
        <v>0</v>
      </c>
      <c r="K29" s="369"/>
      <c r="L29" s="243">
        <f>1*J29</f>
        <v>0</v>
      </c>
    </row>
    <row r="30" spans="1:13" x14ac:dyDescent="0.25">
      <c r="A30" s="348" t="s">
        <v>783</v>
      </c>
      <c r="B30" s="310"/>
      <c r="C30" s="310"/>
      <c r="D30" s="310"/>
      <c r="E30" s="349"/>
      <c r="F30" s="310"/>
      <c r="G30" s="310"/>
      <c r="H30" s="310"/>
      <c r="I30" s="350"/>
      <c r="J30" s="243">
        <f t="shared" si="1"/>
        <v>0</v>
      </c>
      <c r="K30" s="369"/>
      <c r="L30" s="243">
        <f>1*J30</f>
        <v>0</v>
      </c>
    </row>
    <row r="31" spans="1:13" x14ac:dyDescent="0.25">
      <c r="A31" s="348" t="s">
        <v>784</v>
      </c>
      <c r="B31" s="310"/>
      <c r="C31" s="310"/>
      <c r="D31" s="310"/>
      <c r="E31" s="349"/>
      <c r="F31" s="310"/>
      <c r="G31" s="310"/>
      <c r="H31" s="310"/>
      <c r="I31" s="350"/>
      <c r="J31" s="243">
        <f t="shared" si="1"/>
        <v>0</v>
      </c>
      <c r="K31" s="369"/>
      <c r="L31" s="243">
        <f>1.5*J31</f>
        <v>0</v>
      </c>
    </row>
    <row r="32" spans="1:13" x14ac:dyDescent="0.25">
      <c r="A32" s="348" t="s">
        <v>785</v>
      </c>
      <c r="B32" s="310"/>
      <c r="C32" s="310"/>
      <c r="D32" s="310"/>
      <c r="E32" s="349"/>
      <c r="F32" s="310"/>
      <c r="G32" s="310"/>
      <c r="H32" s="310"/>
      <c r="I32" s="350"/>
      <c r="J32" s="243">
        <f t="shared" si="1"/>
        <v>0</v>
      </c>
      <c r="K32" s="369"/>
      <c r="L32" s="243">
        <f>1.5*J32</f>
        <v>0</v>
      </c>
      <c r="M32" s="364"/>
    </row>
    <row r="33" spans="1:12" x14ac:dyDescent="0.25">
      <c r="A33" s="352" t="s">
        <v>22</v>
      </c>
      <c r="B33" s="243">
        <f>SUM(B23:B32)</f>
        <v>0</v>
      </c>
      <c r="C33" s="243">
        <f>SUM(C23:C32)</f>
        <v>0</v>
      </c>
      <c r="D33" s="243">
        <f>SUM(D23:D32)</f>
        <v>0</v>
      </c>
      <c r="E33" s="370"/>
      <c r="F33" s="367" t="s">
        <v>23</v>
      </c>
      <c r="G33" s="367" t="s">
        <v>23</v>
      </c>
      <c r="H33" s="243">
        <f>SUM(H23:H32)</f>
        <v>0</v>
      </c>
      <c r="I33" s="354"/>
      <c r="J33" s="243">
        <f>SUM(J23:J32)</f>
        <v>0</v>
      </c>
      <c r="K33" s="368"/>
      <c r="L33" s="243">
        <f>SUM(L23:L32)</f>
        <v>0</v>
      </c>
    </row>
    <row r="35" spans="1:12" x14ac:dyDescent="0.25">
      <c r="A35" s="331" t="s">
        <v>27</v>
      </c>
      <c r="B35" s="331"/>
    </row>
    <row r="36" spans="1:12" x14ac:dyDescent="0.25">
      <c r="A36" s="348" t="s">
        <v>776</v>
      </c>
      <c r="B36" s="365"/>
      <c r="C36" s="310"/>
      <c r="D36" s="310"/>
      <c r="E36" s="349"/>
      <c r="F36" s="310"/>
      <c r="G36" s="310"/>
      <c r="H36" s="310"/>
      <c r="I36" s="350"/>
      <c r="J36" s="243">
        <f>D36+F36+G36+H36</f>
        <v>0</v>
      </c>
      <c r="K36" s="369"/>
      <c r="L36" s="243">
        <f>0*J36</f>
        <v>0</v>
      </c>
    </row>
    <row r="37" spans="1:12" x14ac:dyDescent="0.25">
      <c r="A37" s="348" t="s">
        <v>777</v>
      </c>
      <c r="B37" s="365"/>
      <c r="C37" s="310"/>
      <c r="D37" s="310"/>
      <c r="E37" s="349"/>
      <c r="F37" s="310"/>
      <c r="G37" s="310"/>
      <c r="H37" s="310"/>
      <c r="I37" s="350"/>
      <c r="J37" s="243">
        <f t="shared" ref="J37:J45" si="2">D37+F37+G37+H37</f>
        <v>0</v>
      </c>
      <c r="K37" s="369"/>
      <c r="L37" s="243">
        <f>0*J37</f>
        <v>0</v>
      </c>
    </row>
    <row r="38" spans="1:12" x14ac:dyDescent="0.25">
      <c r="A38" s="348" t="s">
        <v>778</v>
      </c>
      <c r="B38" s="365"/>
      <c r="C38" s="310"/>
      <c r="D38" s="310"/>
      <c r="E38" s="349"/>
      <c r="F38" s="310"/>
      <c r="G38" s="310"/>
      <c r="H38" s="310"/>
      <c r="I38" s="350"/>
      <c r="J38" s="243">
        <f t="shared" si="2"/>
        <v>0</v>
      </c>
      <c r="K38" s="369"/>
      <c r="L38" s="243">
        <f>0.2*J38</f>
        <v>0</v>
      </c>
    </row>
    <row r="39" spans="1:12" x14ac:dyDescent="0.25">
      <c r="A39" s="348" t="s">
        <v>779</v>
      </c>
      <c r="B39" s="365"/>
      <c r="C39" s="310"/>
      <c r="D39" s="310"/>
      <c r="E39" s="349"/>
      <c r="F39" s="310"/>
      <c r="G39" s="310"/>
      <c r="H39" s="310"/>
      <c r="I39" s="350"/>
      <c r="J39" s="243">
        <f t="shared" si="2"/>
        <v>0</v>
      </c>
      <c r="K39" s="369"/>
      <c r="L39" s="243">
        <f>0.2*J39</f>
        <v>0</v>
      </c>
    </row>
    <row r="40" spans="1:12" x14ac:dyDescent="0.25">
      <c r="A40" s="348" t="s">
        <v>780</v>
      </c>
      <c r="B40" s="365"/>
      <c r="C40" s="310"/>
      <c r="D40" s="310"/>
      <c r="E40" s="349"/>
      <c r="F40" s="310"/>
      <c r="G40" s="310"/>
      <c r="H40" s="310"/>
      <c r="I40" s="350"/>
      <c r="J40" s="243">
        <f t="shared" si="2"/>
        <v>0</v>
      </c>
      <c r="K40" s="369"/>
      <c r="L40" s="243">
        <f>0.5*J40</f>
        <v>0</v>
      </c>
    </row>
    <row r="41" spans="1:12" x14ac:dyDescent="0.25">
      <c r="A41" s="348" t="s">
        <v>781</v>
      </c>
      <c r="B41" s="365"/>
      <c r="C41" s="310"/>
      <c r="D41" s="310"/>
      <c r="E41" s="349"/>
      <c r="F41" s="310"/>
      <c r="G41" s="310"/>
      <c r="H41" s="310"/>
      <c r="I41" s="350"/>
      <c r="J41" s="243">
        <f t="shared" si="2"/>
        <v>0</v>
      </c>
      <c r="K41" s="369"/>
      <c r="L41" s="243">
        <f>0.5*J41</f>
        <v>0</v>
      </c>
    </row>
    <row r="42" spans="1:12" x14ac:dyDescent="0.25">
      <c r="A42" s="348" t="s">
        <v>782</v>
      </c>
      <c r="B42" s="365"/>
      <c r="C42" s="310"/>
      <c r="D42" s="310"/>
      <c r="E42" s="349"/>
      <c r="F42" s="310"/>
      <c r="G42" s="310"/>
      <c r="H42" s="310"/>
      <c r="I42" s="350"/>
      <c r="J42" s="243">
        <f t="shared" si="2"/>
        <v>0</v>
      </c>
      <c r="K42" s="369"/>
      <c r="L42" s="243">
        <f>1*J42</f>
        <v>0</v>
      </c>
    </row>
    <row r="43" spans="1:12" x14ac:dyDescent="0.25">
      <c r="A43" s="348" t="s">
        <v>783</v>
      </c>
      <c r="B43" s="365"/>
      <c r="C43" s="310"/>
      <c r="D43" s="310"/>
      <c r="E43" s="349"/>
      <c r="F43" s="310"/>
      <c r="G43" s="310"/>
      <c r="H43" s="310"/>
      <c r="I43" s="350"/>
      <c r="J43" s="243">
        <f t="shared" si="2"/>
        <v>0</v>
      </c>
      <c r="K43" s="369"/>
      <c r="L43" s="243">
        <f>1*J43</f>
        <v>0</v>
      </c>
    </row>
    <row r="44" spans="1:12" x14ac:dyDescent="0.25">
      <c r="A44" s="348" t="s">
        <v>784</v>
      </c>
      <c r="B44" s="365"/>
      <c r="C44" s="310"/>
      <c r="D44" s="310"/>
      <c r="E44" s="349"/>
      <c r="F44" s="310"/>
      <c r="G44" s="310"/>
      <c r="H44" s="310"/>
      <c r="I44" s="350"/>
      <c r="J44" s="243">
        <f t="shared" si="2"/>
        <v>0</v>
      </c>
      <c r="K44" s="369"/>
      <c r="L44" s="243">
        <f>1.5*J44</f>
        <v>0</v>
      </c>
    </row>
    <row r="45" spans="1:12" x14ac:dyDescent="0.25">
      <c r="A45" s="348" t="s">
        <v>785</v>
      </c>
      <c r="B45" s="365"/>
      <c r="C45" s="310"/>
      <c r="D45" s="310"/>
      <c r="E45" s="349"/>
      <c r="F45" s="310"/>
      <c r="G45" s="310"/>
      <c r="H45" s="310"/>
      <c r="I45" s="350"/>
      <c r="J45" s="243">
        <f t="shared" si="2"/>
        <v>0</v>
      </c>
      <c r="K45" s="369"/>
      <c r="L45" s="243">
        <f>1.5*J45</f>
        <v>0</v>
      </c>
    </row>
    <row r="46" spans="1:12" x14ac:dyDescent="0.25">
      <c r="A46" s="352" t="s">
        <v>22</v>
      </c>
      <c r="B46" s="366"/>
      <c r="C46" s="243">
        <f>SUM(C36:C45)</f>
        <v>0</v>
      </c>
      <c r="D46" s="243">
        <f>SUM(D36:D45)</f>
        <v>0</v>
      </c>
      <c r="E46" s="370"/>
      <c r="F46" s="367" t="s">
        <v>23</v>
      </c>
      <c r="G46" s="367" t="s">
        <v>23</v>
      </c>
      <c r="H46" s="243">
        <f>SUM(H36:H45)</f>
        <v>0</v>
      </c>
      <c r="I46" s="368"/>
      <c r="J46" s="243">
        <f>SUM(J36:J45)</f>
        <v>0</v>
      </c>
      <c r="K46" s="368"/>
      <c r="L46" s="243">
        <f>SUM(L36:L45)</f>
        <v>0</v>
      </c>
    </row>
    <row r="48" spans="1:12" x14ac:dyDescent="0.25">
      <c r="A48" s="331" t="s">
        <v>616</v>
      </c>
      <c r="B48" s="331"/>
    </row>
    <row r="49" spans="1:12" x14ac:dyDescent="0.25">
      <c r="A49" s="348" t="s">
        <v>776</v>
      </c>
      <c r="B49" s="310"/>
      <c r="C49" s="310"/>
      <c r="D49" s="310"/>
      <c r="E49" s="349"/>
      <c r="F49" s="310"/>
      <c r="G49" s="310"/>
      <c r="H49" s="310"/>
      <c r="I49" s="350"/>
      <c r="J49" s="243">
        <f>D49+F49+G49+H49</f>
        <v>0</v>
      </c>
      <c r="K49" s="369"/>
      <c r="L49" s="243">
        <f>0*J49</f>
        <v>0</v>
      </c>
    </row>
    <row r="50" spans="1:12" x14ac:dyDescent="0.25">
      <c r="A50" s="348" t="s">
        <v>777</v>
      </c>
      <c r="B50" s="310"/>
      <c r="C50" s="310"/>
      <c r="D50" s="310"/>
      <c r="E50" s="349"/>
      <c r="F50" s="310"/>
      <c r="G50" s="310"/>
      <c r="H50" s="310"/>
      <c r="I50" s="350"/>
      <c r="J50" s="243">
        <f t="shared" ref="J50:J58" si="3">D50+F50+G50+H50</f>
        <v>0</v>
      </c>
      <c r="K50" s="369"/>
      <c r="L50" s="243">
        <f>0*J50</f>
        <v>0</v>
      </c>
    </row>
    <row r="51" spans="1:12" x14ac:dyDescent="0.25">
      <c r="A51" s="348" t="s">
        <v>778</v>
      </c>
      <c r="B51" s="310"/>
      <c r="C51" s="310"/>
      <c r="D51" s="310"/>
      <c r="E51" s="349"/>
      <c r="F51" s="310"/>
      <c r="G51" s="310"/>
      <c r="H51" s="310"/>
      <c r="I51" s="350"/>
      <c r="J51" s="243">
        <f t="shared" si="3"/>
        <v>0</v>
      </c>
      <c r="K51" s="369"/>
      <c r="L51" s="243">
        <f>0.2*J51</f>
        <v>0</v>
      </c>
    </row>
    <row r="52" spans="1:12" x14ac:dyDescent="0.25">
      <c r="A52" s="348" t="s">
        <v>779</v>
      </c>
      <c r="B52" s="310"/>
      <c r="C52" s="310"/>
      <c r="D52" s="310"/>
      <c r="E52" s="349"/>
      <c r="F52" s="310"/>
      <c r="G52" s="310"/>
      <c r="H52" s="310"/>
      <c r="I52" s="350"/>
      <c r="J52" s="243">
        <f t="shared" si="3"/>
        <v>0</v>
      </c>
      <c r="K52" s="369"/>
      <c r="L52" s="243">
        <f>0.2*J52</f>
        <v>0</v>
      </c>
    </row>
    <row r="53" spans="1:12" x14ac:dyDescent="0.25">
      <c r="A53" s="348" t="s">
        <v>780</v>
      </c>
      <c r="B53" s="310"/>
      <c r="C53" s="310"/>
      <c r="D53" s="310"/>
      <c r="E53" s="349"/>
      <c r="F53" s="310"/>
      <c r="G53" s="310"/>
      <c r="H53" s="310"/>
      <c r="I53" s="350"/>
      <c r="J53" s="243">
        <f t="shared" si="3"/>
        <v>0</v>
      </c>
      <c r="K53" s="369"/>
      <c r="L53" s="243">
        <f>0.5*J53</f>
        <v>0</v>
      </c>
    </row>
    <row r="54" spans="1:12" x14ac:dyDescent="0.25">
      <c r="A54" s="348" t="s">
        <v>781</v>
      </c>
      <c r="B54" s="310"/>
      <c r="C54" s="310"/>
      <c r="D54" s="310"/>
      <c r="E54" s="349"/>
      <c r="F54" s="310"/>
      <c r="G54" s="310"/>
      <c r="H54" s="310"/>
      <c r="I54" s="350"/>
      <c r="J54" s="243">
        <f t="shared" si="3"/>
        <v>0</v>
      </c>
      <c r="K54" s="369"/>
      <c r="L54" s="243">
        <f>0.5*J54</f>
        <v>0</v>
      </c>
    </row>
    <row r="55" spans="1:12" x14ac:dyDescent="0.25">
      <c r="A55" s="348" t="s">
        <v>782</v>
      </c>
      <c r="B55" s="310"/>
      <c r="C55" s="310"/>
      <c r="D55" s="310"/>
      <c r="E55" s="349"/>
      <c r="F55" s="310"/>
      <c r="G55" s="310"/>
      <c r="H55" s="310"/>
      <c r="I55" s="350"/>
      <c r="J55" s="243">
        <f t="shared" si="3"/>
        <v>0</v>
      </c>
      <c r="K55" s="369"/>
      <c r="L55" s="243">
        <f>1*J55</f>
        <v>0</v>
      </c>
    </row>
    <row r="56" spans="1:12" x14ac:dyDescent="0.25">
      <c r="A56" s="348" t="s">
        <v>783</v>
      </c>
      <c r="B56" s="310"/>
      <c r="C56" s="310"/>
      <c r="D56" s="310"/>
      <c r="E56" s="349"/>
      <c r="F56" s="310"/>
      <c r="G56" s="310"/>
      <c r="H56" s="310"/>
      <c r="I56" s="350"/>
      <c r="J56" s="243">
        <f t="shared" si="3"/>
        <v>0</v>
      </c>
      <c r="K56" s="369"/>
      <c r="L56" s="243">
        <f>1*J56</f>
        <v>0</v>
      </c>
    </row>
    <row r="57" spans="1:12" x14ac:dyDescent="0.25">
      <c r="A57" s="348" t="s">
        <v>784</v>
      </c>
      <c r="B57" s="310"/>
      <c r="C57" s="310"/>
      <c r="D57" s="310"/>
      <c r="E57" s="349"/>
      <c r="F57" s="310"/>
      <c r="G57" s="310"/>
      <c r="H57" s="310"/>
      <c r="I57" s="350"/>
      <c r="J57" s="243">
        <f t="shared" si="3"/>
        <v>0</v>
      </c>
      <c r="K57" s="369"/>
      <c r="L57" s="243">
        <f>1.5*J57</f>
        <v>0</v>
      </c>
    </row>
    <row r="58" spans="1:12" x14ac:dyDescent="0.25">
      <c r="A58" s="348" t="s">
        <v>785</v>
      </c>
      <c r="B58" s="310"/>
      <c r="C58" s="310"/>
      <c r="D58" s="310"/>
      <c r="E58" s="349"/>
      <c r="F58" s="310"/>
      <c r="G58" s="310"/>
      <c r="H58" s="310"/>
      <c r="I58" s="350"/>
      <c r="J58" s="243">
        <f t="shared" si="3"/>
        <v>0</v>
      </c>
      <c r="K58" s="369"/>
      <c r="L58" s="243">
        <f>1.5*J58</f>
        <v>0</v>
      </c>
    </row>
    <row r="59" spans="1:12" x14ac:dyDescent="0.25">
      <c r="A59" s="352" t="s">
        <v>22</v>
      </c>
      <c r="B59" s="243">
        <f>SUM(B49:B58)</f>
        <v>0</v>
      </c>
      <c r="C59" s="243">
        <f>SUM(C49:C58)</f>
        <v>0</v>
      </c>
      <c r="D59" s="243">
        <f>SUM(D49:D58)</f>
        <v>0</v>
      </c>
      <c r="E59" s="370"/>
      <c r="F59" s="367" t="s">
        <v>23</v>
      </c>
      <c r="G59" s="367" t="s">
        <v>23</v>
      </c>
      <c r="H59" s="243">
        <f>SUM(H49:H58)</f>
        <v>0</v>
      </c>
      <c r="I59" s="354"/>
      <c r="J59" s="243">
        <f>SUM(J49:J58)</f>
        <v>0</v>
      </c>
      <c r="K59" s="368"/>
      <c r="L59" s="243">
        <f>SUM(L49:L58)</f>
        <v>0</v>
      </c>
    </row>
    <row r="61" spans="1:12" x14ac:dyDescent="0.25">
      <c r="A61" s="331" t="s">
        <v>25</v>
      </c>
      <c r="B61" s="331"/>
    </row>
    <row r="62" spans="1:12" x14ac:dyDescent="0.25">
      <c r="A62" s="348" t="s">
        <v>776</v>
      </c>
      <c r="B62" s="310"/>
      <c r="C62" s="310"/>
      <c r="D62" s="310"/>
      <c r="E62" s="349"/>
      <c r="F62" s="310"/>
      <c r="G62" s="310"/>
      <c r="H62" s="310"/>
      <c r="I62" s="350"/>
      <c r="J62" s="243">
        <f>D62+F62+G62+H62</f>
        <v>0</v>
      </c>
      <c r="K62" s="369"/>
      <c r="L62" s="243">
        <f>0*J62</f>
        <v>0</v>
      </c>
    </row>
    <row r="63" spans="1:12" x14ac:dyDescent="0.25">
      <c r="A63" s="348" t="s">
        <v>777</v>
      </c>
      <c r="B63" s="310"/>
      <c r="C63" s="310"/>
      <c r="D63" s="310"/>
      <c r="E63" s="349"/>
      <c r="F63" s="310"/>
      <c r="G63" s="310"/>
      <c r="H63" s="310"/>
      <c r="I63" s="350"/>
      <c r="J63" s="243">
        <f t="shared" ref="J63:J71" si="4">D63+F63+G63+H63</f>
        <v>0</v>
      </c>
      <c r="K63" s="369"/>
      <c r="L63" s="243">
        <f>0*J63</f>
        <v>0</v>
      </c>
    </row>
    <row r="64" spans="1:12" x14ac:dyDescent="0.25">
      <c r="A64" s="348" t="s">
        <v>778</v>
      </c>
      <c r="B64" s="310"/>
      <c r="C64" s="310"/>
      <c r="D64" s="310"/>
      <c r="E64" s="349"/>
      <c r="F64" s="310"/>
      <c r="G64" s="310"/>
      <c r="H64" s="310"/>
      <c r="I64" s="350"/>
      <c r="J64" s="243">
        <f t="shared" si="4"/>
        <v>0</v>
      </c>
      <c r="K64" s="369"/>
      <c r="L64" s="243">
        <f>0.2*J64</f>
        <v>0</v>
      </c>
    </row>
    <row r="65" spans="1:12" x14ac:dyDescent="0.25">
      <c r="A65" s="348" t="s">
        <v>779</v>
      </c>
      <c r="B65" s="310"/>
      <c r="C65" s="310"/>
      <c r="D65" s="310"/>
      <c r="E65" s="349"/>
      <c r="F65" s="310"/>
      <c r="G65" s="310"/>
      <c r="H65" s="310"/>
      <c r="I65" s="350"/>
      <c r="J65" s="243">
        <f t="shared" si="4"/>
        <v>0</v>
      </c>
      <c r="K65" s="369"/>
      <c r="L65" s="243">
        <f>0.2*J65</f>
        <v>0</v>
      </c>
    </row>
    <row r="66" spans="1:12" x14ac:dyDescent="0.25">
      <c r="A66" s="348" t="s">
        <v>780</v>
      </c>
      <c r="B66" s="310"/>
      <c r="C66" s="310"/>
      <c r="D66" s="310"/>
      <c r="E66" s="349"/>
      <c r="F66" s="310"/>
      <c r="G66" s="310"/>
      <c r="H66" s="310"/>
      <c r="I66" s="350"/>
      <c r="J66" s="243">
        <f t="shared" si="4"/>
        <v>0</v>
      </c>
      <c r="K66" s="369"/>
      <c r="L66" s="243">
        <f>0.5*J66</f>
        <v>0</v>
      </c>
    </row>
    <row r="67" spans="1:12" x14ac:dyDescent="0.25">
      <c r="A67" s="348" t="s">
        <v>781</v>
      </c>
      <c r="B67" s="310"/>
      <c r="C67" s="310"/>
      <c r="D67" s="310"/>
      <c r="E67" s="349"/>
      <c r="F67" s="310"/>
      <c r="G67" s="310"/>
      <c r="H67" s="310"/>
      <c r="I67" s="350"/>
      <c r="J67" s="243">
        <f t="shared" si="4"/>
        <v>0</v>
      </c>
      <c r="K67" s="369"/>
      <c r="L67" s="243">
        <f>0.5*J67</f>
        <v>0</v>
      </c>
    </row>
    <row r="68" spans="1:12" x14ac:dyDescent="0.25">
      <c r="A68" s="348" t="s">
        <v>782</v>
      </c>
      <c r="B68" s="310"/>
      <c r="C68" s="310"/>
      <c r="D68" s="310"/>
      <c r="E68" s="349"/>
      <c r="F68" s="310"/>
      <c r="G68" s="310"/>
      <c r="H68" s="310"/>
      <c r="I68" s="350"/>
      <c r="J68" s="243">
        <f t="shared" si="4"/>
        <v>0</v>
      </c>
      <c r="K68" s="369"/>
      <c r="L68" s="243">
        <f>1*J68</f>
        <v>0</v>
      </c>
    </row>
    <row r="69" spans="1:12" x14ac:dyDescent="0.25">
      <c r="A69" s="348" t="s">
        <v>783</v>
      </c>
      <c r="B69" s="310"/>
      <c r="C69" s="310"/>
      <c r="D69" s="310"/>
      <c r="E69" s="349"/>
      <c r="F69" s="310"/>
      <c r="G69" s="310"/>
      <c r="H69" s="310"/>
      <c r="I69" s="350"/>
      <c r="J69" s="243">
        <f t="shared" si="4"/>
        <v>0</v>
      </c>
      <c r="K69" s="369"/>
      <c r="L69" s="243">
        <f>1*J69</f>
        <v>0</v>
      </c>
    </row>
    <row r="70" spans="1:12" x14ac:dyDescent="0.25">
      <c r="A70" s="348" t="s">
        <v>784</v>
      </c>
      <c r="B70" s="310"/>
      <c r="C70" s="310"/>
      <c r="D70" s="310"/>
      <c r="E70" s="349"/>
      <c r="F70" s="310"/>
      <c r="G70" s="310"/>
      <c r="H70" s="310"/>
      <c r="I70" s="350"/>
      <c r="J70" s="243">
        <f t="shared" si="4"/>
        <v>0</v>
      </c>
      <c r="K70" s="369"/>
      <c r="L70" s="243">
        <f>1.5*J70</f>
        <v>0</v>
      </c>
    </row>
    <row r="71" spans="1:12" x14ac:dyDescent="0.25">
      <c r="A71" s="348" t="s">
        <v>785</v>
      </c>
      <c r="B71" s="310"/>
      <c r="C71" s="310"/>
      <c r="D71" s="310"/>
      <c r="E71" s="349"/>
      <c r="F71" s="310"/>
      <c r="G71" s="310"/>
      <c r="H71" s="310"/>
      <c r="I71" s="350"/>
      <c r="J71" s="243">
        <f t="shared" si="4"/>
        <v>0</v>
      </c>
      <c r="K71" s="369"/>
      <c r="L71" s="243">
        <f>1.5*J71</f>
        <v>0</v>
      </c>
    </row>
    <row r="72" spans="1:12" x14ac:dyDescent="0.25">
      <c r="A72" s="352" t="s">
        <v>22</v>
      </c>
      <c r="B72" s="243">
        <f>SUM(B62:B71)</f>
        <v>0</v>
      </c>
      <c r="C72" s="243">
        <f>SUM(C62:C71)</f>
        <v>0</v>
      </c>
      <c r="D72" s="243">
        <f>SUM(D62:D71)</f>
        <v>0</v>
      </c>
      <c r="E72" s="370"/>
      <c r="F72" s="367" t="s">
        <v>23</v>
      </c>
      <c r="G72" s="367" t="s">
        <v>23</v>
      </c>
      <c r="H72" s="243">
        <f>SUM(H62:H71)</f>
        <v>0</v>
      </c>
      <c r="I72" s="354"/>
      <c r="J72" s="243">
        <f>SUM(J62:J71)</f>
        <v>0</v>
      </c>
      <c r="K72" s="368"/>
      <c r="L72" s="243">
        <f>SUM(L62:L71)</f>
        <v>0</v>
      </c>
    </row>
    <row r="73" spans="1:12" s="198" customFormat="1" x14ac:dyDescent="0.25">
      <c r="A73" s="357"/>
      <c r="B73" s="358"/>
      <c r="C73" s="358"/>
      <c r="D73" s="358"/>
      <c r="E73" s="359"/>
      <c r="F73" s="360"/>
      <c r="G73" s="360"/>
      <c r="H73" s="358"/>
      <c r="I73" s="361"/>
      <c r="J73" s="358"/>
      <c r="K73" s="361"/>
      <c r="L73" s="358"/>
    </row>
    <row r="74" spans="1:12" s="198" customFormat="1" x14ac:dyDescent="0.25">
      <c r="A74" s="362" t="s">
        <v>22</v>
      </c>
      <c r="B74" s="358"/>
      <c r="C74" s="243">
        <f>C72+C59+C46+C33+C20</f>
        <v>0</v>
      </c>
      <c r="D74" s="243">
        <f>D72+D59+D46+D33+D20</f>
        <v>0</v>
      </c>
      <c r="E74" s="359"/>
      <c r="F74" s="360"/>
      <c r="G74" s="360"/>
      <c r="H74" s="358"/>
      <c r="I74" s="361"/>
      <c r="J74" s="358"/>
      <c r="K74" s="361"/>
      <c r="L74" s="243">
        <f>L72+L59+L46+L33+L20</f>
        <v>0</v>
      </c>
    </row>
    <row r="75" spans="1:12" s="198" customFormat="1" x14ac:dyDescent="0.25">
      <c r="A75" s="357"/>
      <c r="B75" s="358"/>
      <c r="C75" s="358"/>
      <c r="D75" s="358"/>
      <c r="E75" s="359"/>
      <c r="F75" s="360"/>
      <c r="G75" s="360"/>
      <c r="H75" s="358"/>
      <c r="I75" s="361"/>
      <c r="J75" s="358"/>
      <c r="K75" s="361"/>
      <c r="L75" s="358"/>
    </row>
    <row r="76" spans="1:12" x14ac:dyDescent="0.25">
      <c r="A76" s="201"/>
      <c r="B76" s="201"/>
      <c r="C76" s="198"/>
      <c r="D76" s="198"/>
      <c r="E76" s="198"/>
      <c r="F76" s="198"/>
      <c r="G76" s="198"/>
      <c r="H76" s="363"/>
      <c r="I76" s="198"/>
      <c r="J76" s="198"/>
      <c r="K76" s="198"/>
    </row>
    <row r="77" spans="1:12" x14ac:dyDescent="0.25">
      <c r="A77" s="191" t="s">
        <v>29</v>
      </c>
      <c r="H77" s="209"/>
    </row>
    <row r="78" spans="1:12" x14ac:dyDescent="0.25">
      <c r="B78" s="191"/>
      <c r="H78" s="209"/>
    </row>
    <row r="79" spans="1:12" x14ac:dyDescent="0.25">
      <c r="B79" s="191"/>
      <c r="H79" s="209"/>
    </row>
  </sheetData>
  <sheetProtection password="C03D" sheet="1" objects="1" scenarios="1"/>
  <mergeCells count="3">
    <mergeCell ref="B6:D6"/>
    <mergeCell ref="F6:H6"/>
    <mergeCell ref="A2:C2"/>
  </mergeCells>
  <hyperlinks>
    <hyperlink ref="A2" location="Schedule_Listing" display="Return to Shedule Listing"/>
    <hyperlink ref="A2:C2" location="'Schedule Listing'!C27" display="Return to Schedule Listing"/>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topLeftCell="A31" zoomScale="140" zoomScaleNormal="140" workbookViewId="0">
      <selection activeCell="C10" sqref="C10:D14"/>
    </sheetView>
  </sheetViews>
  <sheetFormatPr defaultColWidth="9.125" defaultRowHeight="15.75" x14ac:dyDescent="0.25"/>
  <cols>
    <col min="1" max="1" width="9.125" style="189"/>
    <col min="2" max="4" width="11.125" style="189" customWidth="1"/>
    <col min="5" max="5" width="1.625" style="189" customWidth="1"/>
    <col min="6" max="8" width="12.375" style="189" customWidth="1"/>
    <col min="9" max="9" width="1.625" style="189" customWidth="1"/>
    <col min="10" max="10" width="11.125" style="189" customWidth="1"/>
    <col min="11" max="11" width="1.625" style="189" customWidth="1"/>
    <col min="12" max="12" width="10.125" style="189" customWidth="1"/>
    <col min="13" max="14" width="9.125" style="189"/>
    <col min="15" max="15" width="6.375" style="189" customWidth="1"/>
    <col min="16" max="16384" width="9.125" style="189"/>
  </cols>
  <sheetData>
    <row r="1" spans="1:12" x14ac:dyDescent="0.25">
      <c r="A1" s="212" t="s">
        <v>525</v>
      </c>
      <c r="B1" s="212"/>
      <c r="C1" s="212"/>
      <c r="D1" s="331"/>
      <c r="E1" s="331"/>
      <c r="F1" s="331"/>
      <c r="G1" s="331"/>
      <c r="L1" s="190">
        <v>7</v>
      </c>
    </row>
    <row r="2" spans="1:12" x14ac:dyDescent="0.25">
      <c r="A2" s="886" t="s">
        <v>1</v>
      </c>
      <c r="B2" s="887"/>
      <c r="C2" s="888"/>
      <c r="D2" s="193"/>
      <c r="E2" s="331"/>
      <c r="F2" s="331"/>
      <c r="G2" s="331"/>
    </row>
    <row r="3" spans="1:12" x14ac:dyDescent="0.25">
      <c r="A3" s="332" t="s">
        <v>34</v>
      </c>
      <c r="B3" s="332"/>
      <c r="C3" s="212"/>
      <c r="D3" s="331"/>
      <c r="E3" s="331"/>
      <c r="F3" s="331"/>
      <c r="G3" s="331"/>
    </row>
    <row r="4" spans="1:12" x14ac:dyDescent="0.25">
      <c r="A4" s="194" t="s">
        <v>576</v>
      </c>
      <c r="B4" s="332"/>
      <c r="C4" s="212"/>
      <c r="D4" s="331"/>
      <c r="E4" s="331"/>
      <c r="F4" s="331"/>
      <c r="G4" s="331"/>
    </row>
    <row r="5" spans="1:12" x14ac:dyDescent="0.25">
      <c r="A5" s="212"/>
      <c r="B5" s="212"/>
      <c r="C5" s="212"/>
      <c r="D5" s="331"/>
      <c r="E5" s="331"/>
      <c r="F5" s="331"/>
      <c r="G5" s="331"/>
    </row>
    <row r="6" spans="1:12" x14ac:dyDescent="0.25">
      <c r="A6" s="333"/>
      <c r="B6" s="883" t="s">
        <v>2</v>
      </c>
      <c r="C6" s="884"/>
      <c r="D6" s="885"/>
      <c r="E6" s="334"/>
      <c r="F6" s="883" t="s">
        <v>3</v>
      </c>
      <c r="G6" s="884"/>
      <c r="H6" s="885"/>
      <c r="I6" s="335"/>
      <c r="J6" s="336" t="s">
        <v>4</v>
      </c>
      <c r="K6" s="335"/>
      <c r="L6" s="335"/>
    </row>
    <row r="7" spans="1:12" ht="37.5" x14ac:dyDescent="0.25">
      <c r="A7" s="337" t="s">
        <v>5</v>
      </c>
      <c r="B7" s="338" t="s">
        <v>6</v>
      </c>
      <c r="C7" s="338" t="s">
        <v>7</v>
      </c>
      <c r="D7" s="338" t="s">
        <v>8</v>
      </c>
      <c r="E7" s="339"/>
      <c r="F7" s="338" t="s">
        <v>9</v>
      </c>
      <c r="G7" s="338" t="s">
        <v>10</v>
      </c>
      <c r="H7" s="340" t="s">
        <v>11</v>
      </c>
      <c r="I7" s="341"/>
      <c r="J7" s="337" t="s">
        <v>12</v>
      </c>
      <c r="K7" s="341"/>
      <c r="L7" s="337" t="s">
        <v>13</v>
      </c>
    </row>
    <row r="8" spans="1:12" x14ac:dyDescent="0.25">
      <c r="A8" s="342" t="s">
        <v>14</v>
      </c>
      <c r="B8" s="342"/>
      <c r="C8" s="342"/>
      <c r="D8" s="342" t="s">
        <v>15</v>
      </c>
      <c r="E8" s="342"/>
      <c r="F8" s="342" t="s">
        <v>16</v>
      </c>
      <c r="G8" s="342" t="s">
        <v>17</v>
      </c>
      <c r="H8" s="342" t="s">
        <v>18</v>
      </c>
      <c r="I8" s="343"/>
      <c r="J8" s="342" t="s">
        <v>19</v>
      </c>
      <c r="K8" s="343"/>
      <c r="L8" s="342" t="s">
        <v>20</v>
      </c>
    </row>
    <row r="9" spans="1:12" x14ac:dyDescent="0.25">
      <c r="A9" s="344" t="s">
        <v>21</v>
      </c>
      <c r="B9" s="345"/>
      <c r="D9" s="346"/>
      <c r="E9" s="346"/>
      <c r="F9" s="346"/>
      <c r="G9" s="346"/>
      <c r="H9" s="347"/>
      <c r="I9" s="347"/>
      <c r="J9" s="347"/>
      <c r="K9" s="347"/>
      <c r="L9" s="347"/>
    </row>
    <row r="10" spans="1:12" x14ac:dyDescent="0.25">
      <c r="A10" s="371">
        <v>0</v>
      </c>
      <c r="B10" s="365"/>
      <c r="C10" s="310"/>
      <c r="D10" s="310"/>
      <c r="E10" s="372"/>
      <c r="F10" s="259"/>
      <c r="G10" s="259"/>
      <c r="H10" s="259"/>
      <c r="I10" s="373"/>
      <c r="J10" s="243">
        <f>D10+F10+G10+H10</f>
        <v>0</v>
      </c>
      <c r="K10" s="369"/>
      <c r="L10" s="243">
        <f>J10*A10</f>
        <v>0</v>
      </c>
    </row>
    <row r="11" spans="1:12" x14ac:dyDescent="0.25">
      <c r="A11" s="374">
        <v>0.2</v>
      </c>
      <c r="B11" s="365"/>
      <c r="C11" s="310"/>
      <c r="D11" s="310"/>
      <c r="E11" s="349"/>
      <c r="F11" s="310"/>
      <c r="G11" s="310"/>
      <c r="H11" s="310"/>
      <c r="I11" s="350"/>
      <c r="J11" s="243">
        <f>D11+F11+G11+H11</f>
        <v>0</v>
      </c>
      <c r="K11" s="369"/>
      <c r="L11" s="243">
        <f>J11*A11</f>
        <v>0</v>
      </c>
    </row>
    <row r="12" spans="1:12" x14ac:dyDescent="0.25">
      <c r="A12" s="374">
        <v>0.5</v>
      </c>
      <c r="B12" s="365"/>
      <c r="C12" s="310"/>
      <c r="D12" s="310"/>
      <c r="E12" s="349"/>
      <c r="F12" s="310"/>
      <c r="G12" s="310"/>
      <c r="H12" s="310"/>
      <c r="I12" s="350"/>
      <c r="J12" s="243">
        <f>D12+F12+G12+H12</f>
        <v>0</v>
      </c>
      <c r="K12" s="369"/>
      <c r="L12" s="243">
        <f>J12*A12</f>
        <v>0</v>
      </c>
    </row>
    <row r="13" spans="1:12" x14ac:dyDescent="0.25">
      <c r="A13" s="374">
        <v>1</v>
      </c>
      <c r="B13" s="365"/>
      <c r="C13" s="310"/>
      <c r="D13" s="310"/>
      <c r="E13" s="349"/>
      <c r="F13" s="310"/>
      <c r="G13" s="310"/>
      <c r="H13" s="310"/>
      <c r="I13" s="350"/>
      <c r="J13" s="243">
        <f>D13+F13+G13+H13</f>
        <v>0</v>
      </c>
      <c r="K13" s="369"/>
      <c r="L13" s="243">
        <f>J13*A13</f>
        <v>0</v>
      </c>
    </row>
    <row r="14" spans="1:12" x14ac:dyDescent="0.25">
      <c r="A14" s="374">
        <v>1.5</v>
      </c>
      <c r="B14" s="365"/>
      <c r="C14" s="310"/>
      <c r="D14" s="310"/>
      <c r="E14" s="349"/>
      <c r="F14" s="310"/>
      <c r="G14" s="310"/>
      <c r="H14" s="310"/>
      <c r="I14" s="350"/>
      <c r="J14" s="243">
        <f>D14+F14+G14+H14</f>
        <v>0</v>
      </c>
      <c r="K14" s="369"/>
      <c r="L14" s="243">
        <f>J14*A14</f>
        <v>0</v>
      </c>
    </row>
    <row r="15" spans="1:12" x14ac:dyDescent="0.25">
      <c r="A15" s="352" t="s">
        <v>22</v>
      </c>
      <c r="B15" s="366"/>
      <c r="C15" s="243">
        <f>SUM(C10:C14)</f>
        <v>0</v>
      </c>
      <c r="D15" s="243">
        <f>SUM(D10:D14)</f>
        <v>0</v>
      </c>
      <c r="E15" s="353"/>
      <c r="F15" s="367" t="s">
        <v>23</v>
      </c>
      <c r="G15" s="367" t="s">
        <v>23</v>
      </c>
      <c r="H15" s="243">
        <f>SUM(H10:H14)</f>
        <v>0</v>
      </c>
      <c r="I15" s="354">
        <v>5</v>
      </c>
      <c r="J15" s="243">
        <f>SUM(J10:J14)</f>
        <v>0</v>
      </c>
      <c r="K15" s="368"/>
      <c r="L15" s="243">
        <f>SUM(L10:L14)</f>
        <v>0</v>
      </c>
    </row>
    <row r="16" spans="1:12" x14ac:dyDescent="0.25">
      <c r="A16" s="355"/>
      <c r="B16" s="355"/>
      <c r="E16" s="188"/>
      <c r="F16" s="188"/>
      <c r="J16" s="191"/>
      <c r="L16" s="188"/>
    </row>
    <row r="17" spans="1:12" x14ac:dyDescent="0.25">
      <c r="A17" s="356" t="s">
        <v>24</v>
      </c>
      <c r="B17" s="356"/>
      <c r="E17" s="188"/>
      <c r="F17" s="188"/>
      <c r="J17" s="191"/>
      <c r="L17" s="188"/>
    </row>
    <row r="18" spans="1:12" x14ac:dyDescent="0.25">
      <c r="A18" s="371">
        <v>0</v>
      </c>
      <c r="B18" s="310"/>
      <c r="C18" s="310"/>
      <c r="D18" s="310"/>
      <c r="E18" s="375"/>
      <c r="F18" s="259"/>
      <c r="G18" s="259"/>
      <c r="H18" s="259"/>
      <c r="I18" s="376"/>
      <c r="J18" s="243">
        <f>D18+F18+G18+H18</f>
        <v>0</v>
      </c>
      <c r="K18" s="368"/>
      <c r="L18" s="243">
        <f>J18*A18</f>
        <v>0</v>
      </c>
    </row>
    <row r="19" spans="1:12" x14ac:dyDescent="0.25">
      <c r="A19" s="374">
        <v>0.2</v>
      </c>
      <c r="B19" s="310"/>
      <c r="C19" s="310"/>
      <c r="D19" s="310"/>
      <c r="E19" s="349"/>
      <c r="F19" s="310"/>
      <c r="G19" s="310"/>
      <c r="H19" s="310"/>
      <c r="I19" s="350"/>
      <c r="J19" s="243">
        <f>D19+F19+G19+H19</f>
        <v>0</v>
      </c>
      <c r="K19" s="369"/>
      <c r="L19" s="243">
        <f>J19*A19</f>
        <v>0</v>
      </c>
    </row>
    <row r="20" spans="1:12" x14ac:dyDescent="0.25">
      <c r="A20" s="374">
        <v>0.5</v>
      </c>
      <c r="B20" s="310"/>
      <c r="C20" s="310"/>
      <c r="D20" s="310"/>
      <c r="E20" s="349"/>
      <c r="F20" s="310"/>
      <c r="G20" s="310"/>
      <c r="H20" s="310"/>
      <c r="I20" s="350"/>
      <c r="J20" s="243">
        <f>D20+F20+G20+H20</f>
        <v>0</v>
      </c>
      <c r="K20" s="369"/>
      <c r="L20" s="243">
        <f>J20*A20</f>
        <v>0</v>
      </c>
    </row>
    <row r="21" spans="1:12" x14ac:dyDescent="0.25">
      <c r="A21" s="374">
        <v>1</v>
      </c>
      <c r="B21" s="310"/>
      <c r="C21" s="310"/>
      <c r="D21" s="310"/>
      <c r="E21" s="349"/>
      <c r="F21" s="310"/>
      <c r="G21" s="310"/>
      <c r="H21" s="310"/>
      <c r="I21" s="350"/>
      <c r="J21" s="243">
        <f>D21+F21+G21+H21</f>
        <v>0</v>
      </c>
      <c r="K21" s="369"/>
      <c r="L21" s="243">
        <f>J21*A21</f>
        <v>0</v>
      </c>
    </row>
    <row r="22" spans="1:12" x14ac:dyDescent="0.25">
      <c r="A22" s="374">
        <v>1.5</v>
      </c>
      <c r="B22" s="310"/>
      <c r="C22" s="310"/>
      <c r="D22" s="310"/>
      <c r="E22" s="349"/>
      <c r="F22" s="310"/>
      <c r="G22" s="310"/>
      <c r="H22" s="310"/>
      <c r="I22" s="350"/>
      <c r="J22" s="243">
        <f>D22+F22+G22+H22</f>
        <v>0</v>
      </c>
      <c r="K22" s="369"/>
      <c r="L22" s="243">
        <f>J22*A22</f>
        <v>0</v>
      </c>
    </row>
    <row r="23" spans="1:12" x14ac:dyDescent="0.25">
      <c r="A23" s="352" t="s">
        <v>22</v>
      </c>
      <c r="B23" s="243">
        <f>SUM(B18:B22)</f>
        <v>0</v>
      </c>
      <c r="C23" s="243">
        <f>SUM(C18:C22)</f>
        <v>0</v>
      </c>
      <c r="D23" s="243">
        <f>SUM(D18:D22)</f>
        <v>0</v>
      </c>
      <c r="E23" s="370"/>
      <c r="F23" s="367" t="s">
        <v>23</v>
      </c>
      <c r="G23" s="367" t="s">
        <v>23</v>
      </c>
      <c r="H23" s="243">
        <f>SUM(H18:H22)</f>
        <v>0</v>
      </c>
      <c r="I23" s="354"/>
      <c r="J23" s="243">
        <f>SUM(J18:J22)</f>
        <v>0</v>
      </c>
      <c r="K23" s="368"/>
      <c r="L23" s="243">
        <f>SUM(L18:L22)</f>
        <v>0</v>
      </c>
    </row>
    <row r="25" spans="1:12" x14ac:dyDescent="0.25">
      <c r="A25" s="331" t="s">
        <v>27</v>
      </c>
      <c r="B25" s="331"/>
    </row>
    <row r="26" spans="1:12" x14ac:dyDescent="0.25">
      <c r="A26" s="371">
        <v>0</v>
      </c>
      <c r="B26" s="365"/>
      <c r="C26" s="310"/>
      <c r="D26" s="310"/>
      <c r="E26" s="375"/>
      <c r="F26" s="259"/>
      <c r="G26" s="259"/>
      <c r="H26" s="259"/>
      <c r="I26" s="376"/>
      <c r="J26" s="243">
        <f>D26+F26+G26+H26</f>
        <v>0</v>
      </c>
      <c r="K26" s="369"/>
      <c r="L26" s="243">
        <f>J26*A26</f>
        <v>0</v>
      </c>
    </row>
    <row r="27" spans="1:12" x14ac:dyDescent="0.25">
      <c r="A27" s="374">
        <v>0.2</v>
      </c>
      <c r="B27" s="365"/>
      <c r="C27" s="310"/>
      <c r="D27" s="310"/>
      <c r="E27" s="349"/>
      <c r="F27" s="310"/>
      <c r="G27" s="310"/>
      <c r="H27" s="310"/>
      <c r="I27" s="350"/>
      <c r="J27" s="243">
        <f>D27+F27+G27+H27</f>
        <v>0</v>
      </c>
      <c r="K27" s="369"/>
      <c r="L27" s="243">
        <f>J27*A27</f>
        <v>0</v>
      </c>
    </row>
    <row r="28" spans="1:12" x14ac:dyDescent="0.25">
      <c r="A28" s="374">
        <v>0.5</v>
      </c>
      <c r="B28" s="365"/>
      <c r="C28" s="310"/>
      <c r="D28" s="310"/>
      <c r="E28" s="349"/>
      <c r="F28" s="310"/>
      <c r="G28" s="310"/>
      <c r="H28" s="310"/>
      <c r="I28" s="350"/>
      <c r="J28" s="243">
        <f>D28+F28+G28+H28</f>
        <v>0</v>
      </c>
      <c r="K28" s="369"/>
      <c r="L28" s="243">
        <f>J28*A28</f>
        <v>0</v>
      </c>
    </row>
    <row r="29" spans="1:12" x14ac:dyDescent="0.25">
      <c r="A29" s="374">
        <v>1</v>
      </c>
      <c r="B29" s="365"/>
      <c r="C29" s="310"/>
      <c r="D29" s="310"/>
      <c r="E29" s="349"/>
      <c r="F29" s="310"/>
      <c r="G29" s="310"/>
      <c r="H29" s="310"/>
      <c r="I29" s="350"/>
      <c r="J29" s="243">
        <f>D29+F29+G29+H29</f>
        <v>0</v>
      </c>
      <c r="K29" s="369"/>
      <c r="L29" s="243">
        <f>J29*A29</f>
        <v>0</v>
      </c>
    </row>
    <row r="30" spans="1:12" x14ac:dyDescent="0.25">
      <c r="A30" s="374">
        <v>1.5</v>
      </c>
      <c r="B30" s="365"/>
      <c r="C30" s="310"/>
      <c r="D30" s="310"/>
      <c r="E30" s="349"/>
      <c r="F30" s="310"/>
      <c r="G30" s="310"/>
      <c r="H30" s="310"/>
      <c r="I30" s="350"/>
      <c r="J30" s="243">
        <f>D30+F30+G30+H30</f>
        <v>0</v>
      </c>
      <c r="K30" s="369"/>
      <c r="L30" s="243">
        <f>J30*A30</f>
        <v>0</v>
      </c>
    </row>
    <row r="31" spans="1:12" x14ac:dyDescent="0.25">
      <c r="A31" s="352" t="s">
        <v>22</v>
      </c>
      <c r="B31" s="366"/>
      <c r="C31" s="243">
        <f>SUM(C26:C30)</f>
        <v>0</v>
      </c>
      <c r="D31" s="243">
        <f>SUM(D26:D30)</f>
        <v>0</v>
      </c>
      <c r="E31" s="370"/>
      <c r="F31" s="367" t="s">
        <v>23</v>
      </c>
      <c r="G31" s="367" t="s">
        <v>23</v>
      </c>
      <c r="H31" s="243">
        <f>SUM(H26:H30)</f>
        <v>0</v>
      </c>
      <c r="I31" s="354"/>
      <c r="J31" s="243">
        <f>SUM(J26:J30)</f>
        <v>0</v>
      </c>
      <c r="K31" s="368"/>
      <c r="L31" s="243">
        <f>SUM(L26:L30)</f>
        <v>0</v>
      </c>
    </row>
    <row r="33" spans="1:12" x14ac:dyDescent="0.25">
      <c r="A33" s="331" t="s">
        <v>616</v>
      </c>
      <c r="B33" s="331"/>
    </row>
    <row r="34" spans="1:12" x14ac:dyDescent="0.25">
      <c r="A34" s="371">
        <v>0</v>
      </c>
      <c r="B34" s="310"/>
      <c r="C34" s="310"/>
      <c r="D34" s="310"/>
      <c r="E34" s="375"/>
      <c r="F34" s="259"/>
      <c r="G34" s="259"/>
      <c r="H34" s="259"/>
      <c r="I34" s="376"/>
      <c r="J34" s="243">
        <f>D34+F34+G34+H34</f>
        <v>0</v>
      </c>
      <c r="K34" s="369"/>
      <c r="L34" s="243">
        <f>J34*A34</f>
        <v>0</v>
      </c>
    </row>
    <row r="35" spans="1:12" x14ac:dyDescent="0.25">
      <c r="A35" s="374">
        <v>0.2</v>
      </c>
      <c r="B35" s="310"/>
      <c r="C35" s="310"/>
      <c r="D35" s="310"/>
      <c r="E35" s="349"/>
      <c r="F35" s="310"/>
      <c r="G35" s="310"/>
      <c r="H35" s="310"/>
      <c r="I35" s="350"/>
      <c r="J35" s="243">
        <f>D35+F35+G35+H35</f>
        <v>0</v>
      </c>
      <c r="K35" s="369"/>
      <c r="L35" s="243">
        <f>J35*A35</f>
        <v>0</v>
      </c>
    </row>
    <row r="36" spans="1:12" x14ac:dyDescent="0.25">
      <c r="A36" s="374">
        <v>0.5</v>
      </c>
      <c r="B36" s="310"/>
      <c r="C36" s="310"/>
      <c r="D36" s="310"/>
      <c r="E36" s="349"/>
      <c r="F36" s="310"/>
      <c r="G36" s="310"/>
      <c r="H36" s="310"/>
      <c r="I36" s="350"/>
      <c r="J36" s="243">
        <f>D36+F36+G36+H36</f>
        <v>0</v>
      </c>
      <c r="K36" s="369"/>
      <c r="L36" s="243">
        <f>J36*A36</f>
        <v>0</v>
      </c>
    </row>
    <row r="37" spans="1:12" x14ac:dyDescent="0.25">
      <c r="A37" s="374">
        <v>1</v>
      </c>
      <c r="B37" s="310"/>
      <c r="C37" s="310"/>
      <c r="D37" s="310"/>
      <c r="E37" s="349"/>
      <c r="F37" s="310"/>
      <c r="G37" s="310"/>
      <c r="H37" s="310"/>
      <c r="I37" s="350"/>
      <c r="J37" s="243">
        <f>D37+F37+G37+H37</f>
        <v>0</v>
      </c>
      <c r="K37" s="369"/>
      <c r="L37" s="243">
        <f>J37*A37</f>
        <v>0</v>
      </c>
    </row>
    <row r="38" spans="1:12" x14ac:dyDescent="0.25">
      <c r="A38" s="374">
        <v>1.5</v>
      </c>
      <c r="B38" s="310"/>
      <c r="C38" s="310"/>
      <c r="D38" s="310"/>
      <c r="E38" s="349"/>
      <c r="F38" s="310"/>
      <c r="G38" s="310"/>
      <c r="H38" s="310"/>
      <c r="I38" s="350"/>
      <c r="J38" s="243">
        <f>D38+F38+G38+H38</f>
        <v>0</v>
      </c>
      <c r="K38" s="369"/>
      <c r="L38" s="243">
        <f>J38*A38</f>
        <v>0</v>
      </c>
    </row>
    <row r="39" spans="1:12" x14ac:dyDescent="0.25">
      <c r="A39" s="352" t="s">
        <v>22</v>
      </c>
      <c r="B39" s="243">
        <f>SUM(B34:B38)</f>
        <v>0</v>
      </c>
      <c r="C39" s="243">
        <f>SUM(C34:C38)</f>
        <v>0</v>
      </c>
      <c r="D39" s="243">
        <f>SUM(D34:D38)</f>
        <v>0</v>
      </c>
      <c r="E39" s="370"/>
      <c r="F39" s="367" t="s">
        <v>23</v>
      </c>
      <c r="G39" s="367" t="s">
        <v>23</v>
      </c>
      <c r="H39" s="243">
        <f>SUM(H34:H38)</f>
        <v>0</v>
      </c>
      <c r="I39" s="354"/>
      <c r="J39" s="243">
        <f>SUM(J34:J38)</f>
        <v>0</v>
      </c>
      <c r="K39" s="368"/>
      <c r="L39" s="243">
        <f>SUM(L34:L38)</f>
        <v>0</v>
      </c>
    </row>
    <row r="41" spans="1:12" x14ac:dyDescent="0.25">
      <c r="A41" s="331" t="s">
        <v>25</v>
      </c>
      <c r="B41" s="331"/>
    </row>
    <row r="42" spans="1:12" x14ac:dyDescent="0.25">
      <c r="A42" s="371">
        <v>0</v>
      </c>
      <c r="B42" s="371"/>
      <c r="C42" s="371"/>
      <c r="D42" s="371"/>
      <c r="E42" s="375"/>
      <c r="F42" s="259"/>
      <c r="G42" s="259"/>
      <c r="H42" s="259"/>
      <c r="I42" s="376"/>
      <c r="J42" s="243">
        <f>D42+F42+G42+H42</f>
        <v>0</v>
      </c>
      <c r="K42" s="369"/>
      <c r="L42" s="243">
        <f>J42*A42</f>
        <v>0</v>
      </c>
    </row>
    <row r="43" spans="1:12" x14ac:dyDescent="0.25">
      <c r="A43" s="374">
        <v>0.2</v>
      </c>
      <c r="B43" s="310"/>
      <c r="C43" s="310"/>
      <c r="D43" s="310"/>
      <c r="E43" s="349"/>
      <c r="F43" s="310"/>
      <c r="G43" s="310"/>
      <c r="H43" s="259"/>
      <c r="I43" s="350"/>
      <c r="J43" s="243">
        <f>D43+F43+G43+H43</f>
        <v>0</v>
      </c>
      <c r="K43" s="369"/>
      <c r="L43" s="243">
        <f>J43*A43</f>
        <v>0</v>
      </c>
    </row>
    <row r="44" spans="1:12" x14ac:dyDescent="0.25">
      <c r="A44" s="374">
        <v>0.5</v>
      </c>
      <c r="B44" s="310"/>
      <c r="C44" s="310"/>
      <c r="D44" s="310"/>
      <c r="E44" s="349"/>
      <c r="F44" s="310"/>
      <c r="G44" s="310"/>
      <c r="H44" s="259"/>
      <c r="I44" s="350"/>
      <c r="J44" s="243">
        <f>D44+F44+G44+H44</f>
        <v>0</v>
      </c>
      <c r="K44" s="369"/>
      <c r="L44" s="243">
        <f>J44*A44</f>
        <v>0</v>
      </c>
    </row>
    <row r="45" spans="1:12" x14ac:dyDescent="0.25">
      <c r="A45" s="374">
        <v>1</v>
      </c>
      <c r="B45" s="310"/>
      <c r="C45" s="310"/>
      <c r="D45" s="310"/>
      <c r="E45" s="349"/>
      <c r="F45" s="310"/>
      <c r="G45" s="310"/>
      <c r="H45" s="259"/>
      <c r="I45" s="350"/>
      <c r="J45" s="243">
        <f>D45+F45+G45+H45</f>
        <v>0</v>
      </c>
      <c r="K45" s="369"/>
      <c r="L45" s="243">
        <f>J45*A45</f>
        <v>0</v>
      </c>
    </row>
    <row r="46" spans="1:12" x14ac:dyDescent="0.25">
      <c r="A46" s="374">
        <v>1.5</v>
      </c>
      <c r="B46" s="310"/>
      <c r="C46" s="310"/>
      <c r="D46" s="310"/>
      <c r="E46" s="349"/>
      <c r="F46" s="310"/>
      <c r="G46" s="310"/>
      <c r="H46" s="259"/>
      <c r="I46" s="350"/>
      <c r="J46" s="243">
        <f>D46+F46+G46+H46</f>
        <v>0</v>
      </c>
      <c r="K46" s="369"/>
      <c r="L46" s="243">
        <f>J46*A46</f>
        <v>0</v>
      </c>
    </row>
    <row r="47" spans="1:12" x14ac:dyDescent="0.25">
      <c r="A47" s="352" t="s">
        <v>22</v>
      </c>
      <c r="B47" s="243">
        <f>SUM(B42:B46)</f>
        <v>0</v>
      </c>
      <c r="C47" s="243">
        <f>SUM(C42:C46)</f>
        <v>0</v>
      </c>
      <c r="D47" s="243">
        <f>SUM(D42:D46)</f>
        <v>0</v>
      </c>
      <c r="E47" s="370"/>
      <c r="F47" s="367" t="s">
        <v>23</v>
      </c>
      <c r="G47" s="367" t="s">
        <v>23</v>
      </c>
      <c r="H47" s="243">
        <f>SUM(H42:H46)</f>
        <v>0</v>
      </c>
      <c r="I47" s="354"/>
      <c r="J47" s="243">
        <f>SUM(J42:J46)</f>
        <v>0</v>
      </c>
      <c r="K47" s="368"/>
      <c r="L47" s="243">
        <f>SUM(L42:L46)</f>
        <v>0</v>
      </c>
    </row>
    <row r="48" spans="1:12" s="198" customFormat="1" x14ac:dyDescent="0.25">
      <c r="A48" s="357"/>
      <c r="B48" s="358"/>
      <c r="C48" s="358"/>
      <c r="D48" s="358"/>
      <c r="E48" s="359"/>
      <c r="F48" s="360"/>
      <c r="G48" s="360"/>
      <c r="H48" s="358"/>
      <c r="I48" s="361"/>
      <c r="J48" s="358"/>
      <c r="K48" s="361"/>
      <c r="L48" s="358"/>
    </row>
    <row r="49" spans="1:12" s="198" customFormat="1" x14ac:dyDescent="0.25">
      <c r="A49" s="362" t="s">
        <v>22</v>
      </c>
      <c r="B49" s="358"/>
      <c r="C49" s="243">
        <f>C47+C39+C31+C23+C15</f>
        <v>0</v>
      </c>
      <c r="D49" s="243">
        <f>D47+D39+D31+D23+D15</f>
        <v>0</v>
      </c>
      <c r="E49" s="359"/>
      <c r="F49" s="360"/>
      <c r="G49" s="360"/>
      <c r="H49" s="358"/>
      <c r="I49" s="361"/>
      <c r="J49" s="358"/>
      <c r="K49" s="361"/>
      <c r="L49" s="243">
        <f>L47+L39+L31+L23+L15</f>
        <v>0</v>
      </c>
    </row>
    <row r="50" spans="1:12" s="198" customFormat="1" x14ac:dyDescent="0.25">
      <c r="A50" s="357"/>
      <c r="B50" s="358"/>
      <c r="C50" s="358"/>
      <c r="D50" s="358"/>
      <c r="E50" s="359"/>
      <c r="F50" s="360"/>
      <c r="G50" s="360"/>
      <c r="H50" s="358"/>
      <c r="I50" s="361"/>
      <c r="J50" s="358"/>
      <c r="K50" s="361"/>
      <c r="L50" s="358"/>
    </row>
    <row r="51" spans="1:12" x14ac:dyDescent="0.25">
      <c r="A51" s="201"/>
      <c r="B51" s="201"/>
      <c r="C51" s="198"/>
      <c r="D51" s="198"/>
      <c r="E51" s="198"/>
      <c r="F51" s="198"/>
      <c r="G51" s="198"/>
      <c r="H51" s="363"/>
      <c r="I51" s="198"/>
      <c r="J51" s="198"/>
      <c r="K51" s="198"/>
    </row>
    <row r="52" spans="1:12" x14ac:dyDescent="0.25">
      <c r="A52" s="191" t="s">
        <v>29</v>
      </c>
      <c r="H52" s="209"/>
    </row>
    <row r="53" spans="1:12" x14ac:dyDescent="0.25">
      <c r="B53" s="191"/>
      <c r="H53" s="209"/>
    </row>
    <row r="54" spans="1:12" x14ac:dyDescent="0.25">
      <c r="B54" s="191"/>
      <c r="H54" s="209"/>
    </row>
  </sheetData>
  <sheetProtection password="C03D" sheet="1" objects="1" scenarios="1"/>
  <mergeCells count="3">
    <mergeCell ref="A2:C2"/>
    <mergeCell ref="B6:D6"/>
    <mergeCell ref="F6:H6"/>
  </mergeCells>
  <hyperlinks>
    <hyperlink ref="A2" location="Schedule_Listing" display="Return to Shedule Listing"/>
    <hyperlink ref="A2:C2" location="'Schedule Listing'!C28" display="Return to Schedule Listing"/>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34</vt:i4>
      </vt:variant>
    </vt:vector>
  </HeadingPairs>
  <TitlesOfParts>
    <vt:vector size="34" baseType="lpstr">
      <vt:lpstr>Schedule Listing</vt:lpstr>
      <vt:lpstr>1 Capital Ratios</vt:lpstr>
      <vt:lpstr>2 RWA Summary</vt:lpstr>
      <vt:lpstr>3 Capital</vt:lpstr>
      <vt:lpstr>3A Capital from Subs</vt:lpstr>
      <vt:lpstr>3B Supp. Subs. Info.</vt:lpstr>
      <vt:lpstr>4 Allowance</vt:lpstr>
      <vt:lpstr>5 Sovereign</vt:lpstr>
      <vt:lpstr>6 PSEs</vt:lpstr>
      <vt:lpstr>7 MDBs</vt:lpstr>
      <vt:lpstr>8 Bank &amp; Sec. Firms LT</vt:lpstr>
      <vt:lpstr>8A Bank &amp; Sec. Firms ST</vt:lpstr>
      <vt:lpstr> 9 Corp. &amp; Sec. firms LT</vt:lpstr>
      <vt:lpstr>9A Corp. &amp; Sec. Firms ST</vt:lpstr>
      <vt:lpstr>10 Commercial Real Estate</vt:lpstr>
      <vt:lpstr>11 Residential Mortgages</vt:lpstr>
      <vt:lpstr>12 Other Retail</vt:lpstr>
      <vt:lpstr>13 SBE Other Retail</vt:lpstr>
      <vt:lpstr>14 Private Equity</vt:lpstr>
      <vt:lpstr>15 Trading</vt:lpstr>
      <vt:lpstr>16 Securitization Calc'n</vt:lpstr>
      <vt:lpstr>17 Other Assets</vt:lpstr>
      <vt:lpstr>18 Off-Balance Sheet</vt:lpstr>
      <vt:lpstr>19 Derivatives</vt:lpstr>
      <vt:lpstr>20 Securitization Banking book</vt:lpstr>
      <vt:lpstr>21 Market Risk - Foreign Exch.</vt:lpstr>
      <vt:lpstr>21A Market  Risk - Trigger</vt:lpstr>
      <vt:lpstr>21B Market Risk - IRR Spec.</vt:lpstr>
      <vt:lpstr>21C Market Risk - IRR Gen.</vt:lpstr>
      <vt:lpstr>21D Market Risk - Equity &amp; Com.</vt:lpstr>
      <vt:lpstr>21E Market Risk - Options</vt:lpstr>
      <vt:lpstr>22 Op Risk</vt:lpstr>
      <vt:lpstr>23 Obligor - Guarantor</vt:lpstr>
      <vt:lpstr>24 Reconciliation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Michelle Garcia</cp:lastModifiedBy>
  <dcterms:created xsi:type="dcterms:W3CDTF">2015-06-10T20:37:05Z</dcterms:created>
  <dcterms:modified xsi:type="dcterms:W3CDTF">2017-09-04T15:57:11Z</dcterms:modified>
</cp:coreProperties>
</file>