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240" windowWidth="18765" windowHeight="11655" activeTab="3"/>
  </bookViews>
  <sheets>
    <sheet name="Table E.1 " sheetId="1" r:id="rId1"/>
    <sheet name="Table E.2" sheetId="2" r:id="rId2"/>
    <sheet name="FAME Persistence2" sheetId="94" state="veryHidden" r:id="rId3"/>
    <sheet name="Table E.3" sheetId="3" r:id="rId4"/>
    <sheet name="Table E.4" sheetId="4" r:id="rId5"/>
    <sheet name="Table E.5" sheetId="6" r:id="rId6"/>
    <sheet name="Table E.6" sheetId="7" r:id="rId7"/>
    <sheet name="Table E.7" sheetId="8" r:id="rId8"/>
    <sheet name="Sheet1" sheetId="9" state="hidden" r:id="rId9"/>
    <sheet name="Sheet2" sheetId="10" state="hidden" r:id="rId10"/>
  </sheets>
  <definedNames>
    <definedName name="OLE_LINK1" localSheetId="3">'Table E.3'!$P$6</definedName>
    <definedName name="page_58" localSheetId="0">'Table E.1 '!$A$1:$L$63</definedName>
    <definedName name="page_60" localSheetId="1">'Table E.2'!$A$1:$O$73</definedName>
    <definedName name="page_62" localSheetId="4">'Table E.4'!$A$1:$K$108</definedName>
    <definedName name="_xlnm.Print_Area" localSheetId="0">'Table E.1 '!$A$1:$L$41</definedName>
    <definedName name="_xlnm.Print_Area" localSheetId="1">'Table E.2'!$A$1:$AE$42</definedName>
    <definedName name="_xlnm.Print_Area" localSheetId="3">'Table E.3'!$A$1:$R$42</definedName>
    <definedName name="_xlnm.Print_Area" localSheetId="4">'Table E.4'!$A$1:$J$75</definedName>
    <definedName name="_xlnm.Print_Area" localSheetId="5">'Table E.5'!$A$1:$J$32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3" hidden="1">'Table E.3'!$A$1:$P$39</definedName>
    <definedName name="Z_26CA4D98_B6B6_4CEF_BB73_7724D5E16227_.wvu.PrintArea" localSheetId="4" hidden="1">'Table E.4'!$A$1:$J$71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3" hidden="1">'Table E.3'!$A$1:$P$39</definedName>
    <definedName name="Z_3F7F0B76_5C21_4864_BB76_E6591F8333E4_.wvu.PrintArea" localSheetId="4" hidden="1">'Table E.4'!$A$1:$J$71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3" hidden="1">'Table E.3'!$A$1:$P$39</definedName>
    <definedName name="Z_4885C1C3_1FAF_4A61_97B8_512E7574E70E_.wvu.PrintArea" localSheetId="4" hidden="1">'Table E.4'!$A$1:$J$71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3" hidden="1">'Table E.3'!$A$1:$P$39</definedName>
    <definedName name="Z_722892AD_4C2D_4D50_AF83_995E3A283091_.wvu.PrintArea" localSheetId="4" hidden="1">'Table E.4'!$A$1:$J$71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3" hidden="1">'Table E.3'!$A$1:$P$39</definedName>
    <definedName name="Z_E49EB051_1896_4E0A_B768_C5B32E1D63AF_.wvu.PrintArea" localSheetId="4" hidden="1">'Table E.4'!$A$1:$J$71</definedName>
  </definedNames>
  <calcPr calcId="145621"/>
  <customWorkbookViews>
    <customWorkbookView name="rcassie - Personal View" guid="{722892AD-4C2D-4D50-AF83-995E3A283091}" mergeInterval="0" personalView="1" maximized="1" xWindow="1" yWindow="1" windowWidth="1676" windowHeight="701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Kaveeta Ramdhanie - Personal View" guid="{E49EB051-1896-4E0A-B768-C5B32E1D63AF}" mergeInterval="0" personalView="1" maximized="1" windowWidth="1676" windowHeight="805" activeSheetId="8"/>
    <customWorkbookView name="Shanta Dhoray-Baig - Personal View" guid="{3F7F0B76-5C21-4864-BB76-E6591F8333E4}" mergeInterval="0" personalView="1" maximized="1" windowWidth="1276" windowHeight="725" activeSheetId="8"/>
    <customWorkbookView name="jgroome - Personal View" guid="{26CA4D98-B6B6-4CEF-BB73-7724D5E16227}" mergeInterval="0" personalView="1" maximized="1" xWindow="1" yWindow="1" windowWidth="1676" windowHeight="754" activeSheetId="2"/>
  </customWorkbookViews>
</workbook>
</file>

<file path=xl/calcChain.xml><?xml version="1.0" encoding="utf-8"?>
<calcChain xmlns="http://schemas.openxmlformats.org/spreadsheetml/2006/main">
  <c r="AE19" i="2" l="1"/>
  <c r="AB20" i="3" l="1"/>
  <c r="AB24" i="3"/>
  <c r="AC20" i="3"/>
  <c r="AC24" i="3"/>
  <c r="AC22" i="3" l="1"/>
  <c r="AB22" i="3"/>
  <c r="AC19" i="3"/>
  <c r="AB19" i="3"/>
  <c r="AC17" i="3"/>
  <c r="AB17" i="3"/>
  <c r="U19" i="3" l="1"/>
  <c r="U18" i="3"/>
  <c r="T19" i="3"/>
  <c r="U22" i="3"/>
  <c r="T22" i="3"/>
  <c r="T18" i="3"/>
  <c r="H35" i="8" l="1"/>
  <c r="H34" i="8"/>
  <c r="H33" i="8"/>
  <c r="H32" i="8"/>
  <c r="H31" i="8"/>
  <c r="AA19" i="7"/>
  <c r="AB19" i="7"/>
  <c r="AC19" i="7"/>
  <c r="AD19" i="7"/>
  <c r="AE19" i="7"/>
  <c r="AE39" i="7" l="1"/>
  <c r="AE38" i="7"/>
  <c r="AE37" i="7"/>
  <c r="AE36" i="7"/>
  <c r="AE35" i="7"/>
  <c r="AE34" i="7"/>
  <c r="AE33" i="7"/>
  <c r="AE32" i="7"/>
  <c r="AE31" i="7"/>
  <c r="AE30" i="7"/>
  <c r="AE29" i="7"/>
  <c r="AE28" i="7"/>
  <c r="AE40" i="7" s="1"/>
  <c r="Z19" i="7" l="1"/>
  <c r="AF32" i="2" l="1"/>
  <c r="AF22" i="2"/>
  <c r="AF19" i="2"/>
  <c r="S32" i="3" l="1"/>
  <c r="S22" i="3"/>
  <c r="S19" i="3"/>
  <c r="AD39" i="7" l="1"/>
  <c r="AD38" i="7"/>
  <c r="AD33" i="7"/>
  <c r="AD31" i="7"/>
  <c r="AD30" i="7"/>
  <c r="AD28" i="7"/>
  <c r="AC31" i="7"/>
  <c r="AD32" i="7"/>
  <c r="AD34" i="7" l="1"/>
  <c r="AC29" i="7"/>
  <c r="AC30" i="7"/>
  <c r="AC33" i="7"/>
  <c r="AC28" i="7"/>
  <c r="AD35" i="7"/>
  <c r="AD36" i="7"/>
  <c r="AD29" i="7"/>
  <c r="AD37" i="7"/>
  <c r="AE32" i="2"/>
  <c r="AD40" i="7" l="1"/>
  <c r="AB30" i="2"/>
  <c r="X19" i="7" l="1"/>
  <c r="X29" i="7" s="1"/>
  <c r="T19" i="7"/>
  <c r="T30" i="7" s="1"/>
  <c r="P32" i="3"/>
  <c r="Q32" i="3"/>
  <c r="AB31" i="7"/>
  <c r="W19" i="7"/>
  <c r="W29" i="7" s="1"/>
  <c r="Y19" i="7"/>
  <c r="Y28" i="7" s="1"/>
  <c r="AA28" i="7"/>
  <c r="V19" i="7"/>
  <c r="V33" i="7" s="1"/>
  <c r="U19" i="7"/>
  <c r="U33" i="7" s="1"/>
  <c r="H29" i="8"/>
  <c r="H30" i="8"/>
  <c r="AC6" i="2"/>
  <c r="AC32" i="2"/>
  <c r="AB32" i="2"/>
  <c r="AB36" i="2" s="1"/>
  <c r="AC30" i="2"/>
  <c r="B7" i="7"/>
  <c r="B28" i="7" s="1"/>
  <c r="B40" i="7" s="1"/>
  <c r="C7" i="7"/>
  <c r="C28" i="7" s="1"/>
  <c r="D7" i="7"/>
  <c r="D28" i="7" s="1"/>
  <c r="E7" i="7"/>
  <c r="E28" i="7" s="1"/>
  <c r="F7" i="7"/>
  <c r="F28" i="7" s="1"/>
  <c r="J46" i="4"/>
  <c r="S12" i="7"/>
  <c r="R12" i="7" s="1"/>
  <c r="F8" i="6"/>
  <c r="E8" i="6"/>
  <c r="Q9" i="7"/>
  <c r="Q30" i="7" s="1"/>
  <c r="B35" i="7"/>
  <c r="C38" i="7"/>
  <c r="G34" i="7"/>
  <c r="H37" i="7"/>
  <c r="J35" i="7"/>
  <c r="K38" i="7"/>
  <c r="B29" i="7"/>
  <c r="B32" i="7"/>
  <c r="B36" i="7"/>
  <c r="B38" i="7"/>
  <c r="B39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B30" i="7"/>
  <c r="C33" i="7"/>
  <c r="J34" i="7"/>
  <c r="B34" i="7"/>
  <c r="K37" i="7"/>
  <c r="C37" i="7"/>
  <c r="I30" i="7"/>
  <c r="B33" i="7"/>
  <c r="I34" i="7"/>
  <c r="J37" i="7"/>
  <c r="B37" i="7"/>
  <c r="H30" i="7"/>
  <c r="K31" i="7"/>
  <c r="C31" i="7"/>
  <c r="H34" i="7"/>
  <c r="K35" i="7"/>
  <c r="C35" i="7"/>
  <c r="I37" i="7"/>
  <c r="G30" i="7"/>
  <c r="J31" i="7"/>
  <c r="B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Y30" i="7"/>
  <c r="Z29" i="7"/>
  <c r="H22" i="8"/>
  <c r="H23" i="8"/>
  <c r="H24" i="8"/>
  <c r="H25" i="8"/>
  <c r="H26" i="8"/>
  <c r="H27" i="8"/>
  <c r="H28" i="8"/>
  <c r="H21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4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4"/>
  <c r="I55" i="4"/>
  <c r="I56" i="4"/>
  <c r="I57" i="4"/>
  <c r="I58" i="4"/>
  <c r="I59" i="4"/>
  <c r="I60" i="4"/>
  <c r="I61" i="4"/>
  <c r="I63" i="4"/>
  <c r="I53" i="4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4"/>
  <c r="B49" i="4"/>
  <c r="B48" i="4"/>
  <c r="V32" i="7" l="1"/>
  <c r="F40" i="7"/>
  <c r="X30" i="7"/>
  <c r="X32" i="7"/>
  <c r="X31" i="7"/>
  <c r="C40" i="7"/>
  <c r="X28" i="7"/>
  <c r="S7" i="7"/>
  <c r="S28" i="7" s="1"/>
  <c r="S40" i="7" s="1"/>
  <c r="AC36" i="2"/>
  <c r="AA33" i="7"/>
  <c r="AA40" i="7" s="1"/>
  <c r="AB32" i="7"/>
  <c r="Y31" i="7"/>
  <c r="Y40" i="7" s="1"/>
  <c r="Y32" i="7"/>
  <c r="U32" i="7"/>
  <c r="E40" i="7"/>
  <c r="T31" i="7"/>
  <c r="T32" i="7"/>
  <c r="D40" i="7"/>
  <c r="T28" i="7"/>
  <c r="T40" i="7" s="1"/>
  <c r="V31" i="7"/>
  <c r="Y33" i="7"/>
  <c r="V30" i="7"/>
  <c r="V28" i="7"/>
  <c r="Z40" i="7"/>
  <c r="AB33" i="7"/>
  <c r="AB28" i="7"/>
  <c r="AC32" i="7"/>
  <c r="AC40" i="7" s="1"/>
  <c r="R7" i="7"/>
  <c r="R28" i="7" s="1"/>
  <c r="R33" i="7"/>
  <c r="Q12" i="7"/>
  <c r="Q7" i="7"/>
  <c r="Q28" i="7" s="1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X40" i="7" l="1"/>
  <c r="V40" i="7"/>
  <c r="AB40" i="7"/>
  <c r="Q40" i="7"/>
  <c r="U40" i="7"/>
  <c r="R40" i="7"/>
  <c r="W40" i="7"/>
  <c r="P12" i="7"/>
  <c r="Q33" i="7"/>
  <c r="P7" i="7" l="1"/>
  <c r="P28" i="7" s="1"/>
  <c r="O12" i="7"/>
  <c r="P33" i="7"/>
  <c r="P40" i="7" l="1"/>
  <c r="O33" i="7"/>
  <c r="O7" i="7"/>
  <c r="O28" i="7" s="1"/>
  <c r="N12" i="7"/>
  <c r="M12" i="7" l="1"/>
  <c r="N33" i="7"/>
  <c r="N7" i="7"/>
  <c r="N28" i="7" s="1"/>
  <c r="N40" i="7" s="1"/>
  <c r="O40" i="7"/>
  <c r="L12" i="7" l="1"/>
  <c r="M7" i="7"/>
  <c r="M28" i="7" s="1"/>
  <c r="M33" i="7"/>
  <c r="M40" i="7" l="1"/>
  <c r="L7" i="7"/>
  <c r="L28" i="7" s="1"/>
  <c r="L33" i="7"/>
  <c r="K12" i="7"/>
  <c r="K33" i="7" l="1"/>
  <c r="K7" i="7"/>
  <c r="K28" i="7" s="1"/>
  <c r="J12" i="7"/>
  <c r="L40" i="7"/>
  <c r="J33" i="7" l="1"/>
  <c r="I12" i="7"/>
  <c r="J7" i="7"/>
  <c r="J28" i="7" s="1"/>
  <c r="K40" i="7"/>
  <c r="J40" i="7" l="1"/>
  <c r="H12" i="7"/>
  <c r="I7" i="7"/>
  <c r="I28" i="7" s="1"/>
  <c r="I33" i="7"/>
  <c r="I40" i="7" l="1"/>
  <c r="H33" i="7"/>
  <c r="H7" i="7"/>
  <c r="H28" i="7" s="1"/>
  <c r="H40" i="7" s="1"/>
  <c r="G12" i="7"/>
  <c r="G7" i="7" l="1"/>
  <c r="G28" i="7" s="1"/>
  <c r="G33" i="7"/>
  <c r="G40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<sst xmlns="http://schemas.openxmlformats.org/spreadsheetml/2006/main" count="322" uniqueCount="189">
  <si>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</si>
  <si>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</si>
  <si>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</si>
  <si>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</si>
  <si>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</si>
  <si>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</si>
  <si>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</si>
  <si>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</si>
  <si>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(TT$ M)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</si>
  <si>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</si>
  <si>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</si>
  <si>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</si>
  <si>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</si>
  <si>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</si>
  <si>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</si>
  <si>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</si>
  <si>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</si>
  <si>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</si>
  <si>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</si>
  <si>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</si>
  <si>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</si>
  <si>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</si>
  <si>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</si>
  <si>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</si>
  <si>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</si>
  <si>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</si>
  <si>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</si>
  <si>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</si>
  <si>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</si>
  <si>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Goods &amp; Services</t>
  </si>
  <si>
    <t xml:space="preserve">           International Trade</t>
  </si>
  <si>
    <t xml:space="preserve">           Non-tax revenue</t>
  </si>
  <si>
    <t xml:space="preserve">          Wages &amp; Salaries</t>
  </si>
  <si>
    <t xml:space="preserve">           Interest</t>
  </si>
  <si>
    <t xml:space="preserve">          Transfers &amp; Subsidies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</si>
  <si>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</si>
  <si>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</si>
  <si>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</si>
  <si>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</si>
  <si>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</si>
  <si>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</si>
  <si>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</si>
  <si>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</si>
  <si>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</si>
  <si>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</si>
  <si>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</si>
  <si>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</si>
  <si>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</si>
  <si>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</si>
  <si>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</si>
  <si>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</si>
  <si>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</si>
  <si>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</si>
  <si>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</si>
  <si>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</si>
  <si>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</si>
  <si>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</si>
  <si>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</si>
  <si>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</si>
  <si>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</si>
  <si>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</si>
  <si>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</si>
  <si>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</si>
  <si>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</si>
  <si>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</si>
  <si>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</si>
  <si>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</si>
  <si>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</si>
  <si>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</si>
  <si>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</si>
  <si>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</si>
  <si>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</si>
  <si>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</si>
  <si>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</si>
  <si>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</si>
  <si>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</si>
  <si>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</si>
  <si>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</si>
  <si>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</si>
  <si>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</si>
  <si>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</si>
  <si>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</si>
  <si>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</si>
  <si>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</si>
  <si>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</si>
  <si>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</si>
  <si>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</si>
  <si>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</si>
  <si>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</si>
  <si>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</si>
  <si>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</si>
  <si>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</si>
  <si>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</si>
  <si>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</si>
  <si>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</si>
  <si>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</si>
  <si>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</si>
  <si>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</si>
  <si>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</si>
  <si>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</si>
  <si>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</si>
  <si>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</si>
  <si>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</si>
  <si>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</si>
  <si>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</si>
  <si>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</si>
  <si>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</si>
  <si>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</si>
  <si>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</si>
  <si>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</si>
  <si>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</si>
  <si>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</si>
  <si>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</si>
  <si>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</si>
  <si>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</si>
  <si>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</si>
  <si>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</si>
  <si>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</si>
  <si>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</si>
  <si>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</si>
  <si>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</si>
  <si>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t xml:space="preserve">           Non-tax Revenue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</si>
  <si>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</si>
  <si>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</si>
  <si>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</si>
  <si>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</si>
  <si>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</si>
  <si>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</si>
  <si>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</si>
  <si>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</si>
  <si>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</si>
  <si>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</si>
  <si>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</si>
  <si>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</si>
  <si>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</si>
  <si>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</si>
  <si>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</si>
  <si>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</si>
  <si>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</si>
  <si>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</si>
  <si>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 xml:space="preserve">  (TT$ M)</t>
  </si>
  <si>
    <t>CENTRAL GOVERNMENT - CURRENCY COMPOSITION, EXTERNAL DEBT -</t>
  </si>
  <si>
    <t>(US$ M)</t>
  </si>
  <si>
    <t>(In Per cent of Total External Debt (%))</t>
  </si>
  <si>
    <t xml:space="preserve"> (US$ M)</t>
  </si>
  <si>
    <t>2014/15</t>
  </si>
  <si>
    <t>Sources: Ministry of Finance and Central Bank of Trinidad and Tobago.</t>
  </si>
  <si>
    <t>2     Refers to Debt Management Bills only.</t>
  </si>
  <si>
    <t>1     Includes Treasury Bills issued for  Debt Management but excludes Treasury Bills and Notes issued for OMOs as well as Treasury Bonds issued for Liquidity absorption.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</si>
  <si>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</si>
  <si>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</si>
  <si>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1,689.7*</t>
  </si>
  <si>
    <t>1,726.5*</t>
  </si>
  <si>
    <t>*     Includes the cancelation of the loans for the Offshore Patrol Vessels.</t>
  </si>
  <si>
    <t>2015/16</t>
  </si>
  <si>
    <t>$AE$19</t>
  </si>
  <si>
    <t>Refresh</t>
  </si>
  <si>
    <t>Transfers from the Heritage and Stabilization Fund</t>
  </si>
  <si>
    <t>2016/17</t>
  </si>
  <si>
    <t>CENTRAL GOVERNMENT - CREDITOR  COMPOSITION, EXTERNAL DEBT - CALENDAR YEARS 1988 - 2017</t>
  </si>
  <si>
    <t>CALENDAR YEARS 1988-2017</t>
  </si>
  <si>
    <t>CENTRAL GOVERNMENT - DEBT OUTSTANDING, DISBURSEMENTS, REPAYMENTS AND DEBT RATIOS - CALENDAR YEARS 1955-2017</t>
  </si>
  <si>
    <t>re     Revised Estimates</t>
  </si>
  <si>
    <r>
      <t>2017</t>
    </r>
    <r>
      <rPr>
        <b/>
        <vertAlign val="superscript"/>
        <sz val="10"/>
        <rFont val="Times New Roman"/>
        <family val="1"/>
      </rPr>
      <t>p</t>
    </r>
  </si>
  <si>
    <t>CENTRAL GOVERNMENT FISCAL OPERATIONS - CALENDAR YEARS 1986- 2017</t>
  </si>
  <si>
    <t>p     Provisional.</t>
  </si>
  <si>
    <t>*      Includes the cancelation of the loans for the Offshore Patrol Vessels.</t>
  </si>
  <si>
    <r>
      <t>2016/17</t>
    </r>
    <r>
      <rPr>
        <b/>
        <vertAlign val="superscript"/>
        <sz val="10"/>
        <rFont val="Times New Roman"/>
        <family val="1"/>
      </rPr>
      <t>r</t>
    </r>
  </si>
  <si>
    <r>
      <t>2017/18</t>
    </r>
    <r>
      <rPr>
        <vertAlign val="superscript"/>
        <sz val="10"/>
        <rFont val="Times New Roman"/>
        <family val="1"/>
      </rPr>
      <t>re</t>
    </r>
  </si>
  <si>
    <t>Oil Companies</t>
  </si>
  <si>
    <t>Witholding tax</t>
  </si>
  <si>
    <t>Excise Duties (Oil)</t>
  </si>
  <si>
    <t>Royalties</t>
  </si>
  <si>
    <t>Share of profits from Oil Co.</t>
  </si>
  <si>
    <t>Oil Impost</t>
  </si>
  <si>
    <t>Surplus sale of Pet. Prod.</t>
  </si>
  <si>
    <t>Uenmployment Levy</t>
  </si>
  <si>
    <t>OIL REVENUE</t>
  </si>
  <si>
    <t>NON-OIL REVENUE</t>
  </si>
  <si>
    <t>Income</t>
  </si>
  <si>
    <t>Property</t>
  </si>
  <si>
    <t>Goods &amp; Services</t>
  </si>
  <si>
    <t>Trade</t>
  </si>
  <si>
    <t>r     Revised</t>
  </si>
  <si>
    <t>CENTRAL GOVERNMENT - DEBT OUTSTANDING, DISBURSEMENTS, REPAYMENTS AND DEBT RATIOS - Fiscal Years 1998/99 - 2017/2018</t>
  </si>
  <si>
    <t>2017/18</t>
  </si>
  <si>
    <t>n.a.</t>
  </si>
  <si>
    <t>Workings</t>
  </si>
  <si>
    <t>CENTRAL GOVERNMENT FISCAL OPERATIONS - FISCAL YEARS 1998/99 - 2017/18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</si>
</sst>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,"/>
    <numFmt numFmtId="167" formatCode="#,##0.00,"/>
    <numFmt numFmtId="168" formatCode="0.0"/>
    <numFmt numFmtId="169" formatCode="0.0000"/>
    <numFmt numFmtId="170" formatCode="_(* #,##0.0_);_(* \(#,##0.0\);_(* &quot;-&quot;??_);_(@_)"/>
    <numFmt numFmtId="171" formatCode="0.0_)"/>
    <numFmt numFmtId="172" formatCode="00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40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168" fontId="0" fillId="0" borderId="0" xfId="0" applyNumberFormat="1"/>
    <xf numFmtId="164" fontId="14" fillId="0" borderId="0" xfId="0" applyNumberFormat="1" applyFont="1" applyAlignment="1">
      <alignment horizontal="center"/>
    </xf>
    <xf numFmtId="170" fontId="0" fillId="0" borderId="0" xfId="0" applyNumberFormat="1"/>
    <xf numFmtId="164" fontId="14" fillId="2" borderId="0" xfId="0" applyNumberFormat="1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6" fillId="0" borderId="3" xfId="0" applyFont="1" applyFill="1" applyBorder="1"/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quotePrefix="1" applyNumberFormat="1" applyFont="1" applyFill="1" applyBorder="1" applyAlignment="1">
      <alignment horizontal="right" indent="2"/>
    </xf>
    <xf numFmtId="164" fontId="5" fillId="0" borderId="4" xfId="0" quotePrefix="1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indent="3"/>
    </xf>
    <xf numFmtId="164" fontId="5" fillId="0" borderId="4" xfId="0" applyNumberFormat="1" applyFont="1" applyFill="1" applyBorder="1" applyAlignment="1">
      <alignment horizontal="right" indent="3"/>
    </xf>
    <xf numFmtId="164" fontId="16" fillId="0" borderId="3" xfId="0" applyNumberFormat="1" applyFont="1" applyFill="1" applyBorder="1" applyAlignment="1">
      <alignment horizontal="right" indent="2"/>
    </xf>
    <xf numFmtId="164" fontId="16" fillId="0" borderId="3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4"/>
    </xf>
    <xf numFmtId="164" fontId="5" fillId="0" borderId="4" xfId="0" applyNumberFormat="1" applyFont="1" applyFill="1" applyBorder="1" applyAlignment="1">
      <alignment horizontal="right" indent="4"/>
    </xf>
    <xf numFmtId="0" fontId="3" fillId="0" borderId="3" xfId="0" applyFont="1" applyFill="1" applyBorder="1" applyAlignment="1">
      <alignment horizontal="right" indent="5"/>
    </xf>
    <xf numFmtId="164" fontId="3" fillId="0" borderId="3" xfId="0" applyNumberFormat="1" applyFont="1" applyFill="1" applyBorder="1" applyAlignment="1">
      <alignment horizontal="right" indent="5"/>
    </xf>
    <xf numFmtId="164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vertical="top" indent="1"/>
    </xf>
    <xf numFmtId="0" fontId="1" fillId="0" borderId="0" xfId="0" applyFont="1" applyAlignment="1"/>
    <xf numFmtId="164" fontId="1" fillId="0" borderId="3" xfId="0" applyNumberFormat="1" applyFont="1" applyFill="1" applyBorder="1" applyAlignment="1">
      <alignment horizontal="right" indent="4"/>
    </xf>
    <xf numFmtId="164" fontId="5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16" fillId="0" borderId="2" xfId="0" applyNumberFormat="1" applyFont="1" applyFill="1" applyBorder="1" applyAlignment="1">
      <alignment horizontal="right" indent="3"/>
    </xf>
    <xf numFmtId="166" fontId="16" fillId="0" borderId="2" xfId="0" applyNumberFormat="1" applyFont="1" applyFill="1" applyBorder="1" applyAlignment="1">
      <alignment horizontal="right" indent="3"/>
    </xf>
    <xf numFmtId="166" fontId="16" fillId="0" borderId="3" xfId="0" applyNumberFormat="1" applyFont="1" applyFill="1" applyBorder="1" applyAlignment="1">
      <alignment horizontal="right" indent="3"/>
    </xf>
    <xf numFmtId="166" fontId="5" fillId="0" borderId="3" xfId="0" applyNumberFormat="1" applyFont="1" applyFill="1" applyBorder="1" applyAlignment="1">
      <alignment horizontal="right" indent="3"/>
    </xf>
    <xf numFmtId="167" fontId="5" fillId="0" borderId="3" xfId="0" applyNumberFormat="1" applyFont="1" applyFill="1" applyBorder="1" applyAlignment="1">
      <alignment horizontal="right" indent="3"/>
    </xf>
    <xf numFmtId="168" fontId="5" fillId="0" borderId="0" xfId="0" applyNumberFormat="1" applyFont="1" applyFill="1" applyAlignment="1">
      <alignment horizontal="center"/>
    </xf>
    <xf numFmtId="164" fontId="16" fillId="0" borderId="3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 indent="3"/>
    </xf>
    <xf numFmtId="164" fontId="5" fillId="0" borderId="6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 indent="3"/>
    </xf>
    <xf numFmtId="164" fontId="1" fillId="0" borderId="0" xfId="0" applyNumberFormat="1" applyFont="1" applyFill="1" applyAlignment="1">
      <alignment horizontal="right" indent="2"/>
    </xf>
    <xf numFmtId="168" fontId="1" fillId="0" borderId="0" xfId="0" applyNumberFormat="1" applyFont="1"/>
    <xf numFmtId="164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3" fillId="0" borderId="2" xfId="0" applyNumberFormat="1" applyFont="1" applyFill="1" applyBorder="1" applyAlignment="1">
      <alignment horizontal="righ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0" fontId="3" fillId="0" borderId="0" xfId="0" applyFont="1"/>
    <xf numFmtId="0" fontId="5" fillId="0" borderId="0" xfId="0" applyFont="1" applyAlignment="1">
      <alignment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4"/>
    </xf>
    <xf numFmtId="164" fontId="5" fillId="0" borderId="3" xfId="0" applyNumberFormat="1" applyFont="1" applyFill="1" applyBorder="1" applyAlignment="1">
      <alignment horizontal="right" vertical="center" wrapText="1" indent="4"/>
    </xf>
    <xf numFmtId="164" fontId="16" fillId="0" borderId="0" xfId="0" applyNumberFormat="1" applyFont="1" applyAlignment="1">
      <alignment horizontal="center"/>
    </xf>
    <xf numFmtId="164" fontId="5" fillId="0" borderId="4" xfId="0" applyNumberFormat="1" applyFont="1" applyFill="1" applyBorder="1" applyAlignment="1">
      <alignment horizontal="right" vertical="center" indent="3"/>
    </xf>
    <xf numFmtId="169" fontId="5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16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68" fontId="1" fillId="0" borderId="3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vertical="center" indent="1"/>
    </xf>
    <xf numFmtId="164" fontId="5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68" fontId="5" fillId="0" borderId="0" xfId="0" applyNumberFormat="1" applyFont="1" applyFill="1"/>
    <xf numFmtId="164" fontId="16" fillId="0" borderId="2" xfId="0" applyNumberFormat="1" applyFont="1" applyFill="1" applyBorder="1" applyAlignment="1">
      <alignment horizontal="right" indent="1"/>
    </xf>
    <xf numFmtId="168" fontId="5" fillId="0" borderId="4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68" fontId="1" fillId="0" borderId="3" xfId="0" applyNumberFormat="1" applyFont="1" applyFill="1" applyBorder="1" applyAlignment="1">
      <alignment horizontal="right" indent="2"/>
    </xf>
    <xf numFmtId="168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2" fillId="0" borderId="4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 indent="4"/>
    </xf>
    <xf numFmtId="164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4" fontId="29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 indent="2"/>
    </xf>
    <xf numFmtId="166" fontId="16" fillId="0" borderId="2" xfId="0" applyNumberFormat="1" applyFont="1" applyFill="1" applyBorder="1" applyAlignment="1">
      <alignment horizontal="right" indent="2"/>
    </xf>
    <xf numFmtId="164" fontId="16" fillId="0" borderId="2" xfId="0" applyNumberFormat="1" applyFont="1" applyFill="1" applyBorder="1" applyAlignment="1">
      <alignment horizontal="right" indent="2"/>
    </xf>
    <xf numFmtId="166" fontId="16" fillId="0" borderId="3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right" indent="2"/>
    </xf>
    <xf numFmtId="167" fontId="5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4" fontId="1" fillId="0" borderId="0" xfId="0" applyNumberFormat="1" applyFont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165" fontId="1" fillId="0" borderId="0" xfId="11" applyNumberFormat="1" applyFont="1"/>
    <xf numFmtId="165" fontId="5" fillId="0" borderId="0" xfId="11" applyNumberFormat="1" applyFont="1" applyFill="1"/>
    <xf numFmtId="164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quotePrefix="1"/>
    <xf numFmtId="19" fontId="0" fillId="0" borderId="0" xfId="0" applyNumberFormat="1"/>
    <xf numFmtId="164" fontId="5" fillId="0" borderId="0" xfId="11" applyNumberFormat="1" applyFont="1" applyFill="1"/>
    <xf numFmtId="164" fontId="5" fillId="0" borderId="0" xfId="1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1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4"/>
    </xf>
    <xf numFmtId="168" fontId="5" fillId="0" borderId="3" xfId="0" applyNumberFormat="1" applyFont="1" applyFill="1" applyBorder="1" applyAlignment="1">
      <alignment horizontal="right" indent="4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5"/>
    </xf>
    <xf numFmtId="168" fontId="1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65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164" fontId="16" fillId="0" borderId="0" xfId="0" applyNumberFormat="1" applyFont="1" applyFill="1" applyAlignment="1"/>
    <xf numFmtId="168" fontId="5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164" fontId="5" fillId="0" borderId="0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6" fontId="16" fillId="0" borderId="2" xfId="0" applyNumberFormat="1" applyFont="1" applyFill="1" applyBorder="1" applyAlignment="1">
      <alignment horizontal="right" indent="1"/>
    </xf>
    <xf numFmtId="164" fontId="16" fillId="0" borderId="0" xfId="0" applyNumberFormat="1" applyFont="1" applyFill="1"/>
    <xf numFmtId="166" fontId="16" fillId="0" borderId="3" xfId="0" applyNumberFormat="1" applyFont="1" applyFill="1" applyBorder="1" applyAlignment="1">
      <alignment horizontal="right" indent="1"/>
    </xf>
    <xf numFmtId="166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5" fillId="0" borderId="4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Alignment="1"/>
    <xf numFmtId="168" fontId="1" fillId="0" borderId="0" xfId="0" applyNumberFormat="1" applyFont="1" applyFill="1" applyAlignment="1"/>
    <xf numFmtId="165" fontId="1" fillId="0" borderId="0" xfId="11" applyNumberFormat="1" applyFont="1" applyFill="1"/>
    <xf numFmtId="0" fontId="1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7" fillId="0" borderId="3" xfId="0" applyFont="1" applyBorder="1" applyAlignment="1"/>
    <xf numFmtId="168" fontId="16" fillId="0" borderId="2" xfId="0" applyNumberFormat="1" applyFont="1" applyFill="1" applyBorder="1" applyAlignment="1">
      <alignment horizontal="right" indent="2"/>
    </xf>
    <xf numFmtId="168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4" fontId="24" fillId="0" borderId="3" xfId="0" applyNumberFormat="1" applyFont="1" applyFill="1" applyBorder="1" applyAlignment="1">
      <alignment horizontal="right" indent="2"/>
    </xf>
    <xf numFmtId="168" fontId="5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5"/>
    </xf>
    <xf numFmtId="0" fontId="26" fillId="0" borderId="0" xfId="0" applyFont="1" applyFill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/>
    <xf numFmtId="164" fontId="3" fillId="0" borderId="3" xfId="0" applyNumberFormat="1" applyFont="1" applyFill="1" applyBorder="1" applyAlignment="1">
      <alignment horizontal="right" indent="3"/>
    </xf>
    <xf numFmtId="164" fontId="23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10" fontId="5" fillId="0" borderId="0" xfId="11" applyNumberFormat="1" applyFont="1" applyFill="1"/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5" fontId="5" fillId="0" borderId="0" xfId="11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4" fillId="0" borderId="0" xfId="0" applyFont="1" applyFill="1"/>
    <xf numFmtId="164" fontId="5" fillId="0" borderId="3" xfId="11" applyNumberFormat="1" applyFont="1" applyFill="1" applyBorder="1" applyAlignment="1">
      <alignment horizontal="right" inden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5" xfId="0" applyNumberFormat="1" applyFont="1" applyFill="1" applyBorder="1" applyAlignment="1">
      <alignment horizontal="right" indent="2"/>
    </xf>
    <xf numFmtId="164" fontId="23" fillId="0" borderId="2" xfId="0" applyNumberFormat="1" applyFont="1" applyFill="1" applyBorder="1" applyAlignment="1">
      <alignment horizontal="right" indent="3"/>
    </xf>
    <xf numFmtId="164" fontId="1" fillId="0" borderId="11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right" indent="3"/>
    </xf>
    <xf numFmtId="164" fontId="1" fillId="0" borderId="5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right" indent="4"/>
    </xf>
    <xf numFmtId="164" fontId="5" fillId="0" borderId="0" xfId="0" applyNumberFormat="1" applyFont="1" applyFill="1" applyAlignment="1">
      <alignment horizontal="right" indent="2"/>
    </xf>
    <xf numFmtId="164" fontId="1" fillId="0" borderId="4" xfId="0" applyNumberFormat="1" applyFont="1" applyFill="1" applyBorder="1" applyAlignment="1">
      <alignment horizontal="right" indent="2"/>
    </xf>
    <xf numFmtId="164" fontId="23" fillId="0" borderId="4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3"/>
    </xf>
    <xf numFmtId="168" fontId="1" fillId="0" borderId="4" xfId="0" applyNumberFormat="1" applyFont="1" applyFill="1" applyBorder="1" applyAlignment="1">
      <alignment horizontal="right" indent="4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72" fontId="5" fillId="0" borderId="0" xfId="0" applyNumberFormat="1" applyFont="1" applyFill="1"/>
  </cellXfs>
  <cellStyles count="124">
    <cellStyle name="ANCLAS,REZONES Y SUS PARTES,DE FUNDICION,DE HIERRO O DE ACERO" xfId="13"/>
    <cellStyle name="ANCLAS,REZONES Y SUS PARTES,DE FUNDICION,DE HIERRO O DE ACERO 2" xfId="12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1" ySplit="9" topLeftCell="E28" activePane="bottomRight" state="frozen"/>
      <selection pane="topRight" activeCell="B1" sqref="B1"/>
      <selection pane="bottomLeft" activeCell="A10" sqref="A10"/>
      <selection pane="bottomRight" activeCell="H45" sqref="H45"/>
    </sheetView>
  </sheetViews>
  <sheetFormatPr defaultColWidth="9.140625" defaultRowHeight="12.75" x14ac:dyDescent="0.2"/>
  <cols>
    <col min="1" max="1" width="12.5703125" style="27" customWidth="1"/>
    <col min="2" max="2" width="12.28515625" style="37" customWidth="1"/>
    <col min="3" max="3" width="12.7109375" style="27" customWidth="1"/>
    <col min="4" max="5" width="9.5703125" style="27" customWidth="1"/>
    <col min="6" max="6" width="9.5703125" style="115" customWidth="1"/>
    <col min="7" max="7" width="13.7109375" style="115" customWidth="1"/>
    <col min="8" max="8" width="9.5703125" style="115" customWidth="1"/>
    <col min="9" max="10" width="9.5703125" style="27" customWidth="1"/>
    <col min="11" max="11" width="14.5703125" style="37" customWidth="1"/>
    <col min="12" max="12" width="13.85546875" style="27" customWidth="1"/>
    <col min="13" max="13" width="12" style="27" customWidth="1"/>
    <col min="14" max="16" width="9.5703125" style="27" customWidth="1"/>
    <col min="17" max="17" width="10.42578125" style="27" customWidth="1"/>
    <col min="18" max="20" width="9.5703125" style="27" customWidth="1"/>
    <col min="21" max="21" width="11" style="27" customWidth="1"/>
    <col min="22" max="22" width="13.28515625" style="27" customWidth="1"/>
    <col min="23" max="24" width="12.42578125" style="27" customWidth="1"/>
    <col min="25" max="26" width="14.28515625" style="27" customWidth="1"/>
    <col min="27" max="16384" width="9.140625" style="27"/>
  </cols>
  <sheetData>
    <row r="1" spans="1:25" x14ac:dyDescent="0.2">
      <c r="A1" s="311" t="s">
        <v>55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2.75" customHeight="1" x14ac:dyDescent="0.2">
      <c r="A2" s="312" t="s">
        <v>130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5" ht="12.75" customHeight="1" x14ac:dyDescent="0.2">
      <c r="A3" s="311" t="s">
        <v>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25" ht="15" customHeight="1" x14ac:dyDescent="0.2"/>
    <row r="5" spans="1:25" s="116" customFormat="1" ht="20.25" customHeight="1" x14ac:dyDescent="0.2">
      <c r="A5" s="313" t="s">
        <v>80</v>
      </c>
      <c r="B5" s="316" t="s">
        <v>61</v>
      </c>
      <c r="C5" s="316"/>
      <c r="D5" s="316"/>
      <c r="E5" s="316"/>
      <c r="F5" s="316"/>
      <c r="G5" s="316"/>
      <c r="H5" s="316"/>
      <c r="I5" s="316"/>
      <c r="J5" s="316"/>
      <c r="K5" s="300" t="s">
        <v>0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2"/>
      <c r="W5" s="297" t="s">
        <v>135</v>
      </c>
      <c r="X5" s="297" t="s">
        <v>136</v>
      </c>
      <c r="Y5" s="297" t="s">
        <v>132</v>
      </c>
    </row>
    <row r="6" spans="1:25" ht="14.25" customHeight="1" x14ac:dyDescent="0.2">
      <c r="A6" s="314"/>
      <c r="B6" s="296" t="s">
        <v>1</v>
      </c>
      <c r="C6" s="296" t="s">
        <v>133</v>
      </c>
      <c r="D6" s="296" t="s">
        <v>2</v>
      </c>
      <c r="E6" s="317" t="s">
        <v>62</v>
      </c>
      <c r="F6" s="317"/>
      <c r="G6" s="317"/>
      <c r="H6" s="317"/>
      <c r="I6" s="317"/>
      <c r="J6" s="317"/>
      <c r="K6" s="296" t="s">
        <v>58</v>
      </c>
      <c r="L6" s="296" t="s">
        <v>134</v>
      </c>
      <c r="M6" s="319" t="s">
        <v>57</v>
      </c>
      <c r="N6" s="320"/>
      <c r="O6" s="320"/>
      <c r="P6" s="320"/>
      <c r="Q6" s="320"/>
      <c r="R6" s="320"/>
      <c r="S6" s="320"/>
      <c r="T6" s="321"/>
      <c r="U6" s="307" t="s">
        <v>11</v>
      </c>
      <c r="V6" s="307"/>
      <c r="W6" s="298"/>
      <c r="X6" s="298"/>
      <c r="Y6" s="298"/>
    </row>
    <row r="7" spans="1:25" ht="14.25" customHeight="1" x14ac:dyDescent="0.2">
      <c r="A7" s="314"/>
      <c r="B7" s="296"/>
      <c r="C7" s="296"/>
      <c r="D7" s="296"/>
      <c r="E7" s="296" t="s">
        <v>3</v>
      </c>
      <c r="F7" s="295" t="s">
        <v>117</v>
      </c>
      <c r="G7" s="317" t="s">
        <v>7</v>
      </c>
      <c r="H7" s="317"/>
      <c r="I7" s="296" t="s">
        <v>5</v>
      </c>
      <c r="J7" s="296" t="s">
        <v>6</v>
      </c>
      <c r="K7" s="296"/>
      <c r="L7" s="296"/>
      <c r="M7" s="308" t="s">
        <v>63</v>
      </c>
      <c r="N7" s="309"/>
      <c r="O7" s="309"/>
      <c r="P7" s="309"/>
      <c r="Q7" s="309"/>
      <c r="R7" s="309"/>
      <c r="S7" s="309"/>
      <c r="T7" s="310"/>
      <c r="U7" s="297" t="s">
        <v>11</v>
      </c>
      <c r="V7" s="297" t="s">
        <v>120</v>
      </c>
      <c r="W7" s="298"/>
      <c r="X7" s="298"/>
      <c r="Y7" s="298"/>
    </row>
    <row r="8" spans="1:25" ht="15" customHeight="1" x14ac:dyDescent="0.2">
      <c r="A8" s="314"/>
      <c r="B8" s="296"/>
      <c r="C8" s="296"/>
      <c r="D8" s="296"/>
      <c r="E8" s="296"/>
      <c r="F8" s="295"/>
      <c r="G8" s="318" t="s">
        <v>63</v>
      </c>
      <c r="H8" s="318"/>
      <c r="I8" s="296"/>
      <c r="J8" s="296"/>
      <c r="K8" s="296"/>
      <c r="L8" s="296"/>
      <c r="M8" s="303" t="s">
        <v>21</v>
      </c>
      <c r="N8" s="303" t="s">
        <v>16</v>
      </c>
      <c r="O8" s="303" t="s">
        <v>15</v>
      </c>
      <c r="P8" s="303" t="s">
        <v>14</v>
      </c>
      <c r="Q8" s="303" t="s">
        <v>119</v>
      </c>
      <c r="R8" s="303" t="s">
        <v>13</v>
      </c>
      <c r="S8" s="303" t="s">
        <v>131</v>
      </c>
      <c r="T8" s="305" t="s">
        <v>12</v>
      </c>
      <c r="U8" s="298"/>
      <c r="V8" s="298"/>
      <c r="W8" s="298"/>
      <c r="X8" s="298"/>
      <c r="Y8" s="298"/>
    </row>
    <row r="9" spans="1:25" ht="58.5" customHeight="1" x14ac:dyDescent="0.2">
      <c r="A9" s="315"/>
      <c r="B9" s="296"/>
      <c r="C9" s="296"/>
      <c r="D9" s="296"/>
      <c r="E9" s="296"/>
      <c r="F9" s="295"/>
      <c r="G9" s="111" t="s">
        <v>118</v>
      </c>
      <c r="H9" s="111" t="s">
        <v>4</v>
      </c>
      <c r="I9" s="296"/>
      <c r="J9" s="296"/>
      <c r="K9" s="296"/>
      <c r="L9" s="296"/>
      <c r="M9" s="304"/>
      <c r="N9" s="304"/>
      <c r="O9" s="304"/>
      <c r="P9" s="304"/>
      <c r="Q9" s="304"/>
      <c r="R9" s="304"/>
      <c r="S9" s="304"/>
      <c r="T9" s="306"/>
      <c r="U9" s="299"/>
      <c r="V9" s="299"/>
      <c r="W9" s="299"/>
      <c r="X9" s="299"/>
      <c r="Y9" s="299"/>
    </row>
    <row r="10" spans="1:25" ht="15.6" customHeight="1" x14ac:dyDescent="0.2">
      <c r="A10" s="29">
        <v>1955</v>
      </c>
      <c r="B10" s="58">
        <v>81.900000000000006</v>
      </c>
      <c r="C10" s="117">
        <v>16.2</v>
      </c>
      <c r="D10" s="58">
        <v>0.6</v>
      </c>
      <c r="E10" s="54">
        <v>81.3</v>
      </c>
      <c r="F10" s="64">
        <v>39.1</v>
      </c>
      <c r="G10" s="68">
        <v>4.2</v>
      </c>
      <c r="H10" s="64">
        <v>31</v>
      </c>
      <c r="I10" s="54">
        <v>28.7</v>
      </c>
      <c r="J10" s="58">
        <v>21.6</v>
      </c>
      <c r="K10" s="72">
        <v>89</v>
      </c>
      <c r="L10" s="117">
        <v>17.600000000000001</v>
      </c>
      <c r="M10" s="68">
        <v>70.400000000000006</v>
      </c>
      <c r="N10" s="64">
        <v>25.7</v>
      </c>
      <c r="O10" s="64">
        <v>12.3</v>
      </c>
      <c r="P10" s="68">
        <v>2.8</v>
      </c>
      <c r="Q10" s="68">
        <v>2.4</v>
      </c>
      <c r="R10" s="113">
        <v>3.1</v>
      </c>
      <c r="S10" s="113">
        <v>2</v>
      </c>
      <c r="T10" s="68">
        <v>29.3</v>
      </c>
      <c r="U10" s="58">
        <v>18.600000000000001</v>
      </c>
      <c r="V10" s="72">
        <v>4.0999999999999996</v>
      </c>
      <c r="W10" s="58">
        <v>10.9</v>
      </c>
      <c r="X10" s="58">
        <v>-7.1</v>
      </c>
      <c r="Y10" s="119">
        <v>-1.4</v>
      </c>
    </row>
    <row r="11" spans="1:25" ht="15.6" customHeight="1" x14ac:dyDescent="0.2">
      <c r="A11" s="30">
        <v>1956</v>
      </c>
      <c r="B11" s="59">
        <v>88.6</v>
      </c>
      <c r="C11" s="118">
        <v>15</v>
      </c>
      <c r="D11" s="59">
        <v>0.6</v>
      </c>
      <c r="E11" s="55">
        <v>87.9</v>
      </c>
      <c r="F11" s="65">
        <v>44</v>
      </c>
      <c r="G11" s="69">
        <v>4.4000000000000004</v>
      </c>
      <c r="H11" s="65">
        <v>35.1</v>
      </c>
      <c r="I11" s="55">
        <v>29.8</v>
      </c>
      <c r="J11" s="59">
        <v>23</v>
      </c>
      <c r="K11" s="73">
        <v>98.3</v>
      </c>
      <c r="L11" s="118">
        <v>14.8</v>
      </c>
      <c r="M11" s="69">
        <v>74.8</v>
      </c>
      <c r="N11" s="65">
        <v>27.3</v>
      </c>
      <c r="O11" s="65">
        <v>12.7</v>
      </c>
      <c r="P11" s="69">
        <v>2.8</v>
      </c>
      <c r="Q11" s="69">
        <v>2</v>
      </c>
      <c r="R11" s="114">
        <v>3.5</v>
      </c>
      <c r="S11" s="114">
        <v>2</v>
      </c>
      <c r="T11" s="69">
        <v>31.3</v>
      </c>
      <c r="U11" s="59">
        <v>23.5</v>
      </c>
      <c r="V11" s="73">
        <v>2.2000000000000002</v>
      </c>
      <c r="W11" s="59">
        <v>13.1</v>
      </c>
      <c r="X11" s="59">
        <v>-9.6999999999999993</v>
      </c>
      <c r="Y11" s="120">
        <v>-1.6</v>
      </c>
    </row>
    <row r="12" spans="1:25" ht="15.6" customHeight="1" x14ac:dyDescent="0.2">
      <c r="A12" s="30">
        <v>1957</v>
      </c>
      <c r="B12" s="59">
        <v>101.6</v>
      </c>
      <c r="C12" s="118">
        <v>14.6</v>
      </c>
      <c r="D12" s="59">
        <v>0.5</v>
      </c>
      <c r="E12" s="55">
        <v>101.1</v>
      </c>
      <c r="F12" s="65">
        <v>54.9</v>
      </c>
      <c r="G12" s="69">
        <v>5.4</v>
      </c>
      <c r="H12" s="65">
        <v>42.2</v>
      </c>
      <c r="I12" s="55">
        <v>32.799999999999997</v>
      </c>
      <c r="J12" s="59">
        <v>26.1</v>
      </c>
      <c r="K12" s="73">
        <v>103.7</v>
      </c>
      <c r="L12" s="118">
        <v>16.100000000000001</v>
      </c>
      <c r="M12" s="69">
        <v>81.5</v>
      </c>
      <c r="N12" s="65">
        <v>35.799999999999997</v>
      </c>
      <c r="O12" s="65">
        <v>14</v>
      </c>
      <c r="P12" s="69">
        <v>3.4</v>
      </c>
      <c r="Q12" s="69">
        <v>3.2</v>
      </c>
      <c r="R12" s="114">
        <v>2.8</v>
      </c>
      <c r="S12" s="114">
        <v>2</v>
      </c>
      <c r="T12" s="69">
        <v>28.9</v>
      </c>
      <c r="U12" s="59">
        <v>22.2</v>
      </c>
      <c r="V12" s="73">
        <v>3.6</v>
      </c>
      <c r="W12" s="59">
        <v>19.600000000000001</v>
      </c>
      <c r="X12" s="59">
        <v>-2.1</v>
      </c>
      <c r="Y12" s="120">
        <v>-0.3</v>
      </c>
    </row>
    <row r="13" spans="1:25" ht="15.6" customHeight="1" x14ac:dyDescent="0.2">
      <c r="A13" s="30">
        <v>1958</v>
      </c>
      <c r="B13" s="59">
        <v>130.1</v>
      </c>
      <c r="C13" s="118">
        <v>17</v>
      </c>
      <c r="D13" s="59">
        <v>0.2</v>
      </c>
      <c r="E13" s="55">
        <v>129.9</v>
      </c>
      <c r="F13" s="65">
        <v>69.900000000000006</v>
      </c>
      <c r="G13" s="69">
        <v>8.5</v>
      </c>
      <c r="H13" s="65">
        <v>57.4</v>
      </c>
      <c r="I13" s="55">
        <v>41.6</v>
      </c>
      <c r="J13" s="59">
        <v>30.9</v>
      </c>
      <c r="K13" s="73">
        <v>132.6</v>
      </c>
      <c r="L13" s="118">
        <v>17.399999999999999</v>
      </c>
      <c r="M13" s="69">
        <v>95.6</v>
      </c>
      <c r="N13" s="65">
        <v>32.200000000000003</v>
      </c>
      <c r="O13" s="65">
        <v>16.600000000000001</v>
      </c>
      <c r="P13" s="69">
        <v>3.5</v>
      </c>
      <c r="Q13" s="69">
        <v>3.7</v>
      </c>
      <c r="R13" s="114">
        <v>2.8</v>
      </c>
      <c r="S13" s="114">
        <v>2</v>
      </c>
      <c r="T13" s="69">
        <v>44</v>
      </c>
      <c r="U13" s="59">
        <v>37</v>
      </c>
      <c r="V13" s="73">
        <v>5.0999999999999996</v>
      </c>
      <c r="W13" s="59">
        <v>34.299999999999997</v>
      </c>
      <c r="X13" s="59">
        <v>-2.5</v>
      </c>
      <c r="Y13" s="120">
        <v>-0.3</v>
      </c>
    </row>
    <row r="14" spans="1:25" ht="15.6" customHeight="1" x14ac:dyDescent="0.2">
      <c r="A14" s="30">
        <v>1959</v>
      </c>
      <c r="B14" s="59">
        <v>137</v>
      </c>
      <c r="C14" s="118">
        <v>16.2</v>
      </c>
      <c r="D14" s="59">
        <v>1.6</v>
      </c>
      <c r="E14" s="55">
        <v>135.4</v>
      </c>
      <c r="F14" s="65">
        <v>64.599999999999994</v>
      </c>
      <c r="G14" s="69">
        <v>8.4</v>
      </c>
      <c r="H14" s="65">
        <v>53</v>
      </c>
      <c r="I14" s="55">
        <v>44.2</v>
      </c>
      <c r="J14" s="59">
        <v>38.200000000000003</v>
      </c>
      <c r="K14" s="73">
        <v>134.69999999999999</v>
      </c>
      <c r="L14" s="118">
        <v>17.2</v>
      </c>
      <c r="M14" s="69">
        <v>105.2</v>
      </c>
      <c r="N14" s="65">
        <v>40.200000000000003</v>
      </c>
      <c r="O14" s="65">
        <v>15.8</v>
      </c>
      <c r="P14" s="69">
        <v>3.8</v>
      </c>
      <c r="Q14" s="69">
        <v>4.3</v>
      </c>
      <c r="R14" s="114">
        <v>2.8</v>
      </c>
      <c r="S14" s="114">
        <v>2</v>
      </c>
      <c r="T14" s="69">
        <v>46.4</v>
      </c>
      <c r="U14" s="59">
        <v>29.5</v>
      </c>
      <c r="V14" s="73">
        <v>5.0999999999999996</v>
      </c>
      <c r="W14" s="59">
        <v>30.2</v>
      </c>
      <c r="X14" s="59">
        <v>2.2999999999999998</v>
      </c>
      <c r="Y14" s="120">
        <v>0.3</v>
      </c>
    </row>
    <row r="15" spans="1:25" ht="15.6" customHeight="1" x14ac:dyDescent="0.2">
      <c r="A15" s="30">
        <v>1960</v>
      </c>
      <c r="B15" s="59">
        <v>149.9</v>
      </c>
      <c r="C15" s="118">
        <v>16.3</v>
      </c>
      <c r="D15" s="59">
        <v>1.3</v>
      </c>
      <c r="E15" s="55">
        <v>148.6</v>
      </c>
      <c r="F15" s="65">
        <v>68</v>
      </c>
      <c r="G15" s="69">
        <v>12.2</v>
      </c>
      <c r="H15" s="65">
        <v>56.6</v>
      </c>
      <c r="I15" s="55">
        <v>51.4</v>
      </c>
      <c r="J15" s="59">
        <v>40.6</v>
      </c>
      <c r="K15" s="73">
        <v>156.30000000000001</v>
      </c>
      <c r="L15" s="118">
        <v>17</v>
      </c>
      <c r="M15" s="69">
        <v>118.9</v>
      </c>
      <c r="N15" s="65">
        <v>43.6</v>
      </c>
      <c r="O15" s="65">
        <v>18.100000000000001</v>
      </c>
      <c r="P15" s="69">
        <v>3.3</v>
      </c>
      <c r="Q15" s="69">
        <v>5</v>
      </c>
      <c r="R15" s="114">
        <v>3.3</v>
      </c>
      <c r="S15" s="114">
        <v>2</v>
      </c>
      <c r="T15" s="69">
        <v>53.9</v>
      </c>
      <c r="U15" s="59">
        <v>37.4</v>
      </c>
      <c r="V15" s="73">
        <v>4.4000000000000004</v>
      </c>
      <c r="W15" s="59">
        <v>29.7</v>
      </c>
      <c r="X15" s="59">
        <v>-6.4</v>
      </c>
      <c r="Y15" s="120">
        <v>-0.7</v>
      </c>
    </row>
    <row r="16" spans="1:25" ht="15.6" customHeight="1" x14ac:dyDescent="0.2">
      <c r="A16" s="30">
        <v>1961</v>
      </c>
      <c r="B16" s="59">
        <v>145.9</v>
      </c>
      <c r="C16" s="118">
        <v>14.5</v>
      </c>
      <c r="D16" s="59">
        <v>0.4</v>
      </c>
      <c r="E16" s="55">
        <v>145.5</v>
      </c>
      <c r="F16" s="65">
        <v>70.599999999999994</v>
      </c>
      <c r="G16" s="69">
        <v>13.6</v>
      </c>
      <c r="H16" s="65">
        <v>57.5</v>
      </c>
      <c r="I16" s="55">
        <v>49.5</v>
      </c>
      <c r="J16" s="59">
        <v>38.5</v>
      </c>
      <c r="K16" s="73">
        <v>201.9</v>
      </c>
      <c r="L16" s="118">
        <v>20.100000000000001</v>
      </c>
      <c r="M16" s="69">
        <v>140.19999999999999</v>
      </c>
      <c r="N16" s="65">
        <v>48.4</v>
      </c>
      <c r="O16" s="65">
        <v>21.5</v>
      </c>
      <c r="P16" s="69">
        <v>4.4000000000000004</v>
      </c>
      <c r="Q16" s="69">
        <v>4.0999999999999996</v>
      </c>
      <c r="R16" s="114">
        <v>4.0999999999999996</v>
      </c>
      <c r="S16" s="114">
        <v>2</v>
      </c>
      <c r="T16" s="69">
        <v>66.2</v>
      </c>
      <c r="U16" s="59">
        <v>61.7</v>
      </c>
      <c r="V16" s="73">
        <v>6.7</v>
      </c>
      <c r="W16" s="59">
        <v>5.3</v>
      </c>
      <c r="X16" s="59">
        <v>-56</v>
      </c>
      <c r="Y16" s="120">
        <v>-5.6</v>
      </c>
    </row>
    <row r="17" spans="1:25" ht="15.6" customHeight="1" x14ac:dyDescent="0.2">
      <c r="A17" s="30">
        <v>1962</v>
      </c>
      <c r="B17" s="59">
        <v>183</v>
      </c>
      <c r="C17" s="118">
        <v>17.2</v>
      </c>
      <c r="D17" s="59">
        <v>8.1999999999999993</v>
      </c>
      <c r="E17" s="55">
        <v>174.8</v>
      </c>
      <c r="F17" s="65">
        <v>72.599999999999994</v>
      </c>
      <c r="G17" s="69">
        <v>14.7</v>
      </c>
      <c r="H17" s="65">
        <v>63.3</v>
      </c>
      <c r="I17" s="55">
        <v>61.2</v>
      </c>
      <c r="J17" s="59">
        <v>50.3</v>
      </c>
      <c r="K17" s="73">
        <v>211.9</v>
      </c>
      <c r="L17" s="118">
        <v>20</v>
      </c>
      <c r="M17" s="69">
        <v>154.1</v>
      </c>
      <c r="N17" s="65">
        <v>53.6</v>
      </c>
      <c r="O17" s="65">
        <v>25.4</v>
      </c>
      <c r="P17" s="69">
        <v>6.9</v>
      </c>
      <c r="Q17" s="69">
        <v>5.2</v>
      </c>
      <c r="R17" s="114">
        <v>5.3</v>
      </c>
      <c r="S17" s="114">
        <v>2.4</v>
      </c>
      <c r="T17" s="69">
        <v>69.8</v>
      </c>
      <c r="U17" s="59">
        <v>57.8</v>
      </c>
      <c r="V17" s="73">
        <v>5.8</v>
      </c>
      <c r="W17" s="59">
        <v>20.7</v>
      </c>
      <c r="X17" s="59">
        <v>-28.9</v>
      </c>
      <c r="Y17" s="120">
        <v>-2.7</v>
      </c>
    </row>
    <row r="18" spans="1:25" ht="15.6" customHeight="1" x14ac:dyDescent="0.2">
      <c r="A18" s="30">
        <v>1963</v>
      </c>
      <c r="B18" s="59">
        <v>186.1</v>
      </c>
      <c r="C18" s="118">
        <v>16</v>
      </c>
      <c r="D18" s="59">
        <v>0.7</v>
      </c>
      <c r="E18" s="55">
        <v>185.4</v>
      </c>
      <c r="F18" s="65">
        <v>77.7</v>
      </c>
      <c r="G18" s="69">
        <v>19.5</v>
      </c>
      <c r="H18" s="65">
        <v>69.2</v>
      </c>
      <c r="I18" s="55">
        <v>73.599999999999994</v>
      </c>
      <c r="J18" s="59">
        <v>41.6</v>
      </c>
      <c r="K18" s="73">
        <v>228.5</v>
      </c>
      <c r="L18" s="118">
        <v>19.7</v>
      </c>
      <c r="M18" s="69">
        <v>168.9</v>
      </c>
      <c r="N18" s="65">
        <v>56.9</v>
      </c>
      <c r="O18" s="65">
        <v>31.2</v>
      </c>
      <c r="P18" s="69">
        <v>8</v>
      </c>
      <c r="Q18" s="69">
        <v>5.7</v>
      </c>
      <c r="R18" s="114">
        <v>7.3</v>
      </c>
      <c r="S18" s="114">
        <v>3.8</v>
      </c>
      <c r="T18" s="69">
        <v>73.5</v>
      </c>
      <c r="U18" s="59">
        <v>59.6</v>
      </c>
      <c r="V18" s="73">
        <v>5.4</v>
      </c>
      <c r="W18" s="59">
        <v>16.5</v>
      </c>
      <c r="X18" s="59">
        <v>-42.4</v>
      </c>
      <c r="Y18" s="120">
        <v>-3.6</v>
      </c>
    </row>
    <row r="19" spans="1:25" ht="15.6" customHeight="1" x14ac:dyDescent="0.2">
      <c r="A19" s="31">
        <v>1964</v>
      </c>
      <c r="B19" s="60">
        <v>204.9</v>
      </c>
      <c r="C19" s="101">
        <v>16.8</v>
      </c>
      <c r="D19" s="60">
        <v>2</v>
      </c>
      <c r="E19" s="56">
        <v>202.9</v>
      </c>
      <c r="F19" s="66">
        <v>86.5</v>
      </c>
      <c r="G19" s="70">
        <v>23.5</v>
      </c>
      <c r="H19" s="66">
        <v>81</v>
      </c>
      <c r="I19" s="56">
        <v>82.1</v>
      </c>
      <c r="J19" s="60">
        <v>41.4</v>
      </c>
      <c r="K19" s="74">
        <v>268</v>
      </c>
      <c r="L19" s="101">
        <v>21.7</v>
      </c>
      <c r="M19" s="70">
        <v>189.5</v>
      </c>
      <c r="N19" s="66">
        <v>60.5</v>
      </c>
      <c r="O19" s="66">
        <v>38.700000000000003</v>
      </c>
      <c r="P19" s="70">
        <v>11.7</v>
      </c>
      <c r="Q19" s="70">
        <v>6.4</v>
      </c>
      <c r="R19" s="70">
        <v>8.3000000000000007</v>
      </c>
      <c r="S19" s="70">
        <v>4.8</v>
      </c>
      <c r="T19" s="70">
        <v>82</v>
      </c>
      <c r="U19" s="60">
        <v>78.5</v>
      </c>
      <c r="V19" s="74">
        <v>6.4</v>
      </c>
      <c r="W19" s="60">
        <v>13.4</v>
      </c>
      <c r="X19" s="60">
        <v>-63.4</v>
      </c>
      <c r="Y19" s="80">
        <v>-5.2</v>
      </c>
    </row>
    <row r="20" spans="1:25" ht="15.6" customHeight="1" x14ac:dyDescent="0.2">
      <c r="A20" s="31">
        <v>1965</v>
      </c>
      <c r="B20" s="60">
        <v>232.4</v>
      </c>
      <c r="C20" s="101">
        <v>18.399999999999999</v>
      </c>
      <c r="D20" s="60">
        <v>26.2</v>
      </c>
      <c r="E20" s="56">
        <v>206.2</v>
      </c>
      <c r="F20" s="66">
        <v>85.3</v>
      </c>
      <c r="G20" s="70">
        <v>24.1</v>
      </c>
      <c r="H20" s="66">
        <v>75.400000000000006</v>
      </c>
      <c r="I20" s="56">
        <v>85.9</v>
      </c>
      <c r="J20" s="60">
        <v>44.9</v>
      </c>
      <c r="K20" s="74">
        <v>250.7</v>
      </c>
      <c r="L20" s="101">
        <v>19.899999999999999</v>
      </c>
      <c r="M20" s="70">
        <v>193.1</v>
      </c>
      <c r="N20" s="66">
        <v>63.5</v>
      </c>
      <c r="O20" s="66">
        <v>35.299999999999997</v>
      </c>
      <c r="P20" s="70">
        <v>7</v>
      </c>
      <c r="Q20" s="70">
        <v>6.6</v>
      </c>
      <c r="R20" s="70">
        <v>11.4</v>
      </c>
      <c r="S20" s="70">
        <v>5.7</v>
      </c>
      <c r="T20" s="70">
        <v>82.9</v>
      </c>
      <c r="U20" s="60">
        <v>57.6</v>
      </c>
      <c r="V20" s="74">
        <v>4.8</v>
      </c>
      <c r="W20" s="60">
        <v>13.1</v>
      </c>
      <c r="X20" s="60">
        <v>-18.3</v>
      </c>
      <c r="Y20" s="80">
        <v>-1.4</v>
      </c>
    </row>
    <row r="21" spans="1:25" ht="15.6" customHeight="1" x14ac:dyDescent="0.2">
      <c r="A21" s="31">
        <v>1966</v>
      </c>
      <c r="B21" s="60">
        <v>228.4</v>
      </c>
      <c r="C21" s="101">
        <v>18.399999999999999</v>
      </c>
      <c r="D21" s="60">
        <v>14</v>
      </c>
      <c r="E21" s="56">
        <v>214.4</v>
      </c>
      <c r="F21" s="66">
        <v>85.2</v>
      </c>
      <c r="G21" s="70">
        <v>27.8</v>
      </c>
      <c r="H21" s="66">
        <v>76.8</v>
      </c>
      <c r="I21" s="56">
        <v>87.1</v>
      </c>
      <c r="J21" s="60">
        <v>50.5</v>
      </c>
      <c r="K21" s="74">
        <v>266.5</v>
      </c>
      <c r="L21" s="101">
        <v>21.6</v>
      </c>
      <c r="M21" s="70">
        <v>203.6</v>
      </c>
      <c r="N21" s="66">
        <v>83.3</v>
      </c>
      <c r="O21" s="66">
        <v>42.5</v>
      </c>
      <c r="P21" s="70">
        <v>14</v>
      </c>
      <c r="Q21" s="70">
        <v>7.5</v>
      </c>
      <c r="R21" s="70">
        <v>12</v>
      </c>
      <c r="S21" s="70">
        <v>6</v>
      </c>
      <c r="T21" s="70">
        <v>65.8</v>
      </c>
      <c r="U21" s="60">
        <v>62.9</v>
      </c>
      <c r="V21" s="74">
        <v>4.9000000000000004</v>
      </c>
      <c r="W21" s="60">
        <v>10.8</v>
      </c>
      <c r="X21" s="60">
        <v>-38.1</v>
      </c>
      <c r="Y21" s="80">
        <v>-3.1</v>
      </c>
    </row>
    <row r="22" spans="1:25" ht="15.6" customHeight="1" x14ac:dyDescent="0.2">
      <c r="A22" s="31">
        <v>1967</v>
      </c>
      <c r="B22" s="60">
        <v>230.4</v>
      </c>
      <c r="C22" s="101">
        <v>17.3</v>
      </c>
      <c r="D22" s="60">
        <v>3.6</v>
      </c>
      <c r="E22" s="56">
        <v>226.8</v>
      </c>
      <c r="F22" s="66">
        <v>88.2</v>
      </c>
      <c r="G22" s="70">
        <v>28</v>
      </c>
      <c r="H22" s="66">
        <v>86.5</v>
      </c>
      <c r="I22" s="56">
        <v>85.3</v>
      </c>
      <c r="J22" s="60">
        <v>55</v>
      </c>
      <c r="K22" s="74">
        <v>271</v>
      </c>
      <c r="L22" s="101">
        <v>20.5</v>
      </c>
      <c r="M22" s="70">
        <v>216.6</v>
      </c>
      <c r="N22" s="66">
        <v>89</v>
      </c>
      <c r="O22" s="66">
        <v>38.200000000000003</v>
      </c>
      <c r="P22" s="70">
        <v>10</v>
      </c>
      <c r="Q22" s="70">
        <v>9.3000000000000007</v>
      </c>
      <c r="R22" s="70">
        <v>13.3</v>
      </c>
      <c r="S22" s="70">
        <v>5.9</v>
      </c>
      <c r="T22" s="70">
        <v>76.099999999999994</v>
      </c>
      <c r="U22" s="60">
        <v>54.4</v>
      </c>
      <c r="V22" s="74">
        <v>4.3</v>
      </c>
      <c r="W22" s="60">
        <v>10.199999999999999</v>
      </c>
      <c r="X22" s="60">
        <v>-40.6</v>
      </c>
      <c r="Y22" s="80">
        <v>-3.1</v>
      </c>
    </row>
    <row r="23" spans="1:25" ht="15.6" customHeight="1" x14ac:dyDescent="0.2">
      <c r="A23" s="31">
        <v>1968</v>
      </c>
      <c r="B23" s="60">
        <v>284</v>
      </c>
      <c r="C23" s="101">
        <v>18.7</v>
      </c>
      <c r="D23" s="60">
        <v>16.100000000000001</v>
      </c>
      <c r="E23" s="56">
        <v>267.89999999999998</v>
      </c>
      <c r="F23" s="66">
        <v>109.8</v>
      </c>
      <c r="G23" s="70">
        <v>28.6</v>
      </c>
      <c r="H23" s="66">
        <v>99.4</v>
      </c>
      <c r="I23" s="56">
        <v>100.4</v>
      </c>
      <c r="J23" s="60">
        <v>68.099999999999994</v>
      </c>
      <c r="K23" s="74">
        <v>304.8</v>
      </c>
      <c r="L23" s="101">
        <v>21.1</v>
      </c>
      <c r="M23" s="70">
        <v>232.4</v>
      </c>
      <c r="N23" s="66">
        <v>95.3</v>
      </c>
      <c r="O23" s="66">
        <v>36.799999999999997</v>
      </c>
      <c r="P23" s="70">
        <v>8.8000000000000007</v>
      </c>
      <c r="Q23" s="70">
        <v>10.6</v>
      </c>
      <c r="R23" s="70">
        <v>16.600000000000001</v>
      </c>
      <c r="S23" s="70">
        <v>6.6</v>
      </c>
      <c r="T23" s="70">
        <v>83.7</v>
      </c>
      <c r="U23" s="60">
        <v>72.400000000000006</v>
      </c>
      <c r="V23" s="74">
        <v>4.5999999999999996</v>
      </c>
      <c r="W23" s="60">
        <v>35.5</v>
      </c>
      <c r="X23" s="60">
        <v>-20.8</v>
      </c>
      <c r="Y23" s="80">
        <v>-1.4</v>
      </c>
    </row>
    <row r="24" spans="1:25" ht="15.6" customHeight="1" x14ac:dyDescent="0.2">
      <c r="A24" s="31">
        <v>1969</v>
      </c>
      <c r="B24" s="60">
        <v>308.3</v>
      </c>
      <c r="C24" s="101">
        <v>19.8</v>
      </c>
      <c r="D24" s="60">
        <v>4.7</v>
      </c>
      <c r="E24" s="56">
        <v>303.60000000000002</v>
      </c>
      <c r="F24" s="66">
        <v>108.5</v>
      </c>
      <c r="G24" s="70">
        <v>30.6</v>
      </c>
      <c r="H24" s="66">
        <v>126</v>
      </c>
      <c r="I24" s="56">
        <v>112.1</v>
      </c>
      <c r="J24" s="60">
        <v>65.5</v>
      </c>
      <c r="K24" s="74">
        <v>325.7</v>
      </c>
      <c r="L24" s="101">
        <v>20.9</v>
      </c>
      <c r="M24" s="70">
        <v>254.8</v>
      </c>
      <c r="N24" s="66">
        <v>100.6</v>
      </c>
      <c r="O24" s="66">
        <v>45.2</v>
      </c>
      <c r="P24" s="70">
        <v>13.7</v>
      </c>
      <c r="Q24" s="70">
        <v>12</v>
      </c>
      <c r="R24" s="70">
        <v>19.600000000000001</v>
      </c>
      <c r="S24" s="70">
        <v>8.3000000000000007</v>
      </c>
      <c r="T24" s="70">
        <v>89.4</v>
      </c>
      <c r="U24" s="60">
        <v>70.900000000000006</v>
      </c>
      <c r="V24" s="74">
        <v>4.9000000000000004</v>
      </c>
      <c r="W24" s="60">
        <v>48.8</v>
      </c>
      <c r="X24" s="60">
        <v>-17.399999999999999</v>
      </c>
      <c r="Y24" s="80">
        <v>-1.1000000000000001</v>
      </c>
    </row>
    <row r="25" spans="1:25" ht="15.6" customHeight="1" x14ac:dyDescent="0.2">
      <c r="A25" s="31">
        <v>1970</v>
      </c>
      <c r="B25" s="60">
        <v>317.5</v>
      </c>
      <c r="C25" s="101">
        <v>19.3</v>
      </c>
      <c r="D25" s="60">
        <v>4.3</v>
      </c>
      <c r="E25" s="56">
        <v>313.2</v>
      </c>
      <c r="F25" s="66">
        <v>112.7</v>
      </c>
      <c r="G25" s="70">
        <v>39.9</v>
      </c>
      <c r="H25" s="66">
        <v>122.6</v>
      </c>
      <c r="I25" s="56">
        <v>124.2</v>
      </c>
      <c r="J25" s="60">
        <v>66.400000000000006</v>
      </c>
      <c r="K25" s="74">
        <v>390.1</v>
      </c>
      <c r="L25" s="101">
        <v>23.9</v>
      </c>
      <c r="M25" s="70">
        <v>280.39999999999998</v>
      </c>
      <c r="N25" s="66">
        <v>110.4</v>
      </c>
      <c r="O25" s="66">
        <v>52.5</v>
      </c>
      <c r="P25" s="70">
        <v>13.2</v>
      </c>
      <c r="Q25" s="70">
        <v>11.9</v>
      </c>
      <c r="R25" s="70">
        <v>21.5</v>
      </c>
      <c r="S25" s="70">
        <v>8.6999999999999993</v>
      </c>
      <c r="T25" s="70">
        <v>96</v>
      </c>
      <c r="U25" s="60">
        <v>109.7</v>
      </c>
      <c r="V25" s="74">
        <v>7.1</v>
      </c>
      <c r="W25" s="60">
        <v>32.799999999999997</v>
      </c>
      <c r="X25" s="60">
        <v>-72.599999999999994</v>
      </c>
      <c r="Y25" s="80">
        <v>-4.4000000000000004</v>
      </c>
    </row>
    <row r="26" spans="1:25" ht="15.6" customHeight="1" x14ac:dyDescent="0.2">
      <c r="A26" s="31">
        <v>1971</v>
      </c>
      <c r="B26" s="60">
        <v>351.9</v>
      </c>
      <c r="C26" s="101">
        <v>19.899999999999999</v>
      </c>
      <c r="D26" s="60">
        <v>10</v>
      </c>
      <c r="E26" s="56">
        <v>341.9</v>
      </c>
      <c r="F26" s="66">
        <v>138.4</v>
      </c>
      <c r="G26" s="70">
        <v>52.2</v>
      </c>
      <c r="H26" s="66">
        <v>134</v>
      </c>
      <c r="I26" s="56">
        <v>138.69999999999999</v>
      </c>
      <c r="J26" s="60">
        <v>69.2</v>
      </c>
      <c r="K26" s="74">
        <v>465.1</v>
      </c>
      <c r="L26" s="101">
        <v>26.3</v>
      </c>
      <c r="M26" s="70">
        <v>348</v>
      </c>
      <c r="N26" s="66">
        <v>158.80000000000001</v>
      </c>
      <c r="O26" s="66">
        <v>57</v>
      </c>
      <c r="P26" s="70">
        <v>14.4</v>
      </c>
      <c r="Q26" s="70">
        <v>13.7</v>
      </c>
      <c r="R26" s="70">
        <v>23.6</v>
      </c>
      <c r="S26" s="70">
        <v>8.5</v>
      </c>
      <c r="T26" s="70">
        <v>108.6</v>
      </c>
      <c r="U26" s="60">
        <v>117.1</v>
      </c>
      <c r="V26" s="74">
        <v>6.9</v>
      </c>
      <c r="W26" s="60">
        <v>-6.1</v>
      </c>
      <c r="X26" s="60">
        <v>-113.2</v>
      </c>
      <c r="Y26" s="80">
        <v>-6.4</v>
      </c>
    </row>
    <row r="27" spans="1:25" ht="15.6" customHeight="1" x14ac:dyDescent="0.2">
      <c r="A27" s="31">
        <v>1972</v>
      </c>
      <c r="B27" s="60">
        <v>403</v>
      </c>
      <c r="C27" s="101">
        <v>19.399999999999999</v>
      </c>
      <c r="D27" s="60">
        <v>4.7</v>
      </c>
      <c r="E27" s="56">
        <v>398.3</v>
      </c>
      <c r="F27" s="66">
        <v>148.19999999999999</v>
      </c>
      <c r="G27" s="70">
        <v>69</v>
      </c>
      <c r="H27" s="66">
        <v>159.6</v>
      </c>
      <c r="I27" s="56">
        <v>170.6</v>
      </c>
      <c r="J27" s="60">
        <v>68.099999999999994</v>
      </c>
      <c r="K27" s="74">
        <v>538.29999999999995</v>
      </c>
      <c r="L27" s="101">
        <v>26.6</v>
      </c>
      <c r="M27" s="70">
        <v>418.4</v>
      </c>
      <c r="N27" s="66">
        <v>174.7</v>
      </c>
      <c r="O27" s="66">
        <v>73</v>
      </c>
      <c r="P27" s="70">
        <v>19.100000000000001</v>
      </c>
      <c r="Q27" s="70">
        <v>18.2</v>
      </c>
      <c r="R27" s="70">
        <v>29.7</v>
      </c>
      <c r="S27" s="70">
        <v>10.6</v>
      </c>
      <c r="T27" s="70">
        <v>141</v>
      </c>
      <c r="U27" s="60">
        <v>119.9</v>
      </c>
      <c r="V27" s="74">
        <v>6.9</v>
      </c>
      <c r="W27" s="60">
        <v>-20.100000000000001</v>
      </c>
      <c r="X27" s="60">
        <v>-135.30000000000001</v>
      </c>
      <c r="Y27" s="80">
        <v>-6.5</v>
      </c>
    </row>
    <row r="28" spans="1:25" ht="15.6" customHeight="1" x14ac:dyDescent="0.2">
      <c r="A28" s="31">
        <v>1973</v>
      </c>
      <c r="B28" s="60">
        <v>481.1</v>
      </c>
      <c r="C28" s="101">
        <v>18.7</v>
      </c>
      <c r="D28" s="60">
        <v>4.2</v>
      </c>
      <c r="E28" s="56">
        <v>476.9</v>
      </c>
      <c r="F28" s="66">
        <v>197.3</v>
      </c>
      <c r="G28" s="70">
        <v>89.5</v>
      </c>
      <c r="H28" s="66">
        <v>202</v>
      </c>
      <c r="I28" s="56">
        <v>184.9</v>
      </c>
      <c r="J28" s="60">
        <v>90</v>
      </c>
      <c r="K28" s="74">
        <v>556.20000000000005</v>
      </c>
      <c r="L28" s="101">
        <v>22.4</v>
      </c>
      <c r="M28" s="70">
        <v>447.7</v>
      </c>
      <c r="N28" s="66">
        <v>227.4</v>
      </c>
      <c r="O28" s="66">
        <v>114.5</v>
      </c>
      <c r="P28" s="70">
        <v>19.3</v>
      </c>
      <c r="Q28" s="70">
        <v>19.8</v>
      </c>
      <c r="R28" s="70">
        <v>34.5</v>
      </c>
      <c r="S28" s="70">
        <v>12.9</v>
      </c>
      <c r="T28" s="70">
        <v>71.3</v>
      </c>
      <c r="U28" s="60">
        <v>108.5</v>
      </c>
      <c r="V28" s="74">
        <v>5</v>
      </c>
      <c r="W28" s="60">
        <v>29.2</v>
      </c>
      <c r="X28" s="60">
        <v>-75.099999999999994</v>
      </c>
      <c r="Y28" s="80">
        <v>-2.9</v>
      </c>
    </row>
    <row r="29" spans="1:25" ht="15.6" customHeight="1" x14ac:dyDescent="0.2">
      <c r="A29" s="31">
        <v>1974</v>
      </c>
      <c r="B29" s="60">
        <v>1300.8</v>
      </c>
      <c r="C29" s="101">
        <v>31</v>
      </c>
      <c r="D29" s="60">
        <v>83.6</v>
      </c>
      <c r="E29" s="56">
        <v>1217.2</v>
      </c>
      <c r="F29" s="66">
        <v>889.1</v>
      </c>
      <c r="G29" s="70">
        <v>106.6</v>
      </c>
      <c r="H29" s="66">
        <v>828.7</v>
      </c>
      <c r="I29" s="56">
        <v>188.1</v>
      </c>
      <c r="J29" s="60">
        <v>200.4</v>
      </c>
      <c r="K29" s="74">
        <v>957.9</v>
      </c>
      <c r="L29" s="101">
        <v>22.8</v>
      </c>
      <c r="M29" s="70">
        <v>670.8</v>
      </c>
      <c r="N29" s="66">
        <v>343</v>
      </c>
      <c r="O29" s="66">
        <v>189.3</v>
      </c>
      <c r="P29" s="70">
        <v>54.3</v>
      </c>
      <c r="Q29" s="70">
        <v>20.8</v>
      </c>
      <c r="R29" s="70">
        <v>51.2</v>
      </c>
      <c r="S29" s="70">
        <v>25.4</v>
      </c>
      <c r="T29" s="70">
        <v>86.9</v>
      </c>
      <c r="U29" s="60">
        <v>287.5</v>
      </c>
      <c r="V29" s="74">
        <v>6.9</v>
      </c>
      <c r="W29" s="60">
        <v>546.4</v>
      </c>
      <c r="X29" s="60">
        <v>342.9</v>
      </c>
      <c r="Y29" s="80">
        <v>8.1999999999999993</v>
      </c>
    </row>
    <row r="30" spans="1:25" ht="15.6" customHeight="1" x14ac:dyDescent="0.2">
      <c r="A30" s="31">
        <v>1975</v>
      </c>
      <c r="B30" s="60">
        <v>1715.1</v>
      </c>
      <c r="C30" s="101">
        <v>32.4</v>
      </c>
      <c r="D30" s="60">
        <v>34.799999999999997</v>
      </c>
      <c r="E30" s="56">
        <v>1680.3</v>
      </c>
      <c r="F30" s="66">
        <v>1254.8</v>
      </c>
      <c r="G30" s="70">
        <v>141.5</v>
      </c>
      <c r="H30" s="66">
        <v>1182.3</v>
      </c>
      <c r="I30" s="56">
        <v>237.1</v>
      </c>
      <c r="J30" s="60">
        <v>260.7</v>
      </c>
      <c r="K30" s="74">
        <v>1201.0999999999999</v>
      </c>
      <c r="L30" s="101">
        <v>22.7</v>
      </c>
      <c r="M30" s="70">
        <v>847.6</v>
      </c>
      <c r="N30" s="66">
        <v>374.1</v>
      </c>
      <c r="O30" s="66">
        <v>252.8</v>
      </c>
      <c r="P30" s="70">
        <v>75.400000000000006</v>
      </c>
      <c r="Q30" s="70">
        <v>31.1</v>
      </c>
      <c r="R30" s="70">
        <v>47</v>
      </c>
      <c r="S30" s="70">
        <v>19.7</v>
      </c>
      <c r="T30" s="70">
        <v>173.7</v>
      </c>
      <c r="U30" s="60">
        <v>353.5</v>
      </c>
      <c r="V30" s="74">
        <v>6.7</v>
      </c>
      <c r="W30" s="60">
        <v>832.7</v>
      </c>
      <c r="X30" s="60">
        <v>514</v>
      </c>
      <c r="Y30" s="80">
        <v>9.6999999999999993</v>
      </c>
    </row>
    <row r="31" spans="1:25" ht="15.6" customHeight="1" x14ac:dyDescent="0.2">
      <c r="A31" s="31">
        <v>1976</v>
      </c>
      <c r="B31" s="60">
        <v>2131.5</v>
      </c>
      <c r="C31" s="101">
        <v>35</v>
      </c>
      <c r="D31" s="60">
        <v>6.5</v>
      </c>
      <c r="E31" s="56">
        <v>2125</v>
      </c>
      <c r="F31" s="66">
        <v>1447.8</v>
      </c>
      <c r="G31" s="70">
        <v>202.7</v>
      </c>
      <c r="H31" s="66">
        <v>1378.4</v>
      </c>
      <c r="I31" s="56">
        <v>311.39999999999998</v>
      </c>
      <c r="J31" s="60">
        <v>435.2</v>
      </c>
      <c r="K31" s="74">
        <v>1870.9</v>
      </c>
      <c r="L31" s="101">
        <v>30.7</v>
      </c>
      <c r="M31" s="70">
        <v>1065.8</v>
      </c>
      <c r="N31" s="66">
        <v>469.3</v>
      </c>
      <c r="O31" s="66">
        <v>278.89999999999998</v>
      </c>
      <c r="P31" s="70">
        <v>94.3</v>
      </c>
      <c r="Q31" s="70">
        <v>38.700000000000003</v>
      </c>
      <c r="R31" s="70">
        <v>43.5</v>
      </c>
      <c r="S31" s="70">
        <v>13.9</v>
      </c>
      <c r="T31" s="70">
        <v>274.10000000000002</v>
      </c>
      <c r="U31" s="60">
        <v>805.1</v>
      </c>
      <c r="V31" s="74">
        <v>13.2</v>
      </c>
      <c r="W31" s="60">
        <v>1059.2</v>
      </c>
      <c r="X31" s="60">
        <v>260.60000000000002</v>
      </c>
      <c r="Y31" s="80">
        <v>4.3</v>
      </c>
    </row>
    <row r="32" spans="1:25" ht="15.6" customHeight="1" x14ac:dyDescent="0.2">
      <c r="A32" s="31">
        <v>1977</v>
      </c>
      <c r="B32" s="60">
        <v>2755.1</v>
      </c>
      <c r="C32" s="101">
        <v>36.6</v>
      </c>
      <c r="D32" s="60">
        <v>6</v>
      </c>
      <c r="E32" s="56">
        <v>2749.1</v>
      </c>
      <c r="F32" s="66">
        <v>1770.5</v>
      </c>
      <c r="G32" s="70">
        <v>240.8</v>
      </c>
      <c r="H32" s="66">
        <v>1837.8</v>
      </c>
      <c r="I32" s="56">
        <v>456.1</v>
      </c>
      <c r="J32" s="60">
        <v>455.2</v>
      </c>
      <c r="K32" s="74">
        <v>2256.9</v>
      </c>
      <c r="L32" s="101">
        <v>30</v>
      </c>
      <c r="M32" s="70">
        <v>1277.8</v>
      </c>
      <c r="N32" s="66">
        <v>614.6</v>
      </c>
      <c r="O32" s="66">
        <v>331.8</v>
      </c>
      <c r="P32" s="70">
        <v>133.5</v>
      </c>
      <c r="Q32" s="70">
        <v>42.2</v>
      </c>
      <c r="R32" s="70">
        <v>42.6</v>
      </c>
      <c r="S32" s="70">
        <v>9.4</v>
      </c>
      <c r="T32" s="70">
        <v>288.8</v>
      </c>
      <c r="U32" s="60">
        <v>979.1</v>
      </c>
      <c r="V32" s="74">
        <v>13</v>
      </c>
      <c r="W32" s="60">
        <v>1471.3</v>
      </c>
      <c r="X32" s="60">
        <v>498.2</v>
      </c>
      <c r="Y32" s="80">
        <v>6.6</v>
      </c>
    </row>
    <row r="33" spans="1:25" ht="15.6" customHeight="1" x14ac:dyDescent="0.2">
      <c r="A33" s="31">
        <v>1978</v>
      </c>
      <c r="B33" s="60">
        <v>2772.2</v>
      </c>
      <c r="C33" s="101">
        <v>32.4</v>
      </c>
      <c r="D33" s="60">
        <v>2.5</v>
      </c>
      <c r="E33" s="56">
        <v>2769.7</v>
      </c>
      <c r="F33" s="66">
        <v>1733.5</v>
      </c>
      <c r="G33" s="70">
        <v>276</v>
      </c>
      <c r="H33" s="66">
        <v>1833</v>
      </c>
      <c r="I33" s="56">
        <v>461.8</v>
      </c>
      <c r="J33" s="60">
        <v>474.9</v>
      </c>
      <c r="K33" s="74">
        <v>2892.6</v>
      </c>
      <c r="L33" s="101">
        <v>33.799999999999997</v>
      </c>
      <c r="M33" s="70">
        <v>1611.2</v>
      </c>
      <c r="N33" s="66">
        <v>737.9</v>
      </c>
      <c r="O33" s="66">
        <v>391.2</v>
      </c>
      <c r="P33" s="70">
        <v>156</v>
      </c>
      <c r="Q33" s="70">
        <v>58.1</v>
      </c>
      <c r="R33" s="70">
        <v>80.3</v>
      </c>
      <c r="S33" s="70">
        <v>45</v>
      </c>
      <c r="T33" s="70">
        <v>401.8</v>
      </c>
      <c r="U33" s="60">
        <v>1281.4000000000001</v>
      </c>
      <c r="V33" s="74">
        <v>15</v>
      </c>
      <c r="W33" s="60">
        <v>1158.5</v>
      </c>
      <c r="X33" s="60">
        <v>-120.4</v>
      </c>
      <c r="Y33" s="80">
        <v>-1.4</v>
      </c>
    </row>
    <row r="34" spans="1:25" ht="15.6" customHeight="1" x14ac:dyDescent="0.2">
      <c r="A34" s="31">
        <v>1979</v>
      </c>
      <c r="B34" s="60">
        <v>3643.8</v>
      </c>
      <c r="C34" s="101">
        <v>33</v>
      </c>
      <c r="D34" s="60">
        <v>0.1</v>
      </c>
      <c r="E34" s="56">
        <v>3643.7</v>
      </c>
      <c r="F34" s="66">
        <v>2371.1</v>
      </c>
      <c r="G34" s="70">
        <v>453.2</v>
      </c>
      <c r="H34" s="66">
        <v>2488.1</v>
      </c>
      <c r="I34" s="56">
        <v>533</v>
      </c>
      <c r="J34" s="60">
        <v>622.6</v>
      </c>
      <c r="K34" s="74">
        <v>4190.8</v>
      </c>
      <c r="L34" s="101">
        <v>37.9</v>
      </c>
      <c r="M34" s="70">
        <v>2504.6</v>
      </c>
      <c r="N34" s="66">
        <v>1039.4000000000001</v>
      </c>
      <c r="O34" s="66">
        <v>372.9</v>
      </c>
      <c r="P34" s="70">
        <v>320</v>
      </c>
      <c r="Q34" s="70">
        <v>67.2</v>
      </c>
      <c r="R34" s="70">
        <v>125.7</v>
      </c>
      <c r="S34" s="70">
        <v>87.3</v>
      </c>
      <c r="T34" s="70">
        <v>966.6</v>
      </c>
      <c r="U34" s="60">
        <v>1686.2</v>
      </c>
      <c r="V34" s="74">
        <v>14.8</v>
      </c>
      <c r="W34" s="60">
        <v>1139.0999999999999</v>
      </c>
      <c r="X34" s="60">
        <v>-547</v>
      </c>
      <c r="Y34" s="80">
        <v>-5</v>
      </c>
    </row>
    <row r="35" spans="1:25" ht="15.6" customHeight="1" x14ac:dyDescent="0.2">
      <c r="A35" s="31">
        <v>1980</v>
      </c>
      <c r="B35" s="60">
        <v>5819.4</v>
      </c>
      <c r="C35" s="101">
        <v>38.9</v>
      </c>
      <c r="D35" s="60">
        <v>24</v>
      </c>
      <c r="E35" s="56">
        <v>5795.4</v>
      </c>
      <c r="F35" s="66">
        <v>4136.5</v>
      </c>
      <c r="G35" s="70">
        <v>657.2</v>
      </c>
      <c r="H35" s="66">
        <v>4244.3999999999996</v>
      </c>
      <c r="I35" s="56">
        <v>720.6</v>
      </c>
      <c r="J35" s="60">
        <v>830.4</v>
      </c>
      <c r="K35" s="74">
        <v>5466.1</v>
      </c>
      <c r="L35" s="101">
        <v>36.5</v>
      </c>
      <c r="M35" s="70">
        <v>3075</v>
      </c>
      <c r="N35" s="66">
        <v>1213.5</v>
      </c>
      <c r="O35" s="66">
        <v>940.3</v>
      </c>
      <c r="P35" s="70">
        <v>347.9</v>
      </c>
      <c r="Q35" s="70">
        <v>76.5</v>
      </c>
      <c r="R35" s="70">
        <v>125</v>
      </c>
      <c r="S35" s="70">
        <v>83.5</v>
      </c>
      <c r="T35" s="70">
        <v>796.2</v>
      </c>
      <c r="U35" s="60">
        <v>2391.3000000000002</v>
      </c>
      <c r="V35" s="74">
        <v>16</v>
      </c>
      <c r="W35" s="60">
        <v>2720.4</v>
      </c>
      <c r="X35" s="60">
        <v>353.3</v>
      </c>
      <c r="Y35" s="80">
        <v>2.4</v>
      </c>
    </row>
    <row r="36" spans="1:25" ht="15.6" customHeight="1" x14ac:dyDescent="0.2">
      <c r="A36" s="31">
        <v>1981</v>
      </c>
      <c r="B36" s="60">
        <v>6671.8</v>
      </c>
      <c r="C36" s="101">
        <v>40.6</v>
      </c>
      <c r="D36" s="60">
        <v>43.3</v>
      </c>
      <c r="E36" s="56">
        <v>6628.5</v>
      </c>
      <c r="F36" s="66">
        <v>4253</v>
      </c>
      <c r="G36" s="70">
        <v>861.2</v>
      </c>
      <c r="H36" s="66">
        <v>4892.7</v>
      </c>
      <c r="I36" s="56">
        <v>810.4</v>
      </c>
      <c r="J36" s="60">
        <v>925.4</v>
      </c>
      <c r="K36" s="74">
        <v>6674.9</v>
      </c>
      <c r="L36" s="101">
        <v>40.6</v>
      </c>
      <c r="M36" s="70">
        <v>3493.8</v>
      </c>
      <c r="N36" s="66">
        <v>1342.6</v>
      </c>
      <c r="O36" s="66">
        <v>1738.8</v>
      </c>
      <c r="P36" s="70">
        <v>393.7</v>
      </c>
      <c r="Q36" s="70">
        <v>100.5</v>
      </c>
      <c r="R36" s="70">
        <v>179.4</v>
      </c>
      <c r="S36" s="70">
        <v>134.69999999999999</v>
      </c>
      <c r="T36" s="70">
        <v>233</v>
      </c>
      <c r="U36" s="60">
        <v>3181.1</v>
      </c>
      <c r="V36" s="74">
        <v>19.399999999999999</v>
      </c>
      <c r="W36" s="60">
        <v>3134.7</v>
      </c>
      <c r="X36" s="60">
        <v>-3.6</v>
      </c>
      <c r="Y36" s="80">
        <v>1</v>
      </c>
    </row>
    <row r="37" spans="1:25" ht="15.6" customHeight="1" x14ac:dyDescent="0.2">
      <c r="A37" s="31">
        <v>1982</v>
      </c>
      <c r="B37" s="60">
        <v>6705.5</v>
      </c>
      <c r="C37" s="101">
        <v>35</v>
      </c>
      <c r="D37" s="60">
        <v>18.7</v>
      </c>
      <c r="E37" s="56">
        <v>6686.8</v>
      </c>
      <c r="F37" s="66">
        <v>3274.2</v>
      </c>
      <c r="G37" s="70">
        <v>1520.9</v>
      </c>
      <c r="H37" s="66">
        <v>4828.3999999999996</v>
      </c>
      <c r="I37" s="56">
        <v>949.7</v>
      </c>
      <c r="J37" s="60">
        <v>908.7</v>
      </c>
      <c r="K37" s="74">
        <v>9477.1</v>
      </c>
      <c r="L37" s="101">
        <v>49.4</v>
      </c>
      <c r="M37" s="70">
        <v>5893.5</v>
      </c>
      <c r="N37" s="66">
        <v>2970.6</v>
      </c>
      <c r="O37" s="66">
        <v>2510.9</v>
      </c>
      <c r="P37" s="70">
        <v>603.79999999999995</v>
      </c>
      <c r="Q37" s="70">
        <v>142.80000000000001</v>
      </c>
      <c r="R37" s="70">
        <v>160.6</v>
      </c>
      <c r="S37" s="70">
        <v>117.4</v>
      </c>
      <c r="T37" s="70">
        <v>251.4</v>
      </c>
      <c r="U37" s="60">
        <v>3583.6</v>
      </c>
      <c r="V37" s="74">
        <v>18.7</v>
      </c>
      <c r="W37" s="60">
        <v>793.3</v>
      </c>
      <c r="X37" s="60">
        <v>-2771.6</v>
      </c>
      <c r="Y37" s="80">
        <v>14.5</v>
      </c>
    </row>
    <row r="38" spans="1:25" ht="15.6" customHeight="1" x14ac:dyDescent="0.2">
      <c r="A38" s="31">
        <v>1983</v>
      </c>
      <c r="B38" s="60">
        <v>6322.8</v>
      </c>
      <c r="C38" s="101">
        <v>33.799999999999997</v>
      </c>
      <c r="D38" s="62">
        <v>0</v>
      </c>
      <c r="E38" s="56">
        <v>6322.8</v>
      </c>
      <c r="F38" s="66">
        <v>2461.4</v>
      </c>
      <c r="G38" s="70">
        <v>1604.9</v>
      </c>
      <c r="H38" s="66">
        <v>4234.6000000000004</v>
      </c>
      <c r="I38" s="56">
        <v>1110.9000000000001</v>
      </c>
      <c r="J38" s="60">
        <v>977.3</v>
      </c>
      <c r="K38" s="74">
        <v>8782.9</v>
      </c>
      <c r="L38" s="101">
        <v>46.9</v>
      </c>
      <c r="M38" s="70">
        <v>6242.9</v>
      </c>
      <c r="N38" s="66">
        <v>2698.9</v>
      </c>
      <c r="O38" s="66">
        <v>2960.9</v>
      </c>
      <c r="P38" s="70">
        <v>790.8</v>
      </c>
      <c r="Q38" s="70">
        <v>186.1</v>
      </c>
      <c r="R38" s="70">
        <v>197.1</v>
      </c>
      <c r="S38" s="70">
        <v>157.69999999999999</v>
      </c>
      <c r="T38" s="70">
        <v>386</v>
      </c>
      <c r="U38" s="60">
        <v>2540</v>
      </c>
      <c r="V38" s="74">
        <v>13.6</v>
      </c>
      <c r="W38" s="60">
        <v>79.900000000000006</v>
      </c>
      <c r="X38" s="60">
        <v>-2460.1</v>
      </c>
      <c r="Y38" s="80">
        <v>-13.1</v>
      </c>
    </row>
    <row r="39" spans="1:25" ht="15.6" customHeight="1" x14ac:dyDescent="0.2">
      <c r="A39" s="31">
        <v>1984</v>
      </c>
      <c r="B39" s="60">
        <v>6551.7</v>
      </c>
      <c r="C39" s="101">
        <v>34.799999999999997</v>
      </c>
      <c r="D39" s="60">
        <v>3.3</v>
      </c>
      <c r="E39" s="56">
        <v>6548.4</v>
      </c>
      <c r="F39" s="66">
        <v>2759.7</v>
      </c>
      <c r="G39" s="70">
        <v>1517.5</v>
      </c>
      <c r="H39" s="66">
        <v>4397.8999999999996</v>
      </c>
      <c r="I39" s="56">
        <v>1272.9000000000001</v>
      </c>
      <c r="J39" s="60">
        <v>877.6</v>
      </c>
      <c r="K39" s="74">
        <v>8307.9</v>
      </c>
      <c r="L39" s="101">
        <v>44.1</v>
      </c>
      <c r="M39" s="70">
        <v>6297.1</v>
      </c>
      <c r="N39" s="66">
        <v>2810</v>
      </c>
      <c r="O39" s="66">
        <v>2759.4</v>
      </c>
      <c r="P39" s="70">
        <v>516.29999999999995</v>
      </c>
      <c r="Q39" s="70">
        <v>207</v>
      </c>
      <c r="R39" s="70">
        <v>265.39999999999998</v>
      </c>
      <c r="S39" s="70">
        <v>184.6</v>
      </c>
      <c r="T39" s="70">
        <v>462.3</v>
      </c>
      <c r="U39" s="60">
        <v>2010.8</v>
      </c>
      <c r="V39" s="74">
        <v>10.7</v>
      </c>
      <c r="W39" s="60">
        <v>251.3</v>
      </c>
      <c r="X39" s="60">
        <v>-2231.1999999999998</v>
      </c>
      <c r="Y39" s="80">
        <v>-11.9</v>
      </c>
    </row>
    <row r="40" spans="1:25" ht="15.6" customHeight="1" x14ac:dyDescent="0.2">
      <c r="A40" s="32">
        <v>1985</v>
      </c>
      <c r="B40" s="61">
        <v>6361.2</v>
      </c>
      <c r="C40" s="108">
        <v>35.200000000000003</v>
      </c>
      <c r="D40" s="63">
        <v>0</v>
      </c>
      <c r="E40" s="57">
        <v>6361.2</v>
      </c>
      <c r="F40" s="67">
        <v>2457.1</v>
      </c>
      <c r="G40" s="71">
        <v>1411.5</v>
      </c>
      <c r="H40" s="67">
        <v>3879.5</v>
      </c>
      <c r="I40" s="57">
        <v>1528</v>
      </c>
      <c r="J40" s="61">
        <v>953.7</v>
      </c>
      <c r="K40" s="75">
        <v>7723</v>
      </c>
      <c r="L40" s="108">
        <v>42.7</v>
      </c>
      <c r="M40" s="71">
        <v>6077.9</v>
      </c>
      <c r="N40" s="67">
        <v>2760.7</v>
      </c>
      <c r="O40" s="67">
        <v>2674.1</v>
      </c>
      <c r="P40" s="71">
        <v>541.29999999999995</v>
      </c>
      <c r="Q40" s="71">
        <v>240.9</v>
      </c>
      <c r="R40" s="71">
        <v>277.89999999999998</v>
      </c>
      <c r="S40" s="71">
        <v>201.7</v>
      </c>
      <c r="T40" s="71">
        <v>365.2</v>
      </c>
      <c r="U40" s="61">
        <v>1645.1</v>
      </c>
      <c r="V40" s="75">
        <v>9.1</v>
      </c>
      <c r="W40" s="61">
        <v>283.3</v>
      </c>
      <c r="X40" s="61">
        <v>-1361.8</v>
      </c>
      <c r="Y40" s="81">
        <v>-7.5</v>
      </c>
    </row>
    <row r="41" spans="1:25" s="41" customFormat="1" ht="24.75" customHeight="1" x14ac:dyDescent="0.2">
      <c r="A41" s="148" t="s">
        <v>146</v>
      </c>
      <c r="B41" s="91"/>
      <c r="C41" s="35"/>
      <c r="D41" s="35"/>
      <c r="E41" s="35"/>
      <c r="F41" s="50"/>
      <c r="G41" s="50"/>
      <c r="H41" s="50"/>
      <c r="I41" s="35"/>
      <c r="J41" s="35"/>
      <c r="K41" s="91"/>
      <c r="L41" s="35"/>
    </row>
    <row r="42" spans="1:25" x14ac:dyDescent="0.2">
      <c r="A42" s="26"/>
      <c r="B42" s="121"/>
      <c r="C42" s="33"/>
      <c r="D42" s="33"/>
      <c r="E42" s="33"/>
      <c r="F42" s="34"/>
      <c r="G42" s="34"/>
      <c r="H42" s="34"/>
      <c r="I42" s="33"/>
      <c r="J42" s="35"/>
      <c r="K42" s="121"/>
      <c r="L42" s="33"/>
    </row>
    <row r="43" spans="1:25" x14ac:dyDescent="0.2">
      <c r="A43" s="26"/>
      <c r="B43" s="121"/>
      <c r="C43" s="33"/>
      <c r="D43" s="33"/>
      <c r="E43" s="33"/>
      <c r="F43" s="34"/>
      <c r="G43" s="34"/>
      <c r="H43" s="34"/>
      <c r="I43" s="33"/>
      <c r="J43" s="33"/>
      <c r="K43" s="121"/>
      <c r="L43" s="33"/>
    </row>
    <row r="44" spans="1:25" x14ac:dyDescent="0.2">
      <c r="A44" s="26"/>
      <c r="B44" s="121"/>
      <c r="C44" s="33"/>
      <c r="D44" s="33"/>
      <c r="E44" s="33"/>
      <c r="F44" s="34"/>
      <c r="G44" s="34"/>
      <c r="H44" s="34"/>
      <c r="I44" s="33"/>
      <c r="J44" s="33"/>
      <c r="K44" s="121"/>
      <c r="L44" s="33"/>
    </row>
    <row r="45" spans="1:25" x14ac:dyDescent="0.2">
      <c r="A45" s="26"/>
      <c r="B45" s="121"/>
      <c r="C45" s="33"/>
      <c r="D45" s="33"/>
      <c r="E45" s="33"/>
      <c r="F45" s="34"/>
      <c r="G45" s="34"/>
      <c r="H45" s="34"/>
      <c r="I45" s="33"/>
      <c r="J45" s="33"/>
      <c r="K45" s="121"/>
      <c r="L45" s="33"/>
    </row>
    <row r="46" spans="1:25" x14ac:dyDescent="0.2">
      <c r="A46" s="26"/>
      <c r="B46" s="121"/>
      <c r="C46" s="33"/>
      <c r="D46" s="33"/>
      <c r="E46" s="33"/>
      <c r="F46" s="34"/>
      <c r="G46" s="34"/>
      <c r="H46" s="34"/>
      <c r="I46" s="33"/>
      <c r="J46" s="33"/>
      <c r="K46" s="121"/>
      <c r="L46" s="33"/>
    </row>
    <row r="47" spans="1:25" x14ac:dyDescent="0.2">
      <c r="A47" s="26"/>
      <c r="B47" s="121"/>
      <c r="C47" s="33"/>
      <c r="D47" s="33"/>
      <c r="E47" s="33"/>
      <c r="F47" s="34"/>
      <c r="G47" s="34"/>
      <c r="H47" s="34"/>
      <c r="I47" s="33"/>
      <c r="J47" s="33"/>
      <c r="K47" s="121"/>
      <c r="L47" s="33"/>
    </row>
    <row r="48" spans="1:25" x14ac:dyDescent="0.2">
      <c r="A48" s="26"/>
      <c r="B48" s="121"/>
      <c r="C48" s="33"/>
      <c r="D48" s="33"/>
      <c r="E48" s="33"/>
      <c r="F48" s="34"/>
      <c r="G48" s="34"/>
      <c r="H48" s="34"/>
      <c r="I48" s="33"/>
      <c r="J48" s="33"/>
      <c r="K48" s="121"/>
      <c r="L48" s="33"/>
    </row>
    <row r="49" spans="1:12" x14ac:dyDescent="0.2">
      <c r="A49" s="26"/>
      <c r="B49" s="121"/>
      <c r="C49" s="33"/>
      <c r="D49" s="33"/>
      <c r="E49" s="33"/>
      <c r="F49" s="34"/>
      <c r="G49" s="34"/>
      <c r="H49" s="34"/>
      <c r="I49" s="33"/>
      <c r="J49" s="33"/>
      <c r="K49" s="121"/>
      <c r="L49" s="33"/>
    </row>
    <row r="50" spans="1:12" x14ac:dyDescent="0.2">
      <c r="A50" s="26"/>
      <c r="B50" s="121"/>
      <c r="C50" s="33"/>
      <c r="D50" s="33"/>
      <c r="E50" s="33"/>
      <c r="F50" s="34"/>
      <c r="G50" s="34"/>
      <c r="H50" s="34"/>
      <c r="I50" s="33"/>
      <c r="J50" s="33"/>
      <c r="K50" s="121"/>
      <c r="L50" s="33"/>
    </row>
    <row r="51" spans="1:12" x14ac:dyDescent="0.2">
      <c r="A51" s="26"/>
      <c r="B51" s="121"/>
      <c r="C51" s="33"/>
      <c r="D51" s="33"/>
      <c r="E51" s="33"/>
      <c r="F51" s="34"/>
      <c r="G51" s="34"/>
      <c r="H51" s="34"/>
      <c r="I51" s="33"/>
      <c r="J51" s="33"/>
      <c r="K51" s="121"/>
      <c r="L51" s="33"/>
    </row>
    <row r="52" spans="1:12" x14ac:dyDescent="0.2">
      <c r="A52" s="26"/>
      <c r="B52" s="121"/>
      <c r="C52" s="33"/>
      <c r="D52" s="33"/>
      <c r="E52" s="33"/>
      <c r="F52" s="34"/>
      <c r="G52" s="34"/>
      <c r="H52" s="34"/>
      <c r="I52" s="33"/>
      <c r="J52" s="33"/>
      <c r="K52" s="121"/>
      <c r="L52" s="33"/>
    </row>
    <row r="53" spans="1:12" x14ac:dyDescent="0.2">
      <c r="A53" s="26"/>
      <c r="B53" s="121"/>
      <c r="C53" s="33"/>
      <c r="D53" s="33"/>
      <c r="E53" s="33"/>
      <c r="F53" s="34"/>
      <c r="G53" s="34"/>
      <c r="H53" s="34"/>
      <c r="I53" s="33"/>
      <c r="J53" s="33"/>
      <c r="K53" s="121"/>
      <c r="L53" s="33"/>
    </row>
    <row r="54" spans="1:12" x14ac:dyDescent="0.2">
      <c r="A54" s="26"/>
      <c r="B54" s="121"/>
      <c r="C54" s="33"/>
      <c r="D54" s="33"/>
      <c r="E54" s="33"/>
      <c r="F54" s="34"/>
      <c r="G54" s="34"/>
      <c r="H54" s="34"/>
      <c r="I54" s="33"/>
      <c r="J54" s="33"/>
      <c r="K54" s="121"/>
      <c r="L54" s="33"/>
    </row>
    <row r="55" spans="1:12" x14ac:dyDescent="0.2">
      <c r="A55" s="26"/>
      <c r="B55" s="121"/>
      <c r="C55" s="33"/>
      <c r="D55" s="33"/>
      <c r="E55" s="33"/>
      <c r="F55" s="34"/>
      <c r="G55" s="34"/>
      <c r="H55" s="34"/>
      <c r="I55" s="33"/>
      <c r="J55" s="33"/>
      <c r="K55" s="121"/>
      <c r="L55" s="33"/>
    </row>
    <row r="56" spans="1:12" x14ac:dyDescent="0.2">
      <c r="A56" s="26"/>
      <c r="B56" s="121"/>
      <c r="C56" s="33"/>
      <c r="D56" s="33"/>
      <c r="E56" s="33"/>
      <c r="F56" s="34"/>
      <c r="G56" s="34"/>
      <c r="H56" s="34"/>
      <c r="I56" s="33"/>
      <c r="J56" s="33"/>
      <c r="K56" s="121"/>
      <c r="L56" s="33"/>
    </row>
    <row r="57" spans="1:12" x14ac:dyDescent="0.2">
      <c r="A57" s="26"/>
      <c r="B57" s="121"/>
      <c r="C57" s="33"/>
      <c r="D57" s="33"/>
      <c r="E57" s="33"/>
      <c r="F57" s="34"/>
      <c r="G57" s="34"/>
      <c r="H57" s="34"/>
      <c r="I57" s="33"/>
      <c r="J57" s="33"/>
      <c r="K57" s="121"/>
      <c r="L57" s="33"/>
    </row>
    <row r="58" spans="1:12" x14ac:dyDescent="0.2">
      <c r="A58" s="26"/>
      <c r="B58" s="121"/>
      <c r="C58" s="33"/>
      <c r="D58" s="33"/>
      <c r="E58" s="33"/>
      <c r="F58" s="34"/>
      <c r="G58" s="34"/>
      <c r="H58" s="34"/>
      <c r="I58" s="33"/>
      <c r="J58" s="33"/>
      <c r="K58" s="121"/>
      <c r="L58" s="33"/>
    </row>
    <row r="59" spans="1:12" x14ac:dyDescent="0.2">
      <c r="A59" s="26"/>
      <c r="B59" s="121"/>
      <c r="C59" s="33"/>
      <c r="D59" s="33"/>
      <c r="E59" s="33"/>
      <c r="F59" s="34"/>
      <c r="G59" s="34"/>
      <c r="H59" s="34"/>
      <c r="I59" s="33"/>
      <c r="J59" s="33"/>
      <c r="K59" s="121"/>
      <c r="L59" s="33"/>
    </row>
    <row r="60" spans="1:12" x14ac:dyDescent="0.2">
      <c r="A60" s="26"/>
      <c r="B60" s="121"/>
      <c r="C60" s="33"/>
      <c r="D60" s="33"/>
      <c r="E60" s="33"/>
      <c r="F60" s="34"/>
      <c r="G60" s="34"/>
      <c r="H60" s="34"/>
      <c r="I60" s="33"/>
      <c r="J60" s="33"/>
      <c r="K60" s="121"/>
      <c r="L60" s="33"/>
    </row>
    <row r="61" spans="1:12" x14ac:dyDescent="0.2">
      <c r="A61" s="26"/>
      <c r="B61" s="121"/>
      <c r="C61" s="33"/>
      <c r="D61" s="33"/>
      <c r="E61" s="33"/>
      <c r="F61" s="34"/>
      <c r="G61" s="34"/>
      <c r="H61" s="34"/>
      <c r="I61" s="33"/>
      <c r="J61" s="33"/>
      <c r="K61" s="121"/>
      <c r="L61" s="33"/>
    </row>
    <row r="62" spans="1:12" x14ac:dyDescent="0.2">
      <c r="A62" s="26"/>
      <c r="B62" s="121"/>
      <c r="C62" s="33"/>
      <c r="D62" s="33"/>
      <c r="E62" s="33"/>
      <c r="F62" s="34"/>
      <c r="G62" s="34"/>
      <c r="H62" s="34"/>
      <c r="I62" s="33"/>
      <c r="J62" s="33"/>
      <c r="K62" s="121"/>
      <c r="L62" s="33"/>
    </row>
    <row r="63" spans="1:12" x14ac:dyDescent="0.2">
      <c r="A63" s="26"/>
      <c r="B63" s="121"/>
      <c r="C63" s="33"/>
      <c r="D63" s="33"/>
      <c r="E63" s="33"/>
      <c r="F63" s="34"/>
      <c r="G63" s="34"/>
      <c r="H63" s="34"/>
      <c r="I63" s="33"/>
      <c r="J63" s="33"/>
      <c r="K63" s="121"/>
      <c r="L63" s="33"/>
    </row>
    <row r="64" spans="1:12" x14ac:dyDescent="0.2">
      <c r="A64" s="26"/>
      <c r="B64" s="121"/>
      <c r="C64" s="33"/>
      <c r="D64" s="33"/>
      <c r="E64" s="33"/>
      <c r="F64" s="34"/>
      <c r="G64" s="34"/>
      <c r="H64" s="34"/>
      <c r="I64" s="33"/>
      <c r="J64" s="33"/>
      <c r="K64" s="121"/>
      <c r="L64" s="33"/>
    </row>
    <row r="65" spans="1:12" x14ac:dyDescent="0.2">
      <c r="A65" s="26"/>
      <c r="B65" s="121"/>
      <c r="C65" s="33"/>
      <c r="D65" s="33"/>
      <c r="E65" s="33"/>
      <c r="F65" s="34"/>
      <c r="G65" s="34"/>
      <c r="H65" s="34"/>
      <c r="I65" s="33"/>
      <c r="J65" s="33"/>
      <c r="K65" s="121"/>
      <c r="L65" s="33"/>
    </row>
    <row r="66" spans="1:12" x14ac:dyDescent="0.2">
      <c r="A66" s="26"/>
      <c r="B66" s="121"/>
      <c r="C66" s="33"/>
      <c r="D66" s="33"/>
      <c r="E66" s="33"/>
      <c r="F66" s="34"/>
      <c r="G66" s="34"/>
      <c r="H66" s="34"/>
      <c r="I66" s="33"/>
      <c r="J66" s="33"/>
      <c r="K66" s="121"/>
      <c r="L66" s="33"/>
    </row>
    <row r="67" spans="1:12" x14ac:dyDescent="0.2">
      <c r="A67" s="26"/>
      <c r="B67" s="121"/>
      <c r="C67" s="33"/>
      <c r="D67" s="33"/>
      <c r="E67" s="33"/>
      <c r="F67" s="34"/>
      <c r="G67" s="34"/>
      <c r="H67" s="34"/>
      <c r="I67" s="33"/>
      <c r="J67" s="33"/>
      <c r="K67" s="121"/>
      <c r="L67" s="33"/>
    </row>
    <row r="68" spans="1:12" x14ac:dyDescent="0.2">
      <c r="A68" s="36"/>
      <c r="B68" s="121"/>
      <c r="C68" s="33"/>
      <c r="D68" s="33"/>
      <c r="E68" s="33"/>
      <c r="F68" s="34"/>
      <c r="G68" s="34"/>
      <c r="H68" s="34"/>
      <c r="I68" s="33"/>
      <c r="J68" s="33"/>
      <c r="K68" s="121"/>
      <c r="L68" s="33"/>
    </row>
    <row r="69" spans="1:12" x14ac:dyDescent="0.2">
      <c r="D69" s="33"/>
      <c r="E69" s="33"/>
      <c r="F69" s="34"/>
      <c r="G69" s="34"/>
      <c r="H69" s="34"/>
      <c r="I69" s="33"/>
      <c r="J69" s="33"/>
      <c r="K69" s="121"/>
      <c r="L69" s="33"/>
    </row>
    <row r="70" spans="1:12" x14ac:dyDescent="0.2">
      <c r="A70" s="36"/>
      <c r="B70" s="121"/>
      <c r="C70" s="33"/>
      <c r="D70" s="33"/>
      <c r="E70" s="33"/>
      <c r="F70" s="34"/>
      <c r="G70" s="34"/>
      <c r="H70" s="34"/>
      <c r="I70" s="33"/>
      <c r="J70" s="33"/>
      <c r="K70" s="121"/>
      <c r="L70" s="33"/>
    </row>
    <row r="71" spans="1:12" x14ac:dyDescent="0.2">
      <c r="A71" s="36"/>
      <c r="B71" s="121"/>
      <c r="C71" s="33"/>
      <c r="D71" s="33"/>
      <c r="E71" s="33"/>
      <c r="F71" s="34"/>
      <c r="G71" s="34"/>
      <c r="H71" s="34"/>
      <c r="I71" s="33"/>
      <c r="J71" s="33"/>
      <c r="K71" s="121"/>
      <c r="L71" s="33"/>
    </row>
    <row r="72" spans="1:12" x14ac:dyDescent="0.2">
      <c r="A72" s="36"/>
      <c r="B72" s="121"/>
      <c r="C72" s="33"/>
      <c r="D72" s="33"/>
      <c r="E72" s="33"/>
      <c r="F72" s="34"/>
      <c r="G72" s="34"/>
      <c r="H72" s="34"/>
      <c r="I72" s="33"/>
      <c r="J72" s="33"/>
      <c r="K72" s="121"/>
      <c r="L72" s="33"/>
    </row>
    <row r="73" spans="1:12" x14ac:dyDescent="0.2">
      <c r="A73" s="36"/>
      <c r="B73" s="121"/>
      <c r="C73" s="33"/>
      <c r="D73" s="33"/>
      <c r="E73" s="33"/>
      <c r="F73" s="34"/>
      <c r="G73" s="34"/>
      <c r="H73" s="34"/>
      <c r="I73" s="33"/>
      <c r="J73" s="33"/>
      <c r="K73" s="121"/>
      <c r="L73" s="33"/>
    </row>
  </sheetData>
  <customSheetViews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1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2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3"/>
    </customSheetView>
    <customSheetView guid="{3F7F0B76-5C21-4864-BB76-E6591F8333E4}" scale="130" topLeftCell="A28">
      <selection activeCell="B29" sqref="B29"/>
      <pageMargins left="0.7" right="0.48" top="0.42" bottom="0.19" header="0.21" footer="0.16"/>
      <pageSetup paperSize="5" scale="95" orientation="landscape" r:id="rId4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5"/>
    </customSheetView>
  </customSheetViews>
  <mergeCells count="34"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  <mergeCell ref="Y5:Y9"/>
    <mergeCell ref="M8:M9"/>
    <mergeCell ref="T8:T9"/>
    <mergeCell ref="U6:V6"/>
    <mergeCell ref="M7:T7"/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</mergeCells>
  <pageMargins left="0.7" right="0.48" top="0.42" bottom="0.19" header="0.21" footer="0.16"/>
  <pageSetup paperSize="9" scale="95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37" t="s">
        <v>83</v>
      </c>
      <c r="B2" s="337"/>
      <c r="C2" s="337"/>
      <c r="D2" s="338"/>
      <c r="E2" s="338"/>
    </row>
    <row r="3" spans="1:5" x14ac:dyDescent="0.25">
      <c r="B3" s="9" t="s">
        <v>85</v>
      </c>
      <c r="C3" s="9" t="s">
        <v>86</v>
      </c>
      <c r="D3" s="9" t="s">
        <v>84</v>
      </c>
      <c r="E3" s="9" t="s">
        <v>87</v>
      </c>
    </row>
    <row r="4" spans="1:5" ht="15.75" x14ac:dyDescent="0.25">
      <c r="A4" s="24">
        <v>2000</v>
      </c>
      <c r="B4" s="13">
        <v>114</v>
      </c>
      <c r="C4" s="14">
        <v>270.3</v>
      </c>
      <c r="D4" s="16">
        <v>4844.1000000000004</v>
      </c>
      <c r="E4" s="23">
        <f>((B4+C4)/D4)*100</f>
        <v>7.933362234470799</v>
      </c>
    </row>
    <row r="5" spans="1:5" ht="15.75" x14ac:dyDescent="0.25">
      <c r="A5" s="24">
        <v>2001</v>
      </c>
      <c r="B5" s="13">
        <v>121.4</v>
      </c>
      <c r="C5" s="14">
        <v>61.1</v>
      </c>
      <c r="D5" s="16">
        <v>4907.8</v>
      </c>
      <c r="E5" s="23">
        <f t="shared" ref="E5:E17" si="0">((B5+C5)/D5)*100</f>
        <v>3.7185704388931899</v>
      </c>
    </row>
    <row r="6" spans="1:5" ht="15.75" x14ac:dyDescent="0.25">
      <c r="A6" s="24">
        <v>2002</v>
      </c>
      <c r="B6" s="13">
        <v>129.69999999999999</v>
      </c>
      <c r="C6" s="14">
        <v>68.599999999999994</v>
      </c>
      <c r="D6" s="11">
        <v>4557</v>
      </c>
      <c r="E6" s="23">
        <f t="shared" si="0"/>
        <v>4.3515470704410797</v>
      </c>
    </row>
    <row r="7" spans="1:5" ht="15.75" x14ac:dyDescent="0.25">
      <c r="A7" s="24">
        <v>2003</v>
      </c>
      <c r="B7" s="13">
        <v>116.7</v>
      </c>
      <c r="C7" s="14">
        <v>89.7</v>
      </c>
      <c r="D7" s="12">
        <v>5890.0999999999995</v>
      </c>
      <c r="E7" s="23">
        <f t="shared" si="0"/>
        <v>3.5041849883703167</v>
      </c>
    </row>
    <row r="8" spans="1:5" ht="15.75" x14ac:dyDescent="0.25">
      <c r="A8" s="24">
        <v>2004</v>
      </c>
      <c r="B8" s="13">
        <v>109.9</v>
      </c>
      <c r="C8" s="14">
        <v>226.1</v>
      </c>
      <c r="D8" s="12">
        <v>7396.2</v>
      </c>
      <c r="E8" s="23">
        <f t="shared" si="0"/>
        <v>4.5428733674048836</v>
      </c>
    </row>
    <row r="9" spans="1:5" ht="15.75" x14ac:dyDescent="0.25">
      <c r="A9" s="24">
        <v>2005</v>
      </c>
      <c r="B9" s="13">
        <v>93.6</v>
      </c>
      <c r="C9" s="14">
        <v>92.3</v>
      </c>
      <c r="D9" s="12">
        <v>10892.546809665166</v>
      </c>
      <c r="E9" s="23">
        <f t="shared" si="0"/>
        <v>1.7066715732178204</v>
      </c>
    </row>
    <row r="10" spans="1:5" ht="15.75" x14ac:dyDescent="0.25">
      <c r="A10" s="24">
        <v>2006</v>
      </c>
      <c r="B10" s="13">
        <v>103.8</v>
      </c>
      <c r="C10" s="14">
        <v>247.3</v>
      </c>
      <c r="D10" s="12">
        <v>14899.222193793885</v>
      </c>
      <c r="E10" s="23">
        <f t="shared" si="0"/>
        <v>2.3564988523108745</v>
      </c>
    </row>
    <row r="11" spans="1:5" ht="15.75" x14ac:dyDescent="0.25">
      <c r="A11" s="24">
        <v>2007</v>
      </c>
      <c r="B11" s="13">
        <v>89</v>
      </c>
      <c r="C11" s="14">
        <v>61.9</v>
      </c>
      <c r="D11" s="12">
        <v>14138.96079655287</v>
      </c>
      <c r="E11" s="23">
        <f t="shared" si="0"/>
        <v>1.0672637273086574</v>
      </c>
    </row>
    <row r="12" spans="1:5" ht="15.75" x14ac:dyDescent="0.25">
      <c r="A12" s="24">
        <v>2008</v>
      </c>
      <c r="B12" s="13">
        <v>117.9</v>
      </c>
      <c r="C12" s="14">
        <v>66.2</v>
      </c>
      <c r="D12" s="12">
        <v>19582.828922685934</v>
      </c>
      <c r="E12" s="23">
        <f t="shared" si="0"/>
        <v>0.94010932090984789</v>
      </c>
    </row>
    <row r="13" spans="1:5" ht="15.75" x14ac:dyDescent="0.25">
      <c r="A13" s="24">
        <v>2009</v>
      </c>
      <c r="B13" s="13">
        <v>94.5</v>
      </c>
      <c r="C13" s="14">
        <v>339.9</v>
      </c>
      <c r="D13" s="12">
        <v>9986.1760472720925</v>
      </c>
      <c r="E13" s="23">
        <f t="shared" si="0"/>
        <v>4.3500134380132858</v>
      </c>
    </row>
    <row r="14" spans="1:5" ht="15.75" x14ac:dyDescent="0.25">
      <c r="A14" s="24">
        <v>2010</v>
      </c>
      <c r="B14" s="13">
        <v>49.7</v>
      </c>
      <c r="C14" s="14">
        <v>71.599999999999994</v>
      </c>
      <c r="D14" s="12">
        <v>12113.12732214871</v>
      </c>
      <c r="E14" s="23">
        <f t="shared" si="0"/>
        <v>1.0013929249980258</v>
      </c>
    </row>
    <row r="15" spans="1:5" ht="15.75" x14ac:dyDescent="0.25">
      <c r="A15" s="24">
        <v>2011</v>
      </c>
      <c r="B15" s="13">
        <v>73</v>
      </c>
      <c r="C15" s="14">
        <v>106.2</v>
      </c>
      <c r="D15" s="12">
        <v>20746.829970594692</v>
      </c>
      <c r="E15" s="23">
        <f t="shared" si="0"/>
        <v>0.86374641453170098</v>
      </c>
    </row>
    <row r="16" spans="1:5" ht="15.75" x14ac:dyDescent="0.25">
      <c r="A16" s="24">
        <v>2012</v>
      </c>
      <c r="B16" s="13">
        <v>62.8</v>
      </c>
      <c r="C16" s="19">
        <v>114.5</v>
      </c>
      <c r="D16" s="18">
        <v>18120.3</v>
      </c>
      <c r="E16" s="22">
        <f t="shared" si="0"/>
        <v>0.97846062151288904</v>
      </c>
    </row>
    <row r="17" spans="1:5" ht="15.75" x14ac:dyDescent="0.25">
      <c r="A17" s="25">
        <v>2013</v>
      </c>
      <c r="B17" s="20">
        <v>77.5</v>
      </c>
      <c r="C17" s="19">
        <v>88.4</v>
      </c>
      <c r="D17" s="21">
        <v>18066.599999999999</v>
      </c>
      <c r="E17" s="22">
        <f t="shared" si="0"/>
        <v>0.91826907110358347</v>
      </c>
    </row>
    <row r="18" spans="1:5" x14ac:dyDescent="0.25">
      <c r="A18" s="10" t="s">
        <v>88</v>
      </c>
    </row>
    <row r="21" spans="1:5" x14ac:dyDescent="0.25">
      <c r="D21" s="17"/>
    </row>
    <row r="22" spans="1:5" x14ac:dyDescent="0.25">
      <c r="D22" s="17"/>
    </row>
    <row r="23" spans="1:5" x14ac:dyDescent="0.25">
      <c r="D23" s="17"/>
    </row>
    <row r="24" spans="1:5" x14ac:dyDescent="0.25">
      <c r="D24" s="17"/>
    </row>
  </sheetData>
  <customSheetViews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5"/>
    </customSheetView>
  </customSheetViews>
  <mergeCells count="1">
    <mergeCell ref="A2:E2"/>
  </mergeCells>
  <pageMargins left="0.7" right="0.7" top="0.75" bottom="0.75" header="0.3" footer="0.3"/>
  <pageSetup paperSize="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zoomScale="120" zoomScaleNormal="120" workbookViewId="0">
      <pane xSplit="1" ySplit="5" topLeftCell="AA15" activePane="bottomRight" state="frozen"/>
      <selection pane="topRight" activeCell="B1" sqref="B1"/>
      <selection pane="bottomLeft" activeCell="A6" sqref="A6"/>
      <selection pane="bottomRight" activeCell="AB33" sqref="AB33"/>
    </sheetView>
  </sheetViews>
  <sheetFormatPr defaultColWidth="9.140625" defaultRowHeight="12.75" x14ac:dyDescent="0.2"/>
  <cols>
    <col min="1" max="1" width="40.140625" style="41" customWidth="1"/>
    <col min="2" max="21" width="13.5703125" style="41" customWidth="1"/>
    <col min="22" max="29" width="13.140625" style="41" customWidth="1"/>
    <col min="30" max="30" width="13.140625" style="48" customWidth="1"/>
    <col min="31" max="31" width="13.5703125" style="215" customWidth="1"/>
    <col min="32" max="32" width="13.5703125" style="41" customWidth="1"/>
    <col min="33" max="33" width="12" style="41" customWidth="1"/>
    <col min="34" max="34" width="9.140625" style="41"/>
    <col min="35" max="35" width="16.42578125" style="48" customWidth="1"/>
    <col min="36" max="36" width="17.5703125" style="48" customWidth="1"/>
    <col min="37" max="39" width="15" style="48" customWidth="1"/>
    <col min="40" max="40" width="51.140625" style="41" customWidth="1"/>
    <col min="41" max="41" width="11" style="41" customWidth="1"/>
    <col min="42" max="16384" width="9.140625" style="41"/>
  </cols>
  <sheetData>
    <row r="1" spans="1:41" s="203" customFormat="1" x14ac:dyDescent="0.2">
      <c r="A1" s="212" t="s">
        <v>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I1" s="48"/>
      <c r="AJ1" s="48"/>
      <c r="AK1" s="48"/>
      <c r="AL1" s="48"/>
      <c r="AM1" s="48"/>
    </row>
    <row r="2" spans="1:41" s="203" customFormat="1" x14ac:dyDescent="0.2">
      <c r="A2" s="212" t="s">
        <v>164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195"/>
      <c r="AI2" s="48"/>
      <c r="AJ2" s="48"/>
      <c r="AK2" s="48"/>
      <c r="AL2" s="48"/>
      <c r="AM2" s="48"/>
    </row>
    <row r="3" spans="1:41" s="203" customFormat="1" x14ac:dyDescent="0.2">
      <c r="A3" s="212" t="s">
        <v>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3"/>
      <c r="AB3" s="213"/>
      <c r="AC3" s="213"/>
      <c r="AD3" s="213"/>
      <c r="AE3" s="213"/>
      <c r="AG3" s="214"/>
      <c r="AH3" s="214"/>
      <c r="AI3" s="98"/>
      <c r="AJ3" s="48"/>
      <c r="AK3" s="48"/>
      <c r="AL3" s="48"/>
      <c r="AM3" s="48"/>
    </row>
    <row r="4" spans="1:41" ht="12" customHeight="1" x14ac:dyDescent="0.2">
      <c r="Z4" s="90"/>
      <c r="AA4" s="90"/>
      <c r="AB4" s="90"/>
      <c r="AC4" s="90"/>
      <c r="AD4" s="35"/>
    </row>
    <row r="5" spans="1:41" s="131" customFormat="1" ht="24" customHeight="1" x14ac:dyDescent="0.25">
      <c r="A5" s="216"/>
      <c r="B5" s="210">
        <v>1986</v>
      </c>
      <c r="C5" s="210">
        <v>1987</v>
      </c>
      <c r="D5" s="210">
        <v>1988</v>
      </c>
      <c r="E5" s="210">
        <v>1989</v>
      </c>
      <c r="F5" s="210">
        <v>1990</v>
      </c>
      <c r="G5" s="210">
        <v>1991</v>
      </c>
      <c r="H5" s="210">
        <v>1992</v>
      </c>
      <c r="I5" s="210">
        <v>1993</v>
      </c>
      <c r="J5" s="210">
        <v>1994</v>
      </c>
      <c r="K5" s="210">
        <v>1995</v>
      </c>
      <c r="L5" s="210">
        <v>1996</v>
      </c>
      <c r="M5" s="210">
        <v>1997</v>
      </c>
      <c r="N5" s="210">
        <v>1998</v>
      </c>
      <c r="O5" s="210">
        <v>1999</v>
      </c>
      <c r="P5" s="210">
        <v>2000</v>
      </c>
      <c r="Q5" s="210">
        <v>2001</v>
      </c>
      <c r="R5" s="210">
        <v>2002</v>
      </c>
      <c r="S5" s="210">
        <v>2003</v>
      </c>
      <c r="T5" s="210">
        <v>2004</v>
      </c>
      <c r="U5" s="210">
        <v>2005</v>
      </c>
      <c r="V5" s="210">
        <v>2006</v>
      </c>
      <c r="W5" s="210">
        <v>2007</v>
      </c>
      <c r="X5" s="210">
        <v>2008</v>
      </c>
      <c r="Y5" s="210">
        <v>2009</v>
      </c>
      <c r="Z5" s="210">
        <v>2010</v>
      </c>
      <c r="AA5" s="210">
        <v>2011</v>
      </c>
      <c r="AB5" s="109">
        <v>2012</v>
      </c>
      <c r="AC5" s="109">
        <v>2013</v>
      </c>
      <c r="AD5" s="109">
        <v>2014</v>
      </c>
      <c r="AE5" s="210">
        <v>2015</v>
      </c>
      <c r="AF5" s="109">
        <v>2016</v>
      </c>
      <c r="AG5" s="238" t="s">
        <v>163</v>
      </c>
      <c r="AI5" s="132"/>
      <c r="AJ5" s="132"/>
      <c r="AK5" s="132"/>
      <c r="AL5" s="132"/>
      <c r="AM5" s="132"/>
    </row>
    <row r="6" spans="1:41" s="28" customFormat="1" ht="15" customHeight="1" x14ac:dyDescent="0.2">
      <c r="A6" s="217" t="s">
        <v>3</v>
      </c>
      <c r="B6" s="93">
        <v>5234.6000000000004</v>
      </c>
      <c r="C6" s="177">
        <v>5232</v>
      </c>
      <c r="D6" s="93">
        <v>4936.8999999999996</v>
      </c>
      <c r="E6" s="93">
        <v>4972.3</v>
      </c>
      <c r="F6" s="93">
        <v>5534</v>
      </c>
      <c r="G6" s="93">
        <v>6734.4</v>
      </c>
      <c r="H6" s="93">
        <v>6083.2</v>
      </c>
      <c r="I6" s="93">
        <v>6721</v>
      </c>
      <c r="J6" s="93">
        <v>7504.8</v>
      </c>
      <c r="K6" s="93">
        <v>8455.7999999999993</v>
      </c>
      <c r="L6" s="93">
        <v>9536.7999999999993</v>
      </c>
      <c r="M6" s="93">
        <v>9126</v>
      </c>
      <c r="N6" s="93">
        <v>9629.4</v>
      </c>
      <c r="O6" s="93">
        <v>9613.2000000000007</v>
      </c>
      <c r="P6" s="93">
        <v>13006.7</v>
      </c>
      <c r="Q6" s="93">
        <v>13379.9</v>
      </c>
      <c r="R6" s="94">
        <v>14517162</v>
      </c>
      <c r="S6" s="94">
        <v>17852633</v>
      </c>
      <c r="T6" s="94">
        <v>22020131.600000001</v>
      </c>
      <c r="U6" s="94">
        <v>31910465</v>
      </c>
      <c r="V6" s="94">
        <v>38553497.399999999</v>
      </c>
      <c r="W6" s="94">
        <v>40666207</v>
      </c>
      <c r="X6" s="94">
        <v>57784551.200000003</v>
      </c>
      <c r="Y6" s="94">
        <v>38543499</v>
      </c>
      <c r="Z6" s="176">
        <v>44835440</v>
      </c>
      <c r="AA6" s="176">
        <v>49784202</v>
      </c>
      <c r="AB6" s="177">
        <v>47030.2</v>
      </c>
      <c r="AC6" s="177">
        <f>AC7+AC8</f>
        <v>56048.5</v>
      </c>
      <c r="AD6" s="175">
        <v>55351.9</v>
      </c>
      <c r="AE6" s="175">
        <v>49841.599999999999</v>
      </c>
      <c r="AF6" s="177">
        <v>38302.400000000001</v>
      </c>
      <c r="AG6" s="177">
        <v>37767.699999999997</v>
      </c>
      <c r="AI6" s="243"/>
      <c r="AJ6" s="91"/>
      <c r="AK6" s="91"/>
      <c r="AL6" s="91"/>
      <c r="AM6" s="91"/>
    </row>
    <row r="7" spans="1:41" s="28" customFormat="1" ht="15" customHeight="1" x14ac:dyDescent="0.2">
      <c r="A7" s="218" t="s">
        <v>25</v>
      </c>
      <c r="B7" s="77">
        <v>1690.6</v>
      </c>
      <c r="C7" s="76">
        <v>1958</v>
      </c>
      <c r="D7" s="77">
        <v>1538.3</v>
      </c>
      <c r="E7" s="77">
        <v>2004.2</v>
      </c>
      <c r="F7" s="77">
        <v>2317.5</v>
      </c>
      <c r="G7" s="77">
        <v>2717.5</v>
      </c>
      <c r="H7" s="77">
        <v>1817.6</v>
      </c>
      <c r="I7" s="77">
        <v>1802.5</v>
      </c>
      <c r="J7" s="77">
        <v>1895.9</v>
      </c>
      <c r="K7" s="77">
        <v>2535.9</v>
      </c>
      <c r="L7" s="77">
        <v>3060.7</v>
      </c>
      <c r="M7" s="77">
        <v>2069.8000000000002</v>
      </c>
      <c r="N7" s="77">
        <v>1706.9</v>
      </c>
      <c r="O7" s="77">
        <v>1999.7</v>
      </c>
      <c r="P7" s="77">
        <v>4475.6000000000004</v>
      </c>
      <c r="Q7" s="77">
        <v>3693.5</v>
      </c>
      <c r="R7" s="95">
        <v>3931034</v>
      </c>
      <c r="S7" s="95">
        <v>6904717.75</v>
      </c>
      <c r="T7" s="95">
        <v>8159380.0999999996</v>
      </c>
      <c r="U7" s="95">
        <v>15851818.100000001</v>
      </c>
      <c r="V7" s="95">
        <v>21111511.5</v>
      </c>
      <c r="W7" s="95">
        <v>19365428.850000001</v>
      </c>
      <c r="X7" s="95">
        <v>31100510.899999999</v>
      </c>
      <c r="Y7" s="95">
        <v>14825536.35</v>
      </c>
      <c r="Z7" s="178">
        <v>19216421</v>
      </c>
      <c r="AA7" s="76">
        <v>23471.021484375</v>
      </c>
      <c r="AB7" s="76">
        <v>17349.2</v>
      </c>
      <c r="AC7" s="76">
        <v>20837.8</v>
      </c>
      <c r="AD7" s="175">
        <v>21025.556640625</v>
      </c>
      <c r="AE7" s="175">
        <v>10530.5</v>
      </c>
      <c r="AF7" s="76">
        <v>3263.529689</v>
      </c>
      <c r="AG7" s="76">
        <v>4968.1000000000004</v>
      </c>
      <c r="AH7" s="224"/>
      <c r="AI7" s="265"/>
      <c r="AJ7" s="263"/>
      <c r="AK7" s="263"/>
      <c r="AL7" s="264"/>
      <c r="AM7" s="91"/>
    </row>
    <row r="8" spans="1:41" s="28" customFormat="1" ht="15" customHeight="1" x14ac:dyDescent="0.2">
      <c r="A8" s="218" t="s">
        <v>26</v>
      </c>
      <c r="B8" s="77">
        <v>3544</v>
      </c>
      <c r="C8" s="76">
        <v>3274</v>
      </c>
      <c r="D8" s="77">
        <v>3398.6</v>
      </c>
      <c r="E8" s="77">
        <v>2968.1</v>
      </c>
      <c r="F8" s="77">
        <v>3216.5</v>
      </c>
      <c r="G8" s="77">
        <v>4016.9</v>
      </c>
      <c r="H8" s="77">
        <v>4265.6000000000004</v>
      </c>
      <c r="I8" s="77">
        <v>4918.5</v>
      </c>
      <c r="J8" s="77">
        <v>5608.9</v>
      </c>
      <c r="K8" s="77">
        <v>5919.9</v>
      </c>
      <c r="L8" s="77">
        <v>6476.1</v>
      </c>
      <c r="M8" s="77">
        <v>7056.2</v>
      </c>
      <c r="N8" s="77">
        <v>7922.5</v>
      </c>
      <c r="O8" s="77">
        <v>7613.4</v>
      </c>
      <c r="P8" s="77">
        <v>8531.1</v>
      </c>
      <c r="Q8" s="77">
        <v>9686.4</v>
      </c>
      <c r="R8" s="95">
        <v>10586128</v>
      </c>
      <c r="S8" s="95">
        <v>10947915.25</v>
      </c>
      <c r="T8" s="95">
        <v>13860751.5</v>
      </c>
      <c r="U8" s="95">
        <v>16058646.899999999</v>
      </c>
      <c r="V8" s="95">
        <v>17441985.899999999</v>
      </c>
      <c r="W8" s="95">
        <v>21300778.149999999</v>
      </c>
      <c r="X8" s="95">
        <v>26684040.300000001</v>
      </c>
      <c r="Y8" s="95">
        <v>23717962.649999999</v>
      </c>
      <c r="Z8" s="178">
        <v>25619019</v>
      </c>
      <c r="AA8" s="76">
        <v>26313.181640625</v>
      </c>
      <c r="AB8" s="76">
        <v>29681</v>
      </c>
      <c r="AC8" s="76">
        <v>35210.699999999997</v>
      </c>
      <c r="AD8" s="175">
        <v>34326.34375</v>
      </c>
      <c r="AE8" s="175">
        <v>39311.1</v>
      </c>
      <c r="AF8" s="76">
        <v>35038.9</v>
      </c>
      <c r="AG8" s="76">
        <v>32799.599999999999</v>
      </c>
      <c r="AI8" s="243"/>
      <c r="AJ8" s="91"/>
      <c r="AK8" s="91"/>
      <c r="AL8" s="91"/>
      <c r="AM8" s="91"/>
      <c r="AO8" s="224"/>
    </row>
    <row r="9" spans="1:41" ht="15" customHeight="1" x14ac:dyDescent="0.2">
      <c r="A9" s="219" t="s">
        <v>27</v>
      </c>
      <c r="B9" s="74">
        <v>1775.1</v>
      </c>
      <c r="C9" s="60">
        <v>1630</v>
      </c>
      <c r="D9" s="74">
        <v>1730.8</v>
      </c>
      <c r="E9" s="74">
        <v>1304.8</v>
      </c>
      <c r="F9" s="74">
        <v>1113.4000000000001</v>
      </c>
      <c r="G9" s="74">
        <v>1475.1</v>
      </c>
      <c r="H9" s="74">
        <v>1813.2</v>
      </c>
      <c r="I9" s="74">
        <v>2087.6</v>
      </c>
      <c r="J9" s="74">
        <v>2286.6</v>
      </c>
      <c r="K9" s="74">
        <v>2686</v>
      </c>
      <c r="L9" s="74">
        <v>3035.5</v>
      </c>
      <c r="M9" s="74">
        <v>3134.3</v>
      </c>
      <c r="N9" s="74">
        <v>3388.5</v>
      </c>
      <c r="O9" s="74">
        <v>3448.8</v>
      </c>
      <c r="P9" s="74">
        <v>3919</v>
      </c>
      <c r="Q9" s="74">
        <v>4534.8999999999996</v>
      </c>
      <c r="R9" s="96">
        <v>4788486</v>
      </c>
      <c r="S9" s="96">
        <v>5419614.25</v>
      </c>
      <c r="T9" s="96">
        <v>6878111.5</v>
      </c>
      <c r="U9" s="96">
        <v>8219241.9000000004</v>
      </c>
      <c r="V9" s="96">
        <v>7627361.6999999993</v>
      </c>
      <c r="W9" s="96">
        <v>9767639.1500000004</v>
      </c>
      <c r="X9" s="96">
        <v>13605526.5</v>
      </c>
      <c r="Y9" s="96">
        <v>10366408.25</v>
      </c>
      <c r="Z9" s="179">
        <v>12554346</v>
      </c>
      <c r="AA9" s="179">
        <v>15067382.25</v>
      </c>
      <c r="AB9" s="60">
        <v>15550.2</v>
      </c>
      <c r="AC9" s="60">
        <v>17189.7</v>
      </c>
      <c r="AD9" s="199">
        <v>18203.47265625</v>
      </c>
      <c r="AE9" s="199">
        <v>17553.3</v>
      </c>
      <c r="AF9" s="60">
        <v>15591.263243000001</v>
      </c>
      <c r="AG9" s="60">
        <v>16064.56</v>
      </c>
      <c r="AH9" s="90"/>
      <c r="AI9" s="244"/>
      <c r="AJ9" s="35"/>
      <c r="AK9" s="35"/>
      <c r="AL9" s="35"/>
      <c r="AM9" s="35"/>
      <c r="AN9" s="245"/>
      <c r="AO9" s="90"/>
    </row>
    <row r="10" spans="1:41" ht="15" customHeight="1" x14ac:dyDescent="0.2">
      <c r="A10" s="219" t="s">
        <v>28</v>
      </c>
      <c r="B10" s="74">
        <v>27.2</v>
      </c>
      <c r="C10" s="60">
        <v>23.8</v>
      </c>
      <c r="D10" s="74">
        <v>25.6</v>
      </c>
      <c r="E10" s="74">
        <v>37.1</v>
      </c>
      <c r="F10" s="74">
        <v>40.6</v>
      </c>
      <c r="G10" s="74">
        <v>44</v>
      </c>
      <c r="H10" s="74">
        <v>39.799999999999997</v>
      </c>
      <c r="I10" s="74">
        <v>72.3</v>
      </c>
      <c r="J10" s="74">
        <v>109.6</v>
      </c>
      <c r="K10" s="74">
        <v>61</v>
      </c>
      <c r="L10" s="74">
        <v>58.9</v>
      </c>
      <c r="M10" s="74">
        <v>56.8</v>
      </c>
      <c r="N10" s="74">
        <v>60.1</v>
      </c>
      <c r="O10" s="74">
        <v>61.5</v>
      </c>
      <c r="P10" s="74">
        <v>62.3</v>
      </c>
      <c r="Q10" s="74">
        <v>69.5</v>
      </c>
      <c r="R10" s="96">
        <v>84924</v>
      </c>
      <c r="S10" s="96">
        <v>77022</v>
      </c>
      <c r="T10" s="96">
        <v>85922</v>
      </c>
      <c r="U10" s="96">
        <v>64584</v>
      </c>
      <c r="V10" s="96">
        <v>72817</v>
      </c>
      <c r="W10" s="96">
        <v>75972</v>
      </c>
      <c r="X10" s="96">
        <v>82980</v>
      </c>
      <c r="Y10" s="96">
        <v>72356</v>
      </c>
      <c r="Z10" s="179">
        <v>17750</v>
      </c>
      <c r="AA10" s="179">
        <v>10270</v>
      </c>
      <c r="AB10" s="60">
        <v>4.0999999999999996</v>
      </c>
      <c r="AC10" s="60">
        <v>4.3</v>
      </c>
      <c r="AD10" s="199">
        <v>3</v>
      </c>
      <c r="AE10" s="199">
        <v>3.5</v>
      </c>
      <c r="AF10" s="60">
        <v>2.8639999999999999</v>
      </c>
      <c r="AG10" s="60">
        <v>3.3</v>
      </c>
      <c r="AH10" s="90"/>
      <c r="AI10" s="35"/>
      <c r="AJ10" s="35"/>
      <c r="AK10" s="35"/>
      <c r="AL10" s="35"/>
      <c r="AM10" s="35"/>
      <c r="AN10" s="245"/>
      <c r="AO10" s="90"/>
    </row>
    <row r="11" spans="1:41" ht="15" customHeight="1" x14ac:dyDescent="0.2">
      <c r="A11" s="219" t="s">
        <v>29</v>
      </c>
      <c r="B11" s="74">
        <v>628.9</v>
      </c>
      <c r="C11" s="60">
        <v>679.2</v>
      </c>
      <c r="D11" s="74">
        <v>697.9</v>
      </c>
      <c r="E11" s="74">
        <v>745</v>
      </c>
      <c r="F11" s="74">
        <v>1362.7</v>
      </c>
      <c r="G11" s="74">
        <v>1431.3</v>
      </c>
      <c r="H11" s="74">
        <v>1437</v>
      </c>
      <c r="I11" s="74">
        <v>1629.1</v>
      </c>
      <c r="J11" s="74">
        <v>1819.5</v>
      </c>
      <c r="K11" s="74">
        <v>1974.8</v>
      </c>
      <c r="L11" s="74">
        <v>2101.6</v>
      </c>
      <c r="M11" s="74">
        <v>2422.5</v>
      </c>
      <c r="N11" s="74">
        <v>3072</v>
      </c>
      <c r="O11" s="74">
        <v>2543.6999999999998</v>
      </c>
      <c r="P11" s="74">
        <v>2906.2</v>
      </c>
      <c r="Q11" s="74">
        <v>3109.7</v>
      </c>
      <c r="R11" s="96">
        <v>3387306</v>
      </c>
      <c r="S11" s="96">
        <v>3344778</v>
      </c>
      <c r="T11" s="96">
        <v>4207704</v>
      </c>
      <c r="U11" s="96">
        <v>4329356</v>
      </c>
      <c r="V11" s="96">
        <v>5776480.2000000002</v>
      </c>
      <c r="W11" s="96">
        <v>6794401</v>
      </c>
      <c r="X11" s="96">
        <v>7556209.7999999998</v>
      </c>
      <c r="Y11" s="96">
        <v>6891878.4000000004</v>
      </c>
      <c r="Z11" s="60">
        <v>7194.2147979736328</v>
      </c>
      <c r="AA11" s="60">
        <v>6777.5179290771484</v>
      </c>
      <c r="AB11" s="60">
        <v>8229.7119293212891</v>
      </c>
      <c r="AC11" s="60">
        <v>7925.9532775878906</v>
      </c>
      <c r="AD11" s="199">
        <v>7780.259765625</v>
      </c>
      <c r="AE11" s="199">
        <v>9863.9</v>
      </c>
      <c r="AF11" s="60">
        <v>8366.0687729999972</v>
      </c>
      <c r="AG11" s="60">
        <v>8898.6</v>
      </c>
      <c r="AH11" s="90"/>
      <c r="AI11" s="244"/>
      <c r="AJ11" s="35"/>
      <c r="AK11" s="35"/>
      <c r="AL11" s="35"/>
      <c r="AM11" s="35"/>
      <c r="AN11" s="245"/>
      <c r="AO11" s="90"/>
    </row>
    <row r="12" spans="1:41" ht="15" customHeight="1" x14ac:dyDescent="0.2">
      <c r="A12" s="219" t="s">
        <v>30</v>
      </c>
      <c r="B12" s="74">
        <v>487.2</v>
      </c>
      <c r="C12" s="60">
        <v>374.3</v>
      </c>
      <c r="D12" s="74">
        <v>336.3</v>
      </c>
      <c r="E12" s="74">
        <v>344.9</v>
      </c>
      <c r="F12" s="74">
        <v>463</v>
      </c>
      <c r="G12" s="74">
        <v>547.6</v>
      </c>
      <c r="H12" s="74">
        <v>569.1</v>
      </c>
      <c r="I12" s="74">
        <v>628.5</v>
      </c>
      <c r="J12" s="74">
        <v>578.79999999999995</v>
      </c>
      <c r="K12" s="74">
        <v>494</v>
      </c>
      <c r="L12" s="74">
        <v>496.2</v>
      </c>
      <c r="M12" s="74">
        <v>570</v>
      </c>
      <c r="N12" s="74">
        <v>695.3</v>
      </c>
      <c r="O12" s="74">
        <v>698.5</v>
      </c>
      <c r="P12" s="74">
        <v>765.3</v>
      </c>
      <c r="Q12" s="74">
        <v>834.8</v>
      </c>
      <c r="R12" s="96">
        <v>885337</v>
      </c>
      <c r="S12" s="96">
        <v>1040532</v>
      </c>
      <c r="T12" s="96">
        <v>1319240</v>
      </c>
      <c r="U12" s="96">
        <v>1550645</v>
      </c>
      <c r="V12" s="96">
        <v>1970151</v>
      </c>
      <c r="W12" s="96">
        <v>2021034</v>
      </c>
      <c r="X12" s="96">
        <v>2172912</v>
      </c>
      <c r="Y12" s="96">
        <v>1715153</v>
      </c>
      <c r="Z12" s="179">
        <v>1986092</v>
      </c>
      <c r="AA12" s="179">
        <v>2152845</v>
      </c>
      <c r="AB12" s="60">
        <v>2374.16</v>
      </c>
      <c r="AC12" s="60">
        <v>2736.8</v>
      </c>
      <c r="AD12" s="199">
        <v>2757.6</v>
      </c>
      <c r="AE12" s="199">
        <v>3240</v>
      </c>
      <c r="AF12" s="60">
        <v>2889.9080000000004</v>
      </c>
      <c r="AG12" s="60">
        <v>2538.9</v>
      </c>
      <c r="AH12" s="90"/>
      <c r="AI12" s="244"/>
      <c r="AJ12" s="35"/>
      <c r="AK12" s="35"/>
      <c r="AL12" s="35"/>
      <c r="AM12" s="35"/>
      <c r="AO12" s="90"/>
    </row>
    <row r="13" spans="1:41" ht="15" customHeight="1" x14ac:dyDescent="0.2">
      <c r="A13" s="219" t="s">
        <v>31</v>
      </c>
      <c r="B13" s="74">
        <v>625.6</v>
      </c>
      <c r="C13" s="60">
        <v>566.70000000000005</v>
      </c>
      <c r="D13" s="74">
        <v>608</v>
      </c>
      <c r="E13" s="74">
        <v>536.29999999999995</v>
      </c>
      <c r="F13" s="74">
        <v>236.9</v>
      </c>
      <c r="G13" s="74">
        <v>518.79999999999995</v>
      </c>
      <c r="H13" s="74">
        <v>406.5</v>
      </c>
      <c r="I13" s="74">
        <v>501</v>
      </c>
      <c r="J13" s="74">
        <v>814.4</v>
      </c>
      <c r="K13" s="74">
        <v>704.1</v>
      </c>
      <c r="L13" s="74">
        <v>783.9</v>
      </c>
      <c r="M13" s="74">
        <v>872.6</v>
      </c>
      <c r="N13" s="74">
        <v>706.6</v>
      </c>
      <c r="O13" s="74">
        <v>861</v>
      </c>
      <c r="P13" s="74">
        <v>878.3</v>
      </c>
      <c r="Q13" s="74">
        <v>1137.5999999999999</v>
      </c>
      <c r="R13" s="96">
        <v>1440075</v>
      </c>
      <c r="S13" s="96">
        <v>1065969</v>
      </c>
      <c r="T13" s="96">
        <v>1369774</v>
      </c>
      <c r="U13" s="96">
        <v>1894820</v>
      </c>
      <c r="V13" s="96">
        <v>1995176</v>
      </c>
      <c r="W13" s="96">
        <v>2641732</v>
      </c>
      <c r="X13" s="96">
        <v>3266412</v>
      </c>
      <c r="Y13" s="96">
        <v>4672167</v>
      </c>
      <c r="Z13" s="179">
        <v>3866616</v>
      </c>
      <c r="AA13" s="60">
        <v>2305.1669921875</v>
      </c>
      <c r="AB13" s="60">
        <v>3522.8</v>
      </c>
      <c r="AC13" s="60">
        <v>7353.9</v>
      </c>
      <c r="AD13" s="199">
        <v>5582.07177734375</v>
      </c>
      <c r="AE13" s="199">
        <v>8650.4</v>
      </c>
      <c r="AF13" s="60">
        <v>8188.8</v>
      </c>
      <c r="AG13" s="60">
        <v>5294.2</v>
      </c>
      <c r="AH13" s="90"/>
      <c r="AI13" s="244"/>
      <c r="AJ13" s="35"/>
      <c r="AK13" s="35"/>
      <c r="AL13" s="35"/>
      <c r="AM13" s="35"/>
      <c r="AO13" s="90"/>
    </row>
    <row r="14" spans="1:41" ht="15" customHeight="1" x14ac:dyDescent="0.2">
      <c r="A14" s="53" t="s">
        <v>21</v>
      </c>
      <c r="B14" s="77">
        <v>5636.3</v>
      </c>
      <c r="C14" s="76">
        <v>5629</v>
      </c>
      <c r="D14" s="77">
        <v>5543.3</v>
      </c>
      <c r="E14" s="77">
        <v>5202.8999999999996</v>
      </c>
      <c r="F14" s="77">
        <v>5438.2</v>
      </c>
      <c r="G14" s="77">
        <v>6060.6</v>
      </c>
      <c r="H14" s="77" t="s">
        <v>18</v>
      </c>
      <c r="I14" s="77">
        <v>6482.8</v>
      </c>
      <c r="J14" s="77">
        <v>7103.4</v>
      </c>
      <c r="K14" s="77">
        <v>7836</v>
      </c>
      <c r="L14" s="77">
        <v>8791</v>
      </c>
      <c r="M14" s="77">
        <v>8770</v>
      </c>
      <c r="N14" s="77">
        <v>9539.7000000000007</v>
      </c>
      <c r="O14" s="77">
        <v>10541.9</v>
      </c>
      <c r="P14" s="77">
        <v>10993.5</v>
      </c>
      <c r="Q14" s="77">
        <v>12594.9</v>
      </c>
      <c r="R14" s="95">
        <v>13697390</v>
      </c>
      <c r="S14" s="95">
        <v>15179376</v>
      </c>
      <c r="T14" s="95">
        <v>18448145</v>
      </c>
      <c r="U14" s="95">
        <v>22444639</v>
      </c>
      <c r="V14" s="95">
        <v>27142651.800000001</v>
      </c>
      <c r="W14" s="95">
        <v>31573317</v>
      </c>
      <c r="X14" s="95">
        <v>36097866</v>
      </c>
      <c r="Y14" s="95">
        <v>36752805</v>
      </c>
      <c r="Z14" s="178">
        <v>37700037</v>
      </c>
      <c r="AA14" s="178">
        <v>42105488</v>
      </c>
      <c r="AB14" s="76">
        <v>45193.1</v>
      </c>
      <c r="AC14" s="76">
        <v>50333.5</v>
      </c>
      <c r="AD14" s="175">
        <v>55069.4</v>
      </c>
      <c r="AE14" s="175">
        <v>52457.4</v>
      </c>
      <c r="AF14" s="76">
        <v>47267.209000000003</v>
      </c>
      <c r="AG14" s="76">
        <v>45934.400000000001</v>
      </c>
      <c r="AH14" s="90"/>
      <c r="AI14" s="243"/>
      <c r="AJ14" s="91"/>
      <c r="AK14" s="91"/>
      <c r="AL14" s="91"/>
      <c r="AM14" s="91"/>
      <c r="AO14" s="90"/>
    </row>
    <row r="15" spans="1:41" ht="15" customHeight="1" x14ac:dyDescent="0.2">
      <c r="A15" s="219" t="s">
        <v>32</v>
      </c>
      <c r="B15" s="74">
        <v>2791.8</v>
      </c>
      <c r="C15" s="60">
        <v>2410.1999999999998</v>
      </c>
      <c r="D15" s="74">
        <v>2422.4</v>
      </c>
      <c r="E15" s="74">
        <v>2011.5</v>
      </c>
      <c r="F15" s="74">
        <v>1982.8</v>
      </c>
      <c r="G15" s="74">
        <v>2223.9</v>
      </c>
      <c r="H15" s="74">
        <v>2501.6999999999998</v>
      </c>
      <c r="I15" s="74">
        <v>2572.6999999999998</v>
      </c>
      <c r="J15" s="74">
        <v>2591.9</v>
      </c>
      <c r="K15" s="74">
        <v>2884.4</v>
      </c>
      <c r="L15" s="74">
        <v>3154.7</v>
      </c>
      <c r="M15" s="74">
        <v>3218.9</v>
      </c>
      <c r="N15" s="74">
        <v>3521.6</v>
      </c>
      <c r="O15" s="74">
        <v>3657</v>
      </c>
      <c r="P15" s="74">
        <v>3190.1</v>
      </c>
      <c r="Q15" s="74">
        <v>4091.3</v>
      </c>
      <c r="R15" s="96">
        <v>4140758</v>
      </c>
      <c r="S15" s="96">
        <v>4627866</v>
      </c>
      <c r="T15" s="96">
        <v>5009974</v>
      </c>
      <c r="U15" s="96">
        <v>5304481</v>
      </c>
      <c r="V15" s="96">
        <v>5492650</v>
      </c>
      <c r="W15" s="96">
        <v>6564455</v>
      </c>
      <c r="X15" s="96">
        <v>6915227</v>
      </c>
      <c r="Y15" s="96">
        <v>6684896</v>
      </c>
      <c r="Z15" s="179">
        <v>6676194</v>
      </c>
      <c r="AA15" s="179">
        <v>7246030</v>
      </c>
      <c r="AB15" s="60">
        <v>7291.89</v>
      </c>
      <c r="AC15" s="60">
        <v>9469.53125</v>
      </c>
      <c r="AD15" s="199">
        <v>8652.9580078125</v>
      </c>
      <c r="AE15" s="199">
        <v>10186.9</v>
      </c>
      <c r="AF15" s="60">
        <v>9661.4040000000005</v>
      </c>
      <c r="AG15" s="60">
        <v>9943.2000000000007</v>
      </c>
      <c r="AH15" s="90"/>
      <c r="AI15" s="244"/>
      <c r="AJ15" s="35"/>
      <c r="AK15" s="35"/>
      <c r="AL15" s="35"/>
      <c r="AM15" s="35"/>
      <c r="AO15" s="90"/>
    </row>
    <row r="16" spans="1:41" ht="15" customHeight="1" x14ac:dyDescent="0.2">
      <c r="A16" s="219" t="s">
        <v>29</v>
      </c>
      <c r="B16" s="74">
        <v>368.6</v>
      </c>
      <c r="C16" s="60">
        <v>382.2</v>
      </c>
      <c r="D16" s="74">
        <v>478.2</v>
      </c>
      <c r="E16" s="74">
        <v>447.2</v>
      </c>
      <c r="F16" s="74">
        <v>585.6</v>
      </c>
      <c r="G16" s="74">
        <v>637.79999999999995</v>
      </c>
      <c r="H16" s="74">
        <v>465.3</v>
      </c>
      <c r="I16" s="74">
        <v>518.70000000000005</v>
      </c>
      <c r="J16" s="74">
        <v>753.8</v>
      </c>
      <c r="K16" s="74">
        <v>887.5</v>
      </c>
      <c r="L16" s="74">
        <v>918.9</v>
      </c>
      <c r="M16" s="74">
        <v>938.3</v>
      </c>
      <c r="N16" s="74">
        <v>959.8</v>
      </c>
      <c r="O16" s="74">
        <v>1111</v>
      </c>
      <c r="P16" s="74">
        <v>1205.4000000000001</v>
      </c>
      <c r="Q16" s="74">
        <v>1542.2</v>
      </c>
      <c r="R16" s="96">
        <v>1810893</v>
      </c>
      <c r="S16" s="96">
        <v>2059544</v>
      </c>
      <c r="T16" s="96">
        <v>2538512</v>
      </c>
      <c r="U16" s="96">
        <v>3158959</v>
      </c>
      <c r="V16" s="96">
        <v>3941638</v>
      </c>
      <c r="W16" s="96">
        <v>4459776</v>
      </c>
      <c r="X16" s="96">
        <v>5287884</v>
      </c>
      <c r="Y16" s="96">
        <v>6146786</v>
      </c>
      <c r="Z16" s="179">
        <v>6254132</v>
      </c>
      <c r="AA16" s="179">
        <v>6524717</v>
      </c>
      <c r="AB16" s="60">
        <v>6994.2</v>
      </c>
      <c r="AC16" s="60">
        <v>7530.7</v>
      </c>
      <c r="AD16" s="199">
        <v>8065.5</v>
      </c>
      <c r="AE16" s="199">
        <v>7855.4</v>
      </c>
      <c r="AF16" s="60">
        <v>7228.6170000000002</v>
      </c>
      <c r="AG16" s="60">
        <v>5569.4</v>
      </c>
      <c r="AH16" s="90"/>
      <c r="AI16" s="244"/>
      <c r="AJ16" s="35"/>
      <c r="AK16" s="244"/>
      <c r="AL16" s="35"/>
      <c r="AM16" s="35"/>
      <c r="AO16" s="90"/>
    </row>
    <row r="17" spans="1:41" ht="15" customHeight="1" x14ac:dyDescent="0.2">
      <c r="A17" s="219" t="s">
        <v>33</v>
      </c>
      <c r="B17" s="74">
        <v>479.9</v>
      </c>
      <c r="C17" s="60">
        <v>530.79999999999995</v>
      </c>
      <c r="D17" s="74">
        <v>671.7</v>
      </c>
      <c r="E17" s="74">
        <v>902.7</v>
      </c>
      <c r="F17" s="74">
        <v>989.1</v>
      </c>
      <c r="G17" s="74">
        <v>1079.0999999999999</v>
      </c>
      <c r="H17" s="74">
        <v>1235.0999999999999</v>
      </c>
      <c r="I17" s="74">
        <v>1446.7</v>
      </c>
      <c r="J17" s="74">
        <v>1574.4</v>
      </c>
      <c r="K17" s="74">
        <v>1576.9</v>
      </c>
      <c r="L17" s="74">
        <v>1580.6</v>
      </c>
      <c r="M17" s="74">
        <v>1690.1</v>
      </c>
      <c r="N17" s="74">
        <v>1916</v>
      </c>
      <c r="O17" s="74">
        <v>2344.1</v>
      </c>
      <c r="P17" s="74">
        <v>2429.6999999999998</v>
      </c>
      <c r="Q17" s="74">
        <v>2222.1999999999998</v>
      </c>
      <c r="R17" s="96">
        <v>2468990</v>
      </c>
      <c r="S17" s="96">
        <v>2459273</v>
      </c>
      <c r="T17" s="96">
        <v>2357790</v>
      </c>
      <c r="U17" s="96">
        <v>2501892</v>
      </c>
      <c r="V17" s="96">
        <v>2411987</v>
      </c>
      <c r="W17" s="96">
        <v>2815764</v>
      </c>
      <c r="X17" s="96">
        <v>3183222</v>
      </c>
      <c r="Y17" s="96">
        <v>3389881</v>
      </c>
      <c r="Z17" s="179">
        <v>3085280</v>
      </c>
      <c r="AA17" s="179">
        <v>2842831</v>
      </c>
      <c r="AB17" s="60">
        <v>2745.7150000000001</v>
      </c>
      <c r="AC17" s="60">
        <v>3018.2</v>
      </c>
      <c r="AD17" s="199">
        <v>3023.20703125</v>
      </c>
      <c r="AE17" s="199">
        <v>3570</v>
      </c>
      <c r="AF17" s="60">
        <v>3719.3100000000004</v>
      </c>
      <c r="AG17" s="60">
        <v>4639</v>
      </c>
      <c r="AH17" s="90"/>
      <c r="AI17" s="244"/>
      <c r="AJ17" s="35"/>
      <c r="AK17" s="244"/>
      <c r="AL17" s="35"/>
      <c r="AM17" s="35"/>
      <c r="AO17" s="90"/>
    </row>
    <row r="18" spans="1:41" ht="15" customHeight="1" x14ac:dyDescent="0.2">
      <c r="A18" s="219" t="s">
        <v>34</v>
      </c>
      <c r="B18" s="74">
        <v>1996</v>
      </c>
      <c r="C18" s="60">
        <v>2305.8000000000002</v>
      </c>
      <c r="D18" s="74">
        <v>-983.7</v>
      </c>
      <c r="E18" s="74">
        <v>1841.5</v>
      </c>
      <c r="F18" s="74">
        <v>1880.7</v>
      </c>
      <c r="G18" s="74">
        <v>2119.8000000000002</v>
      </c>
      <c r="H18" s="74">
        <v>2077.1</v>
      </c>
      <c r="I18" s="74">
        <v>1944.7</v>
      </c>
      <c r="J18" s="74">
        <v>2183.3000000000002</v>
      </c>
      <c r="K18" s="74">
        <v>2487.1999999999998</v>
      </c>
      <c r="L18" s="74">
        <v>3136.8</v>
      </c>
      <c r="M18" s="74">
        <v>2922.8</v>
      </c>
      <c r="N18" s="74">
        <v>3142.3</v>
      </c>
      <c r="O18" s="74">
        <v>3429.7</v>
      </c>
      <c r="P18" s="74">
        <v>4168.3</v>
      </c>
      <c r="Q18" s="74">
        <v>4739.3</v>
      </c>
      <c r="R18" s="96">
        <v>5276749</v>
      </c>
      <c r="S18" s="96">
        <v>6032693</v>
      </c>
      <c r="T18" s="96">
        <v>8541869</v>
      </c>
      <c r="U18" s="96">
        <v>11479307</v>
      </c>
      <c r="V18" s="96">
        <v>15296376.800000001</v>
      </c>
      <c r="W18" s="96">
        <v>17733322</v>
      </c>
      <c r="X18" s="96">
        <v>20711533</v>
      </c>
      <c r="Y18" s="96">
        <v>20531242</v>
      </c>
      <c r="Z18" s="179">
        <v>21684431</v>
      </c>
      <c r="AA18" s="179">
        <v>25491910</v>
      </c>
      <c r="AB18" s="60">
        <v>28161.3</v>
      </c>
      <c r="AC18" s="60">
        <v>30315.4</v>
      </c>
      <c r="AD18" s="199">
        <v>35327.68359375</v>
      </c>
      <c r="AE18" s="199">
        <v>30845.1</v>
      </c>
      <c r="AF18" s="60">
        <v>26657.878000000001</v>
      </c>
      <c r="AG18" s="60">
        <v>25783.1</v>
      </c>
      <c r="AH18" s="90"/>
      <c r="AI18" s="267"/>
      <c r="AJ18" s="35"/>
      <c r="AK18" s="244"/>
      <c r="AL18" s="35"/>
      <c r="AM18" s="35"/>
    </row>
    <row r="19" spans="1:41" ht="15" customHeight="1" x14ac:dyDescent="0.2">
      <c r="A19" s="53" t="s">
        <v>10</v>
      </c>
      <c r="B19" s="77">
        <v>-401.7</v>
      </c>
      <c r="C19" s="76">
        <v>-397</v>
      </c>
      <c r="D19" s="77">
        <v>-606.4</v>
      </c>
      <c r="E19" s="77">
        <v>-230.6</v>
      </c>
      <c r="F19" s="77">
        <v>95.8</v>
      </c>
      <c r="G19" s="77">
        <v>673.8</v>
      </c>
      <c r="H19" s="77">
        <v>-196</v>
      </c>
      <c r="I19" s="77">
        <v>238.3</v>
      </c>
      <c r="J19" s="77">
        <v>401.5</v>
      </c>
      <c r="K19" s="77">
        <v>619.79999999999995</v>
      </c>
      <c r="L19" s="77">
        <v>745.8</v>
      </c>
      <c r="M19" s="77">
        <v>355.9</v>
      </c>
      <c r="N19" s="77">
        <v>-983.7</v>
      </c>
      <c r="O19" s="77">
        <v>-928.7</v>
      </c>
      <c r="P19" s="77">
        <v>2013.2</v>
      </c>
      <c r="Q19" s="77">
        <v>785</v>
      </c>
      <c r="R19" s="95">
        <v>819772</v>
      </c>
      <c r="S19" s="95">
        <v>2673257</v>
      </c>
      <c r="T19" s="95">
        <v>3571986.5999999996</v>
      </c>
      <c r="U19" s="95">
        <v>9465826</v>
      </c>
      <c r="V19" s="95">
        <v>11410845.600000001</v>
      </c>
      <c r="W19" s="95">
        <v>9092890</v>
      </c>
      <c r="X19" s="95">
        <v>21686685.199999999</v>
      </c>
      <c r="Y19" s="95">
        <v>1790694</v>
      </c>
      <c r="Z19" s="178">
        <v>7135403</v>
      </c>
      <c r="AA19" s="178">
        <v>7678714</v>
      </c>
      <c r="AB19" s="76">
        <v>1837.1</v>
      </c>
      <c r="AC19" s="76">
        <v>5715</v>
      </c>
      <c r="AD19" s="175">
        <v>282.5</v>
      </c>
      <c r="AE19" s="175">
        <f>AE6-AE14</f>
        <v>-2615.8000000000029</v>
      </c>
      <c r="AF19" s="76">
        <f>AF6-AF14</f>
        <v>-8964.8090000000011</v>
      </c>
      <c r="AG19" s="76">
        <v>-8166.7</v>
      </c>
      <c r="AH19" s="90"/>
      <c r="AI19" s="91"/>
      <c r="AJ19" s="91"/>
      <c r="AK19" s="91"/>
      <c r="AL19" s="91"/>
      <c r="AM19" s="91"/>
      <c r="AN19" s="28"/>
    </row>
    <row r="20" spans="1:41" ht="15" customHeight="1" x14ac:dyDescent="0.2">
      <c r="A20" s="219" t="s">
        <v>35</v>
      </c>
      <c r="B20" s="74">
        <v>0.3</v>
      </c>
      <c r="C20" s="60">
        <v>0.7</v>
      </c>
      <c r="D20" s="74">
        <v>9.6</v>
      </c>
      <c r="E20" s="74">
        <v>39.700000000000003</v>
      </c>
      <c r="F20" s="74">
        <v>87</v>
      </c>
      <c r="G20" s="74">
        <v>17.7</v>
      </c>
      <c r="H20" s="74">
        <v>18</v>
      </c>
      <c r="I20" s="74">
        <v>22.5</v>
      </c>
      <c r="J20" s="74">
        <v>59.9</v>
      </c>
      <c r="K20" s="74">
        <v>56</v>
      </c>
      <c r="L20" s="74">
        <v>5.7</v>
      </c>
      <c r="M20" s="74">
        <v>827.8</v>
      </c>
      <c r="N20" s="74">
        <v>29</v>
      </c>
      <c r="O20" s="74">
        <v>100.8</v>
      </c>
      <c r="P20" s="74">
        <v>29.9</v>
      </c>
      <c r="Q20" s="74">
        <v>35.6</v>
      </c>
      <c r="R20" s="96">
        <v>38729</v>
      </c>
      <c r="S20" s="96">
        <v>5816</v>
      </c>
      <c r="T20" s="96">
        <v>6117</v>
      </c>
      <c r="U20" s="96">
        <v>7200</v>
      </c>
      <c r="V20" s="96">
        <v>4660</v>
      </c>
      <c r="W20" s="96">
        <v>30390</v>
      </c>
      <c r="X20" s="96">
        <v>36894</v>
      </c>
      <c r="Y20" s="96">
        <v>54475</v>
      </c>
      <c r="Z20" s="179">
        <v>228506</v>
      </c>
      <c r="AA20" s="179">
        <v>300251</v>
      </c>
      <c r="AB20" s="60">
        <v>31.9</v>
      </c>
      <c r="AC20" s="60">
        <v>1569.3</v>
      </c>
      <c r="AD20" s="199">
        <v>334.3</v>
      </c>
      <c r="AE20" s="199">
        <v>5861.8</v>
      </c>
      <c r="AF20" s="60">
        <v>3434.4760000000001</v>
      </c>
      <c r="AG20" s="60">
        <v>1125.3</v>
      </c>
      <c r="AI20" s="244"/>
      <c r="AJ20" s="35"/>
      <c r="AK20" s="35"/>
      <c r="AL20" s="35"/>
      <c r="AM20" s="35"/>
      <c r="AN20" s="188"/>
      <c r="AO20" s="90"/>
    </row>
    <row r="21" spans="1:41" ht="15" customHeight="1" x14ac:dyDescent="0.2">
      <c r="A21" s="219" t="s">
        <v>36</v>
      </c>
      <c r="B21" s="74">
        <v>876.7</v>
      </c>
      <c r="C21" s="60">
        <v>776.9</v>
      </c>
      <c r="D21" s="74">
        <v>387.5</v>
      </c>
      <c r="E21" s="74">
        <v>439.1</v>
      </c>
      <c r="F21" s="74">
        <v>455.7</v>
      </c>
      <c r="G21" s="74">
        <v>744.7</v>
      </c>
      <c r="H21" s="74">
        <v>449.6</v>
      </c>
      <c r="I21" s="74">
        <v>300.60000000000002</v>
      </c>
      <c r="J21" s="74">
        <v>467.6</v>
      </c>
      <c r="K21" s="74">
        <v>622.5</v>
      </c>
      <c r="L21" s="74">
        <v>580.4</v>
      </c>
      <c r="M21" s="74">
        <v>1142.3</v>
      </c>
      <c r="N21" s="74">
        <v>859.8</v>
      </c>
      <c r="O21" s="74">
        <v>527.4</v>
      </c>
      <c r="P21" s="74">
        <v>1224</v>
      </c>
      <c r="Q21" s="74">
        <v>861.2</v>
      </c>
      <c r="R21" s="96">
        <v>671699</v>
      </c>
      <c r="S21" s="96">
        <v>844071</v>
      </c>
      <c r="T21" s="96">
        <v>1645354</v>
      </c>
      <c r="U21" s="96">
        <v>3157270</v>
      </c>
      <c r="V21" s="96">
        <v>4757657</v>
      </c>
      <c r="W21" s="96">
        <v>8490532</v>
      </c>
      <c r="X21" s="96">
        <v>9876950</v>
      </c>
      <c r="Y21" s="96">
        <v>8375004</v>
      </c>
      <c r="Z21" s="179">
        <v>5906499</v>
      </c>
      <c r="AA21" s="179">
        <v>6888516</v>
      </c>
      <c r="AB21" s="60">
        <v>7091</v>
      </c>
      <c r="AC21" s="60">
        <v>8036.3</v>
      </c>
      <c r="AD21" s="199">
        <v>8881</v>
      </c>
      <c r="AE21" s="199">
        <v>7059.4</v>
      </c>
      <c r="AF21" s="60">
        <v>4134.6630000000005</v>
      </c>
      <c r="AG21" s="60">
        <v>3362.7</v>
      </c>
      <c r="AI21" s="244"/>
      <c r="AJ21" s="35"/>
      <c r="AK21" s="244"/>
      <c r="AL21" s="35"/>
      <c r="AM21" s="35"/>
      <c r="AN21" s="188"/>
      <c r="AO21" s="90"/>
    </row>
    <row r="22" spans="1:41" ht="15" customHeight="1" x14ac:dyDescent="0.2">
      <c r="A22" s="53" t="s">
        <v>9</v>
      </c>
      <c r="B22" s="77">
        <v>-1278.0999999999999</v>
      </c>
      <c r="C22" s="76">
        <v>-1173.2</v>
      </c>
      <c r="D22" s="77">
        <v>-984.3</v>
      </c>
      <c r="E22" s="77">
        <v>-630</v>
      </c>
      <c r="F22" s="77">
        <v>-272.89999999999998</v>
      </c>
      <c r="G22" s="77">
        <v>-53.2</v>
      </c>
      <c r="H22" s="77">
        <v>-627.70000000000005</v>
      </c>
      <c r="I22" s="77">
        <v>-39.799999999999997</v>
      </c>
      <c r="J22" s="77">
        <v>-6.2</v>
      </c>
      <c r="K22" s="77">
        <v>53.3</v>
      </c>
      <c r="L22" s="77">
        <v>171</v>
      </c>
      <c r="M22" s="77">
        <v>41.4</v>
      </c>
      <c r="N22" s="77">
        <v>-741</v>
      </c>
      <c r="O22" s="77">
        <v>-1355.3</v>
      </c>
      <c r="P22" s="77">
        <v>819.1</v>
      </c>
      <c r="Q22" s="77">
        <v>-40.6</v>
      </c>
      <c r="R22" s="77">
        <v>186.80199999999999</v>
      </c>
      <c r="S22" s="77">
        <v>1835.002</v>
      </c>
      <c r="T22" s="77">
        <v>1932.7495999999996</v>
      </c>
      <c r="U22" s="77">
        <v>6315.7560000000003</v>
      </c>
      <c r="V22" s="77">
        <v>6657.8486000000003</v>
      </c>
      <c r="W22" s="77">
        <v>632.7480000000005</v>
      </c>
      <c r="X22" s="77">
        <v>11846.629199999999</v>
      </c>
      <c r="Y22" s="77">
        <v>-6529.835</v>
      </c>
      <c r="Z22" s="76">
        <v>1457.41</v>
      </c>
      <c r="AA22" s="76">
        <v>1090.4490000000001</v>
      </c>
      <c r="AB22" s="76">
        <v>-5222</v>
      </c>
      <c r="AC22" s="76">
        <v>-752</v>
      </c>
      <c r="AD22" s="175">
        <v>-8264.1999999999971</v>
      </c>
      <c r="AE22" s="175">
        <v>-3813.4</v>
      </c>
      <c r="AF22" s="76">
        <f>(AF6+AF20)-(AF14+AF21)</f>
        <v>-9664.9959999999992</v>
      </c>
      <c r="AG22" s="76">
        <v>-10404</v>
      </c>
      <c r="AI22" s="91"/>
      <c r="AJ22" s="91"/>
      <c r="AK22" s="91"/>
      <c r="AL22" s="91"/>
      <c r="AM22" s="91"/>
      <c r="AN22" s="188"/>
      <c r="AO22" s="90"/>
    </row>
    <row r="23" spans="1:41" x14ac:dyDescent="0.2">
      <c r="A23" s="219" t="s">
        <v>22</v>
      </c>
      <c r="B23" s="74">
        <v>1278.0999999999999</v>
      </c>
      <c r="C23" s="60">
        <v>1173.2</v>
      </c>
      <c r="D23" s="74">
        <v>984.3</v>
      </c>
      <c r="E23" s="74">
        <v>630</v>
      </c>
      <c r="F23" s="74">
        <v>272.89999999999998</v>
      </c>
      <c r="G23" s="74">
        <v>53.2</v>
      </c>
      <c r="H23" s="74">
        <v>627.70000000000005</v>
      </c>
      <c r="I23" s="74">
        <v>39.799999999999997</v>
      </c>
      <c r="J23" s="74">
        <v>6.2</v>
      </c>
      <c r="K23" s="74">
        <v>-53.3</v>
      </c>
      <c r="L23" s="74">
        <v>-171</v>
      </c>
      <c r="M23" s="74">
        <v>-41.4</v>
      </c>
      <c r="N23" s="74">
        <v>741</v>
      </c>
      <c r="O23" s="74">
        <v>1355.3</v>
      </c>
      <c r="P23" s="74">
        <v>-819.1</v>
      </c>
      <c r="Q23" s="74">
        <v>40.6</v>
      </c>
      <c r="R23" s="96">
        <v>-186802</v>
      </c>
      <c r="S23" s="96">
        <v>-1835002</v>
      </c>
      <c r="T23" s="96">
        <v>-1932749.5999999996</v>
      </c>
      <c r="U23" s="96">
        <v>-6315756</v>
      </c>
      <c r="V23" s="96">
        <v>-6657848.6000000006</v>
      </c>
      <c r="W23" s="96">
        <v>-632748.00000000047</v>
      </c>
      <c r="X23" s="96">
        <v>-11846629.199999999</v>
      </c>
      <c r="Y23" s="96">
        <v>6529835</v>
      </c>
      <c r="Z23" s="179">
        <v>-1457410</v>
      </c>
      <c r="AA23" s="179">
        <v>-1090449</v>
      </c>
      <c r="AB23" s="60">
        <v>5222</v>
      </c>
      <c r="AC23" s="60">
        <v>752</v>
      </c>
      <c r="AD23" s="60">
        <v>8264.2000000000007</v>
      </c>
      <c r="AE23" s="60">
        <v>3813.4</v>
      </c>
      <c r="AF23" s="60">
        <v>9665</v>
      </c>
      <c r="AG23" s="60">
        <v>10404</v>
      </c>
      <c r="AH23" s="90"/>
      <c r="AI23" s="35"/>
      <c r="AJ23" s="35"/>
      <c r="AK23" s="35"/>
      <c r="AL23" s="35"/>
      <c r="AM23" s="35"/>
      <c r="AN23" s="188"/>
      <c r="AO23" s="90"/>
    </row>
    <row r="24" spans="1:41" x14ac:dyDescent="0.2">
      <c r="A24" s="219" t="s">
        <v>23</v>
      </c>
      <c r="B24" s="74">
        <v>-302.2</v>
      </c>
      <c r="C24" s="60">
        <v>-2.8</v>
      </c>
      <c r="D24" s="74">
        <v>33.4</v>
      </c>
      <c r="E24" s="74">
        <v>-239.8</v>
      </c>
      <c r="F24" s="74">
        <v>-393.8</v>
      </c>
      <c r="G24" s="74">
        <v>-480.2</v>
      </c>
      <c r="H24" s="74">
        <v>-237.5</v>
      </c>
      <c r="I24" s="74">
        <v>475.6</v>
      </c>
      <c r="J24" s="74">
        <v>302.3</v>
      </c>
      <c r="K24" s="74">
        <v>-902.6</v>
      </c>
      <c r="L24" s="74">
        <v>133.4</v>
      </c>
      <c r="M24" s="74">
        <v>-1500.5</v>
      </c>
      <c r="N24" s="74">
        <v>-435.8</v>
      </c>
      <c r="O24" s="74">
        <v>896.7</v>
      </c>
      <c r="P24" s="74">
        <v>878.4</v>
      </c>
      <c r="Q24" s="74">
        <v>-6.4</v>
      </c>
      <c r="R24" s="96">
        <v>-215725</v>
      </c>
      <c r="S24" s="96">
        <v>-240360</v>
      </c>
      <c r="T24" s="96">
        <v>-1151947</v>
      </c>
      <c r="U24" s="96">
        <v>-256800</v>
      </c>
      <c r="V24" s="96">
        <v>-354732</v>
      </c>
      <c r="W24" s="97">
        <v>732797</v>
      </c>
      <c r="X24" s="97">
        <v>-92500</v>
      </c>
      <c r="Y24" s="97">
        <v>-1357800</v>
      </c>
      <c r="Z24" s="180">
        <v>966200</v>
      </c>
      <c r="AA24" s="180">
        <v>-187700</v>
      </c>
      <c r="AB24" s="60">
        <v>2198.1</v>
      </c>
      <c r="AC24" s="60">
        <v>2939.8999999999996</v>
      </c>
      <c r="AD24" s="60">
        <v>-283.39999999999998</v>
      </c>
      <c r="AE24" s="60">
        <v>-244</v>
      </c>
      <c r="AF24" s="60">
        <v>8946.3000000000029</v>
      </c>
      <c r="AG24" s="60">
        <v>3193.5</v>
      </c>
      <c r="AH24" s="90"/>
      <c r="AI24" s="35"/>
      <c r="AJ24" s="35"/>
      <c r="AK24" s="35"/>
      <c r="AL24" s="35"/>
      <c r="AM24" s="35"/>
      <c r="AN24" s="188"/>
      <c r="AO24" s="90"/>
    </row>
    <row r="25" spans="1:41" x14ac:dyDescent="0.2">
      <c r="A25" s="219" t="s">
        <v>37</v>
      </c>
      <c r="B25" s="74">
        <v>-302.2</v>
      </c>
      <c r="C25" s="60">
        <v>-2.8</v>
      </c>
      <c r="D25" s="74">
        <v>33.4</v>
      </c>
      <c r="E25" s="74">
        <v>-239.8</v>
      </c>
      <c r="F25" s="74">
        <v>-393.8</v>
      </c>
      <c r="G25" s="74">
        <v>-480.2</v>
      </c>
      <c r="H25" s="74">
        <v>-237.5</v>
      </c>
      <c r="I25" s="74">
        <v>-16.8</v>
      </c>
      <c r="J25" s="74">
        <v>-287</v>
      </c>
      <c r="K25" s="74">
        <v>-902.6</v>
      </c>
      <c r="L25" s="74">
        <v>133.4</v>
      </c>
      <c r="M25" s="74">
        <v>-1500.5</v>
      </c>
      <c r="N25" s="74">
        <v>-473.4</v>
      </c>
      <c r="O25" s="74">
        <v>842.8</v>
      </c>
      <c r="P25" s="74">
        <v>846.9</v>
      </c>
      <c r="Q25" s="74">
        <v>-6.4</v>
      </c>
      <c r="R25" s="96">
        <v>-215727</v>
      </c>
      <c r="S25" s="96">
        <v>-240360</v>
      </c>
      <c r="T25" s="96">
        <v>-1151947</v>
      </c>
      <c r="U25" s="96">
        <v>-256800</v>
      </c>
      <c r="V25" s="96">
        <v>-354732</v>
      </c>
      <c r="W25" s="97">
        <v>732797</v>
      </c>
      <c r="X25" s="97">
        <v>-92500</v>
      </c>
      <c r="Y25" s="97">
        <v>-1357800</v>
      </c>
      <c r="Z25" s="180">
        <v>966200</v>
      </c>
      <c r="AA25" s="180">
        <v>-187700</v>
      </c>
      <c r="AB25" s="60">
        <v>1055.2999999999997</v>
      </c>
      <c r="AC25" s="60">
        <v>2939.8999999999996</v>
      </c>
      <c r="AD25" s="60">
        <v>-283.39999999999998</v>
      </c>
      <c r="AE25" s="60">
        <v>-244</v>
      </c>
      <c r="AF25" s="60">
        <v>6447.9</v>
      </c>
      <c r="AG25" s="60">
        <v>1481.3</v>
      </c>
      <c r="AH25" s="90"/>
      <c r="AI25" s="35"/>
      <c r="AJ25" s="35"/>
      <c r="AK25" s="35"/>
      <c r="AL25" s="35"/>
      <c r="AM25" s="35"/>
    </row>
    <row r="26" spans="1:41" x14ac:dyDescent="0.2">
      <c r="A26" s="219" t="s">
        <v>38</v>
      </c>
      <c r="B26" s="74">
        <v>56.3</v>
      </c>
      <c r="C26" s="60">
        <v>602.5</v>
      </c>
      <c r="D26" s="74">
        <v>474.7</v>
      </c>
      <c r="E26" s="74">
        <v>111.9</v>
      </c>
      <c r="F26" s="74">
        <v>248.8</v>
      </c>
      <c r="G26" s="74">
        <v>101.2</v>
      </c>
      <c r="H26" s="74">
        <v>649.29999999999995</v>
      </c>
      <c r="I26" s="74">
        <v>1180.3</v>
      </c>
      <c r="J26" s="74">
        <v>1331.9</v>
      </c>
      <c r="K26" s="74">
        <v>140.4</v>
      </c>
      <c r="L26" s="74">
        <v>1283.5999999999999</v>
      </c>
      <c r="M26" s="74">
        <v>368.4</v>
      </c>
      <c r="N26" s="74">
        <v>359.9</v>
      </c>
      <c r="O26" s="74">
        <v>1802.3</v>
      </c>
      <c r="P26" s="74">
        <v>2344.3000000000002</v>
      </c>
      <c r="Q26" s="74">
        <v>157.1</v>
      </c>
      <c r="R26" s="96">
        <v>210700</v>
      </c>
      <c r="S26" s="96">
        <v>192572</v>
      </c>
      <c r="T26" s="96">
        <v>212556</v>
      </c>
      <c r="U26" s="96">
        <v>332100</v>
      </c>
      <c r="V26" s="96">
        <v>1200668</v>
      </c>
      <c r="W26" s="96">
        <v>1021497</v>
      </c>
      <c r="X26" s="96">
        <v>1176000</v>
      </c>
      <c r="Y26" s="96">
        <v>505900</v>
      </c>
      <c r="Z26" s="179">
        <v>1423200</v>
      </c>
      <c r="AA26" s="179">
        <v>493500</v>
      </c>
      <c r="AB26" s="60">
        <v>1765.6</v>
      </c>
      <c r="AC26" s="60">
        <v>3678</v>
      </c>
      <c r="AD26" s="60">
        <v>190.4</v>
      </c>
      <c r="AE26" s="60">
        <v>341.1</v>
      </c>
      <c r="AF26" s="60">
        <v>6983.5</v>
      </c>
      <c r="AG26" s="60">
        <v>2115.6999999999998</v>
      </c>
      <c r="AJ26" s="35"/>
      <c r="AK26" s="35"/>
      <c r="AL26" s="35"/>
      <c r="AM26" s="35"/>
    </row>
    <row r="27" spans="1:41" x14ac:dyDescent="0.2">
      <c r="A27" s="219" t="s">
        <v>39</v>
      </c>
      <c r="B27" s="74">
        <v>358.5</v>
      </c>
      <c r="C27" s="60">
        <v>605.29999999999995</v>
      </c>
      <c r="D27" s="74">
        <v>441.3</v>
      </c>
      <c r="E27" s="74">
        <v>351.7</v>
      </c>
      <c r="F27" s="74">
        <v>642.6</v>
      </c>
      <c r="G27" s="74">
        <v>581.4</v>
      </c>
      <c r="H27" s="74">
        <v>886.8</v>
      </c>
      <c r="I27" s="74">
        <v>1197.0999999999999</v>
      </c>
      <c r="J27" s="74">
        <v>1618.9</v>
      </c>
      <c r="K27" s="74">
        <v>1043</v>
      </c>
      <c r="L27" s="74">
        <v>1150.2</v>
      </c>
      <c r="M27" s="74">
        <v>1868.9</v>
      </c>
      <c r="N27" s="74">
        <v>833.3</v>
      </c>
      <c r="O27" s="74">
        <v>959.5</v>
      </c>
      <c r="P27" s="74">
        <v>1497.4</v>
      </c>
      <c r="Q27" s="74">
        <v>163.5</v>
      </c>
      <c r="R27" s="96">
        <v>426427</v>
      </c>
      <c r="S27" s="96">
        <v>432932</v>
      </c>
      <c r="T27" s="96">
        <v>1364503</v>
      </c>
      <c r="U27" s="96">
        <v>588900</v>
      </c>
      <c r="V27" s="96">
        <v>1555400</v>
      </c>
      <c r="W27" s="96">
        <v>288700</v>
      </c>
      <c r="X27" s="96">
        <v>1268500</v>
      </c>
      <c r="Y27" s="96">
        <v>1863700</v>
      </c>
      <c r="Z27" s="179">
        <v>457000</v>
      </c>
      <c r="AA27" s="179">
        <v>681200</v>
      </c>
      <c r="AB27" s="60">
        <v>710.3</v>
      </c>
      <c r="AC27" s="60">
        <v>738.09999999999991</v>
      </c>
      <c r="AD27" s="60">
        <v>473.8</v>
      </c>
      <c r="AE27" s="60">
        <v>585.1</v>
      </c>
      <c r="AF27" s="60">
        <v>535.6</v>
      </c>
      <c r="AG27" s="60">
        <v>634.4</v>
      </c>
      <c r="AI27" s="35"/>
      <c r="AJ27" s="35"/>
      <c r="AK27" s="35"/>
      <c r="AL27" s="35"/>
      <c r="AM27" s="35"/>
      <c r="AN27" s="90"/>
    </row>
    <row r="28" spans="1:41" x14ac:dyDescent="0.2">
      <c r="A28" s="219" t="s">
        <v>157</v>
      </c>
      <c r="B28" s="74">
        <v>0</v>
      </c>
      <c r="C28" s="60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179">
        <v>0</v>
      </c>
      <c r="AA28" s="179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2498.4</v>
      </c>
      <c r="AG28" s="60">
        <v>1712.2</v>
      </c>
      <c r="AJ28" s="35"/>
      <c r="AK28" s="35"/>
      <c r="AL28" s="35"/>
      <c r="AM28" s="35"/>
      <c r="AN28" s="90"/>
    </row>
    <row r="29" spans="1:41" x14ac:dyDescent="0.2">
      <c r="A29" s="219" t="s">
        <v>40</v>
      </c>
      <c r="B29" s="74">
        <v>0</v>
      </c>
      <c r="C29" s="60">
        <v>0</v>
      </c>
      <c r="D29" s="74">
        <v>0</v>
      </c>
      <c r="E29" s="74" t="s">
        <v>20</v>
      </c>
      <c r="F29" s="74">
        <v>0</v>
      </c>
      <c r="G29" s="74">
        <v>0</v>
      </c>
      <c r="H29" s="74">
        <v>0</v>
      </c>
      <c r="I29" s="74">
        <v>492.4</v>
      </c>
      <c r="J29" s="74">
        <v>589.29999999999995</v>
      </c>
      <c r="K29" s="74">
        <v>0</v>
      </c>
      <c r="L29" s="74">
        <v>0</v>
      </c>
      <c r="M29" s="74">
        <v>0</v>
      </c>
      <c r="N29" s="74">
        <v>37.6</v>
      </c>
      <c r="O29" s="74">
        <v>53.9</v>
      </c>
      <c r="P29" s="74">
        <v>31.5</v>
      </c>
      <c r="Q29" s="74">
        <v>0</v>
      </c>
      <c r="R29" s="96">
        <v>2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179">
        <v>0</v>
      </c>
      <c r="AA29" s="179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90"/>
      <c r="AJ29" s="35"/>
      <c r="AK29" s="35"/>
      <c r="AL29" s="35"/>
      <c r="AM29" s="35"/>
      <c r="AN29" s="90"/>
    </row>
    <row r="30" spans="1:41" x14ac:dyDescent="0.2">
      <c r="A30" s="219" t="s">
        <v>24</v>
      </c>
      <c r="B30" s="74">
        <v>1580.3</v>
      </c>
      <c r="C30" s="60">
        <v>1176</v>
      </c>
      <c r="D30" s="74">
        <v>950.9</v>
      </c>
      <c r="E30" s="74">
        <v>869.8</v>
      </c>
      <c r="F30" s="74">
        <v>666.7</v>
      </c>
      <c r="G30" s="74">
        <v>533.4</v>
      </c>
      <c r="H30" s="74">
        <v>865.2</v>
      </c>
      <c r="I30" s="74">
        <v>-435.8</v>
      </c>
      <c r="J30" s="74">
        <v>-296.10000000000002</v>
      </c>
      <c r="K30" s="74">
        <v>849.3</v>
      </c>
      <c r="L30" s="74">
        <v>-304.39999999999998</v>
      </c>
      <c r="M30" s="74">
        <v>1459.1</v>
      </c>
      <c r="N30" s="74">
        <v>1176.9000000000001</v>
      </c>
      <c r="O30" s="74">
        <v>458.6</v>
      </c>
      <c r="P30" s="74">
        <v>-1697.5</v>
      </c>
      <c r="Q30" s="74">
        <v>47</v>
      </c>
      <c r="R30" s="96">
        <v>28923</v>
      </c>
      <c r="S30" s="96">
        <v>-1594642</v>
      </c>
      <c r="T30" s="96">
        <v>-780802.59999999963</v>
      </c>
      <c r="U30" s="96">
        <v>-6058956</v>
      </c>
      <c r="V30" s="96">
        <v>-6303116.6000000006</v>
      </c>
      <c r="W30" s="96">
        <v>-1365545.0000000005</v>
      </c>
      <c r="X30" s="96">
        <v>-11754129.199999999</v>
      </c>
      <c r="Y30" s="96">
        <v>7887635</v>
      </c>
      <c r="Z30" s="179">
        <v>-2423610</v>
      </c>
      <c r="AA30" s="179">
        <v>-902749</v>
      </c>
      <c r="AB30" s="60">
        <f>AB23-AB24</f>
        <v>3023.9</v>
      </c>
      <c r="AC30" s="60">
        <f>AC23-AC24</f>
        <v>-2187.8999999999996</v>
      </c>
      <c r="AD30" s="60">
        <v>8547.6</v>
      </c>
      <c r="AE30" s="60">
        <v>4057.4</v>
      </c>
      <c r="AF30" s="60">
        <v>718.70000000000027</v>
      </c>
      <c r="AG30" s="60">
        <v>7210.5</v>
      </c>
      <c r="AH30" s="90"/>
      <c r="AI30" s="35"/>
      <c r="AJ30" s="35"/>
      <c r="AK30" s="35"/>
      <c r="AL30" s="35"/>
      <c r="AM30" s="35"/>
      <c r="AN30" s="90"/>
    </row>
    <row r="31" spans="1:41" x14ac:dyDescent="0.2">
      <c r="A31" s="219" t="s">
        <v>41</v>
      </c>
      <c r="B31" s="74">
        <v>31.8</v>
      </c>
      <c r="C31" s="60">
        <v>662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8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96">
        <v>3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179">
        <v>0</v>
      </c>
      <c r="AA31" s="179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90"/>
      <c r="AJ31" s="35"/>
      <c r="AK31" s="35"/>
      <c r="AL31" s="35"/>
      <c r="AM31" s="35"/>
      <c r="AN31" s="90"/>
    </row>
    <row r="32" spans="1:41" x14ac:dyDescent="0.2">
      <c r="A32" s="219" t="s">
        <v>42</v>
      </c>
      <c r="B32" s="74">
        <v>218.4</v>
      </c>
      <c r="C32" s="60">
        <v>502.8</v>
      </c>
      <c r="D32" s="74">
        <v>165.5</v>
      </c>
      <c r="E32" s="74">
        <v>504.9</v>
      </c>
      <c r="F32" s="74">
        <v>565.20000000000005</v>
      </c>
      <c r="G32" s="74">
        <v>765.8</v>
      </c>
      <c r="H32" s="74">
        <v>303.89999999999998</v>
      </c>
      <c r="I32" s="74">
        <v>337.1</v>
      </c>
      <c r="J32" s="74">
        <v>203.9</v>
      </c>
      <c r="K32" s="74">
        <v>752.2</v>
      </c>
      <c r="L32" s="74">
        <v>-8.6999999999999993</v>
      </c>
      <c r="M32" s="74">
        <v>1661.7</v>
      </c>
      <c r="N32" s="74">
        <v>-370</v>
      </c>
      <c r="O32" s="74">
        <v>347</v>
      </c>
      <c r="P32" s="74">
        <v>56.8</v>
      </c>
      <c r="Q32" s="74">
        <v>480</v>
      </c>
      <c r="R32" s="96">
        <v>222500</v>
      </c>
      <c r="S32" s="96">
        <v>-402454</v>
      </c>
      <c r="T32" s="96">
        <v>91734</v>
      </c>
      <c r="U32" s="96">
        <v>-693500</v>
      </c>
      <c r="V32" s="96">
        <v>-289200</v>
      </c>
      <c r="W32" s="96">
        <v>556100</v>
      </c>
      <c r="X32" s="96">
        <v>-686200</v>
      </c>
      <c r="Y32" s="96">
        <v>816000</v>
      </c>
      <c r="Z32" s="179">
        <v>-801600</v>
      </c>
      <c r="AA32" s="179">
        <v>-868400</v>
      </c>
      <c r="AB32" s="60">
        <f>AB33-AB34</f>
        <v>1759.3000000000002</v>
      </c>
      <c r="AC32" s="60">
        <f>AC33-AC34</f>
        <v>-2781.8999999999996</v>
      </c>
      <c r="AD32" s="60">
        <v>-369.09999999999991</v>
      </c>
      <c r="AE32" s="60">
        <f>AE33-AE34</f>
        <v>1089.5</v>
      </c>
      <c r="AF32" s="60">
        <f>AF33-AF34</f>
        <v>3456.1</v>
      </c>
      <c r="AG32" s="60">
        <v>5490.1</v>
      </c>
      <c r="AJ32" s="35"/>
      <c r="AK32" s="35"/>
      <c r="AL32" s="35"/>
      <c r="AM32" s="35"/>
    </row>
    <row r="33" spans="1:40" x14ac:dyDescent="0.2">
      <c r="A33" s="219" t="s">
        <v>43</v>
      </c>
      <c r="B33" s="74">
        <v>267.89999999999998</v>
      </c>
      <c r="C33" s="60">
        <v>571.20000000000005</v>
      </c>
      <c r="D33" s="74">
        <v>259.3</v>
      </c>
      <c r="E33" s="74">
        <v>612.4</v>
      </c>
      <c r="F33" s="74">
        <v>652.5</v>
      </c>
      <c r="G33" s="74">
        <v>1301.5999999999999</v>
      </c>
      <c r="H33" s="74">
        <v>434.2</v>
      </c>
      <c r="I33" s="74">
        <v>436.9</v>
      </c>
      <c r="J33" s="74">
        <v>442.1</v>
      </c>
      <c r="K33" s="74">
        <v>903.5</v>
      </c>
      <c r="L33" s="74">
        <v>27.1</v>
      </c>
      <c r="M33" s="74">
        <v>1894.2</v>
      </c>
      <c r="N33" s="74">
        <v>941.8</v>
      </c>
      <c r="O33" s="74">
        <v>904.7</v>
      </c>
      <c r="P33" s="74">
        <v>895.4</v>
      </c>
      <c r="Q33" s="74">
        <v>1696.1</v>
      </c>
      <c r="R33" s="96">
        <v>1117900</v>
      </c>
      <c r="S33" s="96">
        <v>2640000</v>
      </c>
      <c r="T33" s="96">
        <v>1116000</v>
      </c>
      <c r="U33" s="96">
        <v>808000</v>
      </c>
      <c r="V33" s="96">
        <v>700000</v>
      </c>
      <c r="W33" s="96">
        <v>1692000</v>
      </c>
      <c r="X33" s="96">
        <v>1200000</v>
      </c>
      <c r="Y33" s="96">
        <v>2148100</v>
      </c>
      <c r="Z33" s="179">
        <v>301300</v>
      </c>
      <c r="AA33" s="179">
        <v>446600</v>
      </c>
      <c r="AB33" s="60">
        <v>2880.9</v>
      </c>
      <c r="AC33" s="60">
        <v>1500</v>
      </c>
      <c r="AD33" s="60">
        <v>1729.1</v>
      </c>
      <c r="AE33" s="60">
        <v>3757.2</v>
      </c>
      <c r="AF33" s="60">
        <v>6623.2</v>
      </c>
      <c r="AG33" s="60">
        <v>10188.5</v>
      </c>
      <c r="AI33" s="35"/>
      <c r="AJ33" s="35"/>
      <c r="AK33" s="35"/>
      <c r="AL33" s="35"/>
      <c r="AM33" s="35"/>
    </row>
    <row r="34" spans="1:40" x14ac:dyDescent="0.2">
      <c r="A34" s="219" t="s">
        <v>44</v>
      </c>
      <c r="B34" s="74">
        <v>49.5</v>
      </c>
      <c r="C34" s="60">
        <v>68.400000000000006</v>
      </c>
      <c r="D34" s="74">
        <v>93.8</v>
      </c>
      <c r="E34" s="74">
        <v>107.5</v>
      </c>
      <c r="F34" s="74">
        <v>87.3</v>
      </c>
      <c r="G34" s="74">
        <v>535.79999999999995</v>
      </c>
      <c r="H34" s="74">
        <v>130.30000000000001</v>
      </c>
      <c r="I34" s="74">
        <v>99.8</v>
      </c>
      <c r="J34" s="74">
        <v>238.2</v>
      </c>
      <c r="K34" s="74">
        <v>151.30000000000001</v>
      </c>
      <c r="L34" s="74">
        <v>35.799999999999997</v>
      </c>
      <c r="M34" s="74">
        <v>232.5</v>
      </c>
      <c r="N34" s="74">
        <v>1311.8</v>
      </c>
      <c r="O34" s="74">
        <v>557.70000000000005</v>
      </c>
      <c r="P34" s="74">
        <v>838.6</v>
      </c>
      <c r="Q34" s="74">
        <v>1216.0999999999999</v>
      </c>
      <c r="R34" s="96">
        <v>895400</v>
      </c>
      <c r="S34" s="96">
        <v>3042454</v>
      </c>
      <c r="T34" s="96">
        <v>1024266</v>
      </c>
      <c r="U34" s="96">
        <v>1501500</v>
      </c>
      <c r="V34" s="96">
        <v>989200</v>
      </c>
      <c r="W34" s="96">
        <v>1135900</v>
      </c>
      <c r="X34" s="96">
        <v>1886200</v>
      </c>
      <c r="Y34" s="96">
        <v>1332100</v>
      </c>
      <c r="Z34" s="179">
        <v>1102900</v>
      </c>
      <c r="AA34" s="179">
        <v>1315000</v>
      </c>
      <c r="AB34" s="60">
        <v>1121.5999999999999</v>
      </c>
      <c r="AC34" s="60">
        <v>4281.8999999999996</v>
      </c>
      <c r="AD34" s="60">
        <v>2098.1999999999998</v>
      </c>
      <c r="AE34" s="60">
        <v>2667.7</v>
      </c>
      <c r="AF34" s="60">
        <v>3167.1</v>
      </c>
      <c r="AG34" s="60">
        <v>4698.3999999999996</v>
      </c>
      <c r="AH34" s="90"/>
      <c r="AI34" s="35"/>
      <c r="AJ34" s="35"/>
      <c r="AK34" s="35"/>
      <c r="AL34" s="35"/>
      <c r="AM34" s="35"/>
    </row>
    <row r="35" spans="1:40" x14ac:dyDescent="0.2">
      <c r="A35" s="219" t="s">
        <v>45</v>
      </c>
      <c r="B35" s="74">
        <v>0</v>
      </c>
      <c r="C35" s="60">
        <v>0</v>
      </c>
      <c r="D35" s="74">
        <v>0</v>
      </c>
      <c r="E35" s="74">
        <v>0</v>
      </c>
      <c r="F35" s="74">
        <v>0</v>
      </c>
      <c r="G35" s="74" t="s">
        <v>20</v>
      </c>
      <c r="H35" s="74">
        <v>5.9</v>
      </c>
      <c r="I35" s="74">
        <v>29.8</v>
      </c>
      <c r="J35" s="74">
        <v>20.8</v>
      </c>
      <c r="K35" s="74">
        <v>51.1</v>
      </c>
      <c r="L35" s="74">
        <v>28.2</v>
      </c>
      <c r="M35" s="74">
        <v>0</v>
      </c>
      <c r="N35" s="74">
        <v>78.400000000000006</v>
      </c>
      <c r="O35" s="74">
        <v>0</v>
      </c>
      <c r="P35" s="74">
        <v>0</v>
      </c>
      <c r="Q35" s="74">
        <v>194</v>
      </c>
      <c r="R35" s="96">
        <v>250001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179">
        <v>0</v>
      </c>
      <c r="AA35" s="179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90"/>
      <c r="AI35" s="35"/>
      <c r="AJ35" s="35"/>
      <c r="AK35" s="35"/>
      <c r="AL35" s="35"/>
      <c r="AM35" s="35"/>
      <c r="AN35" s="90"/>
    </row>
    <row r="36" spans="1:40" s="188" customFormat="1" x14ac:dyDescent="0.2">
      <c r="A36" s="219" t="s">
        <v>46</v>
      </c>
      <c r="B36" s="74">
        <v>1330.1</v>
      </c>
      <c r="C36" s="60">
        <v>11.2</v>
      </c>
      <c r="D36" s="74">
        <v>785.4</v>
      </c>
      <c r="E36" s="74">
        <v>364.9</v>
      </c>
      <c r="F36" s="74">
        <v>101.5</v>
      </c>
      <c r="G36" s="74">
        <v>-232.4</v>
      </c>
      <c r="H36" s="74">
        <v>555.4</v>
      </c>
      <c r="I36" s="74">
        <v>-802.7</v>
      </c>
      <c r="J36" s="74">
        <v>-528.79999999999995</v>
      </c>
      <c r="K36" s="74">
        <v>46</v>
      </c>
      <c r="L36" s="74">
        <v>-323.89999999999998</v>
      </c>
      <c r="M36" s="74">
        <v>-202.6</v>
      </c>
      <c r="N36" s="74">
        <v>1468.5</v>
      </c>
      <c r="O36" s="74">
        <v>111.6</v>
      </c>
      <c r="P36" s="74">
        <v>-1754.2</v>
      </c>
      <c r="Q36" s="74">
        <v>-627</v>
      </c>
      <c r="R36" s="96">
        <v>-443581</v>
      </c>
      <c r="S36" s="96">
        <v>-1192188</v>
      </c>
      <c r="T36" s="96">
        <v>-872536.59999999963</v>
      </c>
      <c r="U36" s="96">
        <v>-5365456</v>
      </c>
      <c r="V36" s="96">
        <v>-6013916.6000000006</v>
      </c>
      <c r="W36" s="96">
        <v>-1921645.0000000005</v>
      </c>
      <c r="X36" s="96">
        <v>-11067929.199999999</v>
      </c>
      <c r="Y36" s="96">
        <v>7071635</v>
      </c>
      <c r="Z36" s="179">
        <v>-1622010</v>
      </c>
      <c r="AA36" s="179">
        <v>-34349</v>
      </c>
      <c r="AB36" s="60">
        <f>AB30-AB32</f>
        <v>1264.5999999999999</v>
      </c>
      <c r="AC36" s="60">
        <f>AC30-AC32</f>
        <v>594</v>
      </c>
      <c r="AD36" s="60">
        <v>8916.7000000000007</v>
      </c>
      <c r="AE36" s="60">
        <v>2967.9</v>
      </c>
      <c r="AF36" s="60">
        <v>-2737.4</v>
      </c>
      <c r="AG36" s="60">
        <v>1720.4</v>
      </c>
      <c r="AH36" s="220"/>
      <c r="AI36" s="241"/>
      <c r="AJ36" s="241"/>
      <c r="AK36" s="241"/>
      <c r="AL36" s="241"/>
      <c r="AM36" s="241"/>
      <c r="AN36" s="220"/>
    </row>
    <row r="37" spans="1:40" s="188" customFormat="1" x14ac:dyDescent="0.2">
      <c r="A37" s="219"/>
      <c r="B37" s="74"/>
      <c r="C37" s="6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6"/>
      <c r="S37" s="96"/>
      <c r="T37" s="96"/>
      <c r="U37" s="96"/>
      <c r="V37" s="96"/>
      <c r="W37" s="96"/>
      <c r="X37" s="96"/>
      <c r="Y37" s="96"/>
      <c r="Z37" s="179"/>
      <c r="AA37" s="179"/>
      <c r="AB37" s="60"/>
      <c r="AC37" s="60"/>
      <c r="AD37" s="60"/>
      <c r="AE37" s="60"/>
      <c r="AF37" s="60"/>
      <c r="AG37" s="60"/>
      <c r="AI37" s="242"/>
      <c r="AJ37" s="241"/>
      <c r="AK37" s="241"/>
      <c r="AL37" s="242"/>
      <c r="AM37" s="242"/>
    </row>
    <row r="38" spans="1:40" ht="16.5" customHeight="1" x14ac:dyDescent="0.2">
      <c r="A38" s="53" t="s">
        <v>115</v>
      </c>
      <c r="B38" s="74"/>
      <c r="C38" s="6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60"/>
      <c r="AA38" s="60"/>
      <c r="AB38" s="60"/>
      <c r="AC38" s="181"/>
      <c r="AD38" s="60"/>
      <c r="AE38" s="60"/>
      <c r="AF38" s="60"/>
      <c r="AG38" s="60"/>
    </row>
    <row r="39" spans="1:40" s="131" customFormat="1" ht="24" customHeight="1" x14ac:dyDescent="0.25">
      <c r="A39" s="221" t="s">
        <v>116</v>
      </c>
      <c r="B39" s="122">
        <v>-7.4051113287021204</v>
      </c>
      <c r="C39" s="171">
        <v>-6.7925358530329607</v>
      </c>
      <c r="D39" s="122">
        <v>-5.6946316684698024</v>
      </c>
      <c r="E39" s="122">
        <v>-3.4289633100925818</v>
      </c>
      <c r="F39" s="122">
        <v>-1.2669863923154419</v>
      </c>
      <c r="G39" s="122">
        <v>-0.23583023769205538</v>
      </c>
      <c r="H39" s="122">
        <v>-2.7151885319295275</v>
      </c>
      <c r="I39" s="122">
        <v>-0.15928346453541653</v>
      </c>
      <c r="J39" s="122">
        <v>-2.1151963209230445E-2</v>
      </c>
      <c r="K39" s="122">
        <v>0.16815471495725146</v>
      </c>
      <c r="L39" s="122">
        <v>0.49441113032214795</v>
      </c>
      <c r="M39" s="122">
        <v>0.11541420877147984</v>
      </c>
      <c r="N39" s="122">
        <v>-1.9466650553919471</v>
      </c>
      <c r="O39" s="122">
        <v>-3.1600103522806497</v>
      </c>
      <c r="P39" s="122">
        <v>1.5944917910244383</v>
      </c>
      <c r="Q39" s="122">
        <v>-7.3808519611978082E-2</v>
      </c>
      <c r="R39" s="122">
        <v>0.33185645763012966</v>
      </c>
      <c r="S39" s="122">
        <v>2.5783726060503871</v>
      </c>
      <c r="T39" s="122">
        <v>2.3104504946056599</v>
      </c>
      <c r="U39" s="122">
        <v>6.2729743151705373</v>
      </c>
      <c r="V39" s="122">
        <v>5.7419451820638177</v>
      </c>
      <c r="W39" s="122">
        <v>0.46202004344572062</v>
      </c>
      <c r="X39" s="122">
        <v>6.7584108822549505</v>
      </c>
      <c r="Y39" s="122">
        <v>-5.3840410681613733</v>
      </c>
      <c r="Z39" s="171">
        <v>1</v>
      </c>
      <c r="AA39" s="171">
        <v>0.72516179744794951</v>
      </c>
      <c r="AB39" s="171">
        <v>-3.2</v>
      </c>
      <c r="AC39" s="171">
        <v>-0.4</v>
      </c>
      <c r="AD39" s="171">
        <v>-4.7</v>
      </c>
      <c r="AE39" s="171">
        <v>-2.5</v>
      </c>
      <c r="AF39" s="171">
        <v>-6.5</v>
      </c>
      <c r="AG39" s="171">
        <v>-7</v>
      </c>
      <c r="AI39" s="128"/>
      <c r="AJ39" s="269"/>
      <c r="AK39" s="132"/>
      <c r="AL39" s="132"/>
      <c r="AM39" s="132"/>
    </row>
    <row r="40" spans="1:40" ht="20.25" customHeight="1" x14ac:dyDescent="0.25">
      <c r="A40" s="148" t="s">
        <v>146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187"/>
      <c r="AB40" s="187"/>
      <c r="AC40" s="187"/>
      <c r="AD40" s="187"/>
      <c r="AE40" s="187"/>
      <c r="AF40" s="110"/>
    </row>
    <row r="41" spans="1:40" ht="15.75" customHeight="1" x14ac:dyDescent="0.2">
      <c r="A41" s="222" t="s">
        <v>165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186"/>
      <c r="AB41" s="193"/>
      <c r="AC41" s="193"/>
      <c r="AD41" s="194"/>
      <c r="AE41" s="194"/>
      <c r="AF41" s="90"/>
      <c r="AG41" s="90"/>
    </row>
    <row r="42" spans="1:40" ht="14.25" customHeight="1" x14ac:dyDescent="0.2">
      <c r="A42" s="22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B42" s="35"/>
      <c r="AC42" s="35"/>
      <c r="AD42" s="35"/>
      <c r="AG42" s="186"/>
    </row>
    <row r="43" spans="1:40" x14ac:dyDescent="0.2">
      <c r="AA43" s="98"/>
      <c r="AB43" s="211"/>
      <c r="AC43" s="211"/>
      <c r="AD43" s="211"/>
      <c r="AE43" s="211"/>
      <c r="AF43" s="211"/>
      <c r="AG43" s="211"/>
    </row>
    <row r="44" spans="1:40" x14ac:dyDescent="0.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259"/>
      <c r="AB44" s="259"/>
      <c r="AC44" s="259"/>
      <c r="AD44" s="259"/>
      <c r="AE44" s="259"/>
      <c r="AF44" s="259"/>
      <c r="AG44" s="259"/>
      <c r="AH44" s="259"/>
      <c r="AI44" s="244"/>
      <c r="AJ44" s="268"/>
      <c r="AK44" s="268"/>
      <c r="AL44" s="268"/>
    </row>
    <row r="45" spans="1:40" x14ac:dyDescent="0.2"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267"/>
    </row>
    <row r="46" spans="1:40" x14ac:dyDescent="0.2">
      <c r="AA46" s="259"/>
      <c r="AB46" s="259"/>
      <c r="AC46" s="259"/>
      <c r="AD46" s="244"/>
      <c r="AE46" s="260"/>
      <c r="AF46" s="259"/>
      <c r="AG46" s="259"/>
      <c r="AH46" s="259"/>
      <c r="AI46" s="244"/>
      <c r="AJ46" s="244"/>
      <c r="AK46" s="244"/>
      <c r="AL46" s="244"/>
      <c r="AM46" s="267"/>
    </row>
    <row r="47" spans="1:40" x14ac:dyDescent="0.2">
      <c r="AM47" s="267"/>
    </row>
    <row r="48" spans="1:40" x14ac:dyDescent="0.2">
      <c r="AM48" s="267"/>
    </row>
    <row r="49" spans="27:39" x14ac:dyDescent="0.2"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267"/>
    </row>
    <row r="50" spans="27:39" x14ac:dyDescent="0.2">
      <c r="AA50" s="259"/>
      <c r="AB50" s="259"/>
      <c r="AC50" s="259"/>
      <c r="AD50" s="244"/>
      <c r="AF50" s="259"/>
      <c r="AM50" s="267"/>
    </row>
    <row r="51" spans="27:39" x14ac:dyDescent="0.2">
      <c r="AM51" s="267"/>
    </row>
    <row r="52" spans="27:39" x14ac:dyDescent="0.2">
      <c r="AA52" s="259"/>
      <c r="AB52" s="259"/>
      <c r="AC52" s="259"/>
      <c r="AD52" s="259"/>
      <c r="AF52" s="259"/>
      <c r="AG52" s="261"/>
      <c r="AM52" s="267"/>
    </row>
    <row r="53" spans="27:39" x14ac:dyDescent="0.2">
      <c r="AA53" s="182"/>
      <c r="AB53" s="182"/>
      <c r="AC53" s="182"/>
      <c r="AD53" s="182"/>
      <c r="AF53" s="90"/>
      <c r="AM53" s="267"/>
    </row>
    <row r="54" spans="27:39" x14ac:dyDescent="0.2">
      <c r="AF54" s="262"/>
      <c r="AM54" s="267"/>
    </row>
    <row r="55" spans="27:39" x14ac:dyDescent="0.2">
      <c r="AM55" s="267"/>
    </row>
    <row r="56" spans="27:39" x14ac:dyDescent="0.2">
      <c r="AM56" s="267"/>
    </row>
    <row r="57" spans="27:39" x14ac:dyDescent="0.2">
      <c r="AM57" s="267"/>
    </row>
    <row r="58" spans="27:39" x14ac:dyDescent="0.2">
      <c r="AM58" s="267"/>
    </row>
    <row r="59" spans="27:39" x14ac:dyDescent="0.2">
      <c r="AM59" s="267"/>
    </row>
    <row r="60" spans="27:39" x14ac:dyDescent="0.2">
      <c r="AC60" s="265"/>
      <c r="AD60" s="265"/>
      <c r="AE60" s="265"/>
      <c r="AF60" s="266"/>
      <c r="AM60" s="267"/>
    </row>
    <row r="61" spans="27:39" x14ac:dyDescent="0.2">
      <c r="AM61" s="267"/>
    </row>
    <row r="62" spans="27:39" x14ac:dyDescent="0.2">
      <c r="AC62" s="182"/>
      <c r="AM62" s="267"/>
    </row>
    <row r="63" spans="27:39" x14ac:dyDescent="0.2">
      <c r="AM63" s="267"/>
    </row>
    <row r="64" spans="27:39" x14ac:dyDescent="0.2">
      <c r="AM64" s="267"/>
    </row>
    <row r="65" spans="15:39" x14ac:dyDescent="0.2">
      <c r="AM65" s="267"/>
    </row>
    <row r="66" spans="15:39" x14ac:dyDescent="0.2">
      <c r="AM66" s="267"/>
    </row>
    <row r="67" spans="15:39" x14ac:dyDescent="0.2">
      <c r="AM67" s="267"/>
    </row>
    <row r="68" spans="15:39" x14ac:dyDescent="0.2">
      <c r="AM68" s="267"/>
    </row>
    <row r="69" spans="15:39" x14ac:dyDescent="0.2">
      <c r="O69" s="41" t="s">
        <v>17</v>
      </c>
      <c r="AM69" s="267"/>
    </row>
    <row r="70" spans="15:39" x14ac:dyDescent="0.2">
      <c r="AM70" s="267"/>
    </row>
  </sheetData>
  <customSheetViews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1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2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3"/>
    </customSheetView>
    <customSheetView guid="{3F7F0B76-5C21-4864-BB76-E6591F8333E4}">
      <pane xSplit="1" ySplit="5" topLeftCell="AB21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4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5"/>
    </customSheetView>
  </customSheetViews>
  <pageMargins left="0.22" right="0.25" top="0.38" bottom="0.4" header="0.3" footer="0.3"/>
  <pageSetup paperSize="9" scale="9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77</v>
      </c>
    </row>
    <row r="2" spans="1:5" x14ac:dyDescent="0.25">
      <c r="A2" s="191" t="s">
        <v>56</v>
      </c>
      <c r="B2" t="s">
        <v>155</v>
      </c>
      <c r="D2" t="s">
        <v>156</v>
      </c>
      <c r="E2" s="19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zoomScaleNormal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X36" sqref="X36"/>
    </sheetView>
  </sheetViews>
  <sheetFormatPr defaultColWidth="9.140625" defaultRowHeight="12.75" x14ac:dyDescent="0.2"/>
  <cols>
    <col min="1" max="1" width="41.85546875" style="41" customWidth="1"/>
    <col min="2" max="8" width="12.5703125" style="41" customWidth="1"/>
    <col min="9" max="12" width="11.5703125" style="41" customWidth="1"/>
    <col min="13" max="16" width="11.28515625" style="41" customWidth="1"/>
    <col min="17" max="17" width="11.28515625" style="48" customWidth="1"/>
    <col min="18" max="19" width="11.28515625" style="41" customWidth="1"/>
    <col min="20" max="20" width="11.28515625" style="90" customWidth="1"/>
    <col min="21" max="21" width="10.42578125" style="41" bestFit="1" customWidth="1"/>
    <col min="22" max="26" width="9.140625" style="41"/>
    <col min="27" max="27" width="24.5703125" style="41" customWidth="1"/>
    <col min="28" max="29" width="11.7109375" style="48" customWidth="1"/>
    <col min="30" max="16384" width="9.140625" style="41"/>
  </cols>
  <sheetData>
    <row r="1" spans="1:29" x14ac:dyDescent="0.2">
      <c r="A1" s="322" t="s">
        <v>77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9" x14ac:dyDescent="0.2">
      <c r="A2" s="322" t="s">
        <v>188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9" x14ac:dyDescent="0.2">
      <c r="A3" s="322" t="s">
        <v>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143"/>
      <c r="T3" s="143"/>
      <c r="U3" s="143"/>
      <c r="V3" s="143"/>
      <c r="W3" s="143"/>
      <c r="X3" s="143"/>
      <c r="Y3" s="143"/>
      <c r="Z3" s="143"/>
      <c r="AA3" s="143"/>
      <c r="AB3" s="98"/>
    </row>
    <row r="4" spans="1:29" ht="13.5" customHeight="1" x14ac:dyDescent="0.2">
      <c r="M4" s="90"/>
      <c r="N4" s="90"/>
      <c r="O4" s="90"/>
      <c r="P4" s="90"/>
      <c r="Q4" s="90"/>
      <c r="R4" s="90"/>
      <c r="S4" s="90"/>
      <c r="U4" s="90"/>
      <c r="V4" s="90"/>
      <c r="W4" s="90"/>
      <c r="X4" s="90"/>
      <c r="Y4" s="90"/>
      <c r="Z4" s="90"/>
      <c r="AA4" s="90"/>
      <c r="AB4" s="35"/>
    </row>
    <row r="5" spans="1:29" s="131" customFormat="1" ht="22.5" customHeight="1" x14ac:dyDescent="0.25">
      <c r="A5" s="216"/>
      <c r="B5" s="276" t="s">
        <v>64</v>
      </c>
      <c r="C5" s="276" t="s">
        <v>65</v>
      </c>
      <c r="D5" s="276" t="s">
        <v>66</v>
      </c>
      <c r="E5" s="276" t="s">
        <v>67</v>
      </c>
      <c r="F5" s="276" t="s">
        <v>68</v>
      </c>
      <c r="G5" s="276" t="s">
        <v>69</v>
      </c>
      <c r="H5" s="276" t="s">
        <v>70</v>
      </c>
      <c r="I5" s="276" t="s">
        <v>71</v>
      </c>
      <c r="J5" s="276" t="s">
        <v>72</v>
      </c>
      <c r="K5" s="276" t="s">
        <v>73</v>
      </c>
      <c r="L5" s="276" t="s">
        <v>74</v>
      </c>
      <c r="M5" s="276" t="s">
        <v>75</v>
      </c>
      <c r="N5" s="276" t="s">
        <v>76</v>
      </c>
      <c r="O5" s="109" t="s">
        <v>112</v>
      </c>
      <c r="P5" s="276" t="s">
        <v>113</v>
      </c>
      <c r="Q5" s="276" t="s">
        <v>127</v>
      </c>
      <c r="R5" s="276" t="s">
        <v>145</v>
      </c>
      <c r="S5" s="276" t="s">
        <v>154</v>
      </c>
      <c r="T5" s="276" t="s">
        <v>167</v>
      </c>
      <c r="U5" s="276" t="s">
        <v>168</v>
      </c>
      <c r="AB5" s="132"/>
      <c r="AC5" s="132"/>
    </row>
    <row r="6" spans="1:29" s="28" customFormat="1" x14ac:dyDescent="0.2">
      <c r="A6" s="217" t="s">
        <v>3</v>
      </c>
      <c r="B6" s="223">
        <v>9476095</v>
      </c>
      <c r="C6" s="223">
        <v>11954102</v>
      </c>
      <c r="D6" s="223">
        <v>13956501</v>
      </c>
      <c r="E6" s="144">
        <v>13825</v>
      </c>
      <c r="F6" s="144">
        <v>16754.2</v>
      </c>
      <c r="G6" s="144">
        <v>20625.599999999999</v>
      </c>
      <c r="H6" s="144">
        <v>29638.799999999999</v>
      </c>
      <c r="I6" s="144">
        <v>38906.9</v>
      </c>
      <c r="J6" s="144">
        <v>40034.9</v>
      </c>
      <c r="K6" s="144">
        <v>56810.3</v>
      </c>
      <c r="L6" s="144">
        <v>38993.5</v>
      </c>
      <c r="M6" s="177">
        <v>43632</v>
      </c>
      <c r="N6" s="177">
        <v>47213.599999999999</v>
      </c>
      <c r="O6" s="177">
        <v>49234.6</v>
      </c>
      <c r="P6" s="246">
        <v>52258.71875</v>
      </c>
      <c r="Q6" s="247">
        <v>57061.859375</v>
      </c>
      <c r="R6" s="99">
        <v>52244.5</v>
      </c>
      <c r="S6" s="99">
        <v>41158.88394</v>
      </c>
      <c r="T6" s="144">
        <v>34870.1</v>
      </c>
      <c r="U6" s="144">
        <v>41784</v>
      </c>
      <c r="AB6" s="275"/>
      <c r="AC6" s="275"/>
    </row>
    <row r="7" spans="1:29" s="28" customFormat="1" x14ac:dyDescent="0.2">
      <c r="A7" s="218" t="s">
        <v>25</v>
      </c>
      <c r="B7" s="225">
        <v>1703602</v>
      </c>
      <c r="C7" s="225">
        <v>3761060</v>
      </c>
      <c r="D7" s="225">
        <v>4583772</v>
      </c>
      <c r="E7" s="99">
        <v>3249.4</v>
      </c>
      <c r="F7" s="99">
        <v>6182.5</v>
      </c>
      <c r="G7" s="99">
        <v>7641.7</v>
      </c>
      <c r="H7" s="99">
        <v>13961.3</v>
      </c>
      <c r="I7" s="99">
        <v>21416</v>
      </c>
      <c r="J7" s="99">
        <v>20025.900000000001</v>
      </c>
      <c r="K7" s="99">
        <v>30267.1</v>
      </c>
      <c r="L7" s="99">
        <v>15457.3</v>
      </c>
      <c r="M7" s="76">
        <v>18478.2</v>
      </c>
      <c r="N7" s="247">
        <v>20794.95703125</v>
      </c>
      <c r="O7" s="76">
        <v>20560.7</v>
      </c>
      <c r="P7" s="76">
        <v>19987.2</v>
      </c>
      <c r="Q7" s="247">
        <v>21528.28515625</v>
      </c>
      <c r="R7" s="99">
        <v>13696.4</v>
      </c>
      <c r="S7" s="99">
        <v>3805.47975</v>
      </c>
      <c r="T7" s="99">
        <v>4269</v>
      </c>
      <c r="U7" s="99">
        <v>5948.1</v>
      </c>
      <c r="AA7" s="277" t="s">
        <v>187</v>
      </c>
      <c r="AB7" s="275"/>
      <c r="AC7" s="275"/>
    </row>
    <row r="8" spans="1:29" s="28" customFormat="1" x14ac:dyDescent="0.2">
      <c r="A8" s="218" t="s">
        <v>26</v>
      </c>
      <c r="B8" s="225">
        <v>7772493</v>
      </c>
      <c r="C8" s="225">
        <v>8193042</v>
      </c>
      <c r="D8" s="225">
        <v>9372729</v>
      </c>
      <c r="E8" s="99">
        <v>10575.6</v>
      </c>
      <c r="F8" s="99">
        <v>10571.7</v>
      </c>
      <c r="G8" s="99">
        <v>12983.9</v>
      </c>
      <c r="H8" s="99">
        <v>15677.4</v>
      </c>
      <c r="I8" s="99">
        <v>17490.900000000001</v>
      </c>
      <c r="J8" s="99">
        <v>20009</v>
      </c>
      <c r="K8" s="99">
        <v>26543.1</v>
      </c>
      <c r="L8" s="99">
        <v>23536.2</v>
      </c>
      <c r="M8" s="76">
        <v>25153.8</v>
      </c>
      <c r="N8" s="247">
        <v>26418.669921875</v>
      </c>
      <c r="O8" s="76">
        <v>28673.8</v>
      </c>
      <c r="P8" s="247">
        <v>32271.568359375</v>
      </c>
      <c r="Q8" s="247">
        <v>35533.57421875</v>
      </c>
      <c r="R8" s="99">
        <v>38548.1</v>
      </c>
      <c r="S8" s="99">
        <v>37353.4</v>
      </c>
      <c r="T8" s="56">
        <v>30601.1</v>
      </c>
      <c r="U8" s="56">
        <v>35835.9</v>
      </c>
      <c r="V8" s="90"/>
      <c r="W8" s="90"/>
      <c r="X8" s="90"/>
      <c r="Y8" s="90"/>
      <c r="Z8" s="90"/>
      <c r="AA8" s="90"/>
      <c r="AB8" s="35"/>
      <c r="AC8" s="35"/>
    </row>
    <row r="9" spans="1:29" x14ac:dyDescent="0.2">
      <c r="A9" s="219" t="s">
        <v>27</v>
      </c>
      <c r="B9" s="226">
        <v>3443204</v>
      </c>
      <c r="C9" s="226">
        <v>3764979</v>
      </c>
      <c r="D9" s="226">
        <v>4533673</v>
      </c>
      <c r="E9" s="56">
        <v>4530</v>
      </c>
      <c r="F9" s="56">
        <v>5359.6</v>
      </c>
      <c r="G9" s="56">
        <v>6304.5</v>
      </c>
      <c r="H9" s="56">
        <v>8141.2</v>
      </c>
      <c r="I9" s="56">
        <v>7922.5</v>
      </c>
      <c r="J9" s="56">
        <v>8936.1</v>
      </c>
      <c r="K9" s="56">
        <v>13057.3</v>
      </c>
      <c r="L9" s="56">
        <v>10476.299999999999</v>
      </c>
      <c r="M9" s="60">
        <v>12103.8</v>
      </c>
      <c r="N9" s="60">
        <v>15105.6</v>
      </c>
      <c r="O9" s="60">
        <v>15206.3</v>
      </c>
      <c r="P9" s="60">
        <v>16910.947265625</v>
      </c>
      <c r="Q9" s="60">
        <v>17836.5</v>
      </c>
      <c r="R9" s="56">
        <v>18060.599999999999</v>
      </c>
      <c r="S9" s="56">
        <v>15759.01425</v>
      </c>
      <c r="T9" s="56">
        <v>15208.9</v>
      </c>
      <c r="U9" s="56">
        <v>17384.099999999999</v>
      </c>
      <c r="V9" s="90"/>
      <c r="W9" s="90"/>
      <c r="X9" s="90"/>
      <c r="Y9" s="90"/>
      <c r="Z9" s="90"/>
      <c r="AA9" s="90" t="s">
        <v>169</v>
      </c>
      <c r="AB9" s="35">
        <v>1115.9000000000001</v>
      </c>
      <c r="AC9" s="35">
        <v>2000</v>
      </c>
    </row>
    <row r="10" spans="1:29" x14ac:dyDescent="0.2">
      <c r="A10" s="219" t="s">
        <v>28</v>
      </c>
      <c r="B10" s="226">
        <v>61731</v>
      </c>
      <c r="C10" s="226">
        <v>63542</v>
      </c>
      <c r="D10" s="226">
        <v>59123</v>
      </c>
      <c r="E10" s="56">
        <v>94.3</v>
      </c>
      <c r="F10" s="56">
        <v>77.599999999999994</v>
      </c>
      <c r="G10" s="56">
        <v>85.4</v>
      </c>
      <c r="H10" s="56">
        <v>62.7</v>
      </c>
      <c r="I10" s="56">
        <v>64.400000000000006</v>
      </c>
      <c r="J10" s="56">
        <v>83.7</v>
      </c>
      <c r="K10" s="56">
        <v>83.8</v>
      </c>
      <c r="L10" s="56">
        <v>71.400000000000006</v>
      </c>
      <c r="M10" s="60">
        <v>22.1</v>
      </c>
      <c r="N10" s="60">
        <v>10.6</v>
      </c>
      <c r="O10" s="60">
        <v>4.7</v>
      </c>
      <c r="P10" s="60">
        <v>4.2</v>
      </c>
      <c r="Q10" s="60">
        <v>3.5</v>
      </c>
      <c r="R10" s="56">
        <v>3.3</v>
      </c>
      <c r="S10" s="56">
        <v>3.2490000000000001</v>
      </c>
      <c r="T10" s="56">
        <v>3</v>
      </c>
      <c r="U10" s="56">
        <v>2.4</v>
      </c>
      <c r="AA10" s="41" t="s">
        <v>170</v>
      </c>
      <c r="AB10" s="48">
        <v>513.1</v>
      </c>
      <c r="AC10" s="48">
        <v>495.7</v>
      </c>
    </row>
    <row r="11" spans="1:29" x14ac:dyDescent="0.2">
      <c r="A11" s="219" t="s">
        <v>29</v>
      </c>
      <c r="B11" s="226">
        <v>2753353</v>
      </c>
      <c r="C11" s="226">
        <v>2712397</v>
      </c>
      <c r="D11" s="226">
        <v>3053103</v>
      </c>
      <c r="E11" s="56">
        <v>3436.4</v>
      </c>
      <c r="F11" s="56">
        <v>3087.6</v>
      </c>
      <c r="G11" s="56">
        <v>4103</v>
      </c>
      <c r="H11" s="56">
        <v>4200.8</v>
      </c>
      <c r="I11" s="56">
        <v>5591.1</v>
      </c>
      <c r="J11" s="56">
        <v>6288.5</v>
      </c>
      <c r="K11" s="56">
        <v>7993.5</v>
      </c>
      <c r="L11" s="56">
        <v>6525.2</v>
      </c>
      <c r="M11" s="60">
        <v>7503.4</v>
      </c>
      <c r="N11" s="60">
        <v>6471.4</v>
      </c>
      <c r="O11" s="60">
        <v>8041.1</v>
      </c>
      <c r="P11" s="60">
        <v>8438.2999999999993</v>
      </c>
      <c r="Q11" s="60">
        <v>7575.7</v>
      </c>
      <c r="R11" s="56">
        <v>9218.4</v>
      </c>
      <c r="S11" s="56">
        <v>8949.5092729999978</v>
      </c>
      <c r="T11" s="56">
        <v>6830.1</v>
      </c>
      <c r="U11" s="56">
        <v>8906.2000000000007</v>
      </c>
      <c r="AA11" s="41" t="s">
        <v>171</v>
      </c>
      <c r="AB11" s="48">
        <v>101.7</v>
      </c>
      <c r="AC11" s="48">
        <v>92</v>
      </c>
    </row>
    <row r="12" spans="1:29" x14ac:dyDescent="0.2">
      <c r="A12" s="219" t="s">
        <v>30</v>
      </c>
      <c r="B12" s="226">
        <v>687651</v>
      </c>
      <c r="C12" s="226">
        <v>752531</v>
      </c>
      <c r="D12" s="226">
        <v>813731</v>
      </c>
      <c r="E12" s="56">
        <v>855.4</v>
      </c>
      <c r="F12" s="56">
        <v>994.1</v>
      </c>
      <c r="G12" s="56">
        <v>1242.7</v>
      </c>
      <c r="H12" s="56">
        <v>1473.5</v>
      </c>
      <c r="I12" s="56">
        <v>1836.3</v>
      </c>
      <c r="J12" s="56">
        <v>2006.5</v>
      </c>
      <c r="K12" s="56">
        <v>2171.9</v>
      </c>
      <c r="L12" s="56">
        <v>1828.5</v>
      </c>
      <c r="M12" s="60">
        <v>1905.5</v>
      </c>
      <c r="N12" s="60">
        <v>2167.8000000000002</v>
      </c>
      <c r="O12" s="60">
        <v>2319.4</v>
      </c>
      <c r="P12" s="60">
        <v>2587.6999999999998</v>
      </c>
      <c r="Q12" s="60">
        <v>2861.5</v>
      </c>
      <c r="R12" s="56">
        <v>3014.2</v>
      </c>
      <c r="S12" s="56">
        <v>3016.3490000000002</v>
      </c>
      <c r="T12" s="56">
        <v>2684.8</v>
      </c>
      <c r="U12" s="56">
        <v>2549.8000000000002</v>
      </c>
      <c r="AA12" s="41" t="s">
        <v>172</v>
      </c>
      <c r="AB12" s="48">
        <v>938.9</v>
      </c>
      <c r="AC12" s="48">
        <v>2100</v>
      </c>
    </row>
    <row r="13" spans="1:29" x14ac:dyDescent="0.2">
      <c r="A13" s="219" t="s">
        <v>121</v>
      </c>
      <c r="B13" s="226">
        <v>826554</v>
      </c>
      <c r="C13" s="226">
        <v>899593</v>
      </c>
      <c r="D13" s="226">
        <v>913099</v>
      </c>
      <c r="E13" s="56">
        <v>1659.6</v>
      </c>
      <c r="F13" s="56">
        <v>1052.9000000000001</v>
      </c>
      <c r="G13" s="56">
        <v>1248.0999999999999</v>
      </c>
      <c r="H13" s="56">
        <v>1799.1</v>
      </c>
      <c r="I13" s="56">
        <v>2076.6999999999998</v>
      </c>
      <c r="J13" s="56">
        <v>2693.6</v>
      </c>
      <c r="K13" s="56">
        <v>3236.7</v>
      </c>
      <c r="L13" s="56">
        <v>4634.7</v>
      </c>
      <c r="M13" s="60">
        <v>3619</v>
      </c>
      <c r="N13" s="60">
        <v>2663.193115234375</v>
      </c>
      <c r="O13" s="60">
        <v>3102.4</v>
      </c>
      <c r="P13" s="60">
        <v>4330.3999999999996</v>
      </c>
      <c r="Q13" s="60">
        <v>7256.48193359375</v>
      </c>
      <c r="R13" s="56">
        <v>8251.5999999999985</v>
      </c>
      <c r="S13" s="56">
        <v>9625.2999999999993</v>
      </c>
      <c r="T13" s="56">
        <v>5874.3</v>
      </c>
      <c r="U13" s="56">
        <v>6993.4</v>
      </c>
      <c r="AA13" s="41" t="s">
        <v>173</v>
      </c>
      <c r="AB13" s="48">
        <v>1300</v>
      </c>
      <c r="AC13" s="48">
        <v>1000</v>
      </c>
    </row>
    <row r="14" spans="1:29" x14ac:dyDescent="0.2">
      <c r="A14" s="53" t="s">
        <v>21</v>
      </c>
      <c r="B14" s="225">
        <v>10008325</v>
      </c>
      <c r="C14" s="225">
        <v>10878962</v>
      </c>
      <c r="D14" s="225">
        <v>12173284</v>
      </c>
      <c r="E14" s="99">
        <v>13544.4</v>
      </c>
      <c r="F14" s="99">
        <v>15007.4</v>
      </c>
      <c r="G14" s="99">
        <v>17498.5</v>
      </c>
      <c r="H14" s="99">
        <v>21842.400000000001</v>
      </c>
      <c r="I14" s="99">
        <v>26582.6</v>
      </c>
      <c r="J14" s="99">
        <v>29984</v>
      </c>
      <c r="K14" s="99">
        <v>35030.6</v>
      </c>
      <c r="L14" s="99">
        <v>37316.9</v>
      </c>
      <c r="M14" s="76">
        <v>37275.699999999997</v>
      </c>
      <c r="N14" s="76">
        <v>41649.9</v>
      </c>
      <c r="O14" s="76">
        <v>44487.1</v>
      </c>
      <c r="P14" s="76">
        <v>49228.7</v>
      </c>
      <c r="Q14" s="76">
        <v>54386.3</v>
      </c>
      <c r="R14" s="99">
        <v>52322.9</v>
      </c>
      <c r="S14" s="99">
        <v>48546.442999999999</v>
      </c>
      <c r="T14" s="99">
        <v>46263.5</v>
      </c>
      <c r="U14" s="99">
        <v>45347.9</v>
      </c>
      <c r="AA14" s="41" t="s">
        <v>174</v>
      </c>
      <c r="AB14" s="48">
        <v>139.5</v>
      </c>
      <c r="AC14" s="48">
        <v>114.2</v>
      </c>
    </row>
    <row r="15" spans="1:29" x14ac:dyDescent="0.2">
      <c r="A15" s="219" t="s">
        <v>32</v>
      </c>
      <c r="B15" s="226">
        <v>3665072</v>
      </c>
      <c r="C15" s="226">
        <v>3143718</v>
      </c>
      <c r="D15" s="226">
        <v>3772847</v>
      </c>
      <c r="E15" s="56">
        <v>4188.8999999999996</v>
      </c>
      <c r="F15" s="56">
        <v>4537.8</v>
      </c>
      <c r="G15" s="56">
        <v>4849.2</v>
      </c>
      <c r="H15" s="56">
        <v>5309.2</v>
      </c>
      <c r="I15" s="56">
        <v>5455.6</v>
      </c>
      <c r="J15" s="56">
        <v>6221.3</v>
      </c>
      <c r="K15" s="56">
        <v>6946.9</v>
      </c>
      <c r="L15" s="56">
        <v>6620.3</v>
      </c>
      <c r="M15" s="60">
        <v>6711</v>
      </c>
      <c r="N15" s="60">
        <v>7179.7</v>
      </c>
      <c r="O15" s="60">
        <v>7282.3</v>
      </c>
      <c r="P15" s="60">
        <v>9171.5</v>
      </c>
      <c r="Q15" s="60">
        <v>8590.7999999999993</v>
      </c>
      <c r="R15" s="56">
        <v>10077.1</v>
      </c>
      <c r="S15" s="56">
        <v>9601.8770000000004</v>
      </c>
      <c r="T15" s="56">
        <v>9937.7999999999993</v>
      </c>
      <c r="U15" s="56">
        <v>9127</v>
      </c>
      <c r="V15" s="90"/>
      <c r="W15" s="90"/>
      <c r="X15" s="90"/>
      <c r="Y15" s="90"/>
      <c r="Z15" s="90"/>
      <c r="AA15" s="41" t="s">
        <v>175</v>
      </c>
      <c r="AB15" s="48">
        <v>61.3</v>
      </c>
      <c r="AC15" s="48">
        <v>36</v>
      </c>
    </row>
    <row r="16" spans="1:29" x14ac:dyDescent="0.2">
      <c r="A16" s="219" t="s">
        <v>29</v>
      </c>
      <c r="B16" s="226">
        <v>1095417</v>
      </c>
      <c r="C16" s="226">
        <v>1191660</v>
      </c>
      <c r="D16" s="226">
        <v>1533687</v>
      </c>
      <c r="E16" s="56">
        <v>1759.8</v>
      </c>
      <c r="F16" s="56">
        <v>2012.4</v>
      </c>
      <c r="G16" s="56">
        <v>2374.5</v>
      </c>
      <c r="H16" s="56">
        <v>3170.1</v>
      </c>
      <c r="I16" s="56">
        <v>3843.2</v>
      </c>
      <c r="J16" s="56">
        <v>4283.7</v>
      </c>
      <c r="K16" s="56">
        <v>5002.3999999999996</v>
      </c>
      <c r="L16" s="56">
        <v>6023</v>
      </c>
      <c r="M16" s="60">
        <v>6441.2</v>
      </c>
      <c r="N16" s="60">
        <v>6504.3</v>
      </c>
      <c r="O16" s="60">
        <v>7061.6</v>
      </c>
      <c r="P16" s="60">
        <v>7180.1</v>
      </c>
      <c r="Q16" s="60">
        <v>8008.8</v>
      </c>
      <c r="R16" s="56">
        <v>8105.4</v>
      </c>
      <c r="S16" s="56">
        <v>7326.1</v>
      </c>
      <c r="T16" s="248">
        <v>5827.2</v>
      </c>
      <c r="U16" s="248">
        <v>5948.3</v>
      </c>
      <c r="AA16" s="41" t="s">
        <v>176</v>
      </c>
      <c r="AB16" s="48">
        <v>98.6</v>
      </c>
      <c r="AC16" s="48">
        <v>110.2</v>
      </c>
    </row>
    <row r="17" spans="1:33" x14ac:dyDescent="0.2">
      <c r="A17" s="219" t="s">
        <v>33</v>
      </c>
      <c r="B17" s="226">
        <v>1986232</v>
      </c>
      <c r="C17" s="226">
        <v>2563400</v>
      </c>
      <c r="D17" s="226">
        <v>2311399</v>
      </c>
      <c r="E17" s="56">
        <v>2409</v>
      </c>
      <c r="F17" s="56">
        <v>2493.8000000000002</v>
      </c>
      <c r="G17" s="56">
        <v>2364.3000000000002</v>
      </c>
      <c r="H17" s="56">
        <v>2541.5</v>
      </c>
      <c r="I17" s="56">
        <v>2453.3000000000002</v>
      </c>
      <c r="J17" s="56">
        <v>2698.1</v>
      </c>
      <c r="K17" s="56">
        <v>2967.3</v>
      </c>
      <c r="L17" s="56">
        <v>3499.9</v>
      </c>
      <c r="M17" s="60">
        <v>3290.3</v>
      </c>
      <c r="N17" s="60">
        <v>2866.4</v>
      </c>
      <c r="O17" s="60">
        <v>2937.1</v>
      </c>
      <c r="P17" s="60">
        <v>2808.7</v>
      </c>
      <c r="Q17" s="60">
        <v>3122.6</v>
      </c>
      <c r="R17" s="56">
        <v>3438.4</v>
      </c>
      <c r="S17" s="56">
        <v>3762.4</v>
      </c>
      <c r="T17" s="248">
        <v>4468.3999999999996</v>
      </c>
      <c r="U17" s="248">
        <v>4377.5</v>
      </c>
      <c r="V17" s="90"/>
      <c r="W17" s="90"/>
      <c r="X17" s="90"/>
      <c r="Y17" s="90"/>
      <c r="Z17" s="90"/>
      <c r="AA17" s="28" t="s">
        <v>177</v>
      </c>
      <c r="AB17" s="91">
        <f>SUM(AB9:AB16)</f>
        <v>4269.0000000000009</v>
      </c>
      <c r="AC17" s="91">
        <f>SUM(AC9:AC16)</f>
        <v>5948.0999999999995</v>
      </c>
    </row>
    <row r="18" spans="1:33" x14ac:dyDescent="0.2">
      <c r="A18" s="219" t="s">
        <v>34</v>
      </c>
      <c r="B18" s="226">
        <v>3261604</v>
      </c>
      <c r="C18" s="226">
        <v>3980184</v>
      </c>
      <c r="D18" s="226">
        <v>4555351</v>
      </c>
      <c r="E18" s="56">
        <v>5186.7</v>
      </c>
      <c r="F18" s="56">
        <v>5963.4</v>
      </c>
      <c r="G18" s="56">
        <v>7910.6</v>
      </c>
      <c r="H18" s="56">
        <v>10821.6</v>
      </c>
      <c r="I18" s="56">
        <v>14830.4</v>
      </c>
      <c r="J18" s="56">
        <v>16780.900000000001</v>
      </c>
      <c r="K18" s="56">
        <v>20114.099999999999</v>
      </c>
      <c r="L18" s="56">
        <v>21173.7</v>
      </c>
      <c r="M18" s="60">
        <v>20833.3</v>
      </c>
      <c r="N18" s="60">
        <v>25099.5</v>
      </c>
      <c r="O18" s="60">
        <v>27206.3</v>
      </c>
      <c r="P18" s="60">
        <v>30068.400000000001</v>
      </c>
      <c r="Q18" s="60">
        <v>34663.50390625</v>
      </c>
      <c r="R18" s="56">
        <v>30702</v>
      </c>
      <c r="S18" s="56">
        <v>27856.065999999999</v>
      </c>
      <c r="T18" s="248">
        <f>289.6+19109.7+6630.8</f>
        <v>26030.1</v>
      </c>
      <c r="U18" s="248">
        <f>282.5+19266.3+6346.3</f>
        <v>25895.1</v>
      </c>
      <c r="V18" s="90"/>
      <c r="W18" s="90"/>
      <c r="X18" s="90"/>
      <c r="Y18" s="90"/>
      <c r="Z18" s="90"/>
    </row>
    <row r="19" spans="1:33" x14ac:dyDescent="0.2">
      <c r="A19" s="53" t="s">
        <v>10</v>
      </c>
      <c r="B19" s="225">
        <v>-532230</v>
      </c>
      <c r="C19" s="225">
        <v>1075140</v>
      </c>
      <c r="D19" s="225">
        <v>1783217</v>
      </c>
      <c r="E19" s="99">
        <v>280.60000000000002</v>
      </c>
      <c r="F19" s="99">
        <v>1746.9</v>
      </c>
      <c r="G19" s="99">
        <v>3127</v>
      </c>
      <c r="H19" s="99">
        <v>7796.4</v>
      </c>
      <c r="I19" s="99">
        <v>12324.3</v>
      </c>
      <c r="J19" s="99">
        <v>10050.9</v>
      </c>
      <c r="K19" s="99">
        <v>21779.599999999999</v>
      </c>
      <c r="L19" s="99">
        <v>1676.6</v>
      </c>
      <c r="M19" s="76">
        <v>6356.3</v>
      </c>
      <c r="N19" s="76">
        <v>5563.5</v>
      </c>
      <c r="O19" s="76">
        <v>4747.5</v>
      </c>
      <c r="P19" s="76">
        <v>3030.0187500000029</v>
      </c>
      <c r="Q19" s="76">
        <v>2675.5593749999971</v>
      </c>
      <c r="R19" s="99">
        <v>-78.400000000000006</v>
      </c>
      <c r="S19" s="99">
        <f>S6-S14</f>
        <v>-7387.5590599999996</v>
      </c>
      <c r="T19" s="99">
        <f>T6-T14</f>
        <v>-11393.400000000001</v>
      </c>
      <c r="U19" s="99">
        <f>U6-U14</f>
        <v>-3563.9000000000015</v>
      </c>
      <c r="AA19" s="28" t="s">
        <v>178</v>
      </c>
      <c r="AB19" s="91">
        <f>T6-AB17</f>
        <v>30601.1</v>
      </c>
      <c r="AC19" s="91">
        <f>U6-AC17</f>
        <v>35835.9</v>
      </c>
    </row>
    <row r="20" spans="1:33" x14ac:dyDescent="0.2">
      <c r="A20" s="219" t="s">
        <v>35</v>
      </c>
      <c r="B20" s="226">
        <v>101188</v>
      </c>
      <c r="C20" s="226">
        <v>18725</v>
      </c>
      <c r="D20" s="226">
        <v>37282</v>
      </c>
      <c r="E20" s="56">
        <v>47.5</v>
      </c>
      <c r="F20" s="56">
        <v>7.1</v>
      </c>
      <c r="G20" s="56">
        <v>4.2</v>
      </c>
      <c r="H20" s="56">
        <v>9.1</v>
      </c>
      <c r="I20" s="56">
        <v>4</v>
      </c>
      <c r="J20" s="56">
        <v>29.6</v>
      </c>
      <c r="K20" s="56">
        <v>37.6</v>
      </c>
      <c r="L20" s="56">
        <v>51.3</v>
      </c>
      <c r="M20" s="60">
        <v>230.9</v>
      </c>
      <c r="N20" s="60">
        <v>287</v>
      </c>
      <c r="O20" s="60">
        <v>43.4</v>
      </c>
      <c r="P20" s="60">
        <v>501.4</v>
      </c>
      <c r="Q20" s="60">
        <v>1316.5169677734375</v>
      </c>
      <c r="R20" s="56">
        <v>4989.2</v>
      </c>
      <c r="S20" s="248">
        <v>3813.7170000000001</v>
      </c>
      <c r="T20" s="56">
        <v>1310.5</v>
      </c>
      <c r="U20" s="56">
        <v>833.6</v>
      </c>
      <c r="AA20" s="41" t="s">
        <v>179</v>
      </c>
      <c r="AB20" s="35">
        <f>AB19-AB21-AB22-AB23-AB24</f>
        <v>15208.9</v>
      </c>
      <c r="AC20" s="35">
        <f>AC19-AC21-AC22-AC23-AC24</f>
        <v>17384.099999999999</v>
      </c>
    </row>
    <row r="21" spans="1:33" x14ac:dyDescent="0.2">
      <c r="A21" s="219" t="s">
        <v>36</v>
      </c>
      <c r="B21" s="226">
        <v>517996</v>
      </c>
      <c r="C21" s="226">
        <v>1190647</v>
      </c>
      <c r="D21" s="226">
        <v>929577</v>
      </c>
      <c r="E21" s="56">
        <v>682.4</v>
      </c>
      <c r="F21" s="56">
        <v>795.5</v>
      </c>
      <c r="G21" s="56">
        <v>1621.1</v>
      </c>
      <c r="H21" s="56">
        <v>2798.6</v>
      </c>
      <c r="I21" s="56">
        <v>4615.3</v>
      </c>
      <c r="J21" s="56">
        <v>7781.9</v>
      </c>
      <c r="K21" s="56">
        <v>9684.5</v>
      </c>
      <c r="L21" s="56">
        <v>8413.9</v>
      </c>
      <c r="M21" s="60">
        <v>6399.2</v>
      </c>
      <c r="N21" s="60">
        <v>6952.6</v>
      </c>
      <c r="O21" s="60">
        <v>6987.7</v>
      </c>
      <c r="P21" s="60">
        <v>8439.7999999999993</v>
      </c>
      <c r="Q21" s="60">
        <v>8434.7529296875</v>
      </c>
      <c r="R21" s="56">
        <v>7620.8</v>
      </c>
      <c r="S21" s="56">
        <v>4398.3</v>
      </c>
      <c r="T21" s="56">
        <v>3448.5</v>
      </c>
      <c r="U21" s="56">
        <v>3531.3</v>
      </c>
      <c r="AA21" s="41" t="s">
        <v>180</v>
      </c>
      <c r="AB21" s="35">
        <v>3</v>
      </c>
      <c r="AC21" s="35">
        <v>2.4</v>
      </c>
    </row>
    <row r="22" spans="1:33" x14ac:dyDescent="0.2">
      <c r="A22" s="53" t="s">
        <v>9</v>
      </c>
      <c r="B22" s="225">
        <v>-949038</v>
      </c>
      <c r="C22" s="225">
        <v>-96782</v>
      </c>
      <c r="D22" s="225">
        <v>890922</v>
      </c>
      <c r="E22" s="99">
        <v>-354.3</v>
      </c>
      <c r="F22" s="99">
        <v>958.4</v>
      </c>
      <c r="G22" s="99">
        <v>1510.1</v>
      </c>
      <c r="H22" s="99">
        <v>5006.8999999999996</v>
      </c>
      <c r="I22" s="99">
        <v>7713.1</v>
      </c>
      <c r="J22" s="99">
        <v>2298.5</v>
      </c>
      <c r="K22" s="99">
        <v>12132.7</v>
      </c>
      <c r="L22" s="99">
        <v>-6686</v>
      </c>
      <c r="M22" s="76">
        <v>188</v>
      </c>
      <c r="N22" s="76">
        <v>-1101.9000000000001</v>
      </c>
      <c r="O22" s="76">
        <v>-2196.9</v>
      </c>
      <c r="P22" s="76">
        <v>-4908.3999999999996</v>
      </c>
      <c r="Q22" s="76">
        <v>-4442.2</v>
      </c>
      <c r="R22" s="99">
        <v>-2709.9000000000015</v>
      </c>
      <c r="S22" s="99">
        <f>(S6+S20)-(S14+S21)</f>
        <v>-7972.1420600000056</v>
      </c>
      <c r="T22" s="99">
        <f>(T6+T20)-(T14+T21)</f>
        <v>-13531.400000000001</v>
      </c>
      <c r="U22" s="99">
        <f>(U6+U20)-(U14+U21)</f>
        <v>-6261.6000000000058</v>
      </c>
      <c r="AA22" s="41" t="s">
        <v>181</v>
      </c>
      <c r="AB22" s="35">
        <f>6612.9+318.9-101.7</f>
        <v>6830.0999999999995</v>
      </c>
      <c r="AC22" s="35">
        <f>8658.2+340-92</f>
        <v>8906.2000000000007</v>
      </c>
    </row>
    <row r="23" spans="1:33" x14ac:dyDescent="0.2">
      <c r="A23" s="219" t="s">
        <v>22</v>
      </c>
      <c r="B23" s="226">
        <v>949038</v>
      </c>
      <c r="C23" s="226">
        <v>96782</v>
      </c>
      <c r="D23" s="226">
        <v>-890922</v>
      </c>
      <c r="E23" s="56">
        <v>354.3</v>
      </c>
      <c r="F23" s="56">
        <v>-958.4</v>
      </c>
      <c r="G23" s="56">
        <v>-1510.1</v>
      </c>
      <c r="H23" s="56">
        <v>-5006.8999999999996</v>
      </c>
      <c r="I23" s="56">
        <v>-7713</v>
      </c>
      <c r="J23" s="56">
        <v>-2298.5</v>
      </c>
      <c r="K23" s="56">
        <v>-12132.7</v>
      </c>
      <c r="L23" s="56">
        <v>6686</v>
      </c>
      <c r="M23" s="60">
        <v>-188</v>
      </c>
      <c r="N23" s="60">
        <v>1101.9000000000001</v>
      </c>
      <c r="O23" s="60">
        <v>2196.9</v>
      </c>
      <c r="P23" s="60">
        <v>4908.3999999999996</v>
      </c>
      <c r="Q23" s="60">
        <v>4442.2</v>
      </c>
      <c r="R23" s="56">
        <v>2709.9</v>
      </c>
      <c r="S23" s="56">
        <v>7972.1</v>
      </c>
      <c r="T23" s="56">
        <v>13531.4</v>
      </c>
      <c r="U23" s="56">
        <v>6261.6</v>
      </c>
      <c r="AA23" s="41" t="s">
        <v>182</v>
      </c>
      <c r="AB23" s="35">
        <v>2684.8</v>
      </c>
      <c r="AC23" s="35">
        <v>2549.8000000000002</v>
      </c>
    </row>
    <row r="24" spans="1:33" x14ac:dyDescent="0.2">
      <c r="A24" s="219" t="s">
        <v>23</v>
      </c>
      <c r="B24" s="226">
        <v>953950</v>
      </c>
      <c r="C24" s="226">
        <v>1660364</v>
      </c>
      <c r="D24" s="226">
        <v>-715651</v>
      </c>
      <c r="E24" s="56">
        <v>-182.7</v>
      </c>
      <c r="F24" s="56">
        <v>-182.8</v>
      </c>
      <c r="G24" s="56">
        <v>-278.7</v>
      </c>
      <c r="H24" s="56">
        <v>-1273.3</v>
      </c>
      <c r="I24" s="56">
        <v>-300.2</v>
      </c>
      <c r="J24" s="56">
        <v>688.3</v>
      </c>
      <c r="K24" s="56">
        <v>-54.5</v>
      </c>
      <c r="L24" s="56">
        <v>-1416</v>
      </c>
      <c r="M24" s="60">
        <v>393.5</v>
      </c>
      <c r="N24" s="60">
        <v>545.20000000000005</v>
      </c>
      <c r="O24" s="60">
        <v>2196.9</v>
      </c>
      <c r="P24" s="60">
        <v>-155.1</v>
      </c>
      <c r="Q24" s="181">
        <v>3312.4</v>
      </c>
      <c r="R24" s="56">
        <v>-199.2</v>
      </c>
      <c r="S24" s="56">
        <v>8954</v>
      </c>
      <c r="T24" s="56">
        <v>3266.7</v>
      </c>
      <c r="U24" s="56">
        <v>1322.5</v>
      </c>
      <c r="AA24" s="41" t="s">
        <v>6</v>
      </c>
      <c r="AB24" s="35">
        <f>8314-61.3-139.5-1300-938.9</f>
        <v>5874.3000000000011</v>
      </c>
      <c r="AC24" s="35">
        <f>10243.6-36-114.2-1000-2100</f>
        <v>6993.4</v>
      </c>
    </row>
    <row r="25" spans="1:33" x14ac:dyDescent="0.2">
      <c r="A25" s="219" t="s">
        <v>37</v>
      </c>
      <c r="B25" s="226">
        <v>900048</v>
      </c>
      <c r="C25" s="226">
        <v>1628864</v>
      </c>
      <c r="D25" s="226">
        <v>-715651</v>
      </c>
      <c r="E25" s="56">
        <v>-182.7</v>
      </c>
      <c r="F25" s="56">
        <v>-182.8</v>
      </c>
      <c r="G25" s="56">
        <v>-278.7</v>
      </c>
      <c r="H25" s="56">
        <v>-1273.3</v>
      </c>
      <c r="I25" s="56">
        <v>-300.2</v>
      </c>
      <c r="J25" s="56">
        <v>688.3</v>
      </c>
      <c r="K25" s="56">
        <v>-54.5</v>
      </c>
      <c r="L25" s="56">
        <v>-1416</v>
      </c>
      <c r="M25" s="60">
        <v>393.5</v>
      </c>
      <c r="N25" s="60">
        <v>545.20000000000005</v>
      </c>
      <c r="O25" s="60">
        <v>1054.0999999999999</v>
      </c>
      <c r="P25" s="60">
        <v>-155.1</v>
      </c>
      <c r="Q25" s="181">
        <v>3312.4</v>
      </c>
      <c r="R25" s="56">
        <v>-199.20000000000005</v>
      </c>
      <c r="S25" s="56">
        <v>6455.6</v>
      </c>
      <c r="T25" s="56">
        <v>1554.5</v>
      </c>
      <c r="U25" s="56">
        <v>1322.5</v>
      </c>
    </row>
    <row r="26" spans="1:33" x14ac:dyDescent="0.2">
      <c r="A26" s="219" t="s">
        <v>38</v>
      </c>
      <c r="B26" s="226">
        <v>1868626</v>
      </c>
      <c r="C26" s="226">
        <v>2360630</v>
      </c>
      <c r="D26" s="226">
        <v>211381</v>
      </c>
      <c r="E26" s="56">
        <v>240.6</v>
      </c>
      <c r="F26" s="56">
        <v>151.30000000000001</v>
      </c>
      <c r="G26" s="56">
        <v>211</v>
      </c>
      <c r="H26" s="56">
        <v>285.39999999999998</v>
      </c>
      <c r="I26" s="56">
        <v>305.8</v>
      </c>
      <c r="J26" s="56">
        <v>1944.7</v>
      </c>
      <c r="K26" s="56">
        <v>1201.9000000000001</v>
      </c>
      <c r="L26" s="56">
        <v>444</v>
      </c>
      <c r="M26" s="60">
        <v>840.6</v>
      </c>
      <c r="N26" s="60">
        <v>1175.3</v>
      </c>
      <c r="O26" s="60">
        <v>1765.6</v>
      </c>
      <c r="P26" s="60">
        <v>440.7</v>
      </c>
      <c r="Q26" s="60">
        <v>3835</v>
      </c>
      <c r="R26" s="56">
        <v>344.4</v>
      </c>
      <c r="S26" s="56">
        <v>6982.7</v>
      </c>
      <c r="T26" s="56">
        <v>2099.8000000000002</v>
      </c>
      <c r="U26" s="56">
        <v>1966.6</v>
      </c>
      <c r="AA26" s="90"/>
      <c r="AB26" s="35"/>
    </row>
    <row r="27" spans="1:33" x14ac:dyDescent="0.2">
      <c r="A27" s="219" t="s">
        <v>39</v>
      </c>
      <c r="B27" s="226">
        <v>968578</v>
      </c>
      <c r="C27" s="226">
        <v>731766</v>
      </c>
      <c r="D27" s="226">
        <v>927032</v>
      </c>
      <c r="E27" s="56">
        <v>423.3</v>
      </c>
      <c r="F27" s="56">
        <v>334.1</v>
      </c>
      <c r="G27" s="56">
        <v>489.7</v>
      </c>
      <c r="H27" s="56">
        <v>1558.7</v>
      </c>
      <c r="I27" s="56">
        <v>606</v>
      </c>
      <c r="J27" s="56">
        <v>1256.4000000000001</v>
      </c>
      <c r="K27" s="56">
        <v>1256.4000000000001</v>
      </c>
      <c r="L27" s="56">
        <v>1860</v>
      </c>
      <c r="M27" s="60">
        <v>447.1</v>
      </c>
      <c r="N27" s="60">
        <v>630.1</v>
      </c>
      <c r="O27" s="60">
        <v>711.5</v>
      </c>
      <c r="P27" s="60">
        <v>595.79999999999995</v>
      </c>
      <c r="Q27" s="60">
        <v>522.6</v>
      </c>
      <c r="R27" s="56">
        <v>543.6</v>
      </c>
      <c r="S27" s="56">
        <v>527.1</v>
      </c>
      <c r="T27" s="56">
        <v>545.29999999999995</v>
      </c>
      <c r="U27" s="56">
        <v>644.1</v>
      </c>
    </row>
    <row r="28" spans="1:33" x14ac:dyDescent="0.2">
      <c r="A28" s="219" t="s">
        <v>157</v>
      </c>
      <c r="B28" s="226">
        <v>0</v>
      </c>
      <c r="C28" s="226">
        <v>0</v>
      </c>
      <c r="D28" s="22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56">
        <v>0</v>
      </c>
      <c r="S28" s="56">
        <v>2498.4</v>
      </c>
      <c r="T28" s="56">
        <v>1712.2</v>
      </c>
      <c r="U28" s="56">
        <v>0</v>
      </c>
    </row>
    <row r="29" spans="1:33" ht="15" customHeight="1" x14ac:dyDescent="0.2">
      <c r="A29" s="219" t="s">
        <v>40</v>
      </c>
      <c r="B29" s="226">
        <v>53902</v>
      </c>
      <c r="C29" s="226">
        <v>31500</v>
      </c>
      <c r="D29" s="22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56">
        <v>0</v>
      </c>
      <c r="S29" s="56">
        <v>0</v>
      </c>
      <c r="T29" s="56">
        <v>0</v>
      </c>
      <c r="U29" s="56">
        <v>0</v>
      </c>
    </row>
    <row r="30" spans="1:33" ht="15" customHeight="1" x14ac:dyDescent="0.2">
      <c r="A30" s="219" t="s">
        <v>24</v>
      </c>
      <c r="B30" s="226">
        <v>-4912</v>
      </c>
      <c r="C30" s="226">
        <v>-1563582</v>
      </c>
      <c r="D30" s="226">
        <v>-175271</v>
      </c>
      <c r="E30" s="56">
        <v>537</v>
      </c>
      <c r="F30" s="56">
        <v>-775.6</v>
      </c>
      <c r="G30" s="56">
        <v>-1231.4000000000001</v>
      </c>
      <c r="H30" s="56">
        <v>-3733.6</v>
      </c>
      <c r="I30" s="56">
        <v>-7413</v>
      </c>
      <c r="J30" s="56">
        <v>-2986.8</v>
      </c>
      <c r="K30" s="56">
        <v>-12078.2</v>
      </c>
      <c r="L30" s="56">
        <v>8102</v>
      </c>
      <c r="M30" s="60">
        <v>-581.5</v>
      </c>
      <c r="N30" s="60">
        <v>556.70000000000005</v>
      </c>
      <c r="O30" s="60">
        <v>0</v>
      </c>
      <c r="P30" s="60">
        <v>5063.5</v>
      </c>
      <c r="Q30" s="60">
        <v>1129.8</v>
      </c>
      <c r="R30" s="56">
        <v>2909</v>
      </c>
      <c r="S30" s="56">
        <v>-981.9</v>
      </c>
      <c r="T30" s="56">
        <v>10264.700000000001</v>
      </c>
      <c r="U30" s="56">
        <v>4939.1000000000004</v>
      </c>
      <c r="V30" s="90"/>
      <c r="W30" s="90"/>
      <c r="X30" s="90"/>
      <c r="Y30" s="90"/>
      <c r="Z30" s="90"/>
      <c r="AA30" s="90"/>
      <c r="AB30" s="35"/>
      <c r="AC30" s="270"/>
      <c r="AD30" s="90"/>
      <c r="AE30" s="90"/>
      <c r="AF30" s="90"/>
      <c r="AG30" s="90"/>
    </row>
    <row r="31" spans="1:33" ht="15" customHeight="1" x14ac:dyDescent="0.2">
      <c r="A31" s="219" t="s">
        <v>41</v>
      </c>
      <c r="B31" s="226">
        <v>0</v>
      </c>
      <c r="C31" s="226">
        <v>0</v>
      </c>
      <c r="D31" s="22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56">
        <v>0</v>
      </c>
      <c r="S31" s="56">
        <v>0</v>
      </c>
      <c r="T31" s="56">
        <v>0</v>
      </c>
      <c r="U31" s="56">
        <v>0</v>
      </c>
    </row>
    <row r="32" spans="1:33" ht="15" customHeight="1" x14ac:dyDescent="0.25">
      <c r="A32" s="219" t="s">
        <v>42</v>
      </c>
      <c r="B32" s="226">
        <v>160166</v>
      </c>
      <c r="C32" s="226">
        <v>246004</v>
      </c>
      <c r="D32" s="226">
        <v>519630</v>
      </c>
      <c r="E32" s="56">
        <v>361.9</v>
      </c>
      <c r="F32" s="56">
        <v>-889.9</v>
      </c>
      <c r="G32" s="56">
        <v>907</v>
      </c>
      <c r="H32" s="56">
        <v>-955.9</v>
      </c>
      <c r="I32" s="56">
        <v>-1041.8</v>
      </c>
      <c r="J32" s="56">
        <v>1269.8</v>
      </c>
      <c r="K32" s="56">
        <v>267</v>
      </c>
      <c r="L32" s="56">
        <v>-121.4</v>
      </c>
      <c r="M32" s="60">
        <v>-824.4</v>
      </c>
      <c r="N32" s="60">
        <v>-917.8</v>
      </c>
      <c r="O32" s="60">
        <v>1754.2</v>
      </c>
      <c r="P32" s="60">
        <f>P33-P34</f>
        <v>-306.79999999999995</v>
      </c>
      <c r="Q32" s="60">
        <f>Q33-Q34</f>
        <v>175.90000000000009</v>
      </c>
      <c r="R32" s="56">
        <v>1145.1000000000004</v>
      </c>
      <c r="S32" s="56">
        <f>S33-S34</f>
        <v>4016</v>
      </c>
      <c r="T32" s="56">
        <v>3165.6</v>
      </c>
      <c r="U32" s="56">
        <v>828.5</v>
      </c>
      <c r="V32" s="187"/>
      <c r="W32" s="187"/>
      <c r="X32" s="187"/>
      <c r="Y32" s="187"/>
      <c r="Z32" s="187"/>
    </row>
    <row r="33" spans="1:33" ht="15" customHeight="1" x14ac:dyDescent="0.25">
      <c r="A33" s="219" t="s">
        <v>43</v>
      </c>
      <c r="B33" s="226">
        <v>1486518</v>
      </c>
      <c r="C33" s="226">
        <v>1251300</v>
      </c>
      <c r="D33" s="226">
        <v>1676000</v>
      </c>
      <c r="E33" s="56">
        <v>1138</v>
      </c>
      <c r="F33" s="56">
        <v>2000</v>
      </c>
      <c r="G33" s="56">
        <v>1756</v>
      </c>
      <c r="H33" s="56">
        <v>808</v>
      </c>
      <c r="I33" s="56">
        <v>0</v>
      </c>
      <c r="J33" s="56">
        <v>2392</v>
      </c>
      <c r="K33" s="56">
        <v>1200</v>
      </c>
      <c r="L33" s="56">
        <v>2148.1</v>
      </c>
      <c r="M33" s="60">
        <v>301.3</v>
      </c>
      <c r="N33" s="60">
        <v>446.6</v>
      </c>
      <c r="O33" s="60">
        <v>2880.9</v>
      </c>
      <c r="P33" s="60">
        <v>1579</v>
      </c>
      <c r="Q33" s="60">
        <v>1783.4</v>
      </c>
      <c r="R33" s="56">
        <v>3831.8</v>
      </c>
      <c r="S33" s="56">
        <v>6623.2</v>
      </c>
      <c r="T33" s="278">
        <v>8191.8</v>
      </c>
      <c r="U33" s="278">
        <v>6018.5</v>
      </c>
      <c r="V33" s="187"/>
      <c r="W33" s="187"/>
      <c r="X33" s="187"/>
      <c r="Y33" s="187"/>
      <c r="Z33" s="187"/>
      <c r="AA33" s="90"/>
      <c r="AB33" s="35"/>
    </row>
    <row r="34" spans="1:33" ht="15" customHeight="1" x14ac:dyDescent="0.25">
      <c r="A34" s="219" t="s">
        <v>44</v>
      </c>
      <c r="B34" s="226">
        <v>1326352</v>
      </c>
      <c r="C34" s="226">
        <v>1005296</v>
      </c>
      <c r="D34" s="226">
        <v>1156370</v>
      </c>
      <c r="E34" s="56">
        <v>776.1</v>
      </c>
      <c r="F34" s="56">
        <v>2889.9</v>
      </c>
      <c r="G34" s="56">
        <v>849</v>
      </c>
      <c r="H34" s="56">
        <v>1763.9</v>
      </c>
      <c r="I34" s="56">
        <v>1041.8</v>
      </c>
      <c r="J34" s="56">
        <v>1122.2</v>
      </c>
      <c r="K34" s="56">
        <v>933</v>
      </c>
      <c r="L34" s="56">
        <v>2269.5</v>
      </c>
      <c r="M34" s="60">
        <v>1125.7</v>
      </c>
      <c r="N34" s="60">
        <v>1364.4</v>
      </c>
      <c r="O34" s="60">
        <v>1126.7</v>
      </c>
      <c r="P34" s="60">
        <v>1885.8</v>
      </c>
      <c r="Q34" s="60">
        <v>1607.5</v>
      </c>
      <c r="R34" s="56">
        <v>2686.7</v>
      </c>
      <c r="S34" s="56">
        <v>2607.1999999999998</v>
      </c>
      <c r="T34" s="56">
        <v>5026.2</v>
      </c>
      <c r="U34" s="56">
        <v>5190</v>
      </c>
      <c r="V34" s="187"/>
      <c r="W34" s="187"/>
      <c r="X34" s="187"/>
      <c r="Y34" s="187"/>
      <c r="Z34" s="187"/>
    </row>
    <row r="35" spans="1:33" ht="15" customHeight="1" x14ac:dyDescent="0.25">
      <c r="A35" s="219" t="s">
        <v>45</v>
      </c>
      <c r="B35" s="226">
        <v>78402</v>
      </c>
      <c r="C35" s="226">
        <v>0</v>
      </c>
      <c r="D35" s="226">
        <v>194000</v>
      </c>
      <c r="E35" s="56">
        <v>250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56">
        <v>0</v>
      </c>
      <c r="S35" s="56">
        <v>0</v>
      </c>
      <c r="T35" s="56">
        <v>0</v>
      </c>
      <c r="U35" s="56">
        <v>0</v>
      </c>
      <c r="V35" s="187"/>
      <c r="W35" s="187"/>
      <c r="X35" s="187"/>
      <c r="Y35" s="187"/>
      <c r="Z35" s="187"/>
    </row>
    <row r="36" spans="1:33" ht="15" customHeight="1" x14ac:dyDescent="0.2">
      <c r="A36" s="219" t="s">
        <v>46</v>
      </c>
      <c r="B36" s="226">
        <v>-243480</v>
      </c>
      <c r="C36" s="226">
        <v>-1809586</v>
      </c>
      <c r="D36" s="226">
        <v>-888901</v>
      </c>
      <c r="E36" s="56">
        <v>-74.900000000000006</v>
      </c>
      <c r="F36" s="56">
        <v>114.3</v>
      </c>
      <c r="G36" s="56">
        <v>-2138.4</v>
      </c>
      <c r="H36" s="56">
        <v>-2777.7</v>
      </c>
      <c r="I36" s="56">
        <v>-6371.2</v>
      </c>
      <c r="J36" s="56">
        <v>-4256.7</v>
      </c>
      <c r="K36" s="56">
        <v>-12345.2</v>
      </c>
      <c r="L36" s="56">
        <v>8223.4</v>
      </c>
      <c r="M36" s="60">
        <v>242.9</v>
      </c>
      <c r="N36" s="60">
        <v>1474.5</v>
      </c>
      <c r="O36" s="60">
        <v>-611.4</v>
      </c>
      <c r="P36" s="60">
        <v>5370.3</v>
      </c>
      <c r="Q36" s="60">
        <v>953.9</v>
      </c>
      <c r="R36" s="56">
        <v>1763.9</v>
      </c>
      <c r="S36" s="56">
        <v>-4997.8999999999996</v>
      </c>
      <c r="T36" s="56">
        <v>7099.1</v>
      </c>
      <c r="U36" s="56">
        <v>4110.6000000000004</v>
      </c>
      <c r="V36" s="90"/>
      <c r="W36" s="90"/>
      <c r="X36" s="90"/>
      <c r="Y36" s="90"/>
      <c r="Z36" s="90"/>
      <c r="AA36" s="90"/>
      <c r="AB36" s="35"/>
      <c r="AC36" s="35"/>
      <c r="AD36" s="90"/>
      <c r="AE36" s="90"/>
      <c r="AF36" s="90"/>
      <c r="AG36" s="90"/>
    </row>
    <row r="37" spans="1:33" ht="15" customHeight="1" x14ac:dyDescent="0.25">
      <c r="A37" s="227" t="s">
        <v>128</v>
      </c>
      <c r="B37" s="226"/>
      <c r="C37" s="226"/>
      <c r="D37" s="226"/>
      <c r="E37" s="56"/>
      <c r="F37" s="56"/>
      <c r="G37" s="56"/>
      <c r="H37" s="56"/>
      <c r="I37" s="56"/>
      <c r="J37" s="56"/>
      <c r="K37" s="56"/>
      <c r="L37" s="56"/>
      <c r="M37" s="60"/>
      <c r="N37" s="60"/>
      <c r="O37" s="60"/>
      <c r="P37" s="249"/>
      <c r="Q37" s="60"/>
      <c r="R37" s="56"/>
      <c r="S37" s="56"/>
      <c r="T37" s="56"/>
      <c r="U37" s="56"/>
    </row>
    <row r="38" spans="1:33" ht="15" customHeight="1" x14ac:dyDescent="0.2">
      <c r="A38" s="228" t="s">
        <v>129</v>
      </c>
      <c r="B38" s="145">
        <v>-2.2767020687041031</v>
      </c>
      <c r="C38" s="145">
        <v>-0.19654732541831027</v>
      </c>
      <c r="D38" s="145">
        <v>1.6468246082807052</v>
      </c>
      <c r="E38" s="145">
        <v>-0.6330256051085148</v>
      </c>
      <c r="F38" s="145">
        <v>1.4209201733154926</v>
      </c>
      <c r="G38" s="145">
        <v>1.8751639495663968</v>
      </c>
      <c r="H38" s="145">
        <v>5.1925532507904482</v>
      </c>
      <c r="I38" s="145">
        <v>6.8784775691010269</v>
      </c>
      <c r="J38" s="145">
        <v>1.7452258752040115</v>
      </c>
      <c r="K38" s="145">
        <v>7.3219323487535943</v>
      </c>
      <c r="L38" s="145">
        <v>-4.9605745244524009</v>
      </c>
      <c r="M38" s="250">
        <v>0.14360547908372828</v>
      </c>
      <c r="N38" s="250">
        <v>-0.73037187720287278</v>
      </c>
      <c r="O38" s="250">
        <v>-1.3</v>
      </c>
      <c r="P38" s="250">
        <v>-2.8667609423971387</v>
      </c>
      <c r="Q38" s="61">
        <v>-2.5</v>
      </c>
      <c r="R38" s="57">
        <v>-1.7</v>
      </c>
      <c r="S38" s="57">
        <v>-5.4</v>
      </c>
      <c r="T38" s="57">
        <v>-9.1</v>
      </c>
      <c r="U38" s="57">
        <v>-4</v>
      </c>
    </row>
    <row r="39" spans="1:33" ht="18" customHeight="1" x14ac:dyDescent="0.2">
      <c r="A39" s="148" t="s">
        <v>146</v>
      </c>
      <c r="R39" s="90"/>
    </row>
    <row r="40" spans="1:33" ht="18" customHeight="1" x14ac:dyDescent="0.2">
      <c r="A40" s="271" t="s">
        <v>183</v>
      </c>
      <c r="R40" s="90"/>
    </row>
    <row r="41" spans="1:33" ht="15.75" customHeight="1" x14ac:dyDescent="0.2">
      <c r="A41" s="222" t="s">
        <v>162</v>
      </c>
      <c r="M41" s="90"/>
      <c r="N41" s="90"/>
      <c r="O41" s="90"/>
      <c r="P41" s="35"/>
      <c r="Q41" s="35"/>
      <c r="R41" s="35"/>
      <c r="S41" s="35"/>
      <c r="T41" s="35"/>
      <c r="U41" s="35"/>
      <c r="V41" s="90"/>
      <c r="W41" s="90"/>
      <c r="X41" s="90"/>
      <c r="Y41" s="90"/>
      <c r="Z41" s="90"/>
    </row>
    <row r="42" spans="1:33" x14ac:dyDescent="0.2">
      <c r="A42" s="22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35"/>
      <c r="R42" s="193"/>
      <c r="S42" s="90"/>
    </row>
    <row r="43" spans="1:33" x14ac:dyDescent="0.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86"/>
      <c r="P43" s="186"/>
      <c r="Q43" s="186"/>
      <c r="R43" s="186"/>
      <c r="S43" s="193"/>
      <c r="U43" s="90"/>
    </row>
    <row r="44" spans="1:33" ht="15.75" x14ac:dyDescent="0.25">
      <c r="M44" s="187"/>
      <c r="P44" s="186"/>
      <c r="Q44" s="186"/>
      <c r="R44" s="186"/>
      <c r="S44" s="186"/>
      <c r="T44" s="186"/>
      <c r="U44" s="186"/>
    </row>
    <row r="45" spans="1:33" ht="15.75" x14ac:dyDescent="0.25">
      <c r="M45" s="187"/>
    </row>
    <row r="46" spans="1:33" ht="15.75" x14ac:dyDescent="0.25">
      <c r="M46" s="187"/>
    </row>
    <row r="47" spans="1:33" ht="15.75" x14ac:dyDescent="0.25">
      <c r="M47" s="187"/>
    </row>
    <row r="48" spans="1:33" ht="15.75" x14ac:dyDescent="0.25">
      <c r="M48" s="187"/>
    </row>
    <row r="49" spans="2:17" ht="15.75" x14ac:dyDescent="0.25">
      <c r="M49" s="187"/>
    </row>
    <row r="51" spans="2:17" x14ac:dyDescent="0.2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</sheetData>
  <customSheetViews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1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2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3"/>
    </customSheetView>
    <customSheetView guid="{3F7F0B76-5C21-4864-BB76-E6591F8333E4}">
      <selection activeCell="B38" sqref="B38"/>
      <pageMargins left="0.55000000000000004" right="0.28000000000000003" top="0.75" bottom="0.75" header="0.3" footer="0.3"/>
      <pageSetup paperSize="5" scale="90" orientation="landscape" r:id="rId4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</customSheetViews>
  <mergeCells count="3">
    <mergeCell ref="A1:R1"/>
    <mergeCell ref="A2:R2"/>
    <mergeCell ref="A3:R3"/>
  </mergeCells>
  <pageMargins left="0.66" right="0.17" top="0.75" bottom="0.75" header="0.3" footer="0.3"/>
  <pageSetup paperSize="9" scale="9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M66" sqref="M66"/>
    </sheetView>
  </sheetViews>
  <sheetFormatPr defaultColWidth="9.140625" defaultRowHeight="12.75" x14ac:dyDescent="0.2"/>
  <cols>
    <col min="1" max="1" width="16.7109375" style="209" customWidth="1"/>
    <col min="2" max="3" width="16.7109375" style="41" customWidth="1"/>
    <col min="4" max="4" width="16.7109375" style="49" customWidth="1"/>
    <col min="5" max="6" width="16.7109375" style="127" customWidth="1"/>
    <col min="7" max="10" width="16.7109375" style="41" customWidth="1"/>
    <col min="11" max="12" width="15" style="41" customWidth="1"/>
    <col min="13" max="16384" width="9.140625" style="41"/>
  </cols>
  <sheetData>
    <row r="1" spans="1:10" ht="24" customHeight="1" x14ac:dyDescent="0.2">
      <c r="A1" s="322" t="s">
        <v>78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5.75" customHeight="1" x14ac:dyDescent="0.2">
      <c r="A2" s="324" t="s">
        <v>161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0.5" customHeight="1" x14ac:dyDescent="0.2">
      <c r="A3" s="324" t="s">
        <v>8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10" ht="12" customHeight="1" x14ac:dyDescent="0.25">
      <c r="B4" s="28"/>
      <c r="C4" s="28"/>
      <c r="D4" s="42"/>
      <c r="E4" s="125"/>
      <c r="F4" s="125"/>
      <c r="G4" s="28"/>
      <c r="H4" s="28"/>
      <c r="I4" s="28"/>
      <c r="J4" s="28"/>
    </row>
    <row r="5" spans="1:10" ht="22.5" customHeight="1" x14ac:dyDescent="0.2">
      <c r="A5" s="276"/>
      <c r="B5" s="323" t="s">
        <v>52</v>
      </c>
      <c r="C5" s="323"/>
      <c r="D5" s="323"/>
      <c r="E5" s="323" t="s">
        <v>53</v>
      </c>
      <c r="F5" s="323"/>
      <c r="G5" s="323"/>
      <c r="H5" s="323"/>
      <c r="I5" s="323" t="s">
        <v>54</v>
      </c>
      <c r="J5" s="323"/>
    </row>
    <row r="6" spans="1:10" ht="36" customHeight="1" x14ac:dyDescent="0.2">
      <c r="A6" s="273" t="s">
        <v>138</v>
      </c>
      <c r="B6" s="273" t="s">
        <v>122</v>
      </c>
      <c r="C6" s="273" t="s">
        <v>104</v>
      </c>
      <c r="D6" s="272" t="s">
        <v>123</v>
      </c>
      <c r="E6" s="273" t="s">
        <v>59</v>
      </c>
      <c r="F6" s="273" t="s">
        <v>19</v>
      </c>
      <c r="G6" s="323" t="s">
        <v>51</v>
      </c>
      <c r="H6" s="323"/>
      <c r="I6" s="273" t="s">
        <v>49</v>
      </c>
      <c r="J6" s="273" t="s">
        <v>50</v>
      </c>
    </row>
    <row r="7" spans="1:10" ht="13.5" x14ac:dyDescent="0.2">
      <c r="A7" s="43"/>
      <c r="B7" s="44"/>
      <c r="C7" s="44"/>
      <c r="D7" s="45"/>
      <c r="E7" s="126"/>
      <c r="F7" s="126"/>
      <c r="G7" s="274" t="s">
        <v>47</v>
      </c>
      <c r="H7" s="274" t="s">
        <v>48</v>
      </c>
      <c r="I7" s="44"/>
      <c r="J7" s="44"/>
    </row>
    <row r="8" spans="1:10" x14ac:dyDescent="0.2">
      <c r="A8" s="46">
        <v>1955</v>
      </c>
      <c r="B8" s="79">
        <v>73.099999999999994</v>
      </c>
      <c r="C8" s="79">
        <v>12.5</v>
      </c>
      <c r="D8" s="39" t="s">
        <v>60</v>
      </c>
      <c r="E8" s="79" t="s">
        <v>60</v>
      </c>
      <c r="F8" s="79" t="s">
        <v>60</v>
      </c>
      <c r="G8" s="85">
        <v>60.6</v>
      </c>
      <c r="H8" s="85">
        <v>35.299999999999997</v>
      </c>
      <c r="I8" s="40" t="s">
        <v>60</v>
      </c>
      <c r="J8" s="198">
        <v>14.5</v>
      </c>
    </row>
    <row r="9" spans="1:10" x14ac:dyDescent="0.2">
      <c r="A9" s="46">
        <v>1956</v>
      </c>
      <c r="B9" s="79">
        <v>72.900000000000006</v>
      </c>
      <c r="C9" s="79">
        <v>12.3</v>
      </c>
      <c r="D9" s="39" t="s">
        <v>60</v>
      </c>
      <c r="E9" s="79" t="s">
        <v>60</v>
      </c>
      <c r="F9" s="79" t="s">
        <v>60</v>
      </c>
      <c r="G9" s="85">
        <v>60.6</v>
      </c>
      <c r="H9" s="85">
        <v>35.299999999999997</v>
      </c>
      <c r="I9" s="40" t="s">
        <v>60</v>
      </c>
      <c r="J9" s="198">
        <v>12.4</v>
      </c>
    </row>
    <row r="10" spans="1:10" x14ac:dyDescent="0.2">
      <c r="A10" s="46">
        <v>1957</v>
      </c>
      <c r="B10" s="79">
        <v>72.900000000000006</v>
      </c>
      <c r="C10" s="79">
        <v>12.3</v>
      </c>
      <c r="D10" s="39" t="s">
        <v>60</v>
      </c>
      <c r="E10" s="79" t="s">
        <v>60</v>
      </c>
      <c r="F10" s="79" t="s">
        <v>60</v>
      </c>
      <c r="G10" s="85">
        <v>60.6</v>
      </c>
      <c r="H10" s="85">
        <v>35.299999999999997</v>
      </c>
      <c r="I10" s="40" t="s">
        <v>60</v>
      </c>
      <c r="J10" s="198">
        <v>10.5</v>
      </c>
    </row>
    <row r="11" spans="1:10" x14ac:dyDescent="0.2">
      <c r="A11" s="46">
        <v>1958</v>
      </c>
      <c r="B11" s="79">
        <v>72.900000000000006</v>
      </c>
      <c r="C11" s="79">
        <v>12.3</v>
      </c>
      <c r="D11" s="39" t="s">
        <v>60</v>
      </c>
      <c r="E11" s="79" t="s">
        <v>60</v>
      </c>
      <c r="F11" s="79" t="s">
        <v>60</v>
      </c>
      <c r="G11" s="85">
        <v>60.6</v>
      </c>
      <c r="H11" s="85">
        <v>35.299999999999997</v>
      </c>
      <c r="I11" s="40" t="s">
        <v>60</v>
      </c>
      <c r="J11" s="198">
        <v>9.5</v>
      </c>
    </row>
    <row r="12" spans="1:10" x14ac:dyDescent="0.2">
      <c r="A12" s="46">
        <v>1959</v>
      </c>
      <c r="B12" s="79">
        <v>85.2</v>
      </c>
      <c r="C12" s="79">
        <v>24.6</v>
      </c>
      <c r="D12" s="39" t="s">
        <v>60</v>
      </c>
      <c r="E12" s="79" t="s">
        <v>60</v>
      </c>
      <c r="F12" s="79" t="s">
        <v>60</v>
      </c>
      <c r="G12" s="85">
        <v>60.6</v>
      </c>
      <c r="H12" s="85">
        <v>35.299999999999997</v>
      </c>
      <c r="I12" s="40" t="s">
        <v>60</v>
      </c>
      <c r="J12" s="198">
        <v>10.1</v>
      </c>
    </row>
    <row r="13" spans="1:10" x14ac:dyDescent="0.2">
      <c r="A13" s="46">
        <v>1960</v>
      </c>
      <c r="B13" s="79">
        <v>97.9</v>
      </c>
      <c r="C13" s="79">
        <v>37.299999999999997</v>
      </c>
      <c r="D13" s="39" t="s">
        <v>60</v>
      </c>
      <c r="E13" s="79" t="s">
        <v>60</v>
      </c>
      <c r="F13" s="79" t="s">
        <v>60</v>
      </c>
      <c r="G13" s="85">
        <v>60.6</v>
      </c>
      <c r="H13" s="85">
        <v>35.299999999999997</v>
      </c>
      <c r="I13" s="40" t="s">
        <v>60</v>
      </c>
      <c r="J13" s="198">
        <v>10.7</v>
      </c>
    </row>
    <row r="14" spans="1:10" x14ac:dyDescent="0.2">
      <c r="A14" s="46">
        <v>1961</v>
      </c>
      <c r="B14" s="79">
        <v>99.9</v>
      </c>
      <c r="C14" s="79">
        <v>39.299999999999997</v>
      </c>
      <c r="D14" s="39" t="s">
        <v>60</v>
      </c>
      <c r="E14" s="79" t="s">
        <v>60</v>
      </c>
      <c r="F14" s="79" t="s">
        <v>60</v>
      </c>
      <c r="G14" s="85">
        <v>60.6</v>
      </c>
      <c r="H14" s="85">
        <v>35.299999999999997</v>
      </c>
      <c r="I14" s="40" t="s">
        <v>60</v>
      </c>
      <c r="J14" s="198">
        <v>10</v>
      </c>
    </row>
    <row r="15" spans="1:10" x14ac:dyDescent="0.2">
      <c r="A15" s="46">
        <v>1962</v>
      </c>
      <c r="B15" s="79">
        <v>117.1</v>
      </c>
      <c r="C15" s="79">
        <v>44.4</v>
      </c>
      <c r="D15" s="82">
        <v>20.8</v>
      </c>
      <c r="E15" s="79" t="s">
        <v>60</v>
      </c>
      <c r="F15" s="79" t="s">
        <v>60</v>
      </c>
      <c r="G15" s="85">
        <v>72.7</v>
      </c>
      <c r="H15" s="85">
        <v>42.4</v>
      </c>
      <c r="I15" s="40" t="s">
        <v>60</v>
      </c>
      <c r="J15" s="198">
        <v>11</v>
      </c>
    </row>
    <row r="16" spans="1:10" x14ac:dyDescent="0.2">
      <c r="A16" s="46">
        <v>1963</v>
      </c>
      <c r="B16" s="79">
        <v>156.80000000000001</v>
      </c>
      <c r="C16" s="79">
        <v>44.9</v>
      </c>
      <c r="D16" s="82">
        <v>23.5</v>
      </c>
      <c r="E16" s="79" t="s">
        <v>60</v>
      </c>
      <c r="F16" s="79" t="s">
        <v>60</v>
      </c>
      <c r="G16" s="85">
        <v>111.9</v>
      </c>
      <c r="H16" s="85">
        <v>65.3</v>
      </c>
      <c r="I16" s="40" t="s">
        <v>60</v>
      </c>
      <c r="J16" s="198">
        <v>13.5</v>
      </c>
    </row>
    <row r="17" spans="1:10" x14ac:dyDescent="0.2">
      <c r="A17" s="38">
        <v>1964</v>
      </c>
      <c r="B17" s="197">
        <v>214.3</v>
      </c>
      <c r="C17" s="197">
        <v>93.4</v>
      </c>
      <c r="D17" s="83">
        <v>24.8</v>
      </c>
      <c r="E17" s="197">
        <v>45.2</v>
      </c>
      <c r="F17" s="197">
        <v>19.100000000000001</v>
      </c>
      <c r="G17" s="197">
        <v>121</v>
      </c>
      <c r="H17" s="197">
        <v>70.599999999999994</v>
      </c>
      <c r="I17" s="40" t="s">
        <v>60</v>
      </c>
      <c r="J17" s="198">
        <v>17.600000000000001</v>
      </c>
    </row>
    <row r="18" spans="1:10" x14ac:dyDescent="0.2">
      <c r="A18" s="38">
        <v>1965</v>
      </c>
      <c r="B18" s="197">
        <v>234.6</v>
      </c>
      <c r="C18" s="197">
        <v>108</v>
      </c>
      <c r="D18" s="83">
        <v>32.4</v>
      </c>
      <c r="E18" s="197">
        <v>8.8000000000000007</v>
      </c>
      <c r="F18" s="197">
        <v>5.3</v>
      </c>
      <c r="G18" s="197">
        <v>124.5</v>
      </c>
      <c r="H18" s="197">
        <v>74</v>
      </c>
      <c r="I18" s="40" t="s">
        <v>60</v>
      </c>
      <c r="J18" s="198">
        <v>18.43</v>
      </c>
    </row>
    <row r="19" spans="1:10" x14ac:dyDescent="0.2">
      <c r="A19" s="38">
        <v>1966</v>
      </c>
      <c r="B19" s="197">
        <v>266.10000000000002</v>
      </c>
      <c r="C19" s="197">
        <v>129.80000000000001</v>
      </c>
      <c r="D19" s="83">
        <v>49</v>
      </c>
      <c r="E19" s="197">
        <v>15.9</v>
      </c>
      <c r="F19" s="197">
        <v>4.0999999999999996</v>
      </c>
      <c r="G19" s="197">
        <v>136.30000000000001</v>
      </c>
      <c r="H19" s="197">
        <v>79.5</v>
      </c>
      <c r="I19" s="40" t="s">
        <v>60</v>
      </c>
      <c r="J19" s="198">
        <v>21.4</v>
      </c>
    </row>
    <row r="20" spans="1:10" x14ac:dyDescent="0.2">
      <c r="A20" s="38">
        <v>1967</v>
      </c>
      <c r="B20" s="197">
        <v>298.2</v>
      </c>
      <c r="C20" s="197">
        <v>154.80000000000001</v>
      </c>
      <c r="D20" s="83">
        <v>53.5</v>
      </c>
      <c r="E20" s="197">
        <v>12.7</v>
      </c>
      <c r="F20" s="197">
        <v>5.6</v>
      </c>
      <c r="G20" s="197">
        <v>143.4</v>
      </c>
      <c r="H20" s="197">
        <v>71.7</v>
      </c>
      <c r="I20" s="40" t="s">
        <v>60</v>
      </c>
      <c r="J20" s="198">
        <v>22.5</v>
      </c>
    </row>
    <row r="21" spans="1:10" x14ac:dyDescent="0.2">
      <c r="A21" s="38">
        <v>1968</v>
      </c>
      <c r="B21" s="197">
        <v>338.8</v>
      </c>
      <c r="C21" s="197">
        <v>181.6</v>
      </c>
      <c r="D21" s="83">
        <v>54</v>
      </c>
      <c r="E21" s="197">
        <v>26</v>
      </c>
      <c r="F21" s="197">
        <v>12.2</v>
      </c>
      <c r="G21" s="197">
        <v>157.19999999999999</v>
      </c>
      <c r="H21" s="197">
        <v>78.599999999999994</v>
      </c>
      <c r="I21" s="40" t="s">
        <v>60</v>
      </c>
      <c r="J21" s="198">
        <v>22.3</v>
      </c>
    </row>
    <row r="22" spans="1:10" x14ac:dyDescent="0.2">
      <c r="A22" s="38">
        <v>1969</v>
      </c>
      <c r="B22" s="197">
        <v>370.5</v>
      </c>
      <c r="C22" s="197">
        <v>202.6</v>
      </c>
      <c r="D22" s="83">
        <v>57</v>
      </c>
      <c r="E22" s="197">
        <v>17.8</v>
      </c>
      <c r="F22" s="197">
        <v>7.1</v>
      </c>
      <c r="G22" s="197">
        <v>167.9</v>
      </c>
      <c r="H22" s="197">
        <v>84</v>
      </c>
      <c r="I22" s="40" t="s">
        <v>60</v>
      </c>
      <c r="J22" s="198">
        <v>23.8</v>
      </c>
    </row>
    <row r="23" spans="1:10" x14ac:dyDescent="0.2">
      <c r="A23" s="38">
        <v>1970</v>
      </c>
      <c r="B23" s="197">
        <v>392.6</v>
      </c>
      <c r="C23" s="197">
        <v>234.4</v>
      </c>
      <c r="D23" s="83">
        <v>73.599999999999994</v>
      </c>
      <c r="E23" s="197">
        <v>7.7</v>
      </c>
      <c r="F23" s="197">
        <v>17.399999999999999</v>
      </c>
      <c r="G23" s="197">
        <v>158.19999999999999</v>
      </c>
      <c r="H23" s="197">
        <v>79.099999999999994</v>
      </c>
      <c r="I23" s="84">
        <v>2.8</v>
      </c>
      <c r="J23" s="198">
        <v>23.9</v>
      </c>
    </row>
    <row r="24" spans="1:10" x14ac:dyDescent="0.2">
      <c r="A24" s="38">
        <v>1971</v>
      </c>
      <c r="B24" s="197">
        <v>438</v>
      </c>
      <c r="C24" s="197">
        <v>275.89999999999998</v>
      </c>
      <c r="D24" s="83">
        <v>80</v>
      </c>
      <c r="E24" s="197">
        <v>40.4</v>
      </c>
      <c r="F24" s="197">
        <v>36.5</v>
      </c>
      <c r="G24" s="197">
        <v>162.1</v>
      </c>
      <c r="H24" s="197">
        <v>88</v>
      </c>
      <c r="I24" s="84">
        <v>2.6</v>
      </c>
      <c r="J24" s="198">
        <v>24.7</v>
      </c>
    </row>
    <row r="25" spans="1:10" x14ac:dyDescent="0.2">
      <c r="A25" s="38">
        <v>1972</v>
      </c>
      <c r="B25" s="197">
        <v>533.1</v>
      </c>
      <c r="C25" s="197">
        <v>333.9</v>
      </c>
      <c r="D25" s="83">
        <v>99.8</v>
      </c>
      <c r="E25" s="197">
        <v>46.5</v>
      </c>
      <c r="F25" s="197">
        <v>9.4</v>
      </c>
      <c r="G25" s="197">
        <v>199.2</v>
      </c>
      <c r="H25" s="197">
        <v>108.1</v>
      </c>
      <c r="I25" s="84">
        <v>2.2000000000000002</v>
      </c>
      <c r="J25" s="198">
        <v>25.6</v>
      </c>
    </row>
    <row r="26" spans="1:10" x14ac:dyDescent="0.2">
      <c r="A26" s="38">
        <v>1973</v>
      </c>
      <c r="B26" s="197">
        <v>625.9</v>
      </c>
      <c r="C26" s="197">
        <v>370.2</v>
      </c>
      <c r="D26" s="83">
        <v>102.8</v>
      </c>
      <c r="E26" s="197">
        <v>65.8</v>
      </c>
      <c r="F26" s="197">
        <v>9.3000000000000007</v>
      </c>
      <c r="G26" s="197">
        <v>255.7</v>
      </c>
      <c r="H26" s="197">
        <v>123.8</v>
      </c>
      <c r="I26" s="84">
        <v>2</v>
      </c>
      <c r="J26" s="198">
        <v>20.5</v>
      </c>
    </row>
    <row r="27" spans="1:10" x14ac:dyDescent="0.2">
      <c r="A27" s="38">
        <v>1974</v>
      </c>
      <c r="B27" s="197">
        <v>628.6</v>
      </c>
      <c r="C27" s="197">
        <v>387.2</v>
      </c>
      <c r="D27" s="83">
        <v>97.2</v>
      </c>
      <c r="E27" s="197">
        <v>47.8</v>
      </c>
      <c r="F27" s="197">
        <v>31.3</v>
      </c>
      <c r="G27" s="197">
        <v>241.4</v>
      </c>
      <c r="H27" s="197">
        <v>118.1</v>
      </c>
      <c r="I27" s="84">
        <v>3.4</v>
      </c>
      <c r="J27" s="198">
        <v>15</v>
      </c>
    </row>
    <row r="28" spans="1:10" x14ac:dyDescent="0.2">
      <c r="A28" s="38">
        <v>1975</v>
      </c>
      <c r="B28" s="197">
        <v>636</v>
      </c>
      <c r="C28" s="197">
        <v>413.5</v>
      </c>
      <c r="D28" s="83">
        <v>101.2</v>
      </c>
      <c r="E28" s="197">
        <v>11</v>
      </c>
      <c r="F28" s="197">
        <v>29.8</v>
      </c>
      <c r="G28" s="197">
        <v>222.5</v>
      </c>
      <c r="H28" s="197">
        <v>93.8</v>
      </c>
      <c r="I28" s="84">
        <v>1.8</v>
      </c>
      <c r="J28" s="198">
        <v>12</v>
      </c>
    </row>
    <row r="29" spans="1:10" x14ac:dyDescent="0.2">
      <c r="A29" s="38">
        <v>1976</v>
      </c>
      <c r="B29" s="197">
        <v>613.5</v>
      </c>
      <c r="C29" s="197">
        <v>484.6</v>
      </c>
      <c r="D29" s="83">
        <v>101.2</v>
      </c>
      <c r="E29" s="197">
        <v>9.9</v>
      </c>
      <c r="F29" s="197">
        <v>77.099999999999994</v>
      </c>
      <c r="G29" s="197">
        <v>128.9</v>
      </c>
      <c r="H29" s="197">
        <v>56.5</v>
      </c>
      <c r="I29" s="84">
        <v>3</v>
      </c>
      <c r="J29" s="198">
        <v>10.1</v>
      </c>
    </row>
    <row r="30" spans="1:10" x14ac:dyDescent="0.2">
      <c r="A30" s="38">
        <v>1977</v>
      </c>
      <c r="B30" s="197">
        <v>1057.2</v>
      </c>
      <c r="C30" s="197">
        <v>557.6</v>
      </c>
      <c r="D30" s="83">
        <v>101.2</v>
      </c>
      <c r="E30" s="197">
        <v>382.1</v>
      </c>
      <c r="F30" s="197">
        <v>11.4</v>
      </c>
      <c r="G30" s="197">
        <v>499.6</v>
      </c>
      <c r="H30" s="197">
        <v>208.2</v>
      </c>
      <c r="I30" s="84">
        <v>2.7</v>
      </c>
      <c r="J30" s="198">
        <v>14</v>
      </c>
    </row>
    <row r="31" spans="1:10" x14ac:dyDescent="0.2">
      <c r="A31" s="38">
        <v>1978</v>
      </c>
      <c r="B31" s="197">
        <v>1355.6</v>
      </c>
      <c r="C31" s="197">
        <v>599.1</v>
      </c>
      <c r="D31" s="83">
        <v>101.2</v>
      </c>
      <c r="E31" s="197">
        <v>268.5</v>
      </c>
      <c r="F31" s="197">
        <v>11.6</v>
      </c>
      <c r="G31" s="197">
        <v>756.5</v>
      </c>
      <c r="H31" s="197">
        <v>315.2</v>
      </c>
      <c r="I31" s="84">
        <v>1.5</v>
      </c>
      <c r="J31" s="198">
        <v>15.9</v>
      </c>
    </row>
    <row r="32" spans="1:10" x14ac:dyDescent="0.2">
      <c r="A32" s="38">
        <v>1979</v>
      </c>
      <c r="B32" s="197">
        <v>1535.6</v>
      </c>
      <c r="C32" s="197">
        <v>637.1</v>
      </c>
      <c r="D32" s="83">
        <v>101.2</v>
      </c>
      <c r="E32" s="197">
        <v>153.19999999999999</v>
      </c>
      <c r="F32" s="197">
        <v>11.2</v>
      </c>
      <c r="G32" s="197">
        <v>898.5</v>
      </c>
      <c r="H32" s="197">
        <v>374.4</v>
      </c>
      <c r="I32" s="84">
        <v>1.9</v>
      </c>
      <c r="J32" s="198">
        <v>13.9</v>
      </c>
    </row>
    <row r="33" spans="1:14" x14ac:dyDescent="0.2">
      <c r="A33" s="38">
        <v>1980</v>
      </c>
      <c r="B33" s="197">
        <v>1709.7</v>
      </c>
      <c r="C33" s="197">
        <v>661.8</v>
      </c>
      <c r="D33" s="83">
        <v>101.2</v>
      </c>
      <c r="E33" s="197">
        <v>556.79999999999995</v>
      </c>
      <c r="F33" s="197">
        <v>407.4</v>
      </c>
      <c r="G33" s="197">
        <v>1047.9000000000001</v>
      </c>
      <c r="H33" s="197">
        <v>436.6</v>
      </c>
      <c r="I33" s="84">
        <v>5.8</v>
      </c>
      <c r="J33" s="198">
        <v>11.4</v>
      </c>
    </row>
    <row r="34" spans="1:14" x14ac:dyDescent="0.2">
      <c r="A34" s="38">
        <v>1981</v>
      </c>
      <c r="B34" s="197">
        <v>1706.1</v>
      </c>
      <c r="C34" s="197">
        <v>631.20000000000005</v>
      </c>
      <c r="D34" s="83">
        <v>101.2</v>
      </c>
      <c r="E34" s="197">
        <v>57</v>
      </c>
      <c r="F34" s="197">
        <v>35</v>
      </c>
      <c r="G34" s="197">
        <v>1083.5</v>
      </c>
      <c r="H34" s="197">
        <v>451.5</v>
      </c>
      <c r="I34" s="84">
        <v>2.2000000000000002</v>
      </c>
      <c r="J34" s="198">
        <v>10.4</v>
      </c>
    </row>
    <row r="35" spans="1:14" x14ac:dyDescent="0.2">
      <c r="A35" s="38">
        <v>1982</v>
      </c>
      <c r="B35" s="197">
        <v>2098.4</v>
      </c>
      <c r="C35" s="197">
        <v>760.4</v>
      </c>
      <c r="D35" s="83">
        <v>101.2</v>
      </c>
      <c r="E35" s="197">
        <v>321.10000000000002</v>
      </c>
      <c r="F35" s="197">
        <v>62.4</v>
      </c>
      <c r="G35" s="197">
        <v>1338.1</v>
      </c>
      <c r="H35" s="197">
        <v>557.5</v>
      </c>
      <c r="I35" s="84">
        <v>2.4</v>
      </c>
      <c r="J35" s="198">
        <v>10.9</v>
      </c>
    </row>
    <row r="36" spans="1:14" x14ac:dyDescent="0.2">
      <c r="A36" s="38">
        <v>1983</v>
      </c>
      <c r="B36" s="197">
        <v>2585.8000000000002</v>
      </c>
      <c r="C36" s="197">
        <v>1034.8</v>
      </c>
      <c r="D36" s="83">
        <v>251.2</v>
      </c>
      <c r="E36" s="197">
        <v>499.8</v>
      </c>
      <c r="F36" s="197">
        <v>271.7</v>
      </c>
      <c r="G36" s="197">
        <v>1551</v>
      </c>
      <c r="H36" s="197">
        <v>646.29999999999995</v>
      </c>
      <c r="I36" s="84">
        <v>6.8</v>
      </c>
      <c r="J36" s="198">
        <v>13.8</v>
      </c>
    </row>
    <row r="37" spans="1:14" x14ac:dyDescent="0.2">
      <c r="A37" s="38">
        <v>1984</v>
      </c>
      <c r="B37" s="197">
        <v>3102.8</v>
      </c>
      <c r="C37" s="197">
        <v>1089.8</v>
      </c>
      <c r="D37" s="83">
        <v>281.2</v>
      </c>
      <c r="E37" s="197">
        <v>622.9</v>
      </c>
      <c r="F37" s="197">
        <v>165.4</v>
      </c>
      <c r="G37" s="197">
        <v>2013</v>
      </c>
      <c r="H37" s="197">
        <v>838.8</v>
      </c>
      <c r="I37" s="84">
        <v>5.5</v>
      </c>
      <c r="J37" s="198">
        <v>16.5</v>
      </c>
    </row>
    <row r="38" spans="1:14" x14ac:dyDescent="0.2">
      <c r="A38" s="38">
        <v>1985</v>
      </c>
      <c r="B38" s="197">
        <v>5021.5</v>
      </c>
      <c r="C38" s="197">
        <v>1301.9000000000001</v>
      </c>
      <c r="D38" s="83">
        <v>281.2</v>
      </c>
      <c r="E38" s="197">
        <v>526</v>
      </c>
      <c r="F38" s="197">
        <v>197.4</v>
      </c>
      <c r="G38" s="197">
        <v>3719.6</v>
      </c>
      <c r="H38" s="197">
        <v>1033.2</v>
      </c>
      <c r="I38" s="84">
        <v>6.3</v>
      </c>
      <c r="J38" s="198">
        <v>27.7</v>
      </c>
    </row>
    <row r="39" spans="1:14" x14ac:dyDescent="0.2">
      <c r="A39" s="38">
        <v>1986</v>
      </c>
      <c r="B39" s="197">
        <v>5374.4</v>
      </c>
      <c r="C39" s="197">
        <v>1552.2</v>
      </c>
      <c r="D39" s="83">
        <v>313</v>
      </c>
      <c r="E39" s="197">
        <v>56.3</v>
      </c>
      <c r="F39" s="197">
        <v>358.5</v>
      </c>
      <c r="G39" s="197">
        <v>3822.2</v>
      </c>
      <c r="H39" s="197">
        <v>1061.7</v>
      </c>
      <c r="I39" s="84">
        <v>11.3</v>
      </c>
      <c r="J39" s="198">
        <v>31.2</v>
      </c>
    </row>
    <row r="40" spans="1:14" x14ac:dyDescent="0.2">
      <c r="A40" s="38">
        <v>1987</v>
      </c>
      <c r="B40" s="197">
        <v>7211.9</v>
      </c>
      <c r="C40" s="197">
        <v>2717</v>
      </c>
      <c r="D40" s="83">
        <v>975</v>
      </c>
      <c r="E40" s="197">
        <v>602.5</v>
      </c>
      <c r="F40" s="197">
        <v>605.29999999999995</v>
      </c>
      <c r="G40" s="197">
        <v>4494.8999999999996</v>
      </c>
      <c r="H40" s="197">
        <v>1057.5999999999999</v>
      </c>
      <c r="I40" s="84">
        <v>15.8</v>
      </c>
      <c r="J40" s="198">
        <v>43.5</v>
      </c>
      <c r="K40" s="47"/>
      <c r="L40" s="47"/>
    </row>
    <row r="41" spans="1:14" x14ac:dyDescent="0.2">
      <c r="A41" s="38">
        <v>1988</v>
      </c>
      <c r="B41" s="197">
        <v>9250.4</v>
      </c>
      <c r="C41" s="197">
        <v>2883.2</v>
      </c>
      <c r="D41" s="83">
        <v>975</v>
      </c>
      <c r="E41" s="197">
        <v>805.5</v>
      </c>
      <c r="F41" s="197">
        <v>457.6</v>
      </c>
      <c r="G41" s="197">
        <v>6367.2</v>
      </c>
      <c r="H41" s="197">
        <v>1498.2</v>
      </c>
      <c r="I41" s="84">
        <v>21.9</v>
      </c>
      <c r="J41" s="198">
        <v>55.5</v>
      </c>
      <c r="K41" s="48"/>
    </row>
    <row r="42" spans="1:14" x14ac:dyDescent="0.2">
      <c r="A42" s="38">
        <v>1989</v>
      </c>
      <c r="B42" s="197">
        <v>9587.2999999999993</v>
      </c>
      <c r="C42" s="197">
        <v>3388.3</v>
      </c>
      <c r="D42" s="83">
        <v>975</v>
      </c>
      <c r="E42" s="197">
        <v>112.1</v>
      </c>
      <c r="F42" s="197">
        <v>351.3</v>
      </c>
      <c r="G42" s="197">
        <v>6199</v>
      </c>
      <c r="H42" s="197">
        <v>1458.6</v>
      </c>
      <c r="I42" s="84">
        <v>20.100000000000001</v>
      </c>
      <c r="J42" s="198">
        <v>35.299999999999997</v>
      </c>
      <c r="K42" s="48"/>
    </row>
    <row r="43" spans="1:14" x14ac:dyDescent="0.2">
      <c r="A43" s="38">
        <v>1990</v>
      </c>
      <c r="B43" s="197">
        <v>10527.7</v>
      </c>
      <c r="C43" s="197">
        <v>3953.5</v>
      </c>
      <c r="D43" s="83">
        <v>975</v>
      </c>
      <c r="E43" s="197">
        <v>248.8</v>
      </c>
      <c r="F43" s="197">
        <v>642.6</v>
      </c>
      <c r="G43" s="197">
        <v>6574.2</v>
      </c>
      <c r="H43" s="197">
        <v>1546.9</v>
      </c>
      <c r="I43" s="84">
        <v>19.899999999999999</v>
      </c>
      <c r="J43" s="198">
        <v>48.876704442577065</v>
      </c>
    </row>
    <row r="44" spans="1:14" x14ac:dyDescent="0.2">
      <c r="A44" s="38">
        <v>1991</v>
      </c>
      <c r="B44" s="197">
        <v>11386.7</v>
      </c>
      <c r="C44" s="197">
        <v>4719.3</v>
      </c>
      <c r="D44" s="83">
        <v>975</v>
      </c>
      <c r="E44" s="197">
        <v>207.4</v>
      </c>
      <c r="F44" s="197">
        <v>581.4</v>
      </c>
      <c r="G44" s="197">
        <v>6667.4</v>
      </c>
      <c r="H44" s="197">
        <v>1570.8</v>
      </c>
      <c r="I44" s="84">
        <v>20</v>
      </c>
      <c r="J44" s="198">
        <v>50.476093374588856</v>
      </c>
    </row>
    <row r="45" spans="1:14" x14ac:dyDescent="0.2">
      <c r="A45" s="38">
        <v>1992</v>
      </c>
      <c r="B45" s="197">
        <v>11591.2</v>
      </c>
      <c r="C45" s="197">
        <v>5023.2</v>
      </c>
      <c r="D45" s="83">
        <v>975</v>
      </c>
      <c r="E45" s="197">
        <v>827.5</v>
      </c>
      <c r="F45" s="197">
        <v>886.6</v>
      </c>
      <c r="G45" s="197">
        <v>6568</v>
      </c>
      <c r="H45" s="197">
        <v>1547.3</v>
      </c>
      <c r="I45" s="84">
        <v>26.7</v>
      </c>
      <c r="J45" s="198">
        <v>50.139068522067134</v>
      </c>
    </row>
    <row r="46" spans="1:14" x14ac:dyDescent="0.2">
      <c r="A46" s="38">
        <v>1993</v>
      </c>
      <c r="B46" s="197">
        <v>14782.2</v>
      </c>
      <c r="C46" s="197">
        <v>5360.8</v>
      </c>
      <c r="D46" s="83">
        <v>975</v>
      </c>
      <c r="E46" s="197">
        <v>1410.4</v>
      </c>
      <c r="F46" s="197">
        <v>1197.0999999999999</v>
      </c>
      <c r="G46" s="197">
        <v>9421.9</v>
      </c>
      <c r="H46" s="197">
        <v>1627.2</v>
      </c>
      <c r="I46" s="84">
        <v>30.6</v>
      </c>
      <c r="J46" s="198">
        <f>(B46/24986.9)*100</f>
        <v>59.159799735061171</v>
      </c>
    </row>
    <row r="47" spans="1:14" x14ac:dyDescent="0.2">
      <c r="A47" s="38">
        <v>1994</v>
      </c>
      <c r="B47" s="197">
        <v>15678.2</v>
      </c>
      <c r="C47" s="197">
        <v>5572.2</v>
      </c>
      <c r="D47" s="83">
        <v>983</v>
      </c>
      <c r="E47" s="197">
        <v>1816.8</v>
      </c>
      <c r="F47" s="197">
        <v>1651.6</v>
      </c>
      <c r="G47" s="197">
        <v>10106</v>
      </c>
      <c r="H47" s="197">
        <v>1737.4</v>
      </c>
      <c r="I47" s="84">
        <v>25.2</v>
      </c>
      <c r="J47" s="198">
        <v>53.487856384993023</v>
      </c>
    </row>
    <row r="48" spans="1:14" x14ac:dyDescent="0.2">
      <c r="A48" s="38">
        <v>1995</v>
      </c>
      <c r="B48" s="197">
        <f>C48+G48</f>
        <v>16166.199999999999</v>
      </c>
      <c r="C48" s="197">
        <v>6324.4</v>
      </c>
      <c r="D48" s="83">
        <v>983</v>
      </c>
      <c r="E48" s="197">
        <v>642.6</v>
      </c>
      <c r="F48" s="197">
        <v>1056.3</v>
      </c>
      <c r="G48" s="197">
        <v>9841.7999999999993</v>
      </c>
      <c r="H48" s="197">
        <v>1674.7</v>
      </c>
      <c r="I48" s="84">
        <v>15</v>
      </c>
      <c r="J48" s="198">
        <v>51.002303057071643</v>
      </c>
      <c r="N48" s="35"/>
    </row>
    <row r="49" spans="1:16" x14ac:dyDescent="0.2">
      <c r="A49" s="38">
        <v>1996</v>
      </c>
      <c r="B49" s="197">
        <f>C49+G49</f>
        <v>17208</v>
      </c>
      <c r="C49" s="197">
        <v>6995.4</v>
      </c>
      <c r="D49" s="83">
        <v>983</v>
      </c>
      <c r="E49" s="197">
        <v>1492.1</v>
      </c>
      <c r="F49" s="197">
        <v>1180.2</v>
      </c>
      <c r="G49" s="197">
        <v>10212.6</v>
      </c>
      <c r="H49" s="197">
        <v>1673.1</v>
      </c>
      <c r="I49" s="84">
        <v>13.4</v>
      </c>
      <c r="J49" s="198">
        <v>49.75337269347088</v>
      </c>
      <c r="K49" s="90"/>
      <c r="L49" s="123"/>
      <c r="N49" s="35"/>
      <c r="O49" s="90"/>
      <c r="P49" s="35"/>
    </row>
    <row r="50" spans="1:16" x14ac:dyDescent="0.2">
      <c r="A50" s="38">
        <v>1997</v>
      </c>
      <c r="B50" s="197">
        <v>17271.099999999999</v>
      </c>
      <c r="C50" s="197">
        <v>8663.7000000000007</v>
      </c>
      <c r="D50" s="83">
        <v>983</v>
      </c>
      <c r="E50" s="197">
        <v>374</v>
      </c>
      <c r="F50" s="197">
        <v>2001.6</v>
      </c>
      <c r="G50" s="197">
        <v>8670.4</v>
      </c>
      <c r="H50" s="197">
        <v>1397.4</v>
      </c>
      <c r="I50" s="84">
        <v>15.4</v>
      </c>
      <c r="J50" s="198">
        <v>48.148075872297234</v>
      </c>
      <c r="K50" s="90"/>
      <c r="L50" s="123"/>
      <c r="N50" s="35"/>
      <c r="O50" s="90"/>
      <c r="P50" s="35"/>
    </row>
    <row r="51" spans="1:16" x14ac:dyDescent="0.2">
      <c r="A51" s="38">
        <v>1998</v>
      </c>
      <c r="B51" s="197">
        <f t="shared" ref="B51" si="0">C51+G51</f>
        <v>16924.8</v>
      </c>
      <c r="C51" s="197">
        <v>8918.2999999999993</v>
      </c>
      <c r="D51" s="83">
        <v>983</v>
      </c>
      <c r="E51" s="197">
        <v>366.7</v>
      </c>
      <c r="F51" s="197">
        <v>1030.5999999999999</v>
      </c>
      <c r="G51" s="197">
        <v>8006.5</v>
      </c>
      <c r="H51" s="197">
        <v>1313.2</v>
      </c>
      <c r="I51" s="84">
        <v>9.9</v>
      </c>
      <c r="J51" s="198">
        <v>44.462775613357117</v>
      </c>
      <c r="K51" s="90"/>
      <c r="L51" s="123"/>
      <c r="N51" s="35"/>
      <c r="O51" s="90"/>
      <c r="P51" s="35"/>
    </row>
    <row r="52" spans="1:16" x14ac:dyDescent="0.2">
      <c r="A52" s="38">
        <v>1999</v>
      </c>
      <c r="B52" s="197">
        <f>C52+G52</f>
        <v>18321.900000000001</v>
      </c>
      <c r="C52" s="197">
        <v>9587.2000000000007</v>
      </c>
      <c r="D52" s="83">
        <v>800</v>
      </c>
      <c r="E52" s="197">
        <v>1803.2</v>
      </c>
      <c r="F52" s="197">
        <v>1075</v>
      </c>
      <c r="G52" s="197">
        <v>8734.7000000000007</v>
      </c>
      <c r="H52" s="197">
        <v>1374.4</v>
      </c>
      <c r="I52" s="84">
        <v>8</v>
      </c>
      <c r="J52" s="198">
        <v>42.719245682469442</v>
      </c>
      <c r="K52" s="35"/>
      <c r="L52" s="123"/>
      <c r="N52" s="35"/>
      <c r="O52" s="90"/>
      <c r="P52" s="35"/>
    </row>
    <row r="53" spans="1:16" x14ac:dyDescent="0.2">
      <c r="A53" s="38">
        <v>2000</v>
      </c>
      <c r="B53" s="197">
        <v>19855.300000000003</v>
      </c>
      <c r="C53" s="197">
        <v>10470.200000000001</v>
      </c>
      <c r="D53" s="83">
        <v>800</v>
      </c>
      <c r="E53" s="197">
        <v>2344.1</v>
      </c>
      <c r="F53" s="197">
        <v>1693.7</v>
      </c>
      <c r="G53" s="197">
        <v>9385.1</v>
      </c>
      <c r="H53" s="197">
        <v>1680.4</v>
      </c>
      <c r="I53" s="84">
        <f>((Sheet2!B4+Sheet2!C4)/Sheet2!D4)*100</f>
        <v>7.933362234470799</v>
      </c>
      <c r="J53" s="198">
        <v>38.651096152273873</v>
      </c>
      <c r="K53" s="35"/>
      <c r="L53" s="98"/>
      <c r="M53" s="90"/>
      <c r="N53" s="35"/>
      <c r="O53" s="90"/>
      <c r="P53" s="35"/>
    </row>
    <row r="54" spans="1:16" x14ac:dyDescent="0.2">
      <c r="A54" s="38">
        <v>2001</v>
      </c>
      <c r="B54" s="197">
        <v>19922.7</v>
      </c>
      <c r="C54" s="197">
        <v>10707.7</v>
      </c>
      <c r="D54" s="83">
        <v>800</v>
      </c>
      <c r="E54" s="197">
        <v>166.80000000000004</v>
      </c>
      <c r="F54" s="197">
        <v>336.90000000000003</v>
      </c>
      <c r="G54" s="197">
        <v>9215</v>
      </c>
      <c r="H54" s="197">
        <v>1667.6</v>
      </c>
      <c r="I54" s="84">
        <f>((Sheet2!B5+Sheet2!C5)/Sheet2!D5)*100</f>
        <v>3.7185704388931899</v>
      </c>
      <c r="J54" s="198">
        <v>36.218349597870827</v>
      </c>
      <c r="K54" s="35"/>
      <c r="L54" s="98"/>
      <c r="M54" s="90"/>
      <c r="N54" s="35"/>
      <c r="O54" s="90"/>
      <c r="P54" s="35"/>
    </row>
    <row r="55" spans="1:16" x14ac:dyDescent="0.2">
      <c r="A55" s="38">
        <v>2002</v>
      </c>
      <c r="B55" s="197">
        <v>20761.800000000003</v>
      </c>
      <c r="C55" s="197">
        <v>11380.8</v>
      </c>
      <c r="D55" s="83">
        <v>800</v>
      </c>
      <c r="E55" s="197">
        <v>265.89999999999998</v>
      </c>
      <c r="F55" s="197">
        <v>427.59999999999997</v>
      </c>
      <c r="G55" s="197">
        <v>9381</v>
      </c>
      <c r="H55" s="197">
        <v>1549</v>
      </c>
      <c r="I55" s="84">
        <f>((Sheet2!B6+Sheet2!C6)/Sheet2!D6)*100</f>
        <v>4.3515470704410797</v>
      </c>
      <c r="J55" s="198">
        <v>36.883638301652169</v>
      </c>
      <c r="K55" s="35"/>
      <c r="L55" s="98"/>
      <c r="M55" s="90"/>
      <c r="N55" s="35"/>
      <c r="O55" s="90"/>
      <c r="P55" s="35"/>
    </row>
    <row r="56" spans="1:16" x14ac:dyDescent="0.2">
      <c r="A56" s="38">
        <v>2003</v>
      </c>
      <c r="B56" s="197">
        <v>20950.199999999997</v>
      </c>
      <c r="C56" s="197">
        <v>11589.6</v>
      </c>
      <c r="D56" s="83">
        <v>800</v>
      </c>
      <c r="E56" s="197">
        <v>544.20000000000005</v>
      </c>
      <c r="F56" s="197">
        <v>564.59999999999991</v>
      </c>
      <c r="G56" s="197">
        <v>9360.6</v>
      </c>
      <c r="H56" s="197">
        <v>1567.6</v>
      </c>
      <c r="I56" s="84">
        <f>((Sheet2!B7+Sheet2!C7)/Sheet2!D7)*100</f>
        <v>3.5041849883703167</v>
      </c>
      <c r="J56" s="198">
        <v>29.437254984614082</v>
      </c>
      <c r="K56" s="35"/>
      <c r="L56" s="98"/>
      <c r="M56" s="90"/>
      <c r="N56" s="35"/>
      <c r="O56" s="90"/>
      <c r="P56" s="35"/>
    </row>
    <row r="57" spans="1:16" x14ac:dyDescent="0.2">
      <c r="A57" s="38">
        <v>2004</v>
      </c>
      <c r="B57" s="197">
        <v>19251.699999999997</v>
      </c>
      <c r="C57" s="197">
        <v>10658.3</v>
      </c>
      <c r="D57" s="83">
        <v>800</v>
      </c>
      <c r="E57" s="197">
        <v>231.79999999999995</v>
      </c>
      <c r="F57" s="197">
        <v>1424.3</v>
      </c>
      <c r="G57" s="197">
        <v>8593.4</v>
      </c>
      <c r="H57" s="197">
        <v>1382.1</v>
      </c>
      <c r="I57" s="84">
        <f>((Sheet2!B8+Sheet2!C8)/Sheet2!D8)*100</f>
        <v>4.5428733674048836</v>
      </c>
      <c r="J57" s="198">
        <v>23.013896775350403</v>
      </c>
      <c r="K57" s="35"/>
      <c r="L57" s="98"/>
      <c r="M57" s="90"/>
      <c r="N57" s="35"/>
      <c r="O57" s="90"/>
      <c r="P57" s="35"/>
    </row>
    <row r="58" spans="1:16" x14ac:dyDescent="0.2">
      <c r="A58" s="38">
        <v>2005</v>
      </c>
      <c r="B58" s="197">
        <v>18438.599999999999</v>
      </c>
      <c r="C58" s="197">
        <v>10407.9</v>
      </c>
      <c r="D58" s="83">
        <v>800</v>
      </c>
      <c r="E58" s="197">
        <v>447.90000000000003</v>
      </c>
      <c r="F58" s="197">
        <v>581.09999999999991</v>
      </c>
      <c r="G58" s="197">
        <v>8030.7</v>
      </c>
      <c r="H58" s="197">
        <v>1356.5</v>
      </c>
      <c r="I58" s="84">
        <f>((Sheet2!B9+Sheet2!C9)/Sheet2!D9)*100</f>
        <v>1.7066715732178204</v>
      </c>
      <c r="J58" s="198">
        <v>18.313700562166026</v>
      </c>
      <c r="K58" s="35"/>
      <c r="L58" s="98"/>
      <c r="M58" s="90"/>
      <c r="N58" s="35"/>
    </row>
    <row r="59" spans="1:16" x14ac:dyDescent="0.2">
      <c r="A59" s="38">
        <v>2006</v>
      </c>
      <c r="B59" s="197">
        <v>17671.3</v>
      </c>
      <c r="C59" s="197">
        <v>10043.6</v>
      </c>
      <c r="D59" s="83">
        <v>800</v>
      </c>
      <c r="E59" s="197">
        <v>1156.3</v>
      </c>
      <c r="F59" s="197">
        <v>1559.3</v>
      </c>
      <c r="G59" s="197">
        <v>7627.7</v>
      </c>
      <c r="H59" s="197">
        <v>1315.2255193399999</v>
      </c>
      <c r="I59" s="84">
        <f>((Sheet2!B10+Sheet2!C10)/Sheet2!D10)*100</f>
        <v>2.3564988523108745</v>
      </c>
      <c r="J59" s="198">
        <v>15.240303886724661</v>
      </c>
      <c r="K59" s="35"/>
      <c r="L59" s="98"/>
      <c r="M59" s="90"/>
      <c r="N59" s="110"/>
    </row>
    <row r="60" spans="1:16" x14ac:dyDescent="0.2">
      <c r="A60" s="38">
        <v>2007</v>
      </c>
      <c r="B60" s="197">
        <v>18795.800000000003</v>
      </c>
      <c r="C60" s="197">
        <v>10231.9</v>
      </c>
      <c r="D60" s="83">
        <v>800</v>
      </c>
      <c r="E60" s="197">
        <v>1328.4</v>
      </c>
      <c r="F60" s="197">
        <v>392.2</v>
      </c>
      <c r="G60" s="197">
        <v>8563.9</v>
      </c>
      <c r="H60" s="197">
        <v>1398.03167364</v>
      </c>
      <c r="I60" s="84">
        <f>((Sheet2!B11+Sheet2!C11)/Sheet2!D11)*100</f>
        <v>1.0672637273086574</v>
      </c>
      <c r="J60" s="198">
        <v>13.724320476077475</v>
      </c>
      <c r="K60" s="35"/>
      <c r="L60" s="35"/>
      <c r="M60" s="186"/>
      <c r="N60" s="110"/>
    </row>
    <row r="61" spans="1:16" x14ac:dyDescent="0.2">
      <c r="A61" s="38">
        <v>2008</v>
      </c>
      <c r="B61" s="197">
        <v>17703.400000000001</v>
      </c>
      <c r="C61" s="197">
        <v>8459</v>
      </c>
      <c r="D61" s="83">
        <v>800</v>
      </c>
      <c r="E61" s="197">
        <v>1011.6</v>
      </c>
      <c r="F61" s="197">
        <v>415.49999999999994</v>
      </c>
      <c r="G61" s="197">
        <v>9244.4</v>
      </c>
      <c r="H61" s="197">
        <v>1514.69151033</v>
      </c>
      <c r="I61" s="84">
        <f>((Sheet2!B12+Sheet2!C12)/Sheet2!D12)*100</f>
        <v>0.94010932090984789</v>
      </c>
      <c r="J61" s="198">
        <v>10.099653597068126</v>
      </c>
      <c r="K61" s="35"/>
      <c r="L61" s="35"/>
      <c r="M61" s="186"/>
      <c r="N61" s="110"/>
    </row>
    <row r="62" spans="1:16" x14ac:dyDescent="0.2">
      <c r="A62" s="38">
        <v>2009</v>
      </c>
      <c r="B62" s="197">
        <v>20045.74143238</v>
      </c>
      <c r="C62" s="197">
        <v>11121.7</v>
      </c>
      <c r="D62" s="83">
        <v>800</v>
      </c>
      <c r="E62" s="197">
        <v>1836.2</v>
      </c>
      <c r="F62" s="197">
        <v>2156.6000000000004</v>
      </c>
      <c r="G62" s="197">
        <v>8924</v>
      </c>
      <c r="H62" s="197">
        <v>1350.47754427</v>
      </c>
      <c r="I62" s="101">
        <v>4.3</v>
      </c>
      <c r="J62" s="198">
        <v>16.528303565660988</v>
      </c>
      <c r="K62" s="35"/>
      <c r="L62" s="211"/>
      <c r="M62" s="186"/>
      <c r="N62" s="110"/>
    </row>
    <row r="63" spans="1:16" x14ac:dyDescent="0.2">
      <c r="A63" s="38">
        <v>2010</v>
      </c>
      <c r="B63" s="197">
        <v>24808.883564470001</v>
      </c>
      <c r="C63" s="197">
        <v>14792.7</v>
      </c>
      <c r="D63" s="83">
        <v>800</v>
      </c>
      <c r="E63" s="197">
        <v>1545</v>
      </c>
      <c r="F63" s="197">
        <v>452.8</v>
      </c>
      <c r="G63" s="197">
        <v>10016.199999999999</v>
      </c>
      <c r="H63" s="197">
        <v>1522.1439026800001</v>
      </c>
      <c r="I63" s="101">
        <f>((Sheet2!B14+Sheet2!C14)/Sheet2!D14)*100</f>
        <v>1.0013929249980258</v>
      </c>
      <c r="J63" s="198">
        <v>17.600000000000001</v>
      </c>
      <c r="K63" s="35"/>
      <c r="L63" s="211"/>
      <c r="M63" s="186"/>
      <c r="N63" s="110"/>
    </row>
    <row r="64" spans="1:16" x14ac:dyDescent="0.2">
      <c r="A64" s="38">
        <v>2011</v>
      </c>
      <c r="B64" s="197">
        <v>27285.1</v>
      </c>
      <c r="C64" s="197">
        <v>15956.6</v>
      </c>
      <c r="D64" s="83">
        <v>800</v>
      </c>
      <c r="E64" s="197">
        <v>1995</v>
      </c>
      <c r="F64" s="197">
        <v>682.7</v>
      </c>
      <c r="G64" s="197">
        <v>11328.5</v>
      </c>
      <c r="H64" s="197">
        <v>1706.20384283</v>
      </c>
      <c r="I64" s="101">
        <v>1</v>
      </c>
      <c r="J64" s="198">
        <v>16.7</v>
      </c>
      <c r="K64" s="35"/>
      <c r="L64" s="211"/>
      <c r="M64" s="186"/>
    </row>
    <row r="65" spans="1:13" x14ac:dyDescent="0.2">
      <c r="A65" s="38">
        <v>2012</v>
      </c>
      <c r="B65" s="197">
        <v>40119.799432379994</v>
      </c>
      <c r="C65" s="197">
        <v>28970.5</v>
      </c>
      <c r="D65" s="83">
        <v>800</v>
      </c>
      <c r="E65" s="197">
        <v>557.30000000000007</v>
      </c>
      <c r="F65" s="197">
        <v>736.5</v>
      </c>
      <c r="G65" s="197">
        <v>11149.3</v>
      </c>
      <c r="H65" s="197">
        <v>1477.5705213400001</v>
      </c>
      <c r="I65" s="101">
        <v>1</v>
      </c>
      <c r="J65" s="198">
        <v>24.4</v>
      </c>
      <c r="K65" s="35"/>
      <c r="L65" s="211"/>
      <c r="M65" s="186"/>
    </row>
    <row r="66" spans="1:13" x14ac:dyDescent="0.2">
      <c r="A66" s="38">
        <v>2013</v>
      </c>
      <c r="B66" s="197">
        <v>42365.898000000001</v>
      </c>
      <c r="C66" s="197">
        <v>28168.5</v>
      </c>
      <c r="D66" s="83">
        <v>800</v>
      </c>
      <c r="E66" s="197">
        <v>4737.8</v>
      </c>
      <c r="F66" s="101" t="s">
        <v>151</v>
      </c>
      <c r="G66" s="197">
        <v>14197.390000000001</v>
      </c>
      <c r="H66" s="197">
        <v>2069.2079662781662</v>
      </c>
      <c r="I66" s="101">
        <v>1.1000000000000001</v>
      </c>
      <c r="J66" s="198">
        <v>24.3</v>
      </c>
      <c r="K66" s="35"/>
      <c r="L66" s="211"/>
      <c r="M66" s="186"/>
    </row>
    <row r="67" spans="1:13" x14ac:dyDescent="0.2">
      <c r="A67" s="38">
        <v>2014</v>
      </c>
      <c r="B67" s="197">
        <v>45675.506000000001</v>
      </c>
      <c r="C67" s="197">
        <v>31198</v>
      </c>
      <c r="D67" s="83">
        <v>800</v>
      </c>
      <c r="E67" s="197">
        <v>803.3</v>
      </c>
      <c r="F67" s="197">
        <v>523.29999999999995</v>
      </c>
      <c r="G67" s="197">
        <v>14477.389999999998</v>
      </c>
      <c r="H67" s="197">
        <v>2109.5465845718159</v>
      </c>
      <c r="I67" s="101">
        <v>0.97846062151288904</v>
      </c>
      <c r="J67" s="198">
        <v>25.9</v>
      </c>
      <c r="K67" s="35"/>
      <c r="L67" s="211"/>
      <c r="M67" s="186"/>
    </row>
    <row r="68" spans="1:13" x14ac:dyDescent="0.2">
      <c r="A68" s="38">
        <v>2015</v>
      </c>
      <c r="B68" s="197">
        <v>45890.294999999991</v>
      </c>
      <c r="C68" s="197">
        <v>31785.794999999991</v>
      </c>
      <c r="D68" s="83">
        <v>800</v>
      </c>
      <c r="E68" s="197">
        <v>897.4</v>
      </c>
      <c r="F68" s="197">
        <v>547.4</v>
      </c>
      <c r="G68" s="197">
        <v>14104.5</v>
      </c>
      <c r="H68" s="197">
        <v>2166.1665060712321</v>
      </c>
      <c r="I68" s="101">
        <v>1.3</v>
      </c>
      <c r="J68" s="197">
        <v>28.6</v>
      </c>
      <c r="K68" s="35"/>
      <c r="L68" s="211"/>
      <c r="M68" s="186"/>
    </row>
    <row r="69" spans="1:13" x14ac:dyDescent="0.2">
      <c r="A69" s="38">
        <v>2016</v>
      </c>
      <c r="B69" s="197">
        <v>57489.1</v>
      </c>
      <c r="C69" s="197">
        <v>35910.300000000003</v>
      </c>
      <c r="D69" s="83">
        <v>800</v>
      </c>
      <c r="E69" s="197">
        <v>7203.3</v>
      </c>
      <c r="F69" s="197">
        <v>523.29999999999995</v>
      </c>
      <c r="G69" s="197">
        <v>21578.799999999999</v>
      </c>
      <c r="H69" s="197">
        <v>3174.4823403343994</v>
      </c>
      <c r="I69" s="101">
        <v>1.9</v>
      </c>
      <c r="J69" s="197">
        <v>39.6</v>
      </c>
      <c r="K69" s="35"/>
      <c r="L69" s="211"/>
      <c r="M69" s="186"/>
    </row>
    <row r="70" spans="1:13" x14ac:dyDescent="0.2">
      <c r="A70" s="157">
        <v>2017</v>
      </c>
      <c r="B70" s="81">
        <v>66672.2</v>
      </c>
      <c r="C70" s="81">
        <v>42758.1</v>
      </c>
      <c r="D70" s="251">
        <v>1905</v>
      </c>
      <c r="E70" s="81">
        <v>2885.9</v>
      </c>
      <c r="F70" s="81">
        <v>600</v>
      </c>
      <c r="G70" s="81">
        <v>23914.1</v>
      </c>
      <c r="H70" s="81">
        <v>3525</v>
      </c>
      <c r="I70" s="108">
        <v>1.9</v>
      </c>
      <c r="J70" s="81">
        <v>44.2</v>
      </c>
      <c r="K70" s="35"/>
      <c r="L70" s="211"/>
      <c r="M70" s="186"/>
    </row>
    <row r="71" spans="1:13" s="131" customFormat="1" ht="22.5" customHeight="1" x14ac:dyDescent="0.2">
      <c r="A71" s="148" t="s">
        <v>146</v>
      </c>
      <c r="B71" s="128"/>
      <c r="C71" s="128"/>
      <c r="D71" s="129"/>
      <c r="E71" s="130"/>
      <c r="F71" s="130"/>
      <c r="K71" s="128"/>
      <c r="L71" s="98"/>
    </row>
    <row r="72" spans="1:13" s="131" customFormat="1" ht="9" hidden="1" customHeight="1" x14ac:dyDescent="0.25">
      <c r="A72" s="148"/>
      <c r="B72" s="128"/>
      <c r="C72" s="128"/>
      <c r="D72" s="129"/>
      <c r="E72" s="130"/>
      <c r="F72" s="130"/>
      <c r="K72" s="132"/>
    </row>
    <row r="73" spans="1:13" hidden="1" x14ac:dyDescent="0.2">
      <c r="A73" s="149" t="s">
        <v>137</v>
      </c>
      <c r="B73" s="35"/>
      <c r="C73" s="35"/>
      <c r="K73" s="48"/>
    </row>
    <row r="74" spans="1:13" ht="15" customHeight="1" x14ac:dyDescent="0.2">
      <c r="A74" s="150" t="s">
        <v>148</v>
      </c>
      <c r="I74" s="143"/>
      <c r="K74" s="48"/>
    </row>
    <row r="75" spans="1:13" ht="14.25" customHeight="1" x14ac:dyDescent="0.2">
      <c r="A75" s="152" t="s">
        <v>147</v>
      </c>
      <c r="D75" s="169"/>
      <c r="E75" s="170"/>
      <c r="F75" s="170"/>
      <c r="H75" s="90"/>
      <c r="I75" s="143"/>
      <c r="J75" s="90"/>
      <c r="K75" s="48"/>
      <c r="M75" s="110"/>
    </row>
    <row r="76" spans="1:13" x14ac:dyDescent="0.2">
      <c r="A76" s="150" t="s">
        <v>153</v>
      </c>
      <c r="D76" s="124"/>
      <c r="E76" s="170"/>
      <c r="F76" s="170"/>
      <c r="G76" s="90"/>
      <c r="H76" s="90"/>
      <c r="I76" s="143"/>
      <c r="K76" s="48"/>
    </row>
    <row r="77" spans="1:13" x14ac:dyDescent="0.2">
      <c r="A77" s="195"/>
      <c r="C77" s="90"/>
      <c r="D77" s="124"/>
      <c r="E77" s="170"/>
      <c r="F77" s="170"/>
      <c r="G77" s="90"/>
      <c r="H77" s="182"/>
      <c r="I77" s="143"/>
      <c r="K77" s="48"/>
    </row>
    <row r="78" spans="1:13" ht="15.75" x14ac:dyDescent="0.25">
      <c r="A78" s="91"/>
      <c r="B78" s="90"/>
      <c r="C78" s="90"/>
      <c r="D78" s="124"/>
      <c r="E78" s="170"/>
      <c r="F78" s="170"/>
      <c r="G78" s="90"/>
      <c r="H78" s="187"/>
      <c r="I78" s="143"/>
      <c r="K78" s="48"/>
    </row>
    <row r="79" spans="1:13" ht="15.75" x14ac:dyDescent="0.25">
      <c r="A79" s="91"/>
      <c r="B79" s="90"/>
      <c r="C79" s="90"/>
      <c r="D79" s="124"/>
      <c r="E79" s="170"/>
      <c r="F79" s="170"/>
      <c r="G79" s="90"/>
      <c r="H79" s="187"/>
      <c r="I79" s="143"/>
      <c r="K79" s="48"/>
    </row>
    <row r="80" spans="1:13" ht="15.75" x14ac:dyDescent="0.25">
      <c r="A80" s="91"/>
      <c r="B80" s="90"/>
      <c r="C80" s="90"/>
      <c r="D80" s="124"/>
      <c r="E80" s="170"/>
      <c r="F80" s="170"/>
      <c r="G80" s="90"/>
      <c r="H80" s="187"/>
      <c r="I80" s="143"/>
      <c r="K80" s="48"/>
    </row>
    <row r="81" spans="2:11" ht="15.75" x14ac:dyDescent="0.25">
      <c r="B81" s="90"/>
      <c r="C81" s="90"/>
      <c r="D81" s="124"/>
      <c r="E81" s="170"/>
      <c r="F81" s="170"/>
      <c r="G81" s="339"/>
      <c r="H81" s="187"/>
      <c r="I81" s="143"/>
      <c r="K81" s="48"/>
    </row>
    <row r="82" spans="2:11" ht="15.75" x14ac:dyDescent="0.25">
      <c r="B82" s="90"/>
      <c r="D82" s="124"/>
      <c r="G82" s="339"/>
      <c r="H82" s="187"/>
      <c r="I82" s="143"/>
      <c r="K82" s="48"/>
    </row>
    <row r="83" spans="2:11" x14ac:dyDescent="0.2">
      <c r="D83" s="124"/>
      <c r="I83" s="143"/>
      <c r="K83" s="48"/>
    </row>
    <row r="84" spans="2:11" x14ac:dyDescent="0.2">
      <c r="D84" s="124"/>
      <c r="K84" s="48"/>
    </row>
    <row r="85" spans="2:11" x14ac:dyDescent="0.2">
      <c r="D85" s="124"/>
      <c r="K85" s="48"/>
    </row>
    <row r="86" spans="2:11" x14ac:dyDescent="0.2">
      <c r="D86" s="124"/>
      <c r="K86" s="48"/>
    </row>
    <row r="87" spans="2:11" x14ac:dyDescent="0.2">
      <c r="D87" s="124"/>
      <c r="K87" s="48"/>
    </row>
    <row r="88" spans="2:11" x14ac:dyDescent="0.2">
      <c r="D88" s="124"/>
      <c r="K88" s="48"/>
    </row>
    <row r="89" spans="2:11" x14ac:dyDescent="0.2">
      <c r="D89" s="124"/>
      <c r="K89" s="48"/>
    </row>
    <row r="90" spans="2:11" x14ac:dyDescent="0.2">
      <c r="D90" s="124"/>
      <c r="K90" s="48"/>
    </row>
    <row r="91" spans="2:11" x14ac:dyDescent="0.2">
      <c r="K91" s="48"/>
    </row>
    <row r="92" spans="2:11" x14ac:dyDescent="0.2">
      <c r="K92" s="48"/>
    </row>
    <row r="93" spans="2:11" x14ac:dyDescent="0.2">
      <c r="K93" s="48"/>
    </row>
    <row r="94" spans="2:11" x14ac:dyDescent="0.2">
      <c r="K94" s="48"/>
    </row>
    <row r="95" spans="2:11" x14ac:dyDescent="0.2">
      <c r="K95" s="48"/>
    </row>
  </sheetData>
  <customSheetViews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1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2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3"/>
    </customSheetView>
    <customSheetView guid="{3F7F0B76-5C21-4864-BB76-E6591F8333E4}" scale="110">
      <pane xSplit="1" ySplit="6" topLeftCell="B55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4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workbookViewId="0">
      <pane xSplit="1" ySplit="7" topLeftCell="B8" activePane="bottomRight" state="frozen"/>
      <selection activeCell="W53" sqref="W53"/>
      <selection pane="topRight" activeCell="W53" sqref="W53"/>
      <selection pane="bottomLeft" activeCell="W53" sqref="W53"/>
      <selection pane="bottomRight" activeCell="J27" sqref="A5:J27"/>
    </sheetView>
  </sheetViews>
  <sheetFormatPr defaultColWidth="8.85546875" defaultRowHeight="12.75" x14ac:dyDescent="0.2"/>
  <cols>
    <col min="1" max="1" width="12.85546875" style="1" customWidth="1"/>
    <col min="2" max="6" width="14.85546875" style="1" customWidth="1"/>
    <col min="7" max="7" width="16.28515625" style="1" customWidth="1"/>
    <col min="8" max="8" width="16.140625" style="1" customWidth="1"/>
    <col min="9" max="9" width="15.7109375" style="1" customWidth="1"/>
    <col min="10" max="10" width="16.42578125" style="1" customWidth="1"/>
    <col min="11" max="11" width="17.140625" style="1" customWidth="1"/>
    <col min="12" max="16384" width="8.85546875" style="1"/>
  </cols>
  <sheetData>
    <row r="1" spans="1:13" x14ac:dyDescent="0.2">
      <c r="A1" s="329" t="s">
        <v>79</v>
      </c>
      <c r="B1" s="329"/>
      <c r="C1" s="329"/>
      <c r="D1" s="329"/>
      <c r="E1" s="329"/>
      <c r="F1" s="329"/>
      <c r="G1" s="329"/>
      <c r="H1" s="329"/>
      <c r="I1" s="329"/>
      <c r="J1" s="329"/>
      <c r="K1" s="2"/>
    </row>
    <row r="2" spans="1:13" x14ac:dyDescent="0.2">
      <c r="A2" s="329" t="s">
        <v>184</v>
      </c>
      <c r="B2" s="329"/>
      <c r="C2" s="329"/>
      <c r="D2" s="329"/>
      <c r="E2" s="329"/>
      <c r="F2" s="329"/>
      <c r="G2" s="329"/>
      <c r="H2" s="329"/>
      <c r="I2" s="329"/>
      <c r="J2" s="329"/>
      <c r="K2" s="2"/>
    </row>
    <row r="3" spans="1:13" x14ac:dyDescent="0.2">
      <c r="A3" s="329" t="s">
        <v>140</v>
      </c>
      <c r="B3" s="329"/>
      <c r="C3" s="329"/>
      <c r="D3" s="329"/>
      <c r="E3" s="329"/>
      <c r="F3" s="329"/>
      <c r="G3" s="329"/>
      <c r="H3" s="329"/>
      <c r="I3" s="329"/>
      <c r="J3" s="329"/>
      <c r="K3" s="2"/>
    </row>
    <row r="5" spans="1:13" s="112" customFormat="1" ht="26.25" customHeight="1" x14ac:dyDescent="0.25">
      <c r="A5" s="330" t="s">
        <v>138</v>
      </c>
      <c r="B5" s="325" t="s">
        <v>52</v>
      </c>
      <c r="C5" s="327"/>
      <c r="D5" s="328"/>
      <c r="E5" s="325" t="s">
        <v>53</v>
      </c>
      <c r="F5" s="327"/>
      <c r="G5" s="327"/>
      <c r="H5" s="279"/>
      <c r="I5" s="325" t="s">
        <v>54</v>
      </c>
      <c r="J5" s="328"/>
    </row>
    <row r="6" spans="1:13" s="112" customFormat="1" ht="25.5" customHeight="1" x14ac:dyDescent="0.25">
      <c r="A6" s="334"/>
      <c r="B6" s="330" t="s">
        <v>124</v>
      </c>
      <c r="C6" s="330" t="s">
        <v>125</v>
      </c>
      <c r="D6" s="332" t="s">
        <v>126</v>
      </c>
      <c r="E6" s="330" t="s">
        <v>59</v>
      </c>
      <c r="F6" s="330" t="s">
        <v>19</v>
      </c>
      <c r="G6" s="325" t="s">
        <v>51</v>
      </c>
      <c r="H6" s="326"/>
      <c r="I6" s="330" t="s">
        <v>49</v>
      </c>
      <c r="J6" s="330" t="s">
        <v>50</v>
      </c>
    </row>
    <row r="7" spans="1:13" ht="21.75" customHeight="1" x14ac:dyDescent="0.2">
      <c r="A7" s="331"/>
      <c r="B7" s="331"/>
      <c r="C7" s="331"/>
      <c r="D7" s="333"/>
      <c r="E7" s="331"/>
      <c r="F7" s="331"/>
      <c r="G7" s="109" t="s">
        <v>47</v>
      </c>
      <c r="H7" s="280" t="s">
        <v>48</v>
      </c>
      <c r="I7" s="331"/>
      <c r="J7" s="331"/>
    </row>
    <row r="8" spans="1:13" ht="15.6" customHeight="1" x14ac:dyDescent="0.2">
      <c r="A8" s="281" t="s">
        <v>64</v>
      </c>
      <c r="B8" s="282">
        <v>17525.3</v>
      </c>
      <c r="C8" s="283">
        <v>8835.2999999999993</v>
      </c>
      <c r="D8" s="284">
        <v>800</v>
      </c>
      <c r="E8" s="285">
        <f>5.2+41.9+122.1+3.7+21.5+14.9+4+17+1.4+46.2+34+1557</f>
        <v>1868.9</v>
      </c>
      <c r="F8" s="286">
        <f>8+37+22.1+119.1+63.7+285.2+11.6+32+18.8+131+48+306.8</f>
        <v>1083.3</v>
      </c>
      <c r="G8" s="287">
        <v>8690</v>
      </c>
      <c r="H8" s="288">
        <v>1561.5</v>
      </c>
      <c r="I8" s="289">
        <v>8.3940886699507384</v>
      </c>
      <c r="J8" s="289">
        <v>42.044137792054812</v>
      </c>
      <c r="K8" s="52"/>
      <c r="L8" s="107"/>
    </row>
    <row r="9" spans="1:13" ht="15.6" customHeight="1" x14ac:dyDescent="0.2">
      <c r="A9" s="239" t="s">
        <v>65</v>
      </c>
      <c r="B9" s="290">
        <v>20139.900000000001</v>
      </c>
      <c r="C9" s="60">
        <v>10016.6</v>
      </c>
      <c r="D9" s="256">
        <v>800</v>
      </c>
      <c r="E9" s="102">
        <v>2361.4</v>
      </c>
      <c r="F9" s="74">
        <v>928.1</v>
      </c>
      <c r="G9" s="103">
        <v>10123.299999999999</v>
      </c>
      <c r="H9" s="101">
        <v>1793.7</v>
      </c>
      <c r="I9" s="202">
        <v>5.4146797985649986</v>
      </c>
      <c r="J9" s="202">
        <v>40.893011148680039</v>
      </c>
      <c r="K9" s="52"/>
      <c r="L9" s="107"/>
    </row>
    <row r="10" spans="1:13" ht="15.6" customHeight="1" x14ac:dyDescent="0.2">
      <c r="A10" s="239" t="s">
        <v>66</v>
      </c>
      <c r="B10" s="60">
        <v>19913.700000000004</v>
      </c>
      <c r="C10" s="100">
        <v>10719.800000000003</v>
      </c>
      <c r="D10" s="256">
        <v>800</v>
      </c>
      <c r="E10" s="102">
        <v>215.8</v>
      </c>
      <c r="F10" s="74">
        <v>1145.2</v>
      </c>
      <c r="G10" s="103">
        <v>9193.9</v>
      </c>
      <c r="H10" s="101">
        <v>1664.3</v>
      </c>
      <c r="I10" s="202">
        <v>6.3411268685320046</v>
      </c>
      <c r="J10" s="202">
        <v>36.81038410811481</v>
      </c>
      <c r="K10" s="52"/>
      <c r="L10" s="107"/>
    </row>
    <row r="11" spans="1:13" ht="15.6" customHeight="1" x14ac:dyDescent="0.2">
      <c r="A11" s="239" t="s">
        <v>67</v>
      </c>
      <c r="B11" s="199">
        <v>20770.599999999999</v>
      </c>
      <c r="C11" s="196">
        <v>11393.5</v>
      </c>
      <c r="D11" s="257">
        <v>800</v>
      </c>
      <c r="E11" s="105">
        <v>234.1</v>
      </c>
      <c r="F11" s="200">
        <v>378.4</v>
      </c>
      <c r="G11" s="103">
        <v>9377.1</v>
      </c>
      <c r="H11" s="101">
        <v>1668.8</v>
      </c>
      <c r="I11" s="202">
        <v>4.2672293151333784</v>
      </c>
      <c r="J11" s="202">
        <v>37.110701759714701</v>
      </c>
      <c r="K11" s="52"/>
      <c r="L11" s="107"/>
    </row>
    <row r="12" spans="1:13" ht="15.6" customHeight="1" x14ac:dyDescent="0.2">
      <c r="A12" s="239" t="s">
        <v>68</v>
      </c>
      <c r="B12" s="199">
        <v>20734.3</v>
      </c>
      <c r="C12" s="106">
        <v>11302</v>
      </c>
      <c r="D12" s="257">
        <v>800</v>
      </c>
      <c r="E12" s="105">
        <v>519.1</v>
      </c>
      <c r="F12" s="200">
        <v>464.09999999999997</v>
      </c>
      <c r="G12" s="201">
        <v>9432.2999999999993</v>
      </c>
      <c r="H12" s="104">
        <v>1578.5</v>
      </c>
      <c r="I12" s="202">
        <v>3.4228178861130236</v>
      </c>
      <c r="J12" s="202">
        <v>30.740593853897558</v>
      </c>
      <c r="K12" s="52"/>
      <c r="L12" s="107"/>
    </row>
    <row r="13" spans="1:13" ht="15.6" customHeight="1" x14ac:dyDescent="0.2">
      <c r="A13" s="239" t="s">
        <v>69</v>
      </c>
      <c r="B13" s="199">
        <v>20487</v>
      </c>
      <c r="C13" s="196">
        <v>10967.4</v>
      </c>
      <c r="D13" s="257">
        <v>800</v>
      </c>
      <c r="E13" s="105">
        <v>221.89999999999998</v>
      </c>
      <c r="F13" s="200">
        <v>560.40000000000009</v>
      </c>
      <c r="G13" s="103">
        <v>9519.6</v>
      </c>
      <c r="H13" s="101">
        <v>1526.8</v>
      </c>
      <c r="I13" s="202">
        <v>3.2123994344467519</v>
      </c>
      <c r="J13" s="202">
        <v>25.439695274992896</v>
      </c>
      <c r="K13" s="52"/>
      <c r="L13" s="107"/>
      <c r="M13" s="52"/>
    </row>
    <row r="14" spans="1:13" ht="15.6" customHeight="1" x14ac:dyDescent="0.2">
      <c r="A14" s="239" t="s">
        <v>70</v>
      </c>
      <c r="B14" s="199">
        <v>18417.799999999996</v>
      </c>
      <c r="C14" s="196">
        <v>10523.799999999997</v>
      </c>
      <c r="D14" s="257">
        <v>800</v>
      </c>
      <c r="E14" s="200">
        <v>359.79999999999995</v>
      </c>
      <c r="F14" s="200">
        <v>1555.3999999999999</v>
      </c>
      <c r="G14" s="103">
        <v>7894</v>
      </c>
      <c r="H14" s="101">
        <v>1335.8</v>
      </c>
      <c r="I14" s="202">
        <v>1.8625616911423872</v>
      </c>
      <c r="J14" s="202">
        <v>19.100722455493084</v>
      </c>
      <c r="K14" s="52"/>
      <c r="L14" s="107"/>
    </row>
    <row r="15" spans="1:13" ht="15.6" customHeight="1" x14ac:dyDescent="0.2">
      <c r="A15" s="239" t="s">
        <v>71</v>
      </c>
      <c r="B15" s="199">
        <v>17774.8</v>
      </c>
      <c r="C15" s="196">
        <v>10160.299999999999</v>
      </c>
      <c r="D15" s="257">
        <v>800</v>
      </c>
      <c r="E15" s="105">
        <v>324.7</v>
      </c>
      <c r="F15" s="200">
        <v>604.20000000000005</v>
      </c>
      <c r="G15" s="201">
        <v>7614.5</v>
      </c>
      <c r="H15" s="104">
        <v>1289.7</v>
      </c>
      <c r="I15" s="202">
        <v>1.3</v>
      </c>
      <c r="J15" s="202">
        <v>15.851416822711611</v>
      </c>
      <c r="K15" s="52"/>
      <c r="L15" s="107"/>
    </row>
    <row r="16" spans="1:13" ht="15.6" customHeight="1" x14ac:dyDescent="0.2">
      <c r="A16" s="239" t="s">
        <v>72</v>
      </c>
      <c r="B16" s="199">
        <v>18565.8</v>
      </c>
      <c r="C16" s="196">
        <v>10342.799999999999</v>
      </c>
      <c r="D16" s="257">
        <v>800</v>
      </c>
      <c r="E16" s="105">
        <v>1968.5</v>
      </c>
      <c r="F16" s="200">
        <v>1360</v>
      </c>
      <c r="G16" s="201">
        <v>8223</v>
      </c>
      <c r="H16" s="104">
        <v>1368.5696164499998</v>
      </c>
      <c r="I16" s="202">
        <v>2</v>
      </c>
      <c r="J16" s="202">
        <v>14.096808594240869</v>
      </c>
      <c r="K16" s="52"/>
      <c r="L16" s="107"/>
    </row>
    <row r="17" spans="1:19" ht="15.6" customHeight="1" x14ac:dyDescent="0.2">
      <c r="A17" s="239" t="s">
        <v>73</v>
      </c>
      <c r="B17" s="199">
        <v>18813.199999999997</v>
      </c>
      <c r="C17" s="199">
        <v>9849.8999999999978</v>
      </c>
      <c r="D17" s="257">
        <v>800</v>
      </c>
      <c r="E17" s="105">
        <v>1059.3</v>
      </c>
      <c r="F17" s="200">
        <v>403.4</v>
      </c>
      <c r="G17" s="201">
        <v>8963.2999999999993</v>
      </c>
      <c r="H17" s="104">
        <v>1477.08277714</v>
      </c>
      <c r="I17" s="202">
        <v>0.96790733045580779</v>
      </c>
      <c r="J17" s="202">
        <v>11.353530348856486</v>
      </c>
      <c r="K17" s="52"/>
      <c r="L17" s="107"/>
      <c r="S17" s="255"/>
    </row>
    <row r="18" spans="1:19" ht="15.6" customHeight="1" x14ac:dyDescent="0.2">
      <c r="A18" s="239" t="s">
        <v>74</v>
      </c>
      <c r="B18" s="60">
        <v>18997.7</v>
      </c>
      <c r="C18" s="100">
        <v>10617.2</v>
      </c>
      <c r="D18" s="257">
        <v>800</v>
      </c>
      <c r="E18" s="102">
        <v>1588.1000000000001</v>
      </c>
      <c r="F18" s="74">
        <v>2170.9</v>
      </c>
      <c r="G18" s="74">
        <v>8380.5</v>
      </c>
      <c r="H18" s="101">
        <v>1300.4508016100001</v>
      </c>
      <c r="I18" s="202">
        <v>3.6886223928439374</v>
      </c>
      <c r="J18" s="202">
        <v>14.095050350462065</v>
      </c>
      <c r="K18" s="52"/>
      <c r="L18" s="107"/>
    </row>
    <row r="19" spans="1:19" ht="15.6" customHeight="1" x14ac:dyDescent="0.2">
      <c r="A19" s="239" t="s">
        <v>75</v>
      </c>
      <c r="B19" s="199">
        <v>24135.299999999996</v>
      </c>
      <c r="C19" s="196">
        <v>14913.2</v>
      </c>
      <c r="D19" s="257">
        <v>800</v>
      </c>
      <c r="E19" s="105">
        <v>1272.4000000000001</v>
      </c>
      <c r="F19" s="200">
        <v>430.8</v>
      </c>
      <c r="G19" s="201">
        <v>9222.0999999999967</v>
      </c>
      <c r="H19" s="104">
        <v>1401.44567244</v>
      </c>
      <c r="I19" s="202">
        <v>1.1154579999381311</v>
      </c>
      <c r="J19" s="202">
        <v>17.7</v>
      </c>
      <c r="K19" s="52"/>
      <c r="L19" s="107"/>
      <c r="M19" s="255"/>
    </row>
    <row r="20" spans="1:19" ht="15.6" customHeight="1" x14ac:dyDescent="0.2">
      <c r="A20" s="239" t="s">
        <v>76</v>
      </c>
      <c r="B20" s="199">
        <v>24265.4</v>
      </c>
      <c r="C20" s="196">
        <v>14554.3</v>
      </c>
      <c r="D20" s="257">
        <v>800</v>
      </c>
      <c r="E20" s="105">
        <v>1119.0999999999999</v>
      </c>
      <c r="F20" s="200">
        <v>630.1</v>
      </c>
      <c r="G20" s="201">
        <v>9711.1</v>
      </c>
      <c r="H20" s="104">
        <v>1485.4068398000002</v>
      </c>
      <c r="I20" s="202">
        <v>1</v>
      </c>
      <c r="J20" s="202">
        <v>15.4</v>
      </c>
      <c r="K20" s="52"/>
      <c r="L20" s="185"/>
      <c r="M20" s="52"/>
      <c r="N20" s="52"/>
      <c r="O20" s="52"/>
    </row>
    <row r="21" spans="1:19" ht="15.6" customHeight="1" x14ac:dyDescent="0.2">
      <c r="A21" s="239" t="s">
        <v>112</v>
      </c>
      <c r="B21" s="199">
        <v>37896.300000000003</v>
      </c>
      <c r="C21" s="196">
        <v>26762.868999999999</v>
      </c>
      <c r="D21" s="257">
        <v>800</v>
      </c>
      <c r="E21" s="105">
        <v>2133.6</v>
      </c>
      <c r="F21" s="200">
        <v>711.3</v>
      </c>
      <c r="G21" s="201">
        <v>11133.4</v>
      </c>
      <c r="H21" s="104">
        <v>1652.2269608499998</v>
      </c>
      <c r="I21" s="202">
        <v>1</v>
      </c>
      <c r="J21" s="202">
        <v>23.1</v>
      </c>
      <c r="K21" s="52"/>
      <c r="L21" s="185"/>
      <c r="M21" s="185"/>
    </row>
    <row r="22" spans="1:19" ht="15.6" customHeight="1" x14ac:dyDescent="0.2">
      <c r="A22" s="239" t="s">
        <v>113</v>
      </c>
      <c r="B22" s="199">
        <v>39241.080999999991</v>
      </c>
      <c r="C22" s="196">
        <v>28789.891</v>
      </c>
      <c r="D22" s="257">
        <v>800</v>
      </c>
      <c r="E22" s="105">
        <v>1044.3</v>
      </c>
      <c r="F22" s="104" t="s">
        <v>152</v>
      </c>
      <c r="G22" s="201">
        <v>10451.19</v>
      </c>
      <c r="H22" s="104">
        <v>1481.8</v>
      </c>
      <c r="I22" s="202">
        <v>1</v>
      </c>
      <c r="J22" s="202">
        <v>22.8</v>
      </c>
      <c r="K22" s="52"/>
      <c r="L22" s="185"/>
      <c r="M22" s="185"/>
    </row>
    <row r="23" spans="1:19" ht="15.6" customHeight="1" x14ac:dyDescent="0.2">
      <c r="A23" s="239" t="s">
        <v>127</v>
      </c>
      <c r="B23" s="199">
        <v>43824.558999999994</v>
      </c>
      <c r="C23" s="199">
        <v>29644.2</v>
      </c>
      <c r="D23" s="257">
        <v>800</v>
      </c>
      <c r="E23" s="200">
        <v>4254.8</v>
      </c>
      <c r="F23" s="200">
        <v>525.6</v>
      </c>
      <c r="G23" s="200">
        <v>14180.39</v>
      </c>
      <c r="H23" s="104">
        <v>2072.1379888218162</v>
      </c>
      <c r="I23" s="202">
        <v>1</v>
      </c>
      <c r="J23" s="202">
        <v>24.9</v>
      </c>
      <c r="K23" s="52"/>
      <c r="L23" s="185"/>
      <c r="M23" s="185"/>
    </row>
    <row r="24" spans="1:19" ht="15.6" customHeight="1" x14ac:dyDescent="0.2">
      <c r="A24" s="239" t="s">
        <v>145</v>
      </c>
      <c r="B24" s="199">
        <v>45508.7</v>
      </c>
      <c r="C24" s="199">
        <v>31749.1</v>
      </c>
      <c r="D24" s="257">
        <v>800</v>
      </c>
      <c r="E24" s="200">
        <v>1228.2</v>
      </c>
      <c r="F24" s="200">
        <v>543.6</v>
      </c>
      <c r="G24" s="200">
        <v>13759.6</v>
      </c>
      <c r="H24" s="104">
        <v>2171.8435113712321</v>
      </c>
      <c r="I24" s="202">
        <v>1.2</v>
      </c>
      <c r="J24" s="202">
        <v>27.7</v>
      </c>
      <c r="K24" s="52"/>
      <c r="L24" s="185"/>
      <c r="M24" s="185"/>
    </row>
    <row r="25" spans="1:19" ht="15.6" customHeight="1" x14ac:dyDescent="0.2">
      <c r="A25" s="239" t="s">
        <v>154</v>
      </c>
      <c r="B25" s="199">
        <v>57048</v>
      </c>
      <c r="C25" s="199">
        <v>35685.699999999997</v>
      </c>
      <c r="D25" s="257">
        <v>800</v>
      </c>
      <c r="E25" s="200">
        <v>6988.7</v>
      </c>
      <c r="F25" s="200">
        <v>517.79999999999995</v>
      </c>
      <c r="G25" s="200">
        <v>21362.3</v>
      </c>
      <c r="H25" s="104">
        <v>3149.2692649243995</v>
      </c>
      <c r="I25" s="202">
        <v>1.8</v>
      </c>
      <c r="J25" s="202">
        <v>38.299999999999997</v>
      </c>
      <c r="K25" s="52"/>
      <c r="L25" s="185"/>
      <c r="M25" s="185"/>
    </row>
    <row r="26" spans="1:19" ht="15.6" customHeight="1" x14ac:dyDescent="0.2">
      <c r="A26" s="239" t="s">
        <v>158</v>
      </c>
      <c r="B26" s="199">
        <v>64360.1</v>
      </c>
      <c r="C26" s="199">
        <v>40837.4</v>
      </c>
      <c r="D26" s="257">
        <v>1905</v>
      </c>
      <c r="E26" s="200">
        <v>2650.1</v>
      </c>
      <c r="F26" s="200">
        <v>542.5</v>
      </c>
      <c r="G26" s="200">
        <v>23522.7</v>
      </c>
      <c r="H26" s="104">
        <v>3471.2434189843993</v>
      </c>
      <c r="I26" s="202">
        <v>2</v>
      </c>
      <c r="J26" s="202">
        <v>43.1</v>
      </c>
      <c r="K26" s="52"/>
      <c r="L26" s="185"/>
      <c r="M26" s="185"/>
    </row>
    <row r="27" spans="1:19" ht="15.6" customHeight="1" x14ac:dyDescent="0.2">
      <c r="A27" s="240" t="s">
        <v>185</v>
      </c>
      <c r="B27" s="291">
        <v>67001.7</v>
      </c>
      <c r="C27" s="291">
        <v>42327.438000000016</v>
      </c>
      <c r="D27" s="292">
        <v>1905</v>
      </c>
      <c r="E27" s="293">
        <v>1747.5</v>
      </c>
      <c r="F27" s="293">
        <v>651.4</v>
      </c>
      <c r="G27" s="293">
        <v>24674.3</v>
      </c>
      <c r="H27" s="258">
        <v>3629.3</v>
      </c>
      <c r="I27" s="294" t="s">
        <v>186</v>
      </c>
      <c r="J27" s="294">
        <v>42.8</v>
      </c>
      <c r="K27" s="52"/>
      <c r="L27" s="185"/>
      <c r="M27" s="185"/>
    </row>
    <row r="28" spans="1:19" s="112" customFormat="1" ht="23.25" customHeight="1" x14ac:dyDescent="0.25">
      <c r="A28" s="148" t="s">
        <v>146</v>
      </c>
      <c r="B28" s="189"/>
      <c r="C28" s="189"/>
      <c r="D28" s="189"/>
      <c r="E28" s="189"/>
      <c r="F28" s="189"/>
      <c r="G28" s="189"/>
      <c r="H28" s="189"/>
      <c r="I28" s="189"/>
      <c r="J28" s="190"/>
      <c r="L28" s="254"/>
    </row>
    <row r="29" spans="1:19" ht="4.5" hidden="1" customHeight="1" x14ac:dyDescent="0.2">
      <c r="A29" s="151"/>
      <c r="B29" s="165"/>
      <c r="C29" s="165"/>
      <c r="D29" s="165"/>
      <c r="E29" s="165"/>
      <c r="F29" s="165"/>
      <c r="G29" s="165"/>
      <c r="H29" s="165"/>
      <c r="I29" s="165"/>
      <c r="J29" s="124"/>
    </row>
    <row r="30" spans="1:19" hidden="1" x14ac:dyDescent="0.2">
      <c r="A30" s="149" t="s">
        <v>139</v>
      </c>
      <c r="B30" s="165"/>
      <c r="C30" s="165"/>
      <c r="D30" s="165"/>
      <c r="E30" s="165"/>
      <c r="F30" s="165"/>
      <c r="G30" s="165"/>
      <c r="H30" s="165"/>
      <c r="I30" s="165"/>
      <c r="J30" s="124"/>
    </row>
    <row r="31" spans="1:19" ht="15.75" customHeight="1" x14ac:dyDescent="0.2">
      <c r="A31" s="150" t="s">
        <v>150</v>
      </c>
      <c r="B31" s="124"/>
      <c r="C31" s="165"/>
      <c r="D31" s="165"/>
      <c r="E31" s="165"/>
      <c r="F31" s="165"/>
      <c r="G31" s="165"/>
      <c r="H31" s="165"/>
      <c r="I31" s="165"/>
      <c r="J31" s="124"/>
    </row>
    <row r="32" spans="1:19" x14ac:dyDescent="0.2">
      <c r="A32" s="152" t="s">
        <v>149</v>
      </c>
      <c r="B32" s="124"/>
      <c r="C32" s="165"/>
      <c r="D32" s="165"/>
      <c r="E32" s="165"/>
      <c r="F32" s="165"/>
      <c r="G32" s="165"/>
      <c r="H32" s="165"/>
      <c r="I32" s="165"/>
      <c r="J32" s="237"/>
    </row>
    <row r="33" spans="1:10" x14ac:dyDescent="0.2">
      <c r="A33" s="150" t="s">
        <v>166</v>
      </c>
      <c r="B33" s="124"/>
      <c r="C33" s="124"/>
      <c r="D33" s="124"/>
      <c r="E33" s="52"/>
      <c r="F33" s="52"/>
      <c r="G33" s="52"/>
      <c r="H33" s="52"/>
      <c r="I33" s="52"/>
      <c r="J33" s="185"/>
    </row>
    <row r="34" spans="1:10" s="165" customFormat="1" ht="15.75" x14ac:dyDescent="0.25">
      <c r="B34" s="124"/>
      <c r="C34" s="124"/>
      <c r="D34" s="124"/>
      <c r="E34" s="124"/>
      <c r="F34" s="187"/>
      <c r="G34" s="124"/>
      <c r="H34" s="187"/>
      <c r="I34" s="208"/>
      <c r="J34" s="208"/>
    </row>
    <row r="35" spans="1:10" ht="15.75" x14ac:dyDescent="0.25">
      <c r="B35" s="52"/>
      <c r="C35" s="52"/>
      <c r="D35" s="52"/>
      <c r="E35" s="52"/>
      <c r="F35" s="187"/>
      <c r="G35" s="52"/>
      <c r="H35" s="185"/>
      <c r="I35" s="107"/>
      <c r="J35" s="52"/>
    </row>
    <row r="36" spans="1:10" ht="15.75" x14ac:dyDescent="0.25">
      <c r="B36" s="52"/>
      <c r="C36" s="52"/>
      <c r="D36" s="52"/>
      <c r="E36" s="52"/>
      <c r="F36" s="187"/>
      <c r="G36" s="52"/>
      <c r="H36" s="52"/>
      <c r="I36" s="107"/>
      <c r="J36" s="185"/>
    </row>
    <row r="37" spans="1:10" ht="15.75" x14ac:dyDescent="0.25">
      <c r="B37" s="52"/>
      <c r="C37" s="52"/>
      <c r="D37" s="52"/>
      <c r="E37" s="52"/>
      <c r="F37" s="187"/>
      <c r="G37" s="52"/>
      <c r="H37" s="185"/>
      <c r="I37" s="107"/>
      <c r="J37" s="107"/>
    </row>
    <row r="38" spans="1:10" ht="15.75" x14ac:dyDescent="0.25">
      <c r="B38" s="52"/>
      <c r="C38" s="52"/>
      <c r="D38" s="52"/>
      <c r="E38" s="52"/>
      <c r="F38" s="187"/>
      <c r="G38" s="52"/>
      <c r="H38" s="52"/>
      <c r="I38" s="107"/>
      <c r="J38" s="107"/>
    </row>
    <row r="39" spans="1:10" x14ac:dyDescent="0.2">
      <c r="B39" s="52"/>
      <c r="C39" s="52"/>
      <c r="D39" s="52"/>
      <c r="E39" s="52"/>
      <c r="F39" s="253"/>
      <c r="G39" s="52"/>
      <c r="I39" s="107"/>
      <c r="J39" s="107"/>
    </row>
    <row r="40" spans="1:10" x14ac:dyDescent="0.2">
      <c r="E40" s="52"/>
      <c r="F40" s="52"/>
      <c r="G40" s="52"/>
      <c r="I40" s="107"/>
    </row>
    <row r="41" spans="1:10" x14ac:dyDescent="0.2">
      <c r="I41" s="107"/>
    </row>
  </sheetData>
  <customSheetViews>
    <customSheetView guid="{722892AD-4C2D-4D50-AF83-995E3A283091}" topLeftCell="A4">
      <selection activeCell="L16" sqref="L16"/>
      <pageMargins left="0.7" right="0.7" top="0.75" bottom="0.75" header="0.3" footer="0.3"/>
      <pageSetup orientation="portrait" r:id="rId1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2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3"/>
    </customSheetView>
    <customSheetView guid="{3F7F0B76-5C21-4864-BB76-E6591F8333E4}" topLeftCell="A4">
      <selection activeCell="L16" sqref="L16"/>
      <pageMargins left="0.7" right="0.7" top="0.75" bottom="0.75" header="0.3" footer="0.3"/>
      <pageSetup orientation="portrait" r:id="rId4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5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paperSize="9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Normal="100" workbookViewId="0">
      <pane xSplit="1" ySplit="6" topLeftCell="O16" activePane="bottomRight" state="frozen"/>
      <selection activeCell="W53" sqref="W53"/>
      <selection pane="topRight" activeCell="W53" sqref="W53"/>
      <selection pane="bottomLeft" activeCell="W53" sqref="W53"/>
      <selection pane="bottomRight" activeCell="U48" sqref="U48"/>
    </sheetView>
  </sheetViews>
  <sheetFormatPr defaultColWidth="9.140625" defaultRowHeight="12.75" x14ac:dyDescent="0.2"/>
  <cols>
    <col min="1" max="1" width="64.140625" style="1" customWidth="1"/>
    <col min="2" max="17" width="10" style="1" customWidth="1"/>
    <col min="18" max="18" width="10" style="51" customWidth="1"/>
    <col min="19" max="28" width="10" style="147" customWidth="1"/>
    <col min="29" max="29" width="9.85546875" style="163" customWidth="1"/>
    <col min="30" max="30" width="9.7109375" style="165" customWidth="1"/>
    <col min="31" max="31" width="9.7109375" style="1" customWidth="1"/>
    <col min="32" max="32" width="18.7109375" style="1" customWidth="1"/>
    <col min="33" max="16384" width="9.140625" style="1"/>
  </cols>
  <sheetData>
    <row r="1" spans="1:32" x14ac:dyDescent="0.2">
      <c r="A1" s="172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32" x14ac:dyDescent="0.2">
      <c r="A2" s="172" t="s">
        <v>141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32" x14ac:dyDescent="0.2">
      <c r="A3" s="172" t="s">
        <v>160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32" x14ac:dyDescent="0.2">
      <c r="A4" s="172" t="s">
        <v>142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</row>
    <row r="5" spans="1:32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46"/>
      <c r="T5" s="146"/>
      <c r="U5" s="146"/>
      <c r="V5" s="146"/>
      <c r="W5" s="146"/>
      <c r="X5" s="146"/>
      <c r="Y5" s="146"/>
      <c r="Z5" s="146"/>
      <c r="AA5" s="146"/>
    </row>
    <row r="6" spans="1:32" ht="25.5" customHeight="1" x14ac:dyDescent="0.2">
      <c r="A6" s="158"/>
      <c r="B6" s="109">
        <v>1988</v>
      </c>
      <c r="C6" s="109">
        <v>1989</v>
      </c>
      <c r="D6" s="109">
        <v>1990</v>
      </c>
      <c r="E6" s="109">
        <v>1991</v>
      </c>
      <c r="F6" s="109">
        <v>1992</v>
      </c>
      <c r="G6" s="109">
        <v>1993</v>
      </c>
      <c r="H6" s="109">
        <v>1994</v>
      </c>
      <c r="I6" s="154">
        <v>1995</v>
      </c>
      <c r="J6" s="154">
        <v>1996</v>
      </c>
      <c r="K6" s="154">
        <v>1997</v>
      </c>
      <c r="L6" s="154">
        <v>1998</v>
      </c>
      <c r="M6" s="154">
        <v>1999</v>
      </c>
      <c r="N6" s="154">
        <v>2000</v>
      </c>
      <c r="O6" s="154">
        <v>2001</v>
      </c>
      <c r="P6" s="154">
        <v>2002</v>
      </c>
      <c r="Q6" s="154">
        <v>2003</v>
      </c>
      <c r="R6" s="109">
        <v>2004</v>
      </c>
      <c r="S6" s="109">
        <v>2005</v>
      </c>
      <c r="T6" s="109">
        <v>2006</v>
      </c>
      <c r="U6" s="109">
        <v>2007</v>
      </c>
      <c r="V6" s="109">
        <v>2008</v>
      </c>
      <c r="W6" s="109">
        <v>2009</v>
      </c>
      <c r="X6" s="109">
        <v>2010</v>
      </c>
      <c r="Y6" s="109">
        <v>2011</v>
      </c>
      <c r="Z6" s="109">
        <v>2012</v>
      </c>
      <c r="AA6" s="109">
        <v>2013</v>
      </c>
      <c r="AB6" s="109">
        <v>2014</v>
      </c>
      <c r="AC6" s="109">
        <v>2015</v>
      </c>
      <c r="AD6" s="109">
        <v>2016</v>
      </c>
      <c r="AE6" s="109">
        <v>2017</v>
      </c>
    </row>
    <row r="7" spans="1:32" ht="15.6" customHeight="1" x14ac:dyDescent="0.2">
      <c r="A7" s="159" t="s">
        <v>94</v>
      </c>
      <c r="B7" s="56">
        <f t="shared" ref="B7" si="0">B19-B8-B9-B10-B11-B12-B13-B14-B15-B16-B17-B18</f>
        <v>929.30000000000018</v>
      </c>
      <c r="C7" s="56">
        <f t="shared" ref="C7" si="1">C19-C8-C9-C10-C11-C12-C13-C14-C15-C16-C17-C18</f>
        <v>1115.6000000000001</v>
      </c>
      <c r="D7" s="56">
        <f t="shared" ref="D7" si="2">D19-D8-D9-D10-D11-D12-D13-D14-D15-D16-D17-D18</f>
        <v>1163.2</v>
      </c>
      <c r="E7" s="56">
        <f t="shared" ref="E7:P7" si="3">E19-E8-E9-E10-E11-E12-E13-E14-E15-E16-E17-E18</f>
        <v>1104.7000000000003</v>
      </c>
      <c r="F7" s="56">
        <f t="shared" si="3"/>
        <v>1095.5000000000002</v>
      </c>
      <c r="G7" s="56">
        <f>G19-G8-G9-G10-G11-G12-G13-G14-G15-G16-G17-G18</f>
        <v>1262.0099999999995</v>
      </c>
      <c r="H7" s="56">
        <f>H19-H8-H9-H10-H11-H12-H13-H14-H15-H16-H17-H18</f>
        <v>1422.3100000000006</v>
      </c>
      <c r="I7" s="56">
        <f t="shared" si="3"/>
        <v>1401.1099999999997</v>
      </c>
      <c r="J7" s="56">
        <f t="shared" si="3"/>
        <v>1484.21</v>
      </c>
      <c r="K7" s="56">
        <f t="shared" si="3"/>
        <v>1246.2100000000003</v>
      </c>
      <c r="L7" s="56">
        <f t="shared" si="3"/>
        <v>1175.8600000000001</v>
      </c>
      <c r="M7" s="56">
        <f t="shared" si="3"/>
        <v>1320.16</v>
      </c>
      <c r="N7" s="56">
        <f t="shared" si="3"/>
        <v>1437.36</v>
      </c>
      <c r="O7" s="56">
        <f t="shared" si="3"/>
        <v>1410.24</v>
      </c>
      <c r="P7" s="56">
        <f t="shared" si="3"/>
        <v>1369.1300000000003</v>
      </c>
      <c r="Q7" s="56">
        <f>Q19-Q8-Q9-Q10-Q11-Q12-Q13-Q14-Q15-Q16-Q17-Q18</f>
        <v>1307.45</v>
      </c>
      <c r="R7" s="86">
        <f>R19-R8-R9-R10-R11-R12-R13-R14-R15-R16-R17-R18</f>
        <v>1195.4161508</v>
      </c>
      <c r="S7" s="86">
        <f>S19-S8-S9-S10-S11-S12-S13-S14-S15-S16-S17-S18</f>
        <v>1178.6161508</v>
      </c>
      <c r="T7" s="86">
        <v>1127.2</v>
      </c>
      <c r="U7" s="86">
        <v>1124.5</v>
      </c>
      <c r="V7" s="86">
        <v>1106</v>
      </c>
      <c r="W7" s="86">
        <v>846.2</v>
      </c>
      <c r="X7" s="86">
        <v>978.1</v>
      </c>
      <c r="Y7" s="86">
        <v>1191.0999999999999</v>
      </c>
      <c r="Z7" s="86">
        <v>1184.8</v>
      </c>
      <c r="AA7" s="86">
        <v>1738.4</v>
      </c>
      <c r="AB7" s="86">
        <v>1768.1</v>
      </c>
      <c r="AC7" s="86">
        <v>1787.3</v>
      </c>
      <c r="AD7" s="86">
        <v>2802.1</v>
      </c>
      <c r="AE7" s="86">
        <v>3165.3</v>
      </c>
    </row>
    <row r="8" spans="1:32" ht="15.6" customHeight="1" x14ac:dyDescent="0.25">
      <c r="A8" s="159" t="s">
        <v>91</v>
      </c>
      <c r="B8" s="86">
        <v>0</v>
      </c>
      <c r="C8" s="86">
        <v>0</v>
      </c>
      <c r="D8" s="8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3.6</v>
      </c>
      <c r="L8" s="56">
        <v>3.6</v>
      </c>
      <c r="M8" s="56">
        <v>3.6</v>
      </c>
      <c r="N8" s="56">
        <v>3.6</v>
      </c>
      <c r="O8" s="56">
        <v>3.6</v>
      </c>
      <c r="P8" s="56">
        <v>3.6</v>
      </c>
      <c r="Q8" s="56">
        <v>3.6</v>
      </c>
      <c r="R8" s="86">
        <v>3.6</v>
      </c>
      <c r="S8" s="86">
        <v>3.6</v>
      </c>
      <c r="T8" s="86">
        <v>32.4</v>
      </c>
      <c r="U8" s="86">
        <v>45.6</v>
      </c>
      <c r="V8" s="86">
        <v>77.7</v>
      </c>
      <c r="W8" s="86">
        <v>97.4</v>
      </c>
      <c r="X8" s="86">
        <v>105.7</v>
      </c>
      <c r="Y8" s="86">
        <v>111.9</v>
      </c>
      <c r="Z8" s="86">
        <v>103.4</v>
      </c>
      <c r="AA8" s="86">
        <v>150.80000000000001</v>
      </c>
      <c r="AB8" s="56">
        <v>157.4</v>
      </c>
      <c r="AC8" s="86">
        <v>213.3</v>
      </c>
      <c r="AD8" s="86">
        <v>216.4</v>
      </c>
      <c r="AE8" s="86">
        <v>214.2</v>
      </c>
      <c r="AF8" s="174"/>
    </row>
    <row r="9" spans="1:32" ht="15.6" customHeight="1" x14ac:dyDescent="0.25">
      <c r="A9" s="159" t="s">
        <v>89</v>
      </c>
      <c r="B9" s="86">
        <v>731.5</v>
      </c>
      <c r="C9" s="86">
        <v>767.2</v>
      </c>
      <c r="D9" s="86">
        <v>736.9</v>
      </c>
      <c r="E9" s="56">
        <v>696.4</v>
      </c>
      <c r="F9" s="56">
        <v>607.9</v>
      </c>
      <c r="G9" s="56">
        <v>484</v>
      </c>
      <c r="H9" s="56">
        <v>334.3</v>
      </c>
      <c r="I9" s="56">
        <v>252</v>
      </c>
      <c r="J9" s="56">
        <v>178.7</v>
      </c>
      <c r="K9" s="56">
        <v>121</v>
      </c>
      <c r="L9" s="56">
        <v>99.4</v>
      </c>
      <c r="M9" s="78">
        <v>65.099999999999994</v>
      </c>
      <c r="N9" s="56">
        <v>133.5</v>
      </c>
      <c r="O9" s="56">
        <v>126</v>
      </c>
      <c r="P9" s="56">
        <v>122.5</v>
      </c>
      <c r="Q9" s="56">
        <f>9.1+111.3</f>
        <v>120.39999999999999</v>
      </c>
      <c r="R9" s="87">
        <v>111.28384920000001</v>
      </c>
      <c r="S9" s="87">
        <v>111.28384920000001</v>
      </c>
      <c r="T9" s="86">
        <v>100</v>
      </c>
      <c r="U9" s="86">
        <v>100</v>
      </c>
      <c r="V9" s="86">
        <v>100</v>
      </c>
      <c r="W9" s="86">
        <v>100</v>
      </c>
      <c r="X9" s="86">
        <v>100</v>
      </c>
      <c r="Y9" s="86">
        <v>100</v>
      </c>
      <c r="Z9" s="86">
        <v>100</v>
      </c>
      <c r="AA9" s="86">
        <v>100</v>
      </c>
      <c r="AB9" s="86">
        <v>100</v>
      </c>
      <c r="AC9" s="86">
        <v>100</v>
      </c>
      <c r="AD9" s="86">
        <v>100</v>
      </c>
      <c r="AE9" s="86">
        <v>100</v>
      </c>
      <c r="AF9" s="174"/>
    </row>
    <row r="10" spans="1:32" ht="15.6" customHeight="1" x14ac:dyDescent="0.25">
      <c r="A10" s="159" t="s">
        <v>90</v>
      </c>
      <c r="B10" s="86">
        <v>0</v>
      </c>
      <c r="C10" s="86">
        <v>0</v>
      </c>
      <c r="D10" s="8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78">
        <v>0</v>
      </c>
      <c r="N10" s="56">
        <v>0</v>
      </c>
      <c r="O10" s="56">
        <v>0</v>
      </c>
      <c r="P10" s="56">
        <v>0</v>
      </c>
      <c r="Q10" s="56">
        <v>0</v>
      </c>
      <c r="R10" s="87">
        <v>0</v>
      </c>
      <c r="S10" s="87">
        <v>0</v>
      </c>
      <c r="T10" s="86">
        <v>0</v>
      </c>
      <c r="U10" s="86">
        <v>0</v>
      </c>
      <c r="V10" s="86">
        <v>13.79850025</v>
      </c>
      <c r="W10" s="86">
        <v>59.7</v>
      </c>
      <c r="X10" s="86">
        <v>60.1</v>
      </c>
      <c r="Y10" s="86">
        <v>55</v>
      </c>
      <c r="Z10" s="86">
        <v>48.9</v>
      </c>
      <c r="AA10" s="86">
        <v>42.1</v>
      </c>
      <c r="AB10" s="86">
        <v>34.799999999999997</v>
      </c>
      <c r="AC10" s="86">
        <v>20.399999999999999</v>
      </c>
      <c r="AD10" s="86">
        <v>13</v>
      </c>
      <c r="AE10" s="86">
        <v>6.8</v>
      </c>
      <c r="AF10" s="174"/>
    </row>
    <row r="11" spans="1:32" ht="15.6" customHeight="1" x14ac:dyDescent="0.25">
      <c r="A11" s="159" t="s">
        <v>92</v>
      </c>
      <c r="B11" s="86">
        <v>95.3</v>
      </c>
      <c r="C11" s="86">
        <v>57.1</v>
      </c>
      <c r="D11" s="86">
        <v>67.8</v>
      </c>
      <c r="E11" s="56">
        <v>65.900000000000006</v>
      </c>
      <c r="F11" s="56">
        <v>54.8</v>
      </c>
      <c r="G11" s="56">
        <v>54.2</v>
      </c>
      <c r="H11" s="56">
        <v>54.7</v>
      </c>
      <c r="I11" s="56">
        <v>55</v>
      </c>
      <c r="J11" s="56">
        <v>59.9</v>
      </c>
      <c r="K11" s="56">
        <v>56</v>
      </c>
      <c r="L11" s="56">
        <v>55.8</v>
      </c>
      <c r="M11" s="78">
        <v>54</v>
      </c>
      <c r="N11" s="56">
        <v>49.7</v>
      </c>
      <c r="O11" s="56">
        <v>48.4</v>
      </c>
      <c r="P11" s="56">
        <v>53.6</v>
      </c>
      <c r="Q11" s="56">
        <v>51</v>
      </c>
      <c r="R11" s="86">
        <v>49.7</v>
      </c>
      <c r="S11" s="86">
        <v>49.7</v>
      </c>
      <c r="T11" s="86">
        <v>46.7</v>
      </c>
      <c r="U11" s="86">
        <v>119.9</v>
      </c>
      <c r="V11" s="86">
        <v>210.1</v>
      </c>
      <c r="W11" s="86">
        <v>240.7</v>
      </c>
      <c r="X11" s="86">
        <v>272.2</v>
      </c>
      <c r="Y11" s="86">
        <v>242.3</v>
      </c>
      <c r="Z11" s="86">
        <v>34.9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184"/>
    </row>
    <row r="12" spans="1:32" ht="15.6" customHeight="1" x14ac:dyDescent="0.25">
      <c r="A12" s="159" t="s">
        <v>93</v>
      </c>
      <c r="B12" s="86">
        <v>0</v>
      </c>
      <c r="C12" s="86">
        <v>0</v>
      </c>
      <c r="D12" s="86">
        <v>0</v>
      </c>
      <c r="E12" s="56">
        <v>0</v>
      </c>
      <c r="F12" s="56">
        <v>0</v>
      </c>
      <c r="G12" s="56">
        <f>H12-2.1-1.5</f>
        <v>5.9900000000000038</v>
      </c>
      <c r="H12" s="56">
        <f>I12-2.1-1.5</f>
        <v>9.5900000000000034</v>
      </c>
      <c r="I12" s="56">
        <f>J12-2.1-1.5</f>
        <v>13.190000000000003</v>
      </c>
      <c r="J12" s="56">
        <f>K12-2.1-1.5</f>
        <v>16.790000000000003</v>
      </c>
      <c r="K12" s="56">
        <f>L12+0.15-1.5</f>
        <v>20.390000000000004</v>
      </c>
      <c r="L12" s="56">
        <f>M12+0.3-1.5</f>
        <v>21.740000000000006</v>
      </c>
      <c r="M12" s="56">
        <f>N12+0.3-1.5</f>
        <v>22.940000000000005</v>
      </c>
      <c r="N12" s="56">
        <f>O12+0.18+0.3</f>
        <v>24.140000000000004</v>
      </c>
      <c r="O12" s="56">
        <f>P12+0.19+0.3</f>
        <v>23.660000000000004</v>
      </c>
      <c r="P12" s="56">
        <f>Q12+0.22+0.3</f>
        <v>23.17</v>
      </c>
      <c r="Q12" s="56">
        <f>R12+0.25+0.3</f>
        <v>22.650000000000002</v>
      </c>
      <c r="R12" s="86">
        <f>6.3+S12</f>
        <v>22.1</v>
      </c>
      <c r="S12" s="86">
        <f>6.8+T12</f>
        <v>15.8</v>
      </c>
      <c r="T12" s="56">
        <v>9</v>
      </c>
      <c r="U12" s="56">
        <v>8.1</v>
      </c>
      <c r="V12" s="56">
        <v>7.1</v>
      </c>
      <c r="W12" s="56">
        <v>6.5</v>
      </c>
      <c r="X12" s="56">
        <v>6.2</v>
      </c>
      <c r="Y12" s="56">
        <v>5.9</v>
      </c>
      <c r="Z12" s="56">
        <v>5.6</v>
      </c>
      <c r="AA12" s="56">
        <v>38</v>
      </c>
      <c r="AB12" s="86">
        <v>49.3</v>
      </c>
      <c r="AC12" s="86">
        <v>45.2</v>
      </c>
      <c r="AD12" s="86">
        <v>42.9</v>
      </c>
      <c r="AE12" s="86">
        <v>38.700000000000003</v>
      </c>
      <c r="AF12" s="184"/>
    </row>
    <row r="13" spans="1:32" ht="15.6" customHeight="1" x14ac:dyDescent="0.25">
      <c r="A13" s="159" t="s">
        <v>106</v>
      </c>
      <c r="B13" s="86">
        <v>0</v>
      </c>
      <c r="C13" s="86">
        <v>6.6</v>
      </c>
      <c r="D13" s="86">
        <v>6.6</v>
      </c>
      <c r="E13" s="56">
        <v>6.6</v>
      </c>
      <c r="F13" s="56">
        <v>6</v>
      </c>
      <c r="G13" s="56">
        <v>5.8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78">
        <v>0</v>
      </c>
      <c r="N13" s="56">
        <v>0</v>
      </c>
      <c r="O13" s="56">
        <v>0</v>
      </c>
      <c r="P13" s="56">
        <v>0</v>
      </c>
      <c r="Q13" s="56">
        <v>0</v>
      </c>
      <c r="R13" s="87">
        <v>0</v>
      </c>
      <c r="S13" s="87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184"/>
    </row>
    <row r="14" spans="1:32" ht="15.6" customHeight="1" x14ac:dyDescent="0.2">
      <c r="A14" s="159" t="s">
        <v>107</v>
      </c>
      <c r="B14" s="86">
        <v>74.2</v>
      </c>
      <c r="C14" s="86">
        <v>72.5</v>
      </c>
      <c r="D14" s="86">
        <v>1.8</v>
      </c>
      <c r="E14" s="56">
        <v>0.3</v>
      </c>
      <c r="F14" s="56">
        <v>2.4</v>
      </c>
      <c r="G14" s="56">
        <v>2.2999999999999998</v>
      </c>
      <c r="H14" s="56">
        <v>2.7</v>
      </c>
      <c r="I14" s="56">
        <v>2.9</v>
      </c>
      <c r="J14" s="56">
        <v>2.4</v>
      </c>
      <c r="K14" s="56">
        <v>2</v>
      </c>
      <c r="L14" s="56">
        <v>2</v>
      </c>
      <c r="M14" s="78">
        <v>1.7</v>
      </c>
      <c r="N14" s="56">
        <v>1.7</v>
      </c>
      <c r="O14" s="56">
        <v>1.7</v>
      </c>
      <c r="P14" s="56">
        <v>2</v>
      </c>
      <c r="Q14" s="56">
        <v>2</v>
      </c>
      <c r="R14" s="87">
        <v>0</v>
      </c>
      <c r="S14" s="87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183"/>
    </row>
    <row r="15" spans="1:32" ht="15.6" customHeight="1" x14ac:dyDescent="0.2">
      <c r="A15" s="159" t="s">
        <v>108</v>
      </c>
      <c r="B15" s="86">
        <v>61.3</v>
      </c>
      <c r="C15" s="86">
        <v>64.599999999999994</v>
      </c>
      <c r="D15" s="86">
        <v>72.599999999999994</v>
      </c>
      <c r="E15" s="56">
        <v>58.1</v>
      </c>
      <c r="F15" s="56">
        <v>51.6</v>
      </c>
      <c r="G15" s="56">
        <v>45.7</v>
      </c>
      <c r="H15" s="56">
        <v>48.1</v>
      </c>
      <c r="I15" s="56">
        <v>44.9</v>
      </c>
      <c r="J15" s="56">
        <v>31.3</v>
      </c>
      <c r="K15" s="56">
        <v>17.3</v>
      </c>
      <c r="L15" s="56">
        <v>11.3</v>
      </c>
      <c r="M15" s="78">
        <v>2.8</v>
      </c>
      <c r="N15" s="56">
        <v>0</v>
      </c>
      <c r="O15" s="56">
        <v>0</v>
      </c>
      <c r="P15" s="56">
        <v>0</v>
      </c>
      <c r="Q15" s="56">
        <v>0</v>
      </c>
      <c r="R15" s="87">
        <v>0</v>
      </c>
      <c r="S15" s="87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183"/>
    </row>
    <row r="16" spans="1:32" ht="15.6" customHeight="1" x14ac:dyDescent="0.2">
      <c r="A16" s="159" t="s">
        <v>109</v>
      </c>
      <c r="B16" s="86">
        <v>104.6</v>
      </c>
      <c r="C16" s="86">
        <v>103.2</v>
      </c>
      <c r="D16" s="86">
        <v>103.3</v>
      </c>
      <c r="E16" s="56">
        <v>87.3</v>
      </c>
      <c r="F16" s="56">
        <v>67.599999999999994</v>
      </c>
      <c r="G16" s="56">
        <v>54</v>
      </c>
      <c r="H16" s="56">
        <v>54.5</v>
      </c>
      <c r="I16" s="56">
        <v>50</v>
      </c>
      <c r="J16" s="56">
        <v>36.6</v>
      </c>
      <c r="K16" s="56">
        <v>24.1</v>
      </c>
      <c r="L16" s="56">
        <v>18.5</v>
      </c>
      <c r="M16" s="78">
        <v>12.1</v>
      </c>
      <c r="N16" s="56">
        <v>9.4</v>
      </c>
      <c r="O16" s="56">
        <v>8.8000000000000007</v>
      </c>
      <c r="P16" s="56">
        <v>9</v>
      </c>
      <c r="Q16" s="56">
        <v>8.1</v>
      </c>
      <c r="R16" s="87">
        <v>0</v>
      </c>
      <c r="S16" s="87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183"/>
    </row>
    <row r="17" spans="1:32" ht="15.6" customHeight="1" x14ac:dyDescent="0.2">
      <c r="A17" s="159" t="s">
        <v>110</v>
      </c>
      <c r="B17" s="86">
        <v>0</v>
      </c>
      <c r="C17" s="86">
        <v>205.7</v>
      </c>
      <c r="D17" s="86">
        <v>327.3</v>
      </c>
      <c r="E17" s="56">
        <v>384.7</v>
      </c>
      <c r="F17" s="56">
        <v>284.39999999999998</v>
      </c>
      <c r="G17" s="56">
        <v>156</v>
      </c>
      <c r="H17" s="56">
        <v>90.6</v>
      </c>
      <c r="I17" s="56">
        <v>50.1</v>
      </c>
      <c r="J17" s="56">
        <v>24.8</v>
      </c>
      <c r="K17" s="56">
        <v>5.4</v>
      </c>
      <c r="L17" s="56">
        <v>1.2</v>
      </c>
      <c r="M17" s="78">
        <v>1.1000000000000001</v>
      </c>
      <c r="N17" s="56">
        <v>1.1000000000000001</v>
      </c>
      <c r="O17" s="56">
        <v>1</v>
      </c>
      <c r="P17" s="56">
        <v>1.1000000000000001</v>
      </c>
      <c r="Q17" s="56">
        <v>0</v>
      </c>
      <c r="R17" s="87">
        <v>0</v>
      </c>
      <c r="S17" s="87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</row>
    <row r="18" spans="1:32" ht="15.6" customHeight="1" x14ac:dyDescent="0.2">
      <c r="A18" s="159" t="s">
        <v>111</v>
      </c>
      <c r="B18" s="86">
        <v>15.6</v>
      </c>
      <c r="C18" s="86">
        <v>8.4</v>
      </c>
      <c r="D18" s="86">
        <v>27.8</v>
      </c>
      <c r="E18" s="56">
        <v>26.8</v>
      </c>
      <c r="F18" s="56">
        <v>25.2</v>
      </c>
      <c r="G18" s="56">
        <v>25.6</v>
      </c>
      <c r="H18" s="56">
        <v>35.700000000000003</v>
      </c>
      <c r="I18" s="56">
        <v>36</v>
      </c>
      <c r="J18" s="56">
        <v>41</v>
      </c>
      <c r="K18" s="56">
        <v>30.8</v>
      </c>
      <c r="L18" s="56">
        <v>40.4</v>
      </c>
      <c r="M18" s="78">
        <v>27.5</v>
      </c>
      <c r="N18" s="56">
        <v>19.3</v>
      </c>
      <c r="O18" s="56">
        <v>14.2</v>
      </c>
      <c r="P18" s="56">
        <v>11.6</v>
      </c>
      <c r="Q18" s="56">
        <v>11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</row>
    <row r="19" spans="1:32" s="112" customFormat="1" ht="15.6" customHeight="1" x14ac:dyDescent="0.25">
      <c r="A19" s="160" t="s">
        <v>101</v>
      </c>
      <c r="B19" s="135">
        <v>2011.8000000000002</v>
      </c>
      <c r="C19" s="136">
        <v>2400.9</v>
      </c>
      <c r="D19" s="136">
        <v>2507.2999999999997</v>
      </c>
      <c r="E19" s="135">
        <v>2430.8000000000002</v>
      </c>
      <c r="F19" s="135">
        <v>2195.4</v>
      </c>
      <c r="G19" s="135">
        <v>2095.5999999999995</v>
      </c>
      <c r="H19" s="135">
        <v>2052.5000000000005</v>
      </c>
      <c r="I19" s="135">
        <v>1905.1999999999998</v>
      </c>
      <c r="J19" s="135">
        <v>1875.7</v>
      </c>
      <c r="K19" s="135">
        <v>1526.8000000000002</v>
      </c>
      <c r="L19" s="135">
        <v>1429.8000000000002</v>
      </c>
      <c r="M19" s="135">
        <v>1510.9999999999998</v>
      </c>
      <c r="N19" s="135">
        <v>1679.8</v>
      </c>
      <c r="O19" s="135">
        <v>1637.6000000000001</v>
      </c>
      <c r="P19" s="135">
        <v>1595.7</v>
      </c>
      <c r="Q19" s="135">
        <v>1526.2</v>
      </c>
      <c r="R19" s="136">
        <v>1382.1</v>
      </c>
      <c r="S19" s="136">
        <v>1359</v>
      </c>
      <c r="T19" s="136">
        <f>SUM(T7:T18)</f>
        <v>1315.3000000000002</v>
      </c>
      <c r="U19" s="136">
        <f>SUM(U7:U18)</f>
        <v>1398.1</v>
      </c>
      <c r="V19" s="136">
        <f>SUM(V7:V18)</f>
        <v>1514.6985002499998</v>
      </c>
      <c r="W19" s="136">
        <f t="shared" ref="W19:Y19" si="4">SUM(W7:W18)</f>
        <v>1350.5</v>
      </c>
      <c r="X19" s="136">
        <f>SUM(X7:X18)</f>
        <v>1522.3</v>
      </c>
      <c r="Y19" s="136">
        <f t="shared" si="4"/>
        <v>1706.2</v>
      </c>
      <c r="Z19" s="136">
        <f t="shared" ref="Z19" si="5">SUM(Z7:Z18)</f>
        <v>1477.6000000000001</v>
      </c>
      <c r="AA19" s="136">
        <f>SUM(AA7:AA18)</f>
        <v>2069.3000000000002</v>
      </c>
      <c r="AB19" s="136">
        <f>SUM(AB7:AB18)</f>
        <v>2109.6000000000004</v>
      </c>
      <c r="AC19" s="136">
        <f>SUM(AC7:AC18)</f>
        <v>2166.1999999999998</v>
      </c>
      <c r="AD19" s="136">
        <f>SUM(AD7:AD18)</f>
        <v>3174.4</v>
      </c>
      <c r="AE19" s="136">
        <f>SUM(AE7:AE18)</f>
        <v>3525</v>
      </c>
    </row>
    <row r="20" spans="1:32" ht="19.5" customHeight="1" x14ac:dyDescent="0.2">
      <c r="A20" s="148" t="s">
        <v>146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2"/>
      <c r="S20" s="162"/>
      <c r="T20" s="167"/>
      <c r="U20" s="167"/>
      <c r="V20" s="167"/>
      <c r="W20" s="167"/>
      <c r="X20" s="167"/>
      <c r="Y20" s="167"/>
      <c r="Z20" s="167"/>
      <c r="AA20" s="167"/>
      <c r="AB20" s="164"/>
      <c r="AC20" s="167"/>
      <c r="AE20" s="165"/>
      <c r="AF20" s="255"/>
    </row>
    <row r="21" spans="1:32" x14ac:dyDescent="0.2">
      <c r="A21" s="165"/>
      <c r="B21" s="166"/>
      <c r="C21" s="166"/>
      <c r="D21" s="166"/>
      <c r="E21" s="166"/>
      <c r="F21" s="166"/>
      <c r="G21" s="166"/>
      <c r="H21" s="166"/>
      <c r="I21" s="124"/>
      <c r="J21" s="124"/>
      <c r="K21" s="124"/>
      <c r="L21" s="124"/>
      <c r="M21" s="124"/>
      <c r="N21" s="124"/>
      <c r="O21" s="124"/>
      <c r="P21" s="124"/>
      <c r="Q21" s="124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4"/>
      <c r="AE21" s="165"/>
    </row>
    <row r="22" spans="1:32" s="88" customFormat="1" x14ac:dyDescent="0.2">
      <c r="A22" s="173" t="s">
        <v>103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63"/>
      <c r="AD22" s="204"/>
      <c r="AE22" s="204"/>
    </row>
    <row r="23" spans="1:32" x14ac:dyDescent="0.2">
      <c r="A23" s="173" t="s">
        <v>102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E23" s="165"/>
    </row>
    <row r="24" spans="1:32" s="88" customFormat="1" x14ac:dyDescent="0.2">
      <c r="A24" s="173" t="s">
        <v>160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63"/>
      <c r="AD24" s="204"/>
      <c r="AE24" s="204"/>
    </row>
    <row r="25" spans="1:32" s="88" customFormat="1" x14ac:dyDescent="0.2">
      <c r="A25" s="173" t="s">
        <v>143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63"/>
      <c r="AD25" s="204"/>
      <c r="AE25" s="204"/>
    </row>
    <row r="26" spans="1:32" x14ac:dyDescent="0.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3"/>
      <c r="AE26" s="165"/>
    </row>
    <row r="27" spans="1:32" s="112" customFormat="1" ht="25.5" customHeight="1" x14ac:dyDescent="0.25">
      <c r="A27" s="109"/>
      <c r="B27" s="109">
        <v>1988</v>
      </c>
      <c r="C27" s="109">
        <v>1989</v>
      </c>
      <c r="D27" s="109">
        <v>1990</v>
      </c>
      <c r="E27" s="109">
        <v>1991</v>
      </c>
      <c r="F27" s="109">
        <v>1992</v>
      </c>
      <c r="G27" s="109">
        <v>1993</v>
      </c>
      <c r="H27" s="109">
        <v>1994</v>
      </c>
      <c r="I27" s="109">
        <v>1995</v>
      </c>
      <c r="J27" s="109">
        <v>1996</v>
      </c>
      <c r="K27" s="109">
        <v>1997</v>
      </c>
      <c r="L27" s="109">
        <v>1998</v>
      </c>
      <c r="M27" s="109">
        <v>1999</v>
      </c>
      <c r="N27" s="109">
        <v>2000</v>
      </c>
      <c r="O27" s="109">
        <v>2001</v>
      </c>
      <c r="P27" s="109">
        <v>2002</v>
      </c>
      <c r="Q27" s="109">
        <v>2003</v>
      </c>
      <c r="R27" s="109">
        <v>2004</v>
      </c>
      <c r="S27" s="109">
        <v>2005</v>
      </c>
      <c r="T27" s="109">
        <v>2006</v>
      </c>
      <c r="U27" s="109">
        <v>2007</v>
      </c>
      <c r="V27" s="109">
        <v>2008</v>
      </c>
      <c r="W27" s="109">
        <v>2009</v>
      </c>
      <c r="X27" s="109">
        <v>2010</v>
      </c>
      <c r="Y27" s="109">
        <v>2011</v>
      </c>
      <c r="Z27" s="109">
        <v>2012</v>
      </c>
      <c r="AA27" s="109">
        <v>2013</v>
      </c>
      <c r="AB27" s="109">
        <v>2014</v>
      </c>
      <c r="AC27" s="109">
        <v>2015</v>
      </c>
      <c r="AD27" s="109">
        <v>2016</v>
      </c>
      <c r="AE27" s="109">
        <v>2017</v>
      </c>
    </row>
    <row r="28" spans="1:32" ht="15.6" customHeight="1" x14ac:dyDescent="0.2">
      <c r="A28" s="159" t="s">
        <v>94</v>
      </c>
      <c r="B28" s="138">
        <f t="shared" ref="B28:Z28" si="6">(B7/B19)*100</f>
        <v>46.192464459687848</v>
      </c>
      <c r="C28" s="138">
        <f t="shared" si="6"/>
        <v>46.465908617601734</v>
      </c>
      <c r="D28" s="138">
        <f t="shared" si="6"/>
        <v>46.39253380130021</v>
      </c>
      <c r="E28" s="138">
        <f t="shared" si="6"/>
        <v>45.445943722231377</v>
      </c>
      <c r="F28" s="138">
        <f t="shared" si="6"/>
        <v>49.899790470984797</v>
      </c>
      <c r="G28" s="138">
        <f t="shared" si="6"/>
        <v>60.221893491124256</v>
      </c>
      <c r="H28" s="138">
        <f t="shared" si="6"/>
        <v>69.296467722289904</v>
      </c>
      <c r="I28" s="138">
        <f t="shared" si="6"/>
        <v>73.541360487087957</v>
      </c>
      <c r="J28" s="138">
        <f t="shared" si="6"/>
        <v>79.128325425174609</v>
      </c>
      <c r="K28" s="138">
        <f t="shared" si="6"/>
        <v>81.622347393240773</v>
      </c>
      <c r="L28" s="138">
        <f t="shared" si="6"/>
        <v>82.239474052315003</v>
      </c>
      <c r="M28" s="138">
        <f>(M7/M19)*100</f>
        <v>87.369953673064217</v>
      </c>
      <c r="N28" s="138">
        <f>(N7/N19)*100</f>
        <v>85.567329443981421</v>
      </c>
      <c r="O28" s="138">
        <f t="shared" si="6"/>
        <v>86.116267708842202</v>
      </c>
      <c r="P28" s="138">
        <f t="shared" si="6"/>
        <v>85.801215767374842</v>
      </c>
      <c r="Q28" s="138">
        <f t="shared" si="6"/>
        <v>85.667016118464161</v>
      </c>
      <c r="R28" s="138">
        <f t="shared" si="6"/>
        <v>86.492739367628985</v>
      </c>
      <c r="S28" s="155">
        <f t="shared" si="6"/>
        <v>86.726721913171446</v>
      </c>
      <c r="T28" s="155">
        <f t="shared" si="6"/>
        <v>85.699080057781487</v>
      </c>
      <c r="U28" s="155">
        <f t="shared" si="6"/>
        <v>80.430584364494678</v>
      </c>
      <c r="V28" s="155">
        <f t="shared" si="6"/>
        <v>73.017831589418989</v>
      </c>
      <c r="W28" s="155">
        <f t="shared" si="6"/>
        <v>62.65827471306924</v>
      </c>
      <c r="X28" s="155">
        <f t="shared" si="6"/>
        <v>64.251461604151615</v>
      </c>
      <c r="Y28" s="155">
        <f t="shared" si="6"/>
        <v>69.810104325401468</v>
      </c>
      <c r="Z28" s="155">
        <f t="shared" si="6"/>
        <v>80.184082295614502</v>
      </c>
      <c r="AA28" s="155">
        <f>(AA7/AA19)*100</f>
        <v>84.009085197893</v>
      </c>
      <c r="AB28" s="155">
        <f>(AB7/AB19)*100</f>
        <v>83.81209708001515</v>
      </c>
      <c r="AC28" s="155">
        <f>(AC7/AC19)*100</f>
        <v>82.508540300987903</v>
      </c>
      <c r="AD28" s="155">
        <f t="shared" ref="AD28:AD39" si="7">(AD7/$AD$19)*100</f>
        <v>88.271799395161281</v>
      </c>
      <c r="AE28" s="155">
        <f t="shared" ref="AE28:AE39" si="8">(AE7/$AE$19)*100</f>
        <v>89.795744680851058</v>
      </c>
    </row>
    <row r="29" spans="1:32" ht="15.6" customHeight="1" x14ac:dyDescent="0.2">
      <c r="A29" s="159" t="s">
        <v>91</v>
      </c>
      <c r="B29" s="138">
        <f t="shared" ref="B29:AA29" si="9">(B8/B19)*100</f>
        <v>0</v>
      </c>
      <c r="C29" s="138">
        <f t="shared" si="9"/>
        <v>0</v>
      </c>
      <c r="D29" s="138">
        <f t="shared" si="9"/>
        <v>0</v>
      </c>
      <c r="E29" s="138">
        <f t="shared" si="9"/>
        <v>0</v>
      </c>
      <c r="F29" s="138">
        <f t="shared" si="9"/>
        <v>0</v>
      </c>
      <c r="G29" s="138">
        <f t="shared" si="9"/>
        <v>0</v>
      </c>
      <c r="H29" s="138">
        <f t="shared" si="9"/>
        <v>0</v>
      </c>
      <c r="I29" s="138">
        <f t="shared" si="9"/>
        <v>0</v>
      </c>
      <c r="J29" s="138">
        <f t="shared" si="9"/>
        <v>0</v>
      </c>
      <c r="K29" s="138">
        <f t="shared" si="9"/>
        <v>0.23578726748755566</v>
      </c>
      <c r="L29" s="138">
        <f t="shared" si="9"/>
        <v>0.25178346621905162</v>
      </c>
      <c r="M29" s="138">
        <f t="shared" si="9"/>
        <v>0.23825281270681672</v>
      </c>
      <c r="N29" s="138">
        <f t="shared" si="9"/>
        <v>0.21431122752708656</v>
      </c>
      <c r="O29" s="138">
        <f t="shared" si="9"/>
        <v>0.21983390327308255</v>
      </c>
      <c r="P29" s="138">
        <f t="shared" si="9"/>
        <v>0.22560631697687533</v>
      </c>
      <c r="Q29" s="138">
        <f t="shared" si="9"/>
        <v>0.23587996330756128</v>
      </c>
      <c r="R29" s="138">
        <f t="shared" si="9"/>
        <v>0.26047319296722382</v>
      </c>
      <c r="S29" s="155">
        <f t="shared" si="9"/>
        <v>0.26490066225165565</v>
      </c>
      <c r="T29" s="155">
        <f t="shared" si="9"/>
        <v>2.4633163536835698</v>
      </c>
      <c r="U29" s="155">
        <f t="shared" si="9"/>
        <v>3.2615692725842216</v>
      </c>
      <c r="V29" s="155">
        <f t="shared" si="9"/>
        <v>5.1297337382439929</v>
      </c>
      <c r="W29" s="155">
        <f t="shared" si="9"/>
        <v>7.2121436504998151</v>
      </c>
      <c r="X29" s="155">
        <f t="shared" si="9"/>
        <v>6.9434408460881558</v>
      </c>
      <c r="Y29" s="155">
        <f t="shared" si="9"/>
        <v>6.5584339467823227</v>
      </c>
      <c r="Z29" s="155">
        <f t="shared" si="9"/>
        <v>6.9978343259339466</v>
      </c>
      <c r="AA29" s="155">
        <f t="shared" si="9"/>
        <v>7.2874885226888315</v>
      </c>
      <c r="AB29" s="155">
        <f t="shared" ref="AB29" si="10">(AB8/AB19)*100</f>
        <v>7.4611300720515725</v>
      </c>
      <c r="AC29" s="155">
        <f>(AC8/AC19)*100</f>
        <v>9.8467362201089479</v>
      </c>
      <c r="AD29" s="155">
        <f t="shared" si="7"/>
        <v>6.817036290322581</v>
      </c>
      <c r="AE29" s="155">
        <f t="shared" si="8"/>
        <v>6.0765957446808505</v>
      </c>
    </row>
    <row r="30" spans="1:32" ht="15.6" customHeight="1" x14ac:dyDescent="0.2">
      <c r="A30" s="159" t="s">
        <v>89</v>
      </c>
      <c r="B30" s="138">
        <f t="shared" ref="B30:AA30" si="11">(B9/B19)*100</f>
        <v>36.360473208072371</v>
      </c>
      <c r="C30" s="138">
        <f t="shared" si="11"/>
        <v>31.954683660294059</v>
      </c>
      <c r="D30" s="138">
        <f t="shared" si="11"/>
        <v>29.39018067243649</v>
      </c>
      <c r="E30" s="138">
        <f t="shared" si="11"/>
        <v>28.649004442981727</v>
      </c>
      <c r="F30" s="138">
        <f t="shared" si="11"/>
        <v>27.689714858340164</v>
      </c>
      <c r="G30" s="138">
        <f t="shared" si="11"/>
        <v>23.096010689062805</v>
      </c>
      <c r="H30" s="138">
        <f t="shared" si="11"/>
        <v>16.287454323995124</v>
      </c>
      <c r="I30" s="138">
        <f t="shared" si="11"/>
        <v>13.226957799706069</v>
      </c>
      <c r="J30" s="138">
        <f t="shared" si="11"/>
        <v>9.5271098789785142</v>
      </c>
      <c r="K30" s="138">
        <f t="shared" si="11"/>
        <v>7.9250720461095092</v>
      </c>
      <c r="L30" s="138">
        <f t="shared" si="11"/>
        <v>6.9520212617149246</v>
      </c>
      <c r="M30" s="138">
        <f t="shared" si="11"/>
        <v>4.3084050297816017</v>
      </c>
      <c r="N30" s="138">
        <f t="shared" si="11"/>
        <v>7.9473746874627942</v>
      </c>
      <c r="O30" s="138">
        <f t="shared" si="11"/>
        <v>7.6941866145578892</v>
      </c>
      <c r="P30" s="138">
        <f t="shared" si="11"/>
        <v>7.6768816193520077</v>
      </c>
      <c r="Q30" s="138">
        <f t="shared" si="11"/>
        <v>7.8888743283973257</v>
      </c>
      <c r="R30" s="138">
        <f t="shared" si="11"/>
        <v>8.0517943130019543</v>
      </c>
      <c r="S30" s="155">
        <f t="shared" si="11"/>
        <v>8.188657041942605</v>
      </c>
      <c r="T30" s="155">
        <f t="shared" si="11"/>
        <v>7.6028282521097834</v>
      </c>
      <c r="U30" s="155">
        <f t="shared" si="11"/>
        <v>7.1525641942636442</v>
      </c>
      <c r="V30" s="155">
        <f t="shared" si="11"/>
        <v>6.6019739230939418</v>
      </c>
      <c r="W30" s="155">
        <f t="shared" si="11"/>
        <v>7.4046649389115151</v>
      </c>
      <c r="X30" s="155">
        <f t="shared" si="11"/>
        <v>6.5690074229783884</v>
      </c>
      <c r="Y30" s="155">
        <f t="shared" si="11"/>
        <v>5.8609776110655254</v>
      </c>
      <c r="Z30" s="155">
        <f t="shared" si="11"/>
        <v>6.7677314564158086</v>
      </c>
      <c r="AA30" s="155">
        <f t="shared" si="11"/>
        <v>4.8325520707485614</v>
      </c>
      <c r="AB30" s="155">
        <f t="shared" ref="AB30" si="12">(AB9/AB19)*100</f>
        <v>4.7402351156617364</v>
      </c>
      <c r="AC30" s="155">
        <f>(AC9/AC19)*100</f>
        <v>4.6163789123811281</v>
      </c>
      <c r="AD30" s="155">
        <f t="shared" si="7"/>
        <v>3.150201612903226</v>
      </c>
      <c r="AE30" s="155">
        <f t="shared" si="8"/>
        <v>2.8368794326241136</v>
      </c>
    </row>
    <row r="31" spans="1:32" ht="15.6" customHeight="1" x14ac:dyDescent="0.2">
      <c r="A31" s="159" t="s">
        <v>90</v>
      </c>
      <c r="B31" s="138">
        <f t="shared" ref="B31:AA31" si="13">(B10/B19)*100</f>
        <v>0</v>
      </c>
      <c r="C31" s="138">
        <f t="shared" si="13"/>
        <v>0</v>
      </c>
      <c r="D31" s="138">
        <f t="shared" si="13"/>
        <v>0</v>
      </c>
      <c r="E31" s="138">
        <f t="shared" si="13"/>
        <v>0</v>
      </c>
      <c r="F31" s="138">
        <f t="shared" si="13"/>
        <v>0</v>
      </c>
      <c r="G31" s="138">
        <f t="shared" si="13"/>
        <v>0</v>
      </c>
      <c r="H31" s="138">
        <f t="shared" si="13"/>
        <v>0</v>
      </c>
      <c r="I31" s="138">
        <f t="shared" si="13"/>
        <v>0</v>
      </c>
      <c r="J31" s="138">
        <f t="shared" si="13"/>
        <v>0</v>
      </c>
      <c r="K31" s="138">
        <f t="shared" si="13"/>
        <v>0</v>
      </c>
      <c r="L31" s="138">
        <f t="shared" si="13"/>
        <v>0</v>
      </c>
      <c r="M31" s="138">
        <f t="shared" si="13"/>
        <v>0</v>
      </c>
      <c r="N31" s="138">
        <f t="shared" si="13"/>
        <v>0</v>
      </c>
      <c r="O31" s="138">
        <f t="shared" si="13"/>
        <v>0</v>
      </c>
      <c r="P31" s="138">
        <f t="shared" si="13"/>
        <v>0</v>
      </c>
      <c r="Q31" s="138">
        <f t="shared" si="13"/>
        <v>0</v>
      </c>
      <c r="R31" s="138">
        <f t="shared" si="13"/>
        <v>0</v>
      </c>
      <c r="S31" s="155">
        <f t="shared" si="13"/>
        <v>0</v>
      </c>
      <c r="T31" s="155">
        <f t="shared" si="13"/>
        <v>0</v>
      </c>
      <c r="U31" s="155">
        <f t="shared" si="13"/>
        <v>0</v>
      </c>
      <c r="V31" s="155">
        <f t="shared" si="13"/>
        <v>0.91097338828305219</v>
      </c>
      <c r="W31" s="155">
        <f t="shared" si="13"/>
        <v>4.4205849685301741</v>
      </c>
      <c r="X31" s="155">
        <f t="shared" si="13"/>
        <v>3.9479734612100117</v>
      </c>
      <c r="Y31" s="155">
        <f t="shared" si="13"/>
        <v>3.2235376860860394</v>
      </c>
      <c r="Z31" s="155">
        <f t="shared" si="13"/>
        <v>3.3094206821873309</v>
      </c>
      <c r="AA31" s="155">
        <f t="shared" si="13"/>
        <v>2.0345044217851447</v>
      </c>
      <c r="AB31" s="155">
        <f t="shared" ref="AB31" si="14">(AB10/AB19)*100</f>
        <v>1.6496018202502838</v>
      </c>
      <c r="AC31" s="155">
        <f>(AC10/AC19)*100</f>
        <v>0.94174129812575025</v>
      </c>
      <c r="AD31" s="155">
        <f t="shared" si="7"/>
        <v>0.40952620967741932</v>
      </c>
      <c r="AE31" s="155">
        <f t="shared" si="8"/>
        <v>0.19290780141843969</v>
      </c>
    </row>
    <row r="32" spans="1:32" ht="15.6" customHeight="1" x14ac:dyDescent="0.2">
      <c r="A32" s="159" t="s">
        <v>92</v>
      </c>
      <c r="B32" s="138">
        <f t="shared" ref="B32:AA32" si="15">(B11/B19)*100</f>
        <v>4.7370513967591208</v>
      </c>
      <c r="C32" s="138">
        <f t="shared" si="15"/>
        <v>2.3782748136115623</v>
      </c>
      <c r="D32" s="138">
        <f t="shared" si="15"/>
        <v>2.7041040162724848</v>
      </c>
      <c r="E32" s="138">
        <f t="shared" si="15"/>
        <v>2.7110416323844002</v>
      </c>
      <c r="F32" s="138">
        <f t="shared" si="15"/>
        <v>2.4961282681971393</v>
      </c>
      <c r="G32" s="138">
        <f t="shared" si="15"/>
        <v>2.5863714449322397</v>
      </c>
      <c r="H32" s="138">
        <f t="shared" si="15"/>
        <v>2.6650426309378803</v>
      </c>
      <c r="I32" s="138">
        <f t="shared" si="15"/>
        <v>2.8868360277136262</v>
      </c>
      <c r="J32" s="138">
        <f t="shared" si="15"/>
        <v>3.1934744362104812</v>
      </c>
      <c r="K32" s="138">
        <f t="shared" si="15"/>
        <v>3.6678019386953102</v>
      </c>
      <c r="L32" s="138">
        <f t="shared" si="15"/>
        <v>3.9026437263952998</v>
      </c>
      <c r="M32" s="138">
        <f t="shared" si="15"/>
        <v>3.5737921906022505</v>
      </c>
      <c r="N32" s="138">
        <f t="shared" si="15"/>
        <v>2.9586855578045008</v>
      </c>
      <c r="O32" s="138">
        <f t="shared" si="15"/>
        <v>2.9555446995603316</v>
      </c>
      <c r="P32" s="138">
        <f t="shared" si="15"/>
        <v>3.3590273861001441</v>
      </c>
      <c r="Q32" s="138">
        <f t="shared" si="15"/>
        <v>3.3416328135237845</v>
      </c>
      <c r="R32" s="138">
        <f t="shared" si="15"/>
        <v>3.5959771362419515</v>
      </c>
      <c r="S32" s="155">
        <f t="shared" si="15"/>
        <v>3.6571008094186905</v>
      </c>
      <c r="T32" s="155">
        <f t="shared" si="15"/>
        <v>3.5505207937352692</v>
      </c>
      <c r="U32" s="155">
        <f t="shared" si="15"/>
        <v>8.5759244689221088</v>
      </c>
      <c r="V32" s="155">
        <f t="shared" si="15"/>
        <v>13.870747212420371</v>
      </c>
      <c r="W32" s="155">
        <f t="shared" si="15"/>
        <v>17.823028507960014</v>
      </c>
      <c r="X32" s="155">
        <f t="shared" si="15"/>
        <v>17.880838205347171</v>
      </c>
      <c r="Y32" s="155">
        <f t="shared" si="15"/>
        <v>14.20114875161177</v>
      </c>
      <c r="Z32" s="155">
        <f t="shared" si="15"/>
        <v>2.3619382782891174</v>
      </c>
      <c r="AA32" s="155">
        <f t="shared" si="15"/>
        <v>0</v>
      </c>
      <c r="AB32" s="155">
        <f t="shared" ref="AB32" si="16">(AB11/AB19)*100</f>
        <v>0</v>
      </c>
      <c r="AC32" s="155">
        <f>(AC11/AC19)*100</f>
        <v>0</v>
      </c>
      <c r="AD32" s="155">
        <f t="shared" si="7"/>
        <v>0</v>
      </c>
      <c r="AE32" s="155">
        <f t="shared" si="8"/>
        <v>0</v>
      </c>
    </row>
    <row r="33" spans="1:31" ht="15.6" customHeight="1" x14ac:dyDescent="0.2">
      <c r="A33" s="159" t="s">
        <v>93</v>
      </c>
      <c r="B33" s="138">
        <f t="shared" ref="B33:AA33" si="17">(B12/B19)*100</f>
        <v>0</v>
      </c>
      <c r="C33" s="138">
        <f t="shared" si="17"/>
        <v>0</v>
      </c>
      <c r="D33" s="138">
        <f t="shared" si="17"/>
        <v>0</v>
      </c>
      <c r="E33" s="138">
        <f t="shared" si="17"/>
        <v>0</v>
      </c>
      <c r="F33" s="138">
        <f t="shared" si="17"/>
        <v>0</v>
      </c>
      <c r="G33" s="138">
        <f t="shared" si="17"/>
        <v>0.28583699179232702</v>
      </c>
      <c r="H33" s="138">
        <f t="shared" si="17"/>
        <v>0.46723507917174184</v>
      </c>
      <c r="I33" s="138">
        <f t="shared" si="17"/>
        <v>0.69231576737350431</v>
      </c>
      <c r="J33" s="138">
        <f t="shared" si="17"/>
        <v>0.89513248387268762</v>
      </c>
      <c r="K33" s="138">
        <f t="shared" si="17"/>
        <v>1.335472884464239</v>
      </c>
      <c r="L33" s="138">
        <f t="shared" si="17"/>
        <v>1.520492376556162</v>
      </c>
      <c r="M33" s="138">
        <f t="shared" si="17"/>
        <v>1.5181998676373269</v>
      </c>
      <c r="N33" s="138">
        <f t="shared" si="17"/>
        <v>1.4370758423621863</v>
      </c>
      <c r="O33" s="138">
        <f t="shared" si="17"/>
        <v>1.4447972642892037</v>
      </c>
      <c r="P33" s="138">
        <f t="shared" si="17"/>
        <v>1.4520273234317229</v>
      </c>
      <c r="Q33" s="138">
        <f t="shared" si="17"/>
        <v>1.4840781024767398</v>
      </c>
      <c r="R33" s="138">
        <f t="shared" si="17"/>
        <v>1.5990159901599017</v>
      </c>
      <c r="S33" s="155">
        <f t="shared" si="17"/>
        <v>1.1626195732155997</v>
      </c>
      <c r="T33" s="155">
        <f t="shared" si="17"/>
        <v>0.68425454268988051</v>
      </c>
      <c r="U33" s="155">
        <f t="shared" si="17"/>
        <v>0.57935769973535511</v>
      </c>
      <c r="V33" s="155">
        <f t="shared" si="17"/>
        <v>0.46874014853966978</v>
      </c>
      <c r="W33" s="155">
        <f t="shared" si="17"/>
        <v>0.48130322102924838</v>
      </c>
      <c r="X33" s="155">
        <f t="shared" si="17"/>
        <v>0.40727846022466008</v>
      </c>
      <c r="Y33" s="155">
        <f t="shared" si="17"/>
        <v>0.34579767905286601</v>
      </c>
      <c r="Z33" s="155">
        <f t="shared" si="17"/>
        <v>0.3789929615592853</v>
      </c>
      <c r="AA33" s="155">
        <f t="shared" si="17"/>
        <v>1.8363697868844535</v>
      </c>
      <c r="AB33" s="155">
        <f t="shared" ref="AB33" si="18">(AB12/AB19)*100</f>
        <v>2.3369359120212359</v>
      </c>
      <c r="AC33" s="155">
        <f>(AC12/AC19)*100</f>
        <v>2.0866032683962703</v>
      </c>
      <c r="AD33" s="155">
        <f t="shared" si="7"/>
        <v>1.3514364919354838</v>
      </c>
      <c r="AE33" s="155">
        <f t="shared" si="8"/>
        <v>1.0978723404255319</v>
      </c>
    </row>
    <row r="34" spans="1:31" ht="15.6" customHeight="1" x14ac:dyDescent="0.2">
      <c r="A34" s="159" t="s">
        <v>106</v>
      </c>
      <c r="B34" s="138">
        <f t="shared" ref="B34:S34" si="19">(B13/B19)*100</f>
        <v>0</v>
      </c>
      <c r="C34" s="138">
        <f t="shared" si="19"/>
        <v>0.27489691365737845</v>
      </c>
      <c r="D34" s="138">
        <f t="shared" si="19"/>
        <v>0.26323136441590556</v>
      </c>
      <c r="E34" s="138">
        <f t="shared" si="19"/>
        <v>0.2715155504360704</v>
      </c>
      <c r="F34" s="138">
        <f t="shared" si="19"/>
        <v>0.27329871549603713</v>
      </c>
      <c r="G34" s="138">
        <f t="shared" si="19"/>
        <v>0.27677037602595922</v>
      </c>
      <c r="H34" s="138">
        <f t="shared" si="19"/>
        <v>0</v>
      </c>
      <c r="I34" s="138">
        <f t="shared" si="19"/>
        <v>0</v>
      </c>
      <c r="J34" s="138">
        <f t="shared" si="19"/>
        <v>0</v>
      </c>
      <c r="K34" s="138">
        <f t="shared" si="19"/>
        <v>0</v>
      </c>
      <c r="L34" s="138">
        <f t="shared" si="19"/>
        <v>0</v>
      </c>
      <c r="M34" s="138">
        <f t="shared" si="19"/>
        <v>0</v>
      </c>
      <c r="N34" s="138">
        <f t="shared" si="19"/>
        <v>0</v>
      </c>
      <c r="O34" s="138">
        <f t="shared" si="19"/>
        <v>0</v>
      </c>
      <c r="P34" s="138">
        <f t="shared" si="19"/>
        <v>0</v>
      </c>
      <c r="Q34" s="138">
        <f t="shared" si="19"/>
        <v>0</v>
      </c>
      <c r="R34" s="138">
        <f t="shared" si="19"/>
        <v>0</v>
      </c>
      <c r="S34" s="155">
        <f t="shared" si="19"/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f t="shared" si="7"/>
        <v>0</v>
      </c>
      <c r="AE34" s="155">
        <f t="shared" si="8"/>
        <v>0</v>
      </c>
    </row>
    <row r="35" spans="1:31" ht="15.6" customHeight="1" x14ac:dyDescent="0.2">
      <c r="A35" s="159" t="s">
        <v>107</v>
      </c>
      <c r="B35" s="138">
        <f t="shared" ref="B35:S35" si="20">(B14/B19)*100</f>
        <v>3.6882393876130828</v>
      </c>
      <c r="C35" s="138">
        <f t="shared" si="20"/>
        <v>3.0197009454787787</v>
      </c>
      <c r="D35" s="138">
        <f t="shared" si="20"/>
        <v>7.1790372113428799E-2</v>
      </c>
      <c r="E35" s="138">
        <f t="shared" si="20"/>
        <v>1.2341615928912291E-2</v>
      </c>
      <c r="F35" s="138">
        <f t="shared" si="20"/>
        <v>0.10931948619841486</v>
      </c>
      <c r="G35" s="138">
        <f t="shared" si="20"/>
        <v>0.10975376980339761</v>
      </c>
      <c r="H35" s="138">
        <f t="shared" si="20"/>
        <v>0.13154689403166867</v>
      </c>
      <c r="I35" s="138">
        <f t="shared" si="20"/>
        <v>0.152214990552173</v>
      </c>
      <c r="J35" s="138">
        <f t="shared" si="20"/>
        <v>0.12795223116703097</v>
      </c>
      <c r="K35" s="138">
        <f t="shared" si="20"/>
        <v>0.13099292638197535</v>
      </c>
      <c r="L35" s="138">
        <f t="shared" si="20"/>
        <v>0.13987970345502865</v>
      </c>
      <c r="M35" s="138">
        <f t="shared" si="20"/>
        <v>0.11250827266710789</v>
      </c>
      <c r="N35" s="138">
        <f t="shared" si="20"/>
        <v>0.1012025241100131</v>
      </c>
      <c r="O35" s="138">
        <f t="shared" si="20"/>
        <v>0.10381045432340009</v>
      </c>
      <c r="P35" s="138">
        <f t="shared" si="20"/>
        <v>0.12533684276493073</v>
      </c>
      <c r="Q35" s="138">
        <f t="shared" si="20"/>
        <v>0.13104442405975625</v>
      </c>
      <c r="R35" s="138">
        <f t="shared" si="20"/>
        <v>0</v>
      </c>
      <c r="S35" s="155">
        <f t="shared" si="20"/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f t="shared" si="7"/>
        <v>0</v>
      </c>
      <c r="AE35" s="155">
        <f t="shared" si="8"/>
        <v>0</v>
      </c>
    </row>
    <row r="36" spans="1:31" ht="15.6" customHeight="1" x14ac:dyDescent="0.2">
      <c r="A36" s="159" t="s">
        <v>108</v>
      </c>
      <c r="B36" s="138">
        <f t="shared" ref="B36:S36" si="21">(B15/B19)*100</f>
        <v>3.0470225668555515</v>
      </c>
      <c r="C36" s="138">
        <f t="shared" si="21"/>
        <v>2.6906576700404012</v>
      </c>
      <c r="D36" s="138">
        <f t="shared" si="21"/>
        <v>2.8955450085749614</v>
      </c>
      <c r="E36" s="138">
        <f t="shared" si="21"/>
        <v>2.3901596182326803</v>
      </c>
      <c r="F36" s="138">
        <f t="shared" si="21"/>
        <v>2.3503689532659195</v>
      </c>
      <c r="G36" s="138">
        <f t="shared" si="21"/>
        <v>2.1807596869631616</v>
      </c>
      <c r="H36" s="138">
        <f t="shared" si="21"/>
        <v>2.3434835566382457</v>
      </c>
      <c r="I36" s="138">
        <f t="shared" si="21"/>
        <v>2.356707957169851</v>
      </c>
      <c r="J36" s="138">
        <f t="shared" si="21"/>
        <v>1.6687103481366954</v>
      </c>
      <c r="K36" s="138">
        <f t="shared" si="21"/>
        <v>1.1330888132040868</v>
      </c>
      <c r="L36" s="138">
        <f t="shared" si="21"/>
        <v>0.79032032452091194</v>
      </c>
      <c r="M36" s="138">
        <f t="shared" si="21"/>
        <v>0.185307743216413</v>
      </c>
      <c r="N36" s="138">
        <f t="shared" si="21"/>
        <v>0</v>
      </c>
      <c r="O36" s="138">
        <f t="shared" si="21"/>
        <v>0</v>
      </c>
      <c r="P36" s="138">
        <f t="shared" si="21"/>
        <v>0</v>
      </c>
      <c r="Q36" s="138">
        <f t="shared" si="21"/>
        <v>0</v>
      </c>
      <c r="R36" s="138">
        <f t="shared" si="21"/>
        <v>0</v>
      </c>
      <c r="S36" s="155">
        <f t="shared" si="21"/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f t="shared" si="7"/>
        <v>0</v>
      </c>
      <c r="AE36" s="155">
        <f t="shared" si="8"/>
        <v>0</v>
      </c>
    </row>
    <row r="37" spans="1:31" ht="15.6" customHeight="1" x14ac:dyDescent="0.2">
      <c r="A37" s="159" t="s">
        <v>109</v>
      </c>
      <c r="B37" s="138">
        <f t="shared" ref="B37:S37" si="22">(B16/B19)*100</f>
        <v>5.1993239884680378</v>
      </c>
      <c r="C37" s="138">
        <f t="shared" si="22"/>
        <v>4.2983881044608268</v>
      </c>
      <c r="D37" s="138">
        <f t="shared" si="22"/>
        <v>4.1199696885095527</v>
      </c>
      <c r="E37" s="138">
        <f t="shared" si="22"/>
        <v>3.5914102353134769</v>
      </c>
      <c r="F37" s="138">
        <f t="shared" si="22"/>
        <v>3.0791655279220183</v>
      </c>
      <c r="G37" s="138">
        <f t="shared" si="22"/>
        <v>2.5768276388623788</v>
      </c>
      <c r="H37" s="138">
        <f t="shared" si="22"/>
        <v>2.6552984165651639</v>
      </c>
      <c r="I37" s="138">
        <f t="shared" si="22"/>
        <v>2.624396388830569</v>
      </c>
      <c r="J37" s="138">
        <f t="shared" si="22"/>
        <v>1.9512715252972224</v>
      </c>
      <c r="K37" s="138">
        <f t="shared" si="22"/>
        <v>1.578464762902803</v>
      </c>
      <c r="L37" s="138">
        <f t="shared" si="22"/>
        <v>1.2938872569590152</v>
      </c>
      <c r="M37" s="138">
        <f t="shared" si="22"/>
        <v>0.80079417604235625</v>
      </c>
      <c r="N37" s="138">
        <f t="shared" si="22"/>
        <v>0.55959042743183718</v>
      </c>
      <c r="O37" s="138">
        <f t="shared" si="22"/>
        <v>0.53737176355642402</v>
      </c>
      <c r="P37" s="138">
        <f t="shared" si="22"/>
        <v>0.56401579244218836</v>
      </c>
      <c r="Q37" s="138">
        <f t="shared" si="22"/>
        <v>0.53072991744201281</v>
      </c>
      <c r="R37" s="138">
        <f t="shared" si="22"/>
        <v>0</v>
      </c>
      <c r="S37" s="155">
        <f t="shared" si="22"/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f t="shared" si="7"/>
        <v>0</v>
      </c>
      <c r="AE37" s="155">
        <f t="shared" si="8"/>
        <v>0</v>
      </c>
    </row>
    <row r="38" spans="1:31" ht="15.6" customHeight="1" x14ac:dyDescent="0.2">
      <c r="A38" s="159" t="s">
        <v>110</v>
      </c>
      <c r="B38" s="138">
        <f t="shared" ref="B38:S38" si="23">(B17/B19)*100</f>
        <v>0</v>
      </c>
      <c r="C38" s="138">
        <f t="shared" si="23"/>
        <v>8.5676204756549623</v>
      </c>
      <c r="D38" s="138">
        <f t="shared" si="23"/>
        <v>13.053882662625135</v>
      </c>
      <c r="E38" s="138">
        <f t="shared" si="23"/>
        <v>15.826065492841861</v>
      </c>
      <c r="F38" s="138">
        <f t="shared" si="23"/>
        <v>12.95435911451216</v>
      </c>
      <c r="G38" s="138">
        <f t="shared" si="23"/>
        <v>7.444168734491317</v>
      </c>
      <c r="H38" s="138">
        <f t="shared" si="23"/>
        <v>4.4141291108404372</v>
      </c>
      <c r="I38" s="138">
        <f t="shared" si="23"/>
        <v>2.6296451816082302</v>
      </c>
      <c r="J38" s="138">
        <f t="shared" si="23"/>
        <v>1.3221730553926534</v>
      </c>
      <c r="K38" s="138">
        <f t="shared" si="23"/>
        <v>0.3536809012313335</v>
      </c>
      <c r="L38" s="138">
        <f t="shared" si="23"/>
        <v>8.3927822073017189E-2</v>
      </c>
      <c r="M38" s="138">
        <f t="shared" si="23"/>
        <v>7.279947054930512E-2</v>
      </c>
      <c r="N38" s="138">
        <f t="shared" si="23"/>
        <v>6.5483986188832013E-2</v>
      </c>
      <c r="O38" s="138">
        <f t="shared" si="23"/>
        <v>6.106497313141182E-2</v>
      </c>
      <c r="P38" s="138">
        <f t="shared" si="23"/>
        <v>6.8935263520711915E-2</v>
      </c>
      <c r="Q38" s="138">
        <f t="shared" si="23"/>
        <v>0</v>
      </c>
      <c r="R38" s="138">
        <f t="shared" si="23"/>
        <v>0</v>
      </c>
      <c r="S38" s="155">
        <f t="shared" si="23"/>
        <v>0</v>
      </c>
      <c r="T38" s="155">
        <v>0</v>
      </c>
      <c r="U38" s="155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55">
        <f t="shared" si="7"/>
        <v>0</v>
      </c>
      <c r="AE38" s="155">
        <f t="shared" si="8"/>
        <v>0</v>
      </c>
    </row>
    <row r="39" spans="1:31" ht="15.6" customHeight="1" x14ac:dyDescent="0.2">
      <c r="A39" s="159" t="s">
        <v>111</v>
      </c>
      <c r="B39" s="138">
        <f t="shared" ref="B39:S39" si="24">(B18/B19)*100</f>
        <v>0.77542499254399044</v>
      </c>
      <c r="C39" s="138">
        <f t="shared" si="24"/>
        <v>0.3498687992002999</v>
      </c>
      <c r="D39" s="138">
        <f t="shared" si="24"/>
        <v>1.1087624137518448</v>
      </c>
      <c r="E39" s="138">
        <f t="shared" si="24"/>
        <v>1.1025176896494979</v>
      </c>
      <c r="F39" s="138">
        <f t="shared" si="24"/>
        <v>1.147854605083356</v>
      </c>
      <c r="G39" s="138">
        <f t="shared" si="24"/>
        <v>1.221607176942165</v>
      </c>
      <c r="H39" s="138">
        <f t="shared" si="24"/>
        <v>1.7393422655298414</v>
      </c>
      <c r="I39" s="138">
        <f t="shared" si="24"/>
        <v>1.8895653999580098</v>
      </c>
      <c r="J39" s="138">
        <f t="shared" si="24"/>
        <v>2.1858506157701121</v>
      </c>
      <c r="K39" s="138">
        <f t="shared" si="24"/>
        <v>2.0172910662824206</v>
      </c>
      <c r="L39" s="138">
        <f t="shared" si="24"/>
        <v>2.825570009791579</v>
      </c>
      <c r="M39" s="138">
        <f t="shared" si="24"/>
        <v>1.8199867637326277</v>
      </c>
      <c r="N39" s="138">
        <f t="shared" si="24"/>
        <v>1.1489463031313252</v>
      </c>
      <c r="O39" s="138">
        <f t="shared" si="24"/>
        <v>0.86712261846604766</v>
      </c>
      <c r="P39" s="138">
        <f t="shared" si="24"/>
        <v>0.72695368803659832</v>
      </c>
      <c r="Q39" s="138">
        <f t="shared" si="24"/>
        <v>0.72074433232865942</v>
      </c>
      <c r="R39" s="138">
        <f t="shared" si="24"/>
        <v>0</v>
      </c>
      <c r="S39" s="155">
        <f t="shared" si="24"/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55">
        <v>0</v>
      </c>
      <c r="AD39" s="155">
        <f t="shared" si="7"/>
        <v>0</v>
      </c>
      <c r="AE39" s="155">
        <f t="shared" si="8"/>
        <v>0</v>
      </c>
    </row>
    <row r="40" spans="1:31" s="137" customFormat="1" ht="19.5" customHeight="1" x14ac:dyDescent="0.25">
      <c r="A40" s="160" t="s">
        <v>101</v>
      </c>
      <c r="B40" s="139">
        <f t="shared" ref="B40:L40" si="25">SUM(B28:B39)</f>
        <v>100</v>
      </c>
      <c r="C40" s="139">
        <f t="shared" si="25"/>
        <v>99.999999999999986</v>
      </c>
      <c r="D40" s="139">
        <f t="shared" si="25"/>
        <v>100.00000000000001</v>
      </c>
      <c r="E40" s="139">
        <f t="shared" si="25"/>
        <v>100.00000000000001</v>
      </c>
      <c r="F40" s="139">
        <f t="shared" si="25"/>
        <v>100</v>
      </c>
      <c r="G40" s="139">
        <f t="shared" si="25"/>
        <v>100.00000000000001</v>
      </c>
      <c r="H40" s="139">
        <f t="shared" si="25"/>
        <v>100</v>
      </c>
      <c r="I40" s="139">
        <f t="shared" si="25"/>
        <v>99.999999999999986</v>
      </c>
      <c r="J40" s="139">
        <f t="shared" si="25"/>
        <v>99.999999999999986</v>
      </c>
      <c r="K40" s="139">
        <f t="shared" si="25"/>
        <v>99.999999999999986</v>
      </c>
      <c r="L40" s="139">
        <f t="shared" si="25"/>
        <v>99.999999999999972</v>
      </c>
      <c r="M40" s="139">
        <f t="shared" ref="M40:AA40" si="26">SUM(M28:M39)</f>
        <v>100.00000000000001</v>
      </c>
      <c r="N40" s="139">
        <f t="shared" si="26"/>
        <v>100.00000000000001</v>
      </c>
      <c r="O40" s="139">
        <f t="shared" si="26"/>
        <v>99.999999999999986</v>
      </c>
      <c r="P40" s="139">
        <f t="shared" si="26"/>
        <v>100.00000000000003</v>
      </c>
      <c r="Q40" s="139">
        <f t="shared" si="26"/>
        <v>100.00000000000001</v>
      </c>
      <c r="R40" s="139">
        <f t="shared" si="26"/>
        <v>100.00000000000001</v>
      </c>
      <c r="S40" s="156">
        <f t="shared" si="26"/>
        <v>100</v>
      </c>
      <c r="T40" s="156">
        <f t="shared" si="26"/>
        <v>100</v>
      </c>
      <c r="U40" s="156">
        <f t="shared" si="26"/>
        <v>100.00000000000001</v>
      </c>
      <c r="V40" s="156">
        <f t="shared" si="26"/>
        <v>100.00000000000001</v>
      </c>
      <c r="W40" s="156">
        <f t="shared" si="26"/>
        <v>100.00000000000001</v>
      </c>
      <c r="X40" s="156">
        <f t="shared" si="26"/>
        <v>100</v>
      </c>
      <c r="Y40" s="156">
        <f t="shared" si="26"/>
        <v>99.999999999999986</v>
      </c>
      <c r="Z40" s="156">
        <f t="shared" si="26"/>
        <v>100</v>
      </c>
      <c r="AA40" s="156">
        <f t="shared" si="26"/>
        <v>99.999999999999986</v>
      </c>
      <c r="AB40" s="156">
        <f>SUM(AB28:AB39)</f>
        <v>99.999999999999972</v>
      </c>
      <c r="AC40" s="156">
        <f>SUM(AC28:AC39)</f>
        <v>100</v>
      </c>
      <c r="AD40" s="156">
        <f>SUM(AD28:AD39)</f>
        <v>100</v>
      </c>
      <c r="AE40" s="156">
        <f>SUM(AE28:AE39)</f>
        <v>100</v>
      </c>
    </row>
    <row r="41" spans="1:31" ht="16.5" customHeight="1" x14ac:dyDescent="0.2">
      <c r="A41" s="153" t="s">
        <v>146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/>
      <c r="S41" s="134"/>
    </row>
    <row r="45" spans="1:31" x14ac:dyDescent="0.2">
      <c r="P45" s="263"/>
      <c r="Q45" s="263"/>
      <c r="R45" s="263"/>
      <c r="S45" s="264"/>
    </row>
    <row r="47" spans="1:31" x14ac:dyDescent="0.2">
      <c r="P47" s="255"/>
    </row>
  </sheetData>
  <customSheetViews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2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3"/>
    </customSheetView>
    <customSheetView guid="{3F7F0B76-5C21-4864-BB76-E6591F8333E4}" scale="120">
      <pane xSplit="1" ySplit="6" topLeftCell="B7" activePane="bottomRight" state="frozen"/>
      <selection pane="bottomRight" activeCell="A23" sqref="A23:AA23"/>
      <pageMargins left="0.7" right="0.7" top="0.75" bottom="0.75" header="0.3" footer="0.3"/>
      <pageSetup paperSize="8" orientation="portrait" r:id="rId4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9" orientation="landscape" r:id="rId6"/>
  <ignoredErrors>
    <ignoredError sqref="S19:T19 U19:X19 Y19 Z19:AA19 AE19 AD19 AB19:AC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pane xSplit="1" ySplit="5" topLeftCell="B6" activePane="bottomRight" state="frozen"/>
      <selection activeCell="W53" sqref="W53"/>
      <selection pane="topRight" activeCell="W53" sqref="W53"/>
      <selection pane="bottomLeft" activeCell="W53" sqref="W53"/>
      <selection pane="bottomRight" activeCell="L18" sqref="L18"/>
    </sheetView>
  </sheetViews>
  <sheetFormatPr defaultColWidth="9.140625" defaultRowHeight="12.75" x14ac:dyDescent="0.2"/>
  <cols>
    <col min="1" max="1" width="13.85546875" style="165" customWidth="1"/>
    <col min="2" max="7" width="16.5703125" style="204" customWidth="1"/>
    <col min="8" max="8" width="16.5703125" style="165" customWidth="1"/>
    <col min="9" max="9" width="13.140625" style="165" customWidth="1"/>
    <col min="10" max="16384" width="9.140625" style="165"/>
  </cols>
  <sheetData>
    <row r="1" spans="1:10" x14ac:dyDescent="0.2">
      <c r="A1" s="335" t="s">
        <v>105</v>
      </c>
      <c r="B1" s="336"/>
      <c r="C1" s="336"/>
      <c r="D1" s="336"/>
      <c r="E1" s="336"/>
      <c r="F1" s="336"/>
      <c r="G1" s="336"/>
      <c r="H1" s="336"/>
      <c r="I1" s="229"/>
      <c r="J1" s="229"/>
    </row>
    <row r="2" spans="1:10" x14ac:dyDescent="0.2">
      <c r="A2" s="335" t="s">
        <v>159</v>
      </c>
      <c r="B2" s="336"/>
      <c r="C2" s="336"/>
      <c r="D2" s="336"/>
      <c r="E2" s="336"/>
      <c r="F2" s="336"/>
      <c r="G2" s="336"/>
      <c r="H2" s="336"/>
      <c r="I2" s="229"/>
      <c r="J2" s="229"/>
    </row>
    <row r="3" spans="1:10" x14ac:dyDescent="0.2">
      <c r="A3" s="335" t="s">
        <v>144</v>
      </c>
      <c r="B3" s="336"/>
      <c r="C3" s="336"/>
      <c r="D3" s="336"/>
      <c r="E3" s="336"/>
      <c r="F3" s="336"/>
      <c r="G3" s="336"/>
      <c r="H3" s="336"/>
      <c r="I3" s="229"/>
      <c r="J3" s="229"/>
    </row>
    <row r="4" spans="1:10" x14ac:dyDescent="0.2">
      <c r="I4" s="230"/>
      <c r="J4" s="230"/>
    </row>
    <row r="5" spans="1:10" ht="30" customHeight="1" x14ac:dyDescent="0.2">
      <c r="A5" s="109" t="s">
        <v>138</v>
      </c>
      <c r="B5" s="231" t="s">
        <v>95</v>
      </c>
      <c r="C5" s="231" t="s">
        <v>96</v>
      </c>
      <c r="D5" s="231" t="s">
        <v>97</v>
      </c>
      <c r="E5" s="231" t="s">
        <v>98</v>
      </c>
      <c r="F5" s="231" t="s">
        <v>99</v>
      </c>
      <c r="G5" s="231" t="s">
        <v>100</v>
      </c>
      <c r="H5" s="109" t="s">
        <v>101</v>
      </c>
      <c r="I5" s="230"/>
      <c r="J5" s="230"/>
    </row>
    <row r="6" spans="1:10" ht="15" customHeight="1" x14ac:dyDescent="0.2">
      <c r="A6" s="142">
        <v>1988</v>
      </c>
      <c r="B6" s="101">
        <v>109.4</v>
      </c>
      <c r="C6" s="197">
        <v>570.6</v>
      </c>
      <c r="D6" s="197">
        <v>668.9</v>
      </c>
      <c r="E6" s="197">
        <v>654</v>
      </c>
      <c r="F6" s="197">
        <v>0</v>
      </c>
      <c r="G6" s="84">
        <v>8.9</v>
      </c>
      <c r="H6" s="140">
        <f>B6+C6+D6+E6+F6+G6</f>
        <v>2011.8000000000002</v>
      </c>
      <c r="I6" s="232"/>
      <c r="J6" s="230"/>
    </row>
    <row r="7" spans="1:10" ht="15" customHeight="1" x14ac:dyDescent="0.2">
      <c r="A7" s="142">
        <v>1989</v>
      </c>
      <c r="B7" s="104">
        <v>310.3</v>
      </c>
      <c r="C7" s="89">
        <v>392.8</v>
      </c>
      <c r="D7" s="89">
        <v>829.7</v>
      </c>
      <c r="E7" s="89">
        <v>540.29999999999995</v>
      </c>
      <c r="F7" s="89">
        <v>228.6</v>
      </c>
      <c r="G7" s="141">
        <v>99.2</v>
      </c>
      <c r="H7" s="104">
        <f t="shared" ref="H7:H20" si="0">B7+C7+D7+E7+F7+G7</f>
        <v>2400.9</v>
      </c>
      <c r="I7" s="232"/>
      <c r="J7" s="230"/>
    </row>
    <row r="8" spans="1:10" ht="15" customHeight="1" x14ac:dyDescent="0.2">
      <c r="A8" s="142">
        <v>1990</v>
      </c>
      <c r="B8" s="104">
        <v>468.1</v>
      </c>
      <c r="C8" s="89">
        <v>501.1</v>
      </c>
      <c r="D8" s="89">
        <v>821.5</v>
      </c>
      <c r="E8" s="89">
        <v>445</v>
      </c>
      <c r="F8" s="89">
        <v>218.2</v>
      </c>
      <c r="G8" s="141">
        <v>53.4</v>
      </c>
      <c r="H8" s="104">
        <f t="shared" si="0"/>
        <v>2507.2999999999997</v>
      </c>
      <c r="I8" s="232"/>
      <c r="J8" s="230"/>
    </row>
    <row r="9" spans="1:10" ht="15" customHeight="1" x14ac:dyDescent="0.2">
      <c r="A9" s="142">
        <v>1991</v>
      </c>
      <c r="B9" s="104">
        <v>561.9</v>
      </c>
      <c r="C9" s="89">
        <v>491</v>
      </c>
      <c r="D9" s="89">
        <v>718.8</v>
      </c>
      <c r="E9" s="89">
        <v>411.6</v>
      </c>
      <c r="F9" s="89">
        <v>224.5</v>
      </c>
      <c r="G9" s="141">
        <v>23</v>
      </c>
      <c r="H9" s="104">
        <f t="shared" si="0"/>
        <v>2430.8000000000002</v>
      </c>
      <c r="I9" s="233"/>
      <c r="J9" s="230"/>
    </row>
    <row r="10" spans="1:10" ht="15" customHeight="1" x14ac:dyDescent="0.2">
      <c r="A10" s="142">
        <v>1992</v>
      </c>
      <c r="B10" s="104">
        <v>511.8</v>
      </c>
      <c r="C10" s="89">
        <v>456</v>
      </c>
      <c r="D10" s="89">
        <v>661.4</v>
      </c>
      <c r="E10" s="89">
        <v>352.8</v>
      </c>
      <c r="F10" s="89">
        <v>209.6</v>
      </c>
      <c r="G10" s="141">
        <v>3.8</v>
      </c>
      <c r="H10" s="104">
        <f t="shared" si="0"/>
        <v>2195.4</v>
      </c>
      <c r="I10" s="233"/>
      <c r="J10" s="230"/>
    </row>
    <row r="11" spans="1:10" ht="15" customHeight="1" x14ac:dyDescent="0.2">
      <c r="A11" s="142">
        <v>1993</v>
      </c>
      <c r="B11" s="104">
        <v>472.2</v>
      </c>
      <c r="C11" s="89">
        <v>439.9</v>
      </c>
      <c r="D11" s="89">
        <v>615.1</v>
      </c>
      <c r="E11" s="89">
        <v>392.6</v>
      </c>
      <c r="F11" s="89">
        <v>173.6</v>
      </c>
      <c r="G11" s="141">
        <v>2.2000000000000002</v>
      </c>
      <c r="H11" s="104">
        <f t="shared" si="0"/>
        <v>2095.5999999999995</v>
      </c>
      <c r="I11" s="233"/>
      <c r="J11" s="230"/>
    </row>
    <row r="12" spans="1:10" ht="15" customHeight="1" x14ac:dyDescent="0.2">
      <c r="A12" s="142">
        <v>1994</v>
      </c>
      <c r="B12" s="89">
        <v>490.1</v>
      </c>
      <c r="C12" s="89">
        <v>437.8</v>
      </c>
      <c r="D12" s="89">
        <v>520.70000000000005</v>
      </c>
      <c r="E12" s="89">
        <v>472.7</v>
      </c>
      <c r="F12" s="89">
        <v>129.4</v>
      </c>
      <c r="G12" s="141">
        <v>1.8</v>
      </c>
      <c r="H12" s="104">
        <f t="shared" si="0"/>
        <v>2052.5000000000005</v>
      </c>
      <c r="I12" s="233"/>
      <c r="J12" s="230"/>
    </row>
    <row r="13" spans="1:10" ht="15" customHeight="1" x14ac:dyDescent="0.2">
      <c r="A13" s="142">
        <v>1995</v>
      </c>
      <c r="B13" s="89">
        <v>549.79999999999995</v>
      </c>
      <c r="C13" s="89">
        <v>385.3</v>
      </c>
      <c r="D13" s="89">
        <v>417.1</v>
      </c>
      <c r="E13" s="89">
        <v>472.2</v>
      </c>
      <c r="F13" s="89">
        <v>79</v>
      </c>
      <c r="G13" s="141">
        <v>1.8</v>
      </c>
      <c r="H13" s="104">
        <f t="shared" si="0"/>
        <v>1905.1999999999998</v>
      </c>
      <c r="I13" s="233"/>
      <c r="J13" s="230"/>
    </row>
    <row r="14" spans="1:10" ht="15" customHeight="1" x14ac:dyDescent="0.2">
      <c r="A14" s="142">
        <v>1996</v>
      </c>
      <c r="B14" s="89">
        <v>611</v>
      </c>
      <c r="C14" s="89">
        <v>282.7</v>
      </c>
      <c r="D14" s="89">
        <v>455.6</v>
      </c>
      <c r="E14" s="89">
        <v>477.1</v>
      </c>
      <c r="F14" s="89">
        <v>47.6</v>
      </c>
      <c r="G14" s="141">
        <v>1.7</v>
      </c>
      <c r="H14" s="104">
        <f t="shared" si="0"/>
        <v>1875.7</v>
      </c>
      <c r="I14" s="233"/>
      <c r="J14" s="230"/>
    </row>
    <row r="15" spans="1:10" ht="15" customHeight="1" x14ac:dyDescent="0.2">
      <c r="A15" s="142">
        <v>1997</v>
      </c>
      <c r="B15" s="89">
        <v>584.70000000000005</v>
      </c>
      <c r="C15" s="89">
        <v>194</v>
      </c>
      <c r="D15" s="89">
        <v>394</v>
      </c>
      <c r="E15" s="89">
        <v>325.10000000000002</v>
      </c>
      <c r="F15" s="89">
        <v>27.3</v>
      </c>
      <c r="G15" s="141">
        <v>1.7</v>
      </c>
      <c r="H15" s="104">
        <f t="shared" si="0"/>
        <v>1526.8000000000002</v>
      </c>
      <c r="I15" s="233"/>
      <c r="J15" s="230"/>
    </row>
    <row r="16" spans="1:10" ht="15" customHeight="1" x14ac:dyDescent="0.2">
      <c r="A16" s="142">
        <v>1998</v>
      </c>
      <c r="B16" s="89">
        <v>592.4</v>
      </c>
      <c r="C16" s="89">
        <v>139.1</v>
      </c>
      <c r="D16" s="89">
        <v>350.2</v>
      </c>
      <c r="E16" s="89">
        <v>325.60000000000002</v>
      </c>
      <c r="F16" s="89">
        <v>20.8</v>
      </c>
      <c r="G16" s="141">
        <v>1.7</v>
      </c>
      <c r="H16" s="104">
        <f t="shared" si="0"/>
        <v>1429.8000000000002</v>
      </c>
      <c r="I16" s="233"/>
      <c r="J16" s="230"/>
    </row>
    <row r="17" spans="1:14" ht="15" customHeight="1" x14ac:dyDescent="0.2">
      <c r="A17" s="142">
        <v>1999</v>
      </c>
      <c r="B17" s="89">
        <v>567</v>
      </c>
      <c r="C17" s="89">
        <v>77.5</v>
      </c>
      <c r="D17" s="89">
        <v>529.6</v>
      </c>
      <c r="E17" s="89">
        <v>324.10000000000002</v>
      </c>
      <c r="F17" s="89">
        <v>11.1</v>
      </c>
      <c r="G17" s="141">
        <v>1.7</v>
      </c>
      <c r="H17" s="104">
        <f t="shared" si="0"/>
        <v>1510.9999999999998</v>
      </c>
      <c r="I17" s="233"/>
      <c r="J17" s="230"/>
    </row>
    <row r="18" spans="1:14" ht="15" customHeight="1" x14ac:dyDescent="0.2">
      <c r="A18" s="142">
        <v>2000</v>
      </c>
      <c r="B18" s="89">
        <v>420.40000000000009</v>
      </c>
      <c r="C18" s="89">
        <v>44</v>
      </c>
      <c r="D18" s="89">
        <v>100.5</v>
      </c>
      <c r="E18" s="89">
        <v>915.5</v>
      </c>
      <c r="F18" s="89">
        <v>0</v>
      </c>
      <c r="G18" s="141">
        <v>1.7</v>
      </c>
      <c r="H18" s="104">
        <f t="shared" si="0"/>
        <v>1482.1000000000001</v>
      </c>
      <c r="I18" s="233"/>
      <c r="J18" s="234"/>
      <c r="K18" s="124"/>
      <c r="L18" s="124"/>
    </row>
    <row r="19" spans="1:14" ht="15" customHeight="1" x14ac:dyDescent="0.2">
      <c r="A19" s="142">
        <v>2001</v>
      </c>
      <c r="B19" s="89">
        <v>614.80000000000007</v>
      </c>
      <c r="C19" s="89">
        <v>36.1</v>
      </c>
      <c r="D19" s="89">
        <v>91.9</v>
      </c>
      <c r="E19" s="89">
        <v>923.1</v>
      </c>
      <c r="F19" s="89">
        <v>0</v>
      </c>
      <c r="G19" s="141">
        <v>1.7</v>
      </c>
      <c r="H19" s="104">
        <f t="shared" si="0"/>
        <v>1667.6000000000001</v>
      </c>
      <c r="I19" s="233"/>
      <c r="J19" s="234"/>
      <c r="K19" s="124"/>
      <c r="L19" s="124"/>
    </row>
    <row r="20" spans="1:14" ht="15" customHeight="1" x14ac:dyDescent="0.2">
      <c r="A20" s="142">
        <v>2002</v>
      </c>
      <c r="B20" s="89">
        <v>587.49999999999989</v>
      </c>
      <c r="C20" s="89">
        <v>31.1</v>
      </c>
      <c r="D20" s="89">
        <v>1.9</v>
      </c>
      <c r="E20" s="89">
        <v>928.6</v>
      </c>
      <c r="F20" s="89">
        <v>0</v>
      </c>
      <c r="G20" s="141">
        <v>1.7</v>
      </c>
      <c r="H20" s="104">
        <f t="shared" si="0"/>
        <v>1550.8</v>
      </c>
      <c r="I20" s="233"/>
      <c r="J20" s="234"/>
      <c r="K20" s="124"/>
      <c r="L20" s="124"/>
    </row>
    <row r="21" spans="1:14" ht="15" customHeight="1" x14ac:dyDescent="0.2">
      <c r="A21" s="142">
        <v>2003</v>
      </c>
      <c r="B21" s="89">
        <v>628.69999999999993</v>
      </c>
      <c r="C21" s="89">
        <v>23.7</v>
      </c>
      <c r="D21" s="89">
        <v>2.1</v>
      </c>
      <c r="E21" s="89">
        <v>913.1</v>
      </c>
      <c r="F21" s="89">
        <v>0</v>
      </c>
      <c r="G21" s="141">
        <v>1.7</v>
      </c>
      <c r="H21" s="104">
        <f>B21+C21+D21+E21+F21+G21</f>
        <v>1569.3</v>
      </c>
      <c r="I21" s="233"/>
      <c r="J21" s="234"/>
      <c r="K21" s="124"/>
      <c r="L21" s="124"/>
    </row>
    <row r="22" spans="1:14" ht="15" customHeight="1" x14ac:dyDescent="0.2">
      <c r="A22" s="142">
        <v>2004</v>
      </c>
      <c r="B22" s="89">
        <v>594.50000000000011</v>
      </c>
      <c r="C22" s="89">
        <v>18.3</v>
      </c>
      <c r="D22" s="89">
        <v>2.1</v>
      </c>
      <c r="E22" s="89">
        <v>767.19999999999993</v>
      </c>
      <c r="F22" s="89">
        <v>0</v>
      </c>
      <c r="G22" s="141">
        <v>0</v>
      </c>
      <c r="H22" s="104">
        <f t="shared" ref="H22:H28" si="1">B22+C22+D22+E22+F22+G22</f>
        <v>1382.1</v>
      </c>
      <c r="I22" s="233"/>
      <c r="J22" s="234"/>
      <c r="K22" s="124"/>
      <c r="L22" s="124"/>
    </row>
    <row r="23" spans="1:14" ht="15" customHeight="1" x14ac:dyDescent="0.2">
      <c r="A23" s="142">
        <v>2005</v>
      </c>
      <c r="B23" s="89">
        <v>554.9</v>
      </c>
      <c r="C23" s="89">
        <v>3.59165470000005</v>
      </c>
      <c r="D23" s="89">
        <v>10</v>
      </c>
      <c r="E23" s="89">
        <v>788</v>
      </c>
      <c r="F23" s="89">
        <v>0</v>
      </c>
      <c r="G23" s="141">
        <v>0</v>
      </c>
      <c r="H23" s="104">
        <f t="shared" si="1"/>
        <v>1356.4916547</v>
      </c>
      <c r="I23" s="233"/>
      <c r="J23" s="234"/>
      <c r="K23" s="124"/>
      <c r="L23" s="124"/>
    </row>
    <row r="24" spans="1:14" ht="15" customHeight="1" x14ac:dyDescent="0.2">
      <c r="A24" s="142">
        <v>2006</v>
      </c>
      <c r="B24" s="89">
        <v>496.98509429999996</v>
      </c>
      <c r="C24" s="89">
        <v>32.364311710000003</v>
      </c>
      <c r="D24" s="89">
        <v>9.16887133</v>
      </c>
      <c r="E24" s="89">
        <v>776.70724199999995</v>
      </c>
      <c r="F24" s="89">
        <v>0</v>
      </c>
      <c r="G24" s="141">
        <v>0</v>
      </c>
      <c r="H24" s="104">
        <f t="shared" si="1"/>
        <v>1315.2255193399999</v>
      </c>
      <c r="I24" s="233"/>
      <c r="J24" s="234"/>
      <c r="K24" s="124"/>
      <c r="L24" s="124"/>
    </row>
    <row r="25" spans="1:14" ht="15" customHeight="1" x14ac:dyDescent="0.2">
      <c r="A25" s="142">
        <v>2007</v>
      </c>
      <c r="B25" s="89">
        <v>491.41172317000007</v>
      </c>
      <c r="C25" s="89">
        <v>45.572607760000004</v>
      </c>
      <c r="D25" s="89">
        <v>84.2</v>
      </c>
      <c r="E25" s="89">
        <v>776.70724199999995</v>
      </c>
      <c r="F25" s="89">
        <v>0</v>
      </c>
      <c r="G25" s="141">
        <v>0</v>
      </c>
      <c r="H25" s="104">
        <f t="shared" si="1"/>
        <v>1397.8915729300002</v>
      </c>
      <c r="I25" s="233"/>
      <c r="J25" s="234"/>
      <c r="K25" s="124"/>
      <c r="L25" s="124"/>
    </row>
    <row r="26" spans="1:14" ht="15" customHeight="1" x14ac:dyDescent="0.2">
      <c r="A26" s="142">
        <v>2008</v>
      </c>
      <c r="B26" s="89">
        <v>473.33532812999994</v>
      </c>
      <c r="C26" s="89">
        <v>77.734687300000019</v>
      </c>
      <c r="D26" s="89">
        <v>186.91425289999998</v>
      </c>
      <c r="E26" s="89">
        <v>776.70724199999995</v>
      </c>
      <c r="F26" s="89">
        <v>0</v>
      </c>
      <c r="G26" s="141">
        <v>0</v>
      </c>
      <c r="H26" s="104">
        <f t="shared" si="1"/>
        <v>1514.6915103299998</v>
      </c>
      <c r="I26" s="233"/>
      <c r="J26" s="234"/>
      <c r="K26" s="124"/>
      <c r="L26" s="124"/>
    </row>
    <row r="27" spans="1:14" ht="15" customHeight="1" x14ac:dyDescent="0.2">
      <c r="A27" s="142">
        <v>2009</v>
      </c>
      <c r="B27" s="89">
        <v>444.33129636000007</v>
      </c>
      <c r="C27" s="89">
        <v>97.375756460000005</v>
      </c>
      <c r="D27" s="89">
        <v>308.77049134999999</v>
      </c>
      <c r="E27" s="89">
        <v>500.00000010000002</v>
      </c>
      <c r="F27" s="89">
        <v>0</v>
      </c>
      <c r="G27" s="141">
        <v>0</v>
      </c>
      <c r="H27" s="104">
        <f t="shared" si="1"/>
        <v>1350.4775442700002</v>
      </c>
      <c r="I27" s="233"/>
      <c r="J27" s="234"/>
      <c r="K27" s="124"/>
      <c r="L27" s="124"/>
    </row>
    <row r="28" spans="1:14" ht="15" customHeight="1" x14ac:dyDescent="0.2">
      <c r="A28" s="142">
        <v>2010</v>
      </c>
      <c r="B28" s="89">
        <v>549.53546527000003</v>
      </c>
      <c r="C28" s="89">
        <v>105.70105099000001</v>
      </c>
      <c r="D28" s="89">
        <v>366.90738632000006</v>
      </c>
      <c r="E28" s="89">
        <v>500.00000010000002</v>
      </c>
      <c r="F28" s="89">
        <v>0</v>
      </c>
      <c r="G28" s="141">
        <v>0</v>
      </c>
      <c r="H28" s="104">
        <f t="shared" si="1"/>
        <v>1522.1439026800001</v>
      </c>
      <c r="I28" s="233"/>
      <c r="J28" s="234"/>
      <c r="K28" s="124"/>
      <c r="L28" s="124"/>
    </row>
    <row r="29" spans="1:14" ht="15" customHeight="1" x14ac:dyDescent="0.2">
      <c r="A29" s="142">
        <v>2011</v>
      </c>
      <c r="B29" s="89">
        <v>734.27503951000006</v>
      </c>
      <c r="C29" s="89">
        <v>111.96229192000001</v>
      </c>
      <c r="D29" s="89">
        <v>359.96651129999998</v>
      </c>
      <c r="E29" s="89">
        <v>500.00000010000002</v>
      </c>
      <c r="F29" s="89">
        <v>0</v>
      </c>
      <c r="G29" s="141">
        <v>0</v>
      </c>
      <c r="H29" s="104">
        <f t="shared" ref="H29:H35" si="2">B29+C29+D29+E29+F29+G29</f>
        <v>1706.20384283</v>
      </c>
      <c r="I29" s="233"/>
      <c r="J29" s="234"/>
      <c r="K29" s="124"/>
      <c r="L29" s="124"/>
      <c r="M29" s="124"/>
      <c r="N29" s="124"/>
    </row>
    <row r="30" spans="1:14" ht="15" customHeight="1" x14ac:dyDescent="0.2">
      <c r="A30" s="142">
        <v>2012</v>
      </c>
      <c r="B30" s="89">
        <v>703.7927322999999</v>
      </c>
      <c r="C30" s="89">
        <v>103.36254869000003</v>
      </c>
      <c r="D30" s="89">
        <v>170.41524024999998</v>
      </c>
      <c r="E30" s="89">
        <v>500.00000010000002</v>
      </c>
      <c r="F30" s="89">
        <v>0</v>
      </c>
      <c r="G30" s="141">
        <v>0</v>
      </c>
      <c r="H30" s="104">
        <f t="shared" si="2"/>
        <v>1477.5705213399999</v>
      </c>
      <c r="I30" s="233"/>
      <c r="J30" s="234"/>
      <c r="K30" s="124"/>
      <c r="L30" s="124"/>
    </row>
    <row r="31" spans="1:14" ht="15" customHeight="1" x14ac:dyDescent="0.2">
      <c r="A31" s="142">
        <v>2013</v>
      </c>
      <c r="B31" s="89">
        <v>689.8</v>
      </c>
      <c r="C31" s="89">
        <v>167.13063765816631</v>
      </c>
      <c r="D31" s="89">
        <v>162.30000000000001</v>
      </c>
      <c r="E31" s="89">
        <v>1050</v>
      </c>
      <c r="F31" s="89">
        <v>0</v>
      </c>
      <c r="G31" s="141">
        <v>0</v>
      </c>
      <c r="H31" s="104">
        <f t="shared" si="2"/>
        <v>2069.2306376581664</v>
      </c>
      <c r="I31" s="233"/>
      <c r="J31" s="234"/>
      <c r="K31" s="124"/>
      <c r="L31" s="124"/>
    </row>
    <row r="32" spans="1:14" ht="15" customHeight="1" x14ac:dyDescent="0.2">
      <c r="A32" s="142">
        <v>2014</v>
      </c>
      <c r="B32" s="89">
        <v>695.8</v>
      </c>
      <c r="C32" s="89">
        <v>197.91907035176922</v>
      </c>
      <c r="D32" s="89">
        <v>165.8</v>
      </c>
      <c r="E32" s="89">
        <v>1050</v>
      </c>
      <c r="F32" s="89">
        <v>0</v>
      </c>
      <c r="G32" s="141">
        <v>0</v>
      </c>
      <c r="H32" s="104">
        <f t="shared" si="2"/>
        <v>2109.5190703517692</v>
      </c>
      <c r="I32" s="233"/>
      <c r="J32" s="234"/>
      <c r="K32" s="124"/>
      <c r="L32" s="124"/>
    </row>
    <row r="33" spans="1:12" ht="15" customHeight="1" x14ac:dyDescent="0.2">
      <c r="A33" s="142">
        <v>2015</v>
      </c>
      <c r="B33" s="89">
        <v>703.7</v>
      </c>
      <c r="C33" s="89">
        <v>279.10000000000002</v>
      </c>
      <c r="D33" s="89">
        <v>133.4</v>
      </c>
      <c r="E33" s="89">
        <v>1050</v>
      </c>
      <c r="F33" s="89">
        <v>0</v>
      </c>
      <c r="G33" s="141">
        <v>0</v>
      </c>
      <c r="H33" s="104">
        <f t="shared" si="2"/>
        <v>2166.1999999999998</v>
      </c>
      <c r="I33" s="233"/>
      <c r="J33" s="234"/>
      <c r="K33" s="124"/>
      <c r="L33" s="124"/>
    </row>
    <row r="34" spans="1:12" ht="15" customHeight="1" x14ac:dyDescent="0.2">
      <c r="A34" s="142">
        <v>2016</v>
      </c>
      <c r="B34" s="89">
        <v>723.2</v>
      </c>
      <c r="C34" s="89">
        <v>290</v>
      </c>
      <c r="D34" s="89">
        <v>111.2</v>
      </c>
      <c r="E34" s="89">
        <v>2050</v>
      </c>
      <c r="F34" s="89">
        <v>0</v>
      </c>
      <c r="G34" s="141">
        <v>0</v>
      </c>
      <c r="H34" s="104">
        <f t="shared" si="2"/>
        <v>3174.4</v>
      </c>
      <c r="I34" s="233"/>
      <c r="J34" s="234"/>
      <c r="K34" s="124"/>
      <c r="L34" s="124"/>
    </row>
    <row r="35" spans="1:12" ht="15" customHeight="1" x14ac:dyDescent="0.2">
      <c r="A35" s="205">
        <v>2017</v>
      </c>
      <c r="B35" s="206">
        <v>1076.2</v>
      </c>
      <c r="C35" s="206">
        <v>309.3</v>
      </c>
      <c r="D35" s="206">
        <v>89.5</v>
      </c>
      <c r="E35" s="206">
        <v>2050</v>
      </c>
      <c r="F35" s="206">
        <v>0</v>
      </c>
      <c r="G35" s="207">
        <v>0</v>
      </c>
      <c r="H35" s="258">
        <f t="shared" si="2"/>
        <v>3525</v>
      </c>
      <c r="I35" s="233"/>
      <c r="J35" s="234"/>
      <c r="K35" s="124"/>
      <c r="L35" s="124"/>
    </row>
    <row r="36" spans="1:12" s="189" customFormat="1" ht="23.25" customHeight="1" x14ac:dyDescent="0.25">
      <c r="A36" s="148" t="s">
        <v>146</v>
      </c>
      <c r="C36" s="190"/>
    </row>
    <row r="37" spans="1:12" x14ac:dyDescent="0.2">
      <c r="A37" s="252"/>
    </row>
    <row r="38" spans="1:12" x14ac:dyDescent="0.2">
      <c r="C38" s="235"/>
    </row>
    <row r="39" spans="1:12" x14ac:dyDescent="0.2">
      <c r="B39" s="236"/>
      <c r="C39" s="235"/>
    </row>
    <row r="40" spans="1:12" x14ac:dyDescent="0.2">
      <c r="C40" s="235"/>
    </row>
    <row r="41" spans="1:12" x14ac:dyDescent="0.2">
      <c r="C41" s="235"/>
    </row>
    <row r="42" spans="1:12" x14ac:dyDescent="0.2">
      <c r="C42" s="235"/>
    </row>
    <row r="43" spans="1:12" x14ac:dyDescent="0.2">
      <c r="C43" s="235"/>
    </row>
    <row r="44" spans="1:12" x14ac:dyDescent="0.2">
      <c r="C44" s="235"/>
    </row>
    <row r="45" spans="1:12" x14ac:dyDescent="0.2">
      <c r="C45" s="235"/>
    </row>
  </sheetData>
  <customSheetViews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1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2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3"/>
    </customSheetView>
    <customSheetView guid="{3F7F0B76-5C21-4864-BB76-E6591F8333E4}" scale="120" topLeftCell="A10">
      <selection activeCell="L30" sqref="L30"/>
      <pageMargins left="0.7" right="0.7" top="0.75" bottom="0.75" header="0.3" footer="0.3"/>
      <pageSetup paperSize="8" orientation="portrait" r:id="rId4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5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7" t="s">
        <v>81</v>
      </c>
    </row>
    <row r="3" spans="1:4" x14ac:dyDescent="0.25">
      <c r="A3" s="6">
        <v>1990</v>
      </c>
      <c r="B3" s="3">
        <v>21539.3</v>
      </c>
      <c r="C3">
        <v>-272.89999999999998</v>
      </c>
      <c r="D3" s="15">
        <f>(C3/B3)*100</f>
        <v>-1.2669863923154419</v>
      </c>
    </row>
    <row r="4" spans="1:4" x14ac:dyDescent="0.25">
      <c r="A4" s="6">
        <v>1991</v>
      </c>
      <c r="B4" s="3">
        <v>22558.6</v>
      </c>
      <c r="C4">
        <v>-53.2</v>
      </c>
      <c r="D4" s="15">
        <f t="shared" ref="D4:D24" si="0">(C4/B4)*100</f>
        <v>-0.23583023769205538</v>
      </c>
    </row>
    <row r="5" spans="1:4" x14ac:dyDescent="0.25">
      <c r="A5" s="6">
        <v>1992</v>
      </c>
      <c r="B5" s="3">
        <v>23118.1</v>
      </c>
      <c r="C5">
        <v>-627.70000000000005</v>
      </c>
      <c r="D5" s="15">
        <f t="shared" si="0"/>
        <v>-2.7151885319295275</v>
      </c>
    </row>
    <row r="6" spans="1:4" x14ac:dyDescent="0.25">
      <c r="A6" s="6">
        <v>1993</v>
      </c>
      <c r="B6" s="3">
        <v>24986.9</v>
      </c>
      <c r="C6">
        <v>-39.799999999999997</v>
      </c>
      <c r="D6" s="15">
        <f t="shared" si="0"/>
        <v>-0.15928346453541653</v>
      </c>
    </row>
    <row r="7" spans="1:4" x14ac:dyDescent="0.25">
      <c r="A7" s="6">
        <v>1994</v>
      </c>
      <c r="B7" s="3">
        <v>29311.7</v>
      </c>
      <c r="C7">
        <v>-6.2</v>
      </c>
      <c r="D7" s="15">
        <f t="shared" si="0"/>
        <v>-2.1151963209230445E-2</v>
      </c>
    </row>
    <row r="8" spans="1:4" x14ac:dyDescent="0.25">
      <c r="A8" s="6">
        <v>1995</v>
      </c>
      <c r="B8" s="3">
        <v>31697</v>
      </c>
      <c r="C8">
        <v>53.3</v>
      </c>
      <c r="D8" s="15">
        <f t="shared" si="0"/>
        <v>0.16815471495725146</v>
      </c>
    </row>
    <row r="9" spans="1:4" x14ac:dyDescent="0.25">
      <c r="A9" s="6">
        <v>1996</v>
      </c>
      <c r="B9" s="3">
        <v>34586.6</v>
      </c>
      <c r="C9">
        <v>171</v>
      </c>
      <c r="D9" s="15">
        <f t="shared" si="0"/>
        <v>0.49441113032214795</v>
      </c>
    </row>
    <row r="10" spans="1:4" x14ac:dyDescent="0.25">
      <c r="A10" s="6">
        <v>1997</v>
      </c>
      <c r="B10" s="3">
        <v>35870.800000000003</v>
      </c>
      <c r="C10">
        <v>41.4</v>
      </c>
      <c r="D10" s="15">
        <f t="shared" si="0"/>
        <v>0.11541420877147984</v>
      </c>
    </row>
    <row r="11" spans="1:4" x14ac:dyDescent="0.25">
      <c r="A11" s="6">
        <v>1998</v>
      </c>
      <c r="B11" s="3">
        <v>38065.1</v>
      </c>
      <c r="C11">
        <v>-741</v>
      </c>
      <c r="D11" s="15">
        <f t="shared" si="0"/>
        <v>-1.9466650553919471</v>
      </c>
    </row>
    <row r="12" spans="1:4" x14ac:dyDescent="0.25">
      <c r="A12" s="6">
        <v>1999</v>
      </c>
      <c r="B12" s="3">
        <v>42889.1</v>
      </c>
      <c r="C12">
        <v>-1355.3</v>
      </c>
      <c r="D12" s="15">
        <f t="shared" si="0"/>
        <v>-3.1600103522806497</v>
      </c>
    </row>
    <row r="13" spans="1:4" x14ac:dyDescent="0.25">
      <c r="A13" s="6">
        <v>2000</v>
      </c>
      <c r="B13" s="3">
        <v>51370.6</v>
      </c>
      <c r="C13">
        <v>819.1</v>
      </c>
      <c r="D13" s="15">
        <f t="shared" si="0"/>
        <v>1.5944917910244383</v>
      </c>
    </row>
    <row r="14" spans="1:4" x14ac:dyDescent="0.25">
      <c r="A14" s="6">
        <v>2001</v>
      </c>
      <c r="B14" s="3">
        <v>55007.199999999997</v>
      </c>
      <c r="C14">
        <v>-40.6</v>
      </c>
      <c r="D14" s="15">
        <f t="shared" si="0"/>
        <v>-7.3808519611978082E-2</v>
      </c>
    </row>
    <row r="15" spans="1:4" x14ac:dyDescent="0.25">
      <c r="A15" s="6">
        <v>2002</v>
      </c>
      <c r="B15" s="3">
        <v>56290</v>
      </c>
      <c r="C15">
        <v>186.80199999999999</v>
      </c>
      <c r="D15" s="15">
        <f>(C15/B15)*100</f>
        <v>0.33185645763012966</v>
      </c>
    </row>
    <row r="16" spans="1:4" x14ac:dyDescent="0.25">
      <c r="A16" s="6">
        <v>2003</v>
      </c>
      <c r="B16" s="3">
        <v>71169</v>
      </c>
      <c r="C16">
        <v>1835.002</v>
      </c>
      <c r="D16" s="15">
        <f t="shared" si="0"/>
        <v>2.5783726060503871</v>
      </c>
    </row>
    <row r="17" spans="1:4" x14ac:dyDescent="0.25">
      <c r="A17" s="6">
        <v>2004</v>
      </c>
      <c r="B17" s="3">
        <v>83652.5</v>
      </c>
      <c r="C17">
        <v>1932.7495999999996</v>
      </c>
      <c r="D17" s="15">
        <f t="shared" si="0"/>
        <v>2.3104504946056599</v>
      </c>
    </row>
    <row r="18" spans="1:4" x14ac:dyDescent="0.25">
      <c r="A18" s="6">
        <v>2005</v>
      </c>
      <c r="B18" s="3">
        <v>100682</v>
      </c>
      <c r="C18">
        <v>6315.7560000000003</v>
      </c>
      <c r="D18" s="15">
        <f t="shared" si="0"/>
        <v>6.2729743151705373</v>
      </c>
    </row>
    <row r="19" spans="1:4" x14ac:dyDescent="0.25">
      <c r="A19" s="6">
        <v>2006</v>
      </c>
      <c r="B19" s="3">
        <v>115951.1</v>
      </c>
      <c r="C19">
        <v>6657.8486000000003</v>
      </c>
      <c r="D19" s="15">
        <f t="shared" si="0"/>
        <v>5.7419451820638177</v>
      </c>
    </row>
    <row r="20" spans="1:4" x14ac:dyDescent="0.25">
      <c r="A20" s="6">
        <v>2007</v>
      </c>
      <c r="B20" s="3">
        <v>136952.5</v>
      </c>
      <c r="C20">
        <v>632.7480000000005</v>
      </c>
      <c r="D20" s="15">
        <f t="shared" si="0"/>
        <v>0.46202004344572062</v>
      </c>
    </row>
    <row r="21" spans="1:4" x14ac:dyDescent="0.25">
      <c r="A21" s="6">
        <v>2008</v>
      </c>
      <c r="B21" s="3">
        <v>175287.2</v>
      </c>
      <c r="C21">
        <v>11846.629199999999</v>
      </c>
      <c r="D21" s="15">
        <f t="shared" si="0"/>
        <v>6.7584108822549505</v>
      </c>
    </row>
    <row r="22" spans="1:4" x14ac:dyDescent="0.25">
      <c r="A22" s="6">
        <v>2009</v>
      </c>
      <c r="B22" s="3">
        <v>121281.3</v>
      </c>
      <c r="C22">
        <v>-6529.835</v>
      </c>
      <c r="D22" s="15">
        <f t="shared" si="0"/>
        <v>-5.3840410681613733</v>
      </c>
    </row>
    <row r="23" spans="1:4" x14ac:dyDescent="0.25">
      <c r="A23" s="6">
        <v>2010</v>
      </c>
      <c r="B23" s="3">
        <v>131289.4</v>
      </c>
      <c r="C23">
        <v>1457.41</v>
      </c>
      <c r="D23" s="15">
        <f t="shared" si="0"/>
        <v>1.1100743852892923</v>
      </c>
    </row>
    <row r="24" spans="1:4" x14ac:dyDescent="0.25">
      <c r="A24" s="6">
        <v>2011</v>
      </c>
      <c r="B24" s="4">
        <v>150373.20000000001</v>
      </c>
      <c r="C24">
        <v>1090.4490000000001</v>
      </c>
      <c r="D24" s="15">
        <f t="shared" si="0"/>
        <v>0.72516179744794951</v>
      </c>
    </row>
    <row r="25" spans="1:4" x14ac:dyDescent="0.25">
      <c r="A25" s="6">
        <v>2012</v>
      </c>
      <c r="B25" s="4">
        <v>153587.70000000001</v>
      </c>
    </row>
    <row r="26" spans="1:4" x14ac:dyDescent="0.25">
      <c r="A26" s="6">
        <v>2013</v>
      </c>
      <c r="B26" s="5">
        <v>165188.79999999999</v>
      </c>
    </row>
    <row r="28" spans="1:4" ht="15.75" x14ac:dyDescent="0.25">
      <c r="A28" s="8" t="s">
        <v>82</v>
      </c>
    </row>
  </sheetData>
  <customSheetViews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  <vt:lpstr>'Table E.5'!Print_Area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Richard Cassie</cp:lastModifiedBy>
  <cp:lastPrinted>2016-06-13T16:09:29Z</cp:lastPrinted>
  <dcterms:created xsi:type="dcterms:W3CDTF">2013-07-10T17:57:28Z</dcterms:created>
  <dcterms:modified xsi:type="dcterms:W3CDTF">2018-11-20T12:19:17Z</dcterms:modified>
</cp:coreProperties>
</file>